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6.xml" ContentType="application/vnd.openxmlformats-officedocument.drawing+xml"/>
  <Override PartName="/xl/comments3.xml" ContentType="application/vnd.openxmlformats-officedocument.spreadsheetml.comments+xml"/>
  <Override PartName="/xl/drawings/drawing17.xml" ContentType="application/vnd.openxmlformats-officedocument.drawing+xml"/>
  <Override PartName="/xl/comments4.xml" ContentType="application/vnd.openxmlformats-officedocument.spreadsheetml.comments+xml"/>
  <Override PartName="/xl/drawings/drawing18.xml" ContentType="application/vnd.openxmlformats-officedocument.drawing+xml"/>
  <Override PartName="/xl/comments5.xml" ContentType="application/vnd.openxmlformats-officedocument.spreadsheetml.comments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7.xml" ContentType="application/vnd.openxmlformats-officedocument.spreadsheetml.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3.xml" ContentType="application/vnd.openxmlformats-officedocument.drawing+xml"/>
  <Override PartName="/xl/comments8.xml" ContentType="application/vnd.openxmlformats-officedocument.spreadsheetml.comments+xml"/>
  <Override PartName="/xl/drawings/drawing24.xml" ContentType="application/vnd.openxmlformats-officedocument.drawing+xml"/>
  <Override PartName="/xl/comments9.xml" ContentType="application/vnd.openxmlformats-officedocument.spreadsheetml.comments+xml"/>
  <Override PartName="/xl/drawings/drawing25.xml" ContentType="application/vnd.openxmlformats-officedocument.drawing+xml"/>
  <Override PartName="/xl/comments10.xml" ContentType="application/vnd.openxmlformats-officedocument.spreadsheetml.comments+xml"/>
  <Override PartName="/xl/drawings/drawing26.xml" ContentType="application/vnd.openxmlformats-officedocument.drawing+xml"/>
  <Override PartName="/xl/comments11.xml" ContentType="application/vnd.openxmlformats-officedocument.spreadsheetml.comments+xml"/>
  <Override PartName="/xl/drawings/drawing27.xml" ContentType="application/vnd.openxmlformats-officedocument.drawing+xml"/>
  <Override PartName="/xl/comments12.xml" ContentType="application/vnd.openxmlformats-officedocument.spreadsheetml.comments+xml"/>
  <Override PartName="/xl/charts/chart29.xml" ContentType="application/vnd.openxmlformats-officedocument.drawingml.chart+xml"/>
  <Override PartName="/xl/drawings/drawing28.xml" ContentType="application/vnd.openxmlformats-officedocument.drawing+xml"/>
  <Override PartName="/xl/tables/table1.xml" ContentType="application/vnd.openxmlformats-officedocument.spreadsheetml.table+xml"/>
  <Override PartName="/xl/comments13.xml" ContentType="application/vnd.openxmlformats-officedocument.spreadsheetml.comments+xml"/>
  <Override PartName="/xl/drawings/drawing29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omments14.xml" ContentType="application/vnd.openxmlformats-officedocument.spreadsheetml.comments+xml"/>
  <Override PartName="/xl/drawings/drawing30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1.xml" ContentType="application/vnd.openxmlformats-officedocument.drawing+xml"/>
  <Override PartName="/xl/comments15.xml" ContentType="application/vnd.openxmlformats-officedocument.spreadsheetml.comments+xml"/>
  <Override PartName="/xl/drawings/drawing32.xml" ContentType="application/vnd.openxmlformats-officedocument.drawing+xml"/>
  <Override PartName="/xl/comments16.xml" ContentType="application/vnd.openxmlformats-officedocument.spreadsheetml.comments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6.xml" ContentType="application/vnd.ms-excel.person+xml"/>
  <Override PartName="/xl/persons/person10.xml" ContentType="application/vnd.ms-excel.person+xml"/>
  <Override PartName="/xl/persons/person1.xml" ContentType="application/vnd.ms-excel.person+xml"/>
  <Override PartName="/xl/persons/person9.xml" ContentType="application/vnd.ms-excel.person+xml"/>
  <Override PartName="/xl/persons/person12.xml" ContentType="application/vnd.ms-excel.person+xml"/>
  <Override PartName="/xl/persons/person14.xml" ContentType="application/vnd.ms-excel.person+xml"/>
  <Override PartName="/xl/persons/person5.xml" ContentType="application/vnd.ms-excel.person+xml"/>
  <Override PartName="/xl/persons/person8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11.xml" ContentType="application/vnd.ms-excel.person+xml"/>
  <Override PartName="/xl/persons/person13.xml" ContentType="application/vnd.ms-excel.person+xml"/>
  <Override PartName="/xl/persons/person4.xml" ContentType="application/vnd.ms-excel.person+xml"/>
  <Override PartName="/xl/persons/person15.xml" ContentType="application/vnd.ms-excel.person+xml"/>
  <Override PartName="/xl/persons/person0.xml" ContentType="application/vnd.ms-excel.person+xml"/>
  <Override PartName="/xl/persons/person7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 codeName="현재_통합_문서"/>
  <mc:AlternateContent xmlns:mc="http://schemas.openxmlformats.org/markup-compatibility/2006">
    <mc:Choice Requires="x15">
      <x15ac:absPath xmlns:x15ac="http://schemas.microsoft.com/office/spreadsheetml/2010/11/ac" url="F:\0.자기관리\"/>
    </mc:Choice>
  </mc:AlternateContent>
  <xr:revisionPtr revIDLastSave="0" documentId="13_ncr:1_{7BD15749-57D3-45CC-8CBA-486421F9A177}" xr6:coauthVersionLast="47" xr6:coauthVersionMax="47" xr10:uidLastSave="{00000000-0000-0000-0000-000000000000}"/>
  <bookViews>
    <workbookView xWindow="-120" yWindow="-120" windowWidth="29040" windowHeight="15720" tabRatio="842" firstSheet="1" activeTab="22" xr2:uid="{00000000-000D-0000-FFFF-FFFF00000000}"/>
  </bookViews>
  <sheets>
    <sheet name="사용안내" sheetId="113" r:id="rId1"/>
    <sheet name="메인" sheetId="56" r:id="rId2"/>
    <sheet name="항목" sheetId="7" r:id="rId3"/>
    <sheet name="1월" sheetId="67" r:id="rId4"/>
    <sheet name="2월" sheetId="68" r:id="rId5"/>
    <sheet name="3월" sheetId="69" r:id="rId6"/>
    <sheet name="4월" sheetId="40" r:id="rId7"/>
    <sheet name="5월" sheetId="59" r:id="rId8"/>
    <sheet name="6월" sheetId="60" r:id="rId9"/>
    <sheet name="7월" sheetId="61" r:id="rId10"/>
    <sheet name="8월" sheetId="62" r:id="rId11"/>
    <sheet name="9월" sheetId="63" r:id="rId12"/>
    <sheet name="10월" sheetId="64" r:id="rId13"/>
    <sheet name="11월" sheetId="65" r:id="rId14"/>
    <sheet name="12월" sheetId="66" r:id="rId15"/>
    <sheet name="예산" sheetId="1" r:id="rId16"/>
    <sheet name="결산" sheetId="21" r:id="rId17"/>
    <sheet name="연간_항목별수입" sheetId="17" r:id="rId18"/>
    <sheet name="연간_카드별지출" sheetId="20" r:id="rId19"/>
    <sheet name="연간_항목별지출" sheetId="16" r:id="rId20"/>
    <sheet name="연간_세부항목별지출" sheetId="18" r:id="rId21"/>
    <sheet name="자산현황" sheetId="81" r:id="rId22"/>
    <sheet name="계좌현황" sheetId="87" r:id="rId23"/>
    <sheet name="비상금관리" sheetId="83" r:id="rId24"/>
    <sheet name="예금관리" sheetId="85" r:id="rId25"/>
    <sheet name="적금관리" sheetId="94" r:id="rId26"/>
    <sheet name="투자관리" sheetId="114" r:id="rId27"/>
    <sheet name="매매" sheetId="115" r:id="rId28"/>
    <sheet name="코스피시세" sheetId="126" r:id="rId29"/>
    <sheet name="코스닥시세" sheetId="128" r:id="rId30"/>
    <sheet name="부채관리" sheetId="109" r:id="rId31"/>
    <sheet name="대출1" sheetId="110" r:id="rId32"/>
    <sheet name="대출2" sheetId="111" r:id="rId33"/>
    <sheet name="대출3" sheetId="112" r:id="rId34"/>
    <sheet name="코스피목록" sheetId="125" state="hidden" r:id="rId35"/>
    <sheet name="코스닥목록" sheetId="127" state="hidden" r:id="rId36"/>
  </sheets>
  <definedNames>
    <definedName name="_xlnm._FilterDatabase" localSheetId="12" hidden="1">'10월'!$J$10:$O$23</definedName>
    <definedName name="_xlnm._FilterDatabase" localSheetId="13" hidden="1">'11월'!$J$10:$O$23</definedName>
    <definedName name="_xlnm._FilterDatabase" localSheetId="14" hidden="1">'12월'!$J$10:$O$23</definedName>
    <definedName name="_xlnm._FilterDatabase" localSheetId="3" hidden="1">'1월'!$J$10:$O$23</definedName>
    <definedName name="_xlnm._FilterDatabase" localSheetId="4" hidden="1">'2월'!$J$10:$O$23</definedName>
    <definedName name="_xlnm._FilterDatabase" localSheetId="5" hidden="1">'3월'!$J$10:$O$23</definedName>
    <definedName name="_xlnm._FilterDatabase" localSheetId="6" hidden="1">'4월'!$J$10:$O$23</definedName>
    <definedName name="_xlnm._FilterDatabase" localSheetId="7" hidden="1">'5월'!$J$10:$O$23</definedName>
    <definedName name="_xlnm._FilterDatabase" localSheetId="8" hidden="1">'6월'!$J$10:$O$23</definedName>
    <definedName name="_xlnm._FilterDatabase" localSheetId="9" hidden="1">'7월'!$J$10:$O$23</definedName>
    <definedName name="_xlnm._FilterDatabase" localSheetId="10" hidden="1">'8월'!$J$10:$O$23</definedName>
    <definedName name="_xlnm._FilterDatabase" localSheetId="11" hidden="1">'9월'!$J$10:$O$23</definedName>
    <definedName name="_xlnm._FilterDatabase" localSheetId="22" hidden="1">계좌현황!$B$8:$K$28</definedName>
    <definedName name="_xlnm._FilterDatabase" localSheetId="23" hidden="1">비상금관리!$B$4:$K$33</definedName>
    <definedName name="_xlnm._FilterDatabase" localSheetId="21" hidden="1">자산현황!#REF!</definedName>
    <definedName name="ExternalData_1" localSheetId="29" hidden="1">코스닥시세!$A$1:$C$1779</definedName>
    <definedName name="ExternalData_1" localSheetId="28" hidden="1">코스피시세!$A$1:$C$2297</definedName>
    <definedName name="_xlnm.Print_Area" localSheetId="4">'2월'!$A$1:$U$145</definedName>
    <definedName name="_xlnm.Print_Area" localSheetId="8">'6월'!$A$1:$U$131</definedName>
    <definedName name="_xlnm.Print_Area" localSheetId="10">'8월'!$A$1:$U$146</definedName>
    <definedName name="_xlnm.Print_Area" localSheetId="16">결산!$A$1:$Q$21</definedName>
    <definedName name="_xlnm.Print_Area" localSheetId="22">계좌현황!$A$1:$L$29</definedName>
    <definedName name="_xlnm.Print_Area" localSheetId="1">메인!$A$1:$S$39</definedName>
    <definedName name="_xlnm.Print_Area" localSheetId="23">비상금관리!$A$1:$P$45</definedName>
    <definedName name="_xlnm.Print_Area" localSheetId="0">사용안내!$B$1:$K$30</definedName>
    <definedName name="_xlnm.Print_Area" localSheetId="20">연간_세부항목별지출!$A$1:$S$217</definedName>
    <definedName name="_xlnm.Print_Area" localSheetId="18">연간_카드별지출!$A$1:$Q$27</definedName>
    <definedName name="_xlnm.Print_Area" localSheetId="17">연간_항목별수입!$A$1:$Q$24</definedName>
    <definedName name="_xlnm.Print_Area" localSheetId="19">연간_항목별지출!$A$1:$Q$34</definedName>
    <definedName name="_xlnm.Print_Area" localSheetId="24">예금관리!$A$1:$P$17</definedName>
    <definedName name="_xlnm.Print_Area" localSheetId="15">예산!$A$1:$Q$55</definedName>
    <definedName name="_xlnm.Print_Area" localSheetId="21">자산현황!$A$1:$P$30</definedName>
    <definedName name="_xlnm.Print_Area" localSheetId="25">적금관리!$A$1:$T$17</definedName>
    <definedName name="_xlnm.Print_Area" localSheetId="2">항목!$A$1:$R$19</definedName>
    <definedName name="경조사회비">OFFSET(항목!$P$4,0,0,COUNTA(항목!$P$4:$P$18),1)</definedName>
    <definedName name="계정">OFFSET(항목!$B$4,0,0,COUNTA(항목!$B$4:$B$18),1)</definedName>
    <definedName name="계좌명">OFFSET(투자관리!$C$27,0,0,COUNTA(투자관리!$C$27:$C$31),1)</definedName>
    <definedName name="계좌이름">매매!$C$4:$C$1000</definedName>
    <definedName name="교육계발비">OFFSET(항목!$K$4,0,0,COUNTA(항목!$K$4:$K$18),1)</definedName>
    <definedName name="대분류">항목!$C$3:$Q$3</definedName>
    <definedName name="매도금액">매매!$U$4:$U$1000</definedName>
    <definedName name="매도수량">매매!$T$4:$T$1000</definedName>
    <definedName name="매도월">매매!$K$4:$K$1000</definedName>
    <definedName name="매도일">매매!$Q$4:$Q$1000</definedName>
    <definedName name="매수금액">매매!$J$4:$J$1000</definedName>
    <definedName name="매수수량">매매!$I$4:$I$1000</definedName>
    <definedName name="매수일">매매!$G$4:$G$1000</definedName>
    <definedName name="문화생활비">OFFSET(항목!$L$4,0,0,COUNTA(항목!$L$4:$L$18),1)</definedName>
    <definedName name="미용비">OFFSET(항목!$J$4,0,0,COUNTA(항목!$J$4:$J$18),1)</definedName>
    <definedName name="반려동물비">OFFSET(항목!$H$4,0,0,COUNTA(항목!$H$4:$H$18),1)</definedName>
    <definedName name="생활용품비">OFFSET(항목!$G$4,0,0,COUNTA(항목!$G$4:$G$18),1)</definedName>
    <definedName name="소분류">항목!$C$4:$Q$18</definedName>
    <definedName name="수입">OFFSET(항목!$C$4,0,0,COUNTA(항목!$C$4:$C$18),1)</definedName>
    <definedName name="순매도금액">매매!$W$4:$W$1000</definedName>
    <definedName name="식비">OFFSET(항목!$E$4,0,0,COUNTA(항목!$E$4:$E$18),1)</definedName>
    <definedName name="용돈지출">OFFSET(항목!$Q$4,0,0,COUNTA(항목!$Q$4:$Q$18),1)</definedName>
    <definedName name="유류교통비">OFFSET(항목!$N$4,0,0,COUNTA(항목!$N$4:$N$18),1)</definedName>
    <definedName name="의료비">OFFSET(항목!$M$4,0,0,COUNTA(항목!$M$4:$M$18),1)</definedName>
    <definedName name="의류비">OFFSET(항목!$I$4,0,0,COUNTA(항목!$I$4:$I$18),1)</definedName>
    <definedName name="저축성지출">OFFSET(항목!$D$4,0,0,COUNTA(항목!$D$4:$D$18),1)</definedName>
    <definedName name="종목명">매매!$E$4:$E$1000</definedName>
    <definedName name="주거비">OFFSET(항목!$F$4,0,0,COUNTA(항목!$F$4:$F$18),1)</definedName>
    <definedName name="총비용">매매!$V$4:$V$1000</definedName>
    <definedName name="총손익">매매!$X$4:$X$1000</definedName>
    <definedName name="통신비">OFFSET(항목!$O$4,0,0,COUNTA(항목!$O$4:$O$18),1)</definedName>
    <definedName name="평가금액">매매!$O$4:$O$1000</definedName>
    <definedName name="평가손익">매매!$P$4:$P$1000</definedName>
    <definedName name="항목">OFFSET(항목!$C$3,0,0,1,COUNTA(항목!$C$3:$Q$3))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14" l="1"/>
  <c r="D29" i="114"/>
  <c r="D30" i="114"/>
  <c r="D31" i="114"/>
  <c r="D27" i="114"/>
  <c r="L4" i="115"/>
  <c r="M4" i="115" s="1"/>
  <c r="L5" i="115"/>
  <c r="L6" i="115"/>
  <c r="M6" i="115" s="1"/>
  <c r="L7" i="115"/>
  <c r="M7" i="115" s="1"/>
  <c r="L8" i="115"/>
  <c r="M8" i="115" s="1"/>
  <c r="L9" i="115"/>
  <c r="L10" i="115"/>
  <c r="L11" i="115"/>
  <c r="L12" i="115"/>
  <c r="L13" i="115"/>
  <c r="L14" i="115"/>
  <c r="L15" i="115"/>
  <c r="L16" i="115"/>
  <c r="L17" i="115"/>
  <c r="L18" i="115"/>
  <c r="L19" i="115"/>
  <c r="L20" i="115"/>
  <c r="B37" i="114"/>
  <c r="B38" i="114"/>
  <c r="B39" i="114"/>
  <c r="B40" i="114"/>
  <c r="B41" i="114"/>
  <c r="B42" i="114"/>
  <c r="B43" i="114"/>
  <c r="B44" i="114"/>
  <c r="B45" i="114"/>
  <c r="B46" i="114"/>
  <c r="B47" i="114"/>
  <c r="B48" i="114"/>
  <c r="B49" i="114"/>
  <c r="B50" i="114"/>
  <c r="B51" i="114"/>
  <c r="B52" i="114"/>
  <c r="B53" i="114"/>
  <c r="B54" i="114"/>
  <c r="B55" i="114"/>
  <c r="B56" i="114"/>
  <c r="B57" i="114"/>
  <c r="B58" i="114"/>
  <c r="B59" i="114"/>
  <c r="B60" i="114"/>
  <c r="B61" i="114"/>
  <c r="B62" i="114"/>
  <c r="B63" i="114"/>
  <c r="B64" i="114"/>
  <c r="B65" i="114"/>
  <c r="B66" i="114"/>
  <c r="B67" i="114"/>
  <c r="B68" i="114"/>
  <c r="B69" i="114"/>
  <c r="B70" i="114"/>
  <c r="B71" i="114"/>
  <c r="B72" i="114"/>
  <c r="B73" i="114"/>
  <c r="B74" i="114"/>
  <c r="B75" i="114"/>
  <c r="B76" i="114"/>
  <c r="B77" i="114"/>
  <c r="B78" i="114"/>
  <c r="B79" i="114"/>
  <c r="B80" i="114"/>
  <c r="B81" i="114"/>
  <c r="B82" i="114"/>
  <c r="B83" i="114"/>
  <c r="B84" i="114"/>
  <c r="B85" i="114"/>
  <c r="B86" i="114"/>
  <c r="B87" i="114"/>
  <c r="B88" i="114"/>
  <c r="B89" i="114"/>
  <c r="B90" i="114"/>
  <c r="B91" i="114"/>
  <c r="B92" i="114"/>
  <c r="B93" i="114"/>
  <c r="B94" i="114"/>
  <c r="B95" i="114"/>
  <c r="B96" i="114"/>
  <c r="B97" i="114"/>
  <c r="B98" i="114"/>
  <c r="B99" i="114"/>
  <c r="B100" i="114"/>
  <c r="B101" i="114"/>
  <c r="B102" i="114"/>
  <c r="B103" i="114"/>
  <c r="B104" i="114"/>
  <c r="B105" i="114"/>
  <c r="B106" i="114"/>
  <c r="B107" i="114"/>
  <c r="B108" i="114"/>
  <c r="B109" i="114"/>
  <c r="B110" i="114"/>
  <c r="B111" i="114"/>
  <c r="B112" i="114"/>
  <c r="B113" i="114"/>
  <c r="B114" i="114"/>
  <c r="B115" i="114"/>
  <c r="B116" i="114"/>
  <c r="B117" i="114"/>
  <c r="B118" i="114"/>
  <c r="B119" i="114"/>
  <c r="B120" i="114"/>
  <c r="B121" i="114"/>
  <c r="B122" i="114"/>
  <c r="B123" i="114"/>
  <c r="B124" i="114"/>
  <c r="B125" i="114"/>
  <c r="B126" i="114"/>
  <c r="B127" i="114"/>
  <c r="B128" i="114"/>
  <c r="B129" i="114"/>
  <c r="B130" i="114"/>
  <c r="B131" i="114"/>
  <c r="B132" i="114"/>
  <c r="B133" i="114"/>
  <c r="B134" i="114"/>
  <c r="B135" i="114"/>
  <c r="B36" i="114"/>
  <c r="B28" i="114"/>
  <c r="B29" i="114"/>
  <c r="B30" i="114"/>
  <c r="B31" i="114"/>
  <c r="B27" i="114"/>
  <c r="M19" i="115" l="1"/>
  <c r="M5" i="115"/>
  <c r="M20" i="115"/>
  <c r="M18" i="115"/>
  <c r="M13" i="115"/>
  <c r="M16" i="115"/>
  <c r="M11" i="115"/>
  <c r="M15" i="115"/>
  <c r="M10" i="115"/>
  <c r="M9" i="115"/>
  <c r="M17" i="115"/>
  <c r="M12" i="115"/>
  <c r="M14" i="115"/>
  <c r="N4" i="115" l="1"/>
  <c r="N5" i="115"/>
  <c r="N6" i="115"/>
  <c r="N7" i="115"/>
  <c r="N8" i="115"/>
  <c r="N9" i="115"/>
  <c r="N10" i="115"/>
  <c r="N11" i="115"/>
  <c r="N12" i="115"/>
  <c r="N13" i="115"/>
  <c r="N14" i="115"/>
  <c r="N15" i="115"/>
  <c r="N16" i="115"/>
  <c r="N17" i="115"/>
  <c r="N18" i="115"/>
  <c r="N19" i="115"/>
  <c r="N20" i="115"/>
  <c r="N21" i="115"/>
  <c r="N22" i="115"/>
  <c r="N23" i="115"/>
  <c r="N24" i="115"/>
  <c r="N25" i="115"/>
  <c r="N26" i="115"/>
  <c r="N27" i="115"/>
  <c r="N28" i="115"/>
  <c r="N29" i="115"/>
  <c r="N30" i="115"/>
  <c r="N31" i="115"/>
  <c r="N32" i="115"/>
  <c r="N33" i="115"/>
  <c r="N34" i="115"/>
  <c r="N35" i="115"/>
  <c r="N36" i="115"/>
  <c r="N37" i="115"/>
  <c r="N38" i="115"/>
  <c r="N39" i="115"/>
  <c r="N40" i="115"/>
  <c r="N41" i="115"/>
  <c r="N42" i="115"/>
  <c r="N43" i="115"/>
  <c r="N44" i="115"/>
  <c r="N45" i="115"/>
  <c r="N46" i="115"/>
  <c r="N47" i="115"/>
  <c r="N48" i="115"/>
  <c r="N49" i="115"/>
  <c r="N50" i="115"/>
  <c r="N51" i="115"/>
  <c r="N52" i="115"/>
  <c r="N53" i="115"/>
  <c r="N54" i="115"/>
  <c r="N55" i="115"/>
  <c r="N56" i="115"/>
  <c r="N57" i="115"/>
  <c r="N58" i="115"/>
  <c r="N59" i="115"/>
  <c r="N60" i="115"/>
  <c r="N61" i="115"/>
  <c r="N62" i="115"/>
  <c r="N63" i="115"/>
  <c r="N64" i="115"/>
  <c r="N65" i="115"/>
  <c r="N66" i="115"/>
  <c r="N67" i="115"/>
  <c r="N68" i="115"/>
  <c r="N69" i="115"/>
  <c r="N70" i="115"/>
  <c r="N71" i="115"/>
  <c r="N72" i="115"/>
  <c r="N73" i="115"/>
  <c r="N74" i="115"/>
  <c r="N75" i="115"/>
  <c r="N76" i="115"/>
  <c r="N77" i="115"/>
  <c r="N78" i="115"/>
  <c r="N79" i="115"/>
  <c r="N80" i="115"/>
  <c r="N81" i="115"/>
  <c r="N82" i="115"/>
  <c r="N83" i="115"/>
  <c r="N84" i="115"/>
  <c r="N85" i="115"/>
  <c r="N86" i="115"/>
  <c r="N87" i="115"/>
  <c r="N88" i="115"/>
  <c r="N89" i="115"/>
  <c r="N90" i="115"/>
  <c r="N91" i="115"/>
  <c r="N92" i="115"/>
  <c r="N93" i="115"/>
  <c r="N94" i="115"/>
  <c r="N95" i="115"/>
  <c r="N96" i="115"/>
  <c r="N97" i="115"/>
  <c r="N98" i="115"/>
  <c r="N99" i="115"/>
  <c r="N100" i="115"/>
  <c r="N101" i="115"/>
  <c r="N102" i="115"/>
  <c r="N103" i="115"/>
  <c r="N104" i="115"/>
  <c r="N105" i="115"/>
  <c r="N106" i="115"/>
  <c r="N107" i="115"/>
  <c r="N108" i="115"/>
  <c r="N109" i="115"/>
  <c r="N110" i="115"/>
  <c r="N111" i="115"/>
  <c r="N112" i="115"/>
  <c r="N113" i="115"/>
  <c r="N114" i="115"/>
  <c r="N115" i="115"/>
  <c r="N116" i="115"/>
  <c r="N117" i="115"/>
  <c r="N118" i="115"/>
  <c r="N119" i="115"/>
  <c r="N120" i="115"/>
  <c r="N121" i="115"/>
  <c r="N122" i="115"/>
  <c r="N123" i="115"/>
  <c r="N124" i="115"/>
  <c r="N125" i="115"/>
  <c r="N126" i="115"/>
  <c r="N127" i="115"/>
  <c r="N128" i="115"/>
  <c r="N129" i="115"/>
  <c r="N130" i="115"/>
  <c r="N131" i="115"/>
  <c r="N132" i="115"/>
  <c r="N133" i="115"/>
  <c r="N134" i="115"/>
  <c r="N135" i="115"/>
  <c r="N136" i="115"/>
  <c r="N137" i="115"/>
  <c r="N138" i="115"/>
  <c r="N139" i="115"/>
  <c r="N140" i="115"/>
  <c r="N141" i="115"/>
  <c r="N142" i="115"/>
  <c r="N143" i="115"/>
  <c r="N144" i="115"/>
  <c r="N145" i="115"/>
  <c r="N146" i="115"/>
  <c r="N147" i="115"/>
  <c r="N148" i="115"/>
  <c r="N149" i="115"/>
  <c r="N150" i="115"/>
  <c r="N151" i="115"/>
  <c r="N152" i="115"/>
  <c r="N153" i="115"/>
  <c r="N154" i="115"/>
  <c r="N155" i="115"/>
  <c r="N156" i="115"/>
  <c r="N157" i="115"/>
  <c r="N158" i="115"/>
  <c r="N159" i="115"/>
  <c r="N160" i="115"/>
  <c r="N161" i="115"/>
  <c r="N162" i="115"/>
  <c r="N163" i="115"/>
  <c r="N164" i="115"/>
  <c r="N165" i="115"/>
  <c r="N166" i="115"/>
  <c r="N167" i="115"/>
  <c r="N168" i="115"/>
  <c r="N169" i="115"/>
  <c r="N170" i="115"/>
  <c r="N171" i="115"/>
  <c r="N172" i="115"/>
  <c r="N173" i="115"/>
  <c r="N174" i="115"/>
  <c r="N175" i="115"/>
  <c r="N176" i="115"/>
  <c r="N177" i="115"/>
  <c r="N178" i="115"/>
  <c r="N179" i="115"/>
  <c r="N180" i="115"/>
  <c r="N181" i="115"/>
  <c r="N182" i="115"/>
  <c r="N183" i="115"/>
  <c r="N184" i="115"/>
  <c r="N185" i="115"/>
  <c r="N186" i="115"/>
  <c r="N187" i="115"/>
  <c r="N188" i="115"/>
  <c r="N189" i="115"/>
  <c r="N190" i="115"/>
  <c r="N191" i="115"/>
  <c r="N192" i="115"/>
  <c r="N193" i="115"/>
  <c r="N194" i="115"/>
  <c r="N195" i="115"/>
  <c r="N196" i="115"/>
  <c r="N197" i="115"/>
  <c r="N198" i="115"/>
  <c r="N199" i="115"/>
  <c r="N200" i="115"/>
  <c r="N201" i="115"/>
  <c r="N202" i="115"/>
  <c r="N203" i="115"/>
  <c r="N204" i="115"/>
  <c r="N205" i="115"/>
  <c r="N206" i="115"/>
  <c r="N207" i="115"/>
  <c r="N208" i="115"/>
  <c r="N209" i="115"/>
  <c r="N210" i="115"/>
  <c r="N211" i="115"/>
  <c r="N212" i="115"/>
  <c r="N213" i="115"/>
  <c r="N214" i="115"/>
  <c r="N215" i="115"/>
  <c r="N216" i="115"/>
  <c r="N217" i="115"/>
  <c r="N218" i="115"/>
  <c r="N219" i="115"/>
  <c r="N220" i="115"/>
  <c r="N221" i="115"/>
  <c r="N222" i="115"/>
  <c r="N223" i="115"/>
  <c r="N224" i="115"/>
  <c r="N225" i="115"/>
  <c r="N226" i="115"/>
  <c r="N227" i="115"/>
  <c r="N228" i="115"/>
  <c r="N229" i="115"/>
  <c r="N230" i="115"/>
  <c r="N231" i="115"/>
  <c r="N232" i="115"/>
  <c r="N233" i="115"/>
  <c r="N234" i="115"/>
  <c r="N235" i="115"/>
  <c r="N236" i="115"/>
  <c r="N237" i="115"/>
  <c r="N238" i="115"/>
  <c r="N239" i="115"/>
  <c r="N240" i="115"/>
  <c r="N241" i="115"/>
  <c r="N242" i="115"/>
  <c r="N243" i="115"/>
  <c r="N244" i="115"/>
  <c r="N245" i="115"/>
  <c r="N246" i="115"/>
  <c r="N247" i="115"/>
  <c r="N248" i="115"/>
  <c r="N249" i="115"/>
  <c r="N250" i="115"/>
  <c r="N251" i="115"/>
  <c r="N252" i="115"/>
  <c r="N253" i="115"/>
  <c r="N254" i="115"/>
  <c r="N255" i="115"/>
  <c r="N256" i="115"/>
  <c r="N257" i="115"/>
  <c r="N258" i="115"/>
  <c r="N259" i="115"/>
  <c r="N260" i="115"/>
  <c r="N261" i="115"/>
  <c r="N262" i="115"/>
  <c r="N263" i="115"/>
  <c r="N264" i="115"/>
  <c r="N265" i="115"/>
  <c r="N266" i="115"/>
  <c r="N267" i="115"/>
  <c r="N268" i="115"/>
  <c r="N269" i="115"/>
  <c r="N270" i="115"/>
  <c r="N271" i="115"/>
  <c r="N272" i="115"/>
  <c r="N273" i="115"/>
  <c r="N274" i="115"/>
  <c r="N275" i="115"/>
  <c r="N276" i="115"/>
  <c r="N277" i="115"/>
  <c r="N278" i="115"/>
  <c r="N279" i="115"/>
  <c r="N280" i="115"/>
  <c r="N281" i="115"/>
  <c r="N282" i="115"/>
  <c r="N283" i="115"/>
  <c r="N284" i="115"/>
  <c r="N285" i="115"/>
  <c r="N286" i="115"/>
  <c r="N287" i="115"/>
  <c r="N288" i="115"/>
  <c r="N289" i="115"/>
  <c r="N290" i="115"/>
  <c r="N291" i="115"/>
  <c r="N292" i="115"/>
  <c r="N293" i="115"/>
  <c r="N294" i="115"/>
  <c r="N295" i="115"/>
  <c r="N296" i="115"/>
  <c r="N297" i="115"/>
  <c r="N298" i="115"/>
  <c r="N299" i="115"/>
  <c r="N300" i="115"/>
  <c r="N301" i="115"/>
  <c r="N302" i="115"/>
  <c r="N303" i="115"/>
  <c r="N304" i="115"/>
  <c r="N305" i="115"/>
  <c r="N306" i="115"/>
  <c r="N307" i="115"/>
  <c r="N308" i="115"/>
  <c r="N309" i="115"/>
  <c r="N310" i="115"/>
  <c r="N311" i="115"/>
  <c r="N312" i="115"/>
  <c r="N313" i="115"/>
  <c r="N314" i="115"/>
  <c r="N315" i="115"/>
  <c r="N316" i="115"/>
  <c r="N317" i="115"/>
  <c r="N318" i="115"/>
  <c r="N319" i="115"/>
  <c r="N320" i="115"/>
  <c r="N321" i="115"/>
  <c r="N322" i="115"/>
  <c r="N323" i="115"/>
  <c r="X11" i="115" l="1"/>
  <c r="X12" i="115"/>
  <c r="X14" i="115"/>
  <c r="X17" i="115"/>
  <c r="X22" i="115"/>
  <c r="X25" i="115"/>
  <c r="X26" i="115"/>
  <c r="X27" i="115"/>
  <c r="X28" i="115"/>
  <c r="X29" i="115"/>
  <c r="X30" i="115"/>
  <c r="X31" i="115"/>
  <c r="X32" i="115"/>
  <c r="X33" i="115"/>
  <c r="X34" i="115"/>
  <c r="X35" i="115"/>
  <c r="X36" i="115"/>
  <c r="X37" i="115"/>
  <c r="X38" i="115"/>
  <c r="X39" i="115"/>
  <c r="X40" i="115"/>
  <c r="X41" i="115"/>
  <c r="X42" i="115"/>
  <c r="X43" i="115"/>
  <c r="X44" i="115"/>
  <c r="X45" i="115"/>
  <c r="X46" i="115"/>
  <c r="X47" i="115"/>
  <c r="X48" i="115"/>
  <c r="X49" i="115"/>
  <c r="X50" i="115"/>
  <c r="X51" i="115"/>
  <c r="X52" i="115"/>
  <c r="X53" i="115"/>
  <c r="X54" i="115"/>
  <c r="X55" i="115"/>
  <c r="X56" i="115"/>
  <c r="X57" i="115"/>
  <c r="X58" i="115"/>
  <c r="X59" i="115"/>
  <c r="X60" i="115"/>
  <c r="X61" i="115"/>
  <c r="X62" i="115"/>
  <c r="X63" i="115"/>
  <c r="X64" i="115"/>
  <c r="X65" i="115"/>
  <c r="X66" i="115"/>
  <c r="X67" i="115"/>
  <c r="X68" i="115"/>
  <c r="X69" i="115"/>
  <c r="X70" i="115"/>
  <c r="X71" i="115"/>
  <c r="X72" i="115"/>
  <c r="X73" i="115"/>
  <c r="X74" i="115"/>
  <c r="X75" i="115"/>
  <c r="X76" i="115"/>
  <c r="X77" i="115"/>
  <c r="X78" i="115"/>
  <c r="X79" i="115"/>
  <c r="X80" i="115"/>
  <c r="X81" i="115"/>
  <c r="X82" i="115"/>
  <c r="X83" i="115"/>
  <c r="X84" i="115"/>
  <c r="X85" i="115"/>
  <c r="X86" i="115"/>
  <c r="X87" i="115"/>
  <c r="X88" i="115"/>
  <c r="X89" i="115"/>
  <c r="X90" i="115"/>
  <c r="X91" i="115"/>
  <c r="X92" i="115"/>
  <c r="X93" i="115"/>
  <c r="X94" i="115"/>
  <c r="X95" i="115"/>
  <c r="X96" i="115"/>
  <c r="X97" i="115"/>
  <c r="X98" i="115"/>
  <c r="X99" i="115"/>
  <c r="X100" i="115"/>
  <c r="X101" i="115"/>
  <c r="X102" i="115"/>
  <c r="X103" i="115"/>
  <c r="X104" i="115"/>
  <c r="X105" i="115"/>
  <c r="X106" i="115"/>
  <c r="X107" i="115"/>
  <c r="X108" i="115"/>
  <c r="X109" i="115"/>
  <c r="X110" i="115"/>
  <c r="X111" i="115"/>
  <c r="X112" i="115"/>
  <c r="X113" i="115"/>
  <c r="X114" i="115"/>
  <c r="X115" i="115"/>
  <c r="X116" i="115"/>
  <c r="X117" i="115"/>
  <c r="X118" i="115"/>
  <c r="X119" i="115"/>
  <c r="X120" i="115"/>
  <c r="X121" i="115"/>
  <c r="X122" i="115"/>
  <c r="X123" i="115"/>
  <c r="X124" i="115"/>
  <c r="X125" i="115"/>
  <c r="X126" i="115"/>
  <c r="X127" i="115"/>
  <c r="X128" i="115"/>
  <c r="X129" i="115"/>
  <c r="X130" i="115"/>
  <c r="X131" i="115"/>
  <c r="X132" i="115"/>
  <c r="X133" i="115"/>
  <c r="X134" i="115"/>
  <c r="X135" i="115"/>
  <c r="X136" i="115"/>
  <c r="X137" i="115"/>
  <c r="X138" i="115"/>
  <c r="X139" i="115"/>
  <c r="X140" i="115"/>
  <c r="X141" i="115"/>
  <c r="X142" i="115"/>
  <c r="X143" i="115"/>
  <c r="X144" i="115"/>
  <c r="X145" i="115"/>
  <c r="X146" i="115"/>
  <c r="X147" i="115"/>
  <c r="X148" i="115"/>
  <c r="X149" i="115"/>
  <c r="X150" i="115"/>
  <c r="X151" i="115"/>
  <c r="X152" i="115"/>
  <c r="X153" i="115"/>
  <c r="X154" i="115"/>
  <c r="X155" i="115"/>
  <c r="X156" i="115"/>
  <c r="X157" i="115"/>
  <c r="X158" i="115"/>
  <c r="X159" i="115"/>
  <c r="X160" i="115"/>
  <c r="X161" i="115"/>
  <c r="X162" i="115"/>
  <c r="X163" i="115"/>
  <c r="X164" i="115"/>
  <c r="X165" i="115"/>
  <c r="X166" i="115"/>
  <c r="X167" i="115"/>
  <c r="X168" i="115"/>
  <c r="X169" i="115"/>
  <c r="X170" i="115"/>
  <c r="X171" i="115"/>
  <c r="X172" i="115"/>
  <c r="X173" i="115"/>
  <c r="X174" i="115"/>
  <c r="X175" i="115"/>
  <c r="X176" i="115"/>
  <c r="X177" i="115"/>
  <c r="X178" i="115"/>
  <c r="X179" i="115"/>
  <c r="X180" i="115"/>
  <c r="X181" i="115"/>
  <c r="X182" i="115"/>
  <c r="X183" i="115"/>
  <c r="X184" i="115"/>
  <c r="X185" i="115"/>
  <c r="X186" i="115"/>
  <c r="X187" i="115"/>
  <c r="X188" i="115"/>
  <c r="X189" i="115"/>
  <c r="X190" i="115"/>
  <c r="X191" i="115"/>
  <c r="X192" i="115"/>
  <c r="X193" i="115"/>
  <c r="X194" i="115"/>
  <c r="X195" i="115"/>
  <c r="X196" i="115"/>
  <c r="X197" i="115"/>
  <c r="X198" i="115"/>
  <c r="X199" i="115"/>
  <c r="X200" i="115"/>
  <c r="X201" i="115"/>
  <c r="X202" i="115"/>
  <c r="X203" i="115"/>
  <c r="X204" i="115"/>
  <c r="X205" i="115"/>
  <c r="X206" i="115"/>
  <c r="X207" i="115"/>
  <c r="X208" i="115"/>
  <c r="X209" i="115"/>
  <c r="X210" i="115"/>
  <c r="X211" i="115"/>
  <c r="X212" i="115"/>
  <c r="X213" i="115"/>
  <c r="X214" i="115"/>
  <c r="X215" i="115"/>
  <c r="X216" i="115"/>
  <c r="X217" i="115"/>
  <c r="X218" i="115"/>
  <c r="X219" i="115"/>
  <c r="X220" i="115"/>
  <c r="X221" i="115"/>
  <c r="X222" i="115"/>
  <c r="X223" i="115"/>
  <c r="X224" i="115"/>
  <c r="X225" i="115"/>
  <c r="X226" i="115"/>
  <c r="X227" i="115"/>
  <c r="X228" i="115"/>
  <c r="X229" i="115"/>
  <c r="X230" i="115"/>
  <c r="X231" i="115"/>
  <c r="X232" i="115"/>
  <c r="X233" i="115"/>
  <c r="X234" i="115"/>
  <c r="X235" i="115"/>
  <c r="X236" i="115"/>
  <c r="X237" i="115"/>
  <c r="X238" i="115"/>
  <c r="X239" i="115"/>
  <c r="X240" i="115"/>
  <c r="X241" i="115"/>
  <c r="X242" i="115"/>
  <c r="X243" i="115"/>
  <c r="X244" i="115"/>
  <c r="X245" i="115"/>
  <c r="X246" i="115"/>
  <c r="X247" i="115"/>
  <c r="X248" i="115"/>
  <c r="X249" i="115"/>
  <c r="X250" i="115"/>
  <c r="X251" i="115"/>
  <c r="X252" i="115"/>
  <c r="X253" i="115"/>
  <c r="X254" i="115"/>
  <c r="X255" i="115"/>
  <c r="X256" i="115"/>
  <c r="X257" i="115"/>
  <c r="X258" i="115"/>
  <c r="X259" i="115"/>
  <c r="X260" i="115"/>
  <c r="X261" i="115"/>
  <c r="X262" i="115"/>
  <c r="X263" i="115"/>
  <c r="X264" i="115"/>
  <c r="X265" i="115"/>
  <c r="X266" i="115"/>
  <c r="X267" i="115"/>
  <c r="X268" i="115"/>
  <c r="X269" i="115"/>
  <c r="X270" i="115"/>
  <c r="X271" i="115"/>
  <c r="X272" i="115"/>
  <c r="X273" i="115"/>
  <c r="X274" i="115"/>
  <c r="X275" i="115"/>
  <c r="X276" i="115"/>
  <c r="X277" i="115"/>
  <c r="X278" i="115"/>
  <c r="X279" i="115"/>
  <c r="X280" i="115"/>
  <c r="X281" i="115"/>
  <c r="X282" i="115"/>
  <c r="X283" i="115"/>
  <c r="X284" i="115"/>
  <c r="X285" i="115"/>
  <c r="X286" i="115"/>
  <c r="X287" i="115"/>
  <c r="X288" i="115"/>
  <c r="X289" i="115"/>
  <c r="X290" i="115"/>
  <c r="X291" i="115"/>
  <c r="X292" i="115"/>
  <c r="X293" i="115"/>
  <c r="X294" i="115"/>
  <c r="X295" i="115"/>
  <c r="X296" i="115"/>
  <c r="X297" i="115"/>
  <c r="X298" i="115"/>
  <c r="X299" i="115"/>
  <c r="X300" i="115"/>
  <c r="X301" i="115"/>
  <c r="X302" i="115"/>
  <c r="X303" i="115"/>
  <c r="X304" i="115"/>
  <c r="X305" i="115"/>
  <c r="X306" i="115"/>
  <c r="X307" i="115"/>
  <c r="X308" i="115"/>
  <c r="X309" i="115"/>
  <c r="X310" i="115"/>
  <c r="X311" i="115"/>
  <c r="X312" i="115"/>
  <c r="X313" i="115"/>
  <c r="X314" i="115"/>
  <c r="X315" i="115"/>
  <c r="X316" i="115"/>
  <c r="X317" i="115"/>
  <c r="X318" i="115"/>
  <c r="X319" i="115"/>
  <c r="X320" i="115"/>
  <c r="X321" i="115"/>
  <c r="X322" i="115"/>
  <c r="X323" i="115"/>
  <c r="O4" i="115"/>
  <c r="O5" i="115"/>
  <c r="O6" i="115"/>
  <c r="O7" i="115"/>
  <c r="O8" i="115"/>
  <c r="R4" i="115"/>
  <c r="R5" i="115"/>
  <c r="R6" i="115"/>
  <c r="R7" i="115"/>
  <c r="R8" i="115"/>
  <c r="R9" i="115"/>
  <c r="R10" i="115"/>
  <c r="R11" i="115"/>
  <c r="R12" i="115"/>
  <c r="R13" i="115"/>
  <c r="R14" i="115"/>
  <c r="R15" i="115"/>
  <c r="R16" i="115"/>
  <c r="R17" i="115"/>
  <c r="R18" i="115"/>
  <c r="R19" i="115"/>
  <c r="R20" i="115"/>
  <c r="R21" i="115"/>
  <c r="R22" i="115"/>
  <c r="R23" i="115"/>
  <c r="R24" i="115"/>
  <c r="R25" i="115"/>
  <c r="R26" i="115"/>
  <c r="R27" i="115"/>
  <c r="R28" i="115"/>
  <c r="R29" i="115"/>
  <c r="R30" i="115"/>
  <c r="R31" i="115"/>
  <c r="R32" i="115"/>
  <c r="R33" i="115"/>
  <c r="R34" i="115"/>
  <c r="R35" i="115"/>
  <c r="R36" i="115"/>
  <c r="R37" i="115"/>
  <c r="R38" i="115"/>
  <c r="R39" i="115"/>
  <c r="R40" i="115"/>
  <c r="R41" i="115"/>
  <c r="R42" i="115"/>
  <c r="R43" i="115"/>
  <c r="R44" i="115"/>
  <c r="R45" i="115"/>
  <c r="R46" i="115"/>
  <c r="R47" i="115"/>
  <c r="R48" i="115"/>
  <c r="R49" i="115"/>
  <c r="R50" i="115"/>
  <c r="R51" i="115"/>
  <c r="R52" i="115"/>
  <c r="R53" i="115"/>
  <c r="R54" i="115"/>
  <c r="R55" i="115"/>
  <c r="R56" i="115"/>
  <c r="R57" i="115"/>
  <c r="R58" i="115"/>
  <c r="R59" i="115"/>
  <c r="R60" i="115"/>
  <c r="R61" i="115"/>
  <c r="R62" i="115"/>
  <c r="R63" i="115"/>
  <c r="R64" i="115"/>
  <c r="R65" i="115"/>
  <c r="R66" i="115"/>
  <c r="R67" i="115"/>
  <c r="R68" i="115"/>
  <c r="R69" i="115"/>
  <c r="R70" i="115"/>
  <c r="R71" i="115"/>
  <c r="R72" i="115"/>
  <c r="R73" i="115"/>
  <c r="R74" i="115"/>
  <c r="R75" i="115"/>
  <c r="R76" i="115"/>
  <c r="R77" i="115"/>
  <c r="R78" i="115"/>
  <c r="R79" i="115"/>
  <c r="R80" i="115"/>
  <c r="R81" i="115"/>
  <c r="R82" i="115"/>
  <c r="R83" i="115"/>
  <c r="R84" i="115"/>
  <c r="R85" i="115"/>
  <c r="R86" i="115"/>
  <c r="R87" i="115"/>
  <c r="R88" i="115"/>
  <c r="R89" i="115"/>
  <c r="R90" i="115"/>
  <c r="R91" i="115"/>
  <c r="R92" i="115"/>
  <c r="R93" i="115"/>
  <c r="R94" i="115"/>
  <c r="R95" i="115"/>
  <c r="R96" i="115"/>
  <c r="R97" i="115"/>
  <c r="R98" i="115"/>
  <c r="R99" i="115"/>
  <c r="R100" i="115"/>
  <c r="R101" i="115"/>
  <c r="R102" i="115"/>
  <c r="R103" i="115"/>
  <c r="R104" i="115"/>
  <c r="R105" i="115"/>
  <c r="R106" i="115"/>
  <c r="R107" i="115"/>
  <c r="R108" i="115"/>
  <c r="R109" i="115"/>
  <c r="R110" i="115"/>
  <c r="R111" i="115"/>
  <c r="R112" i="115"/>
  <c r="R113" i="115"/>
  <c r="R114" i="115"/>
  <c r="R115" i="115"/>
  <c r="R116" i="115"/>
  <c r="R117" i="115"/>
  <c r="R118" i="115"/>
  <c r="R119" i="115"/>
  <c r="R120" i="115"/>
  <c r="R121" i="115"/>
  <c r="R122" i="115"/>
  <c r="R123" i="115"/>
  <c r="R124" i="115"/>
  <c r="R125" i="115"/>
  <c r="R126" i="115"/>
  <c r="R127" i="115"/>
  <c r="R128" i="115"/>
  <c r="R129" i="115"/>
  <c r="R130" i="115"/>
  <c r="R131" i="115"/>
  <c r="R132" i="115"/>
  <c r="R133" i="115"/>
  <c r="R134" i="115"/>
  <c r="R135" i="115"/>
  <c r="R136" i="115"/>
  <c r="R137" i="115"/>
  <c r="R138" i="115"/>
  <c r="R139" i="115"/>
  <c r="R140" i="115"/>
  <c r="R141" i="115"/>
  <c r="R142" i="115"/>
  <c r="R143" i="115"/>
  <c r="R144" i="115"/>
  <c r="R145" i="115"/>
  <c r="R146" i="115"/>
  <c r="R147" i="115"/>
  <c r="R148" i="115"/>
  <c r="R149" i="115"/>
  <c r="R150" i="115"/>
  <c r="R151" i="115"/>
  <c r="R152" i="115"/>
  <c r="R153" i="115"/>
  <c r="R154" i="115"/>
  <c r="R155" i="115"/>
  <c r="R156" i="115"/>
  <c r="R157" i="115"/>
  <c r="R158" i="115"/>
  <c r="R159" i="115"/>
  <c r="R160" i="115"/>
  <c r="R161" i="115"/>
  <c r="R162" i="115"/>
  <c r="R163" i="115"/>
  <c r="R164" i="115"/>
  <c r="R165" i="115"/>
  <c r="R166" i="115"/>
  <c r="R167" i="115"/>
  <c r="R168" i="115"/>
  <c r="R169" i="115"/>
  <c r="R170" i="115"/>
  <c r="R171" i="115"/>
  <c r="R172" i="115"/>
  <c r="R173" i="115"/>
  <c r="R174" i="115"/>
  <c r="R175" i="115"/>
  <c r="R176" i="115"/>
  <c r="R177" i="115"/>
  <c r="R178" i="115"/>
  <c r="R179" i="115"/>
  <c r="R180" i="115"/>
  <c r="R181" i="115"/>
  <c r="R182" i="115"/>
  <c r="R183" i="115"/>
  <c r="R184" i="115"/>
  <c r="R185" i="115"/>
  <c r="R186" i="115"/>
  <c r="R187" i="115"/>
  <c r="R188" i="115"/>
  <c r="R189" i="115"/>
  <c r="R190" i="115"/>
  <c r="R191" i="115"/>
  <c r="R192" i="115"/>
  <c r="R193" i="115"/>
  <c r="R194" i="115"/>
  <c r="R195" i="115"/>
  <c r="R196" i="115"/>
  <c r="R197" i="115"/>
  <c r="R198" i="115"/>
  <c r="R199" i="115"/>
  <c r="R200" i="115"/>
  <c r="R201" i="115"/>
  <c r="R202" i="115"/>
  <c r="R203" i="115"/>
  <c r="R204" i="115"/>
  <c r="R205" i="115"/>
  <c r="R206" i="115"/>
  <c r="R207" i="115"/>
  <c r="R208" i="115"/>
  <c r="R209" i="115"/>
  <c r="R210" i="115"/>
  <c r="R211" i="115"/>
  <c r="R212" i="115"/>
  <c r="R213" i="115"/>
  <c r="R214" i="115"/>
  <c r="R215" i="115"/>
  <c r="R216" i="115"/>
  <c r="R217" i="115"/>
  <c r="R218" i="115"/>
  <c r="R219" i="115"/>
  <c r="R220" i="115"/>
  <c r="R221" i="115"/>
  <c r="R222" i="115"/>
  <c r="R223" i="115"/>
  <c r="R224" i="115"/>
  <c r="R225" i="115"/>
  <c r="R226" i="115"/>
  <c r="R227" i="115"/>
  <c r="R228" i="115"/>
  <c r="R229" i="115"/>
  <c r="R230" i="115"/>
  <c r="R231" i="115"/>
  <c r="R232" i="115"/>
  <c r="R233" i="115"/>
  <c r="R234" i="115"/>
  <c r="R235" i="115"/>
  <c r="R236" i="115"/>
  <c r="R237" i="115"/>
  <c r="R238" i="115"/>
  <c r="R239" i="115"/>
  <c r="R240" i="115"/>
  <c r="R241" i="115"/>
  <c r="R242" i="115"/>
  <c r="R243" i="115"/>
  <c r="R244" i="115"/>
  <c r="R245" i="115"/>
  <c r="R246" i="115"/>
  <c r="R247" i="115"/>
  <c r="R248" i="115"/>
  <c r="R249" i="115"/>
  <c r="R250" i="115"/>
  <c r="R251" i="115"/>
  <c r="R252" i="115"/>
  <c r="R253" i="115"/>
  <c r="R254" i="115"/>
  <c r="R255" i="115"/>
  <c r="R256" i="115"/>
  <c r="R257" i="115"/>
  <c r="R258" i="115"/>
  <c r="R259" i="115"/>
  <c r="R260" i="115"/>
  <c r="R261" i="115"/>
  <c r="R262" i="115"/>
  <c r="R263" i="115"/>
  <c r="R264" i="115"/>
  <c r="R265" i="115"/>
  <c r="R266" i="115"/>
  <c r="R267" i="115"/>
  <c r="R268" i="115"/>
  <c r="R269" i="115"/>
  <c r="R270" i="115"/>
  <c r="R271" i="115"/>
  <c r="R272" i="115"/>
  <c r="R273" i="115"/>
  <c r="R274" i="115"/>
  <c r="R275" i="115"/>
  <c r="R276" i="115"/>
  <c r="R277" i="115"/>
  <c r="R278" i="115"/>
  <c r="R279" i="115"/>
  <c r="R280" i="115"/>
  <c r="R281" i="115"/>
  <c r="R282" i="115"/>
  <c r="R283" i="115"/>
  <c r="R284" i="115"/>
  <c r="R285" i="115"/>
  <c r="R286" i="115"/>
  <c r="R287" i="115"/>
  <c r="R288" i="115"/>
  <c r="R289" i="115"/>
  <c r="R290" i="115"/>
  <c r="R291" i="115"/>
  <c r="R292" i="115"/>
  <c r="R293" i="115"/>
  <c r="R294" i="115"/>
  <c r="R295" i="115"/>
  <c r="R296" i="115"/>
  <c r="R297" i="115"/>
  <c r="R298" i="115"/>
  <c r="R299" i="115"/>
  <c r="R300" i="115"/>
  <c r="R301" i="115"/>
  <c r="R302" i="115"/>
  <c r="R303" i="115"/>
  <c r="R304" i="115"/>
  <c r="R305" i="115"/>
  <c r="R306" i="115"/>
  <c r="R307" i="115"/>
  <c r="R308" i="115"/>
  <c r="R309" i="115"/>
  <c r="R310" i="115"/>
  <c r="R311" i="115"/>
  <c r="R312" i="115"/>
  <c r="R313" i="115"/>
  <c r="R314" i="115"/>
  <c r="R315" i="115"/>
  <c r="R316" i="115"/>
  <c r="R317" i="115"/>
  <c r="R318" i="115"/>
  <c r="R319" i="115"/>
  <c r="R320" i="115"/>
  <c r="R321" i="115"/>
  <c r="R322" i="115"/>
  <c r="R323" i="115"/>
  <c r="W11" i="115" l="1"/>
  <c r="W12" i="115"/>
  <c r="W14" i="115"/>
  <c r="W17" i="115"/>
  <c r="W22" i="115"/>
  <c r="W25" i="115"/>
  <c r="W26" i="115"/>
  <c r="W27" i="115"/>
  <c r="W28" i="115"/>
  <c r="W29" i="115"/>
  <c r="W30" i="115"/>
  <c r="W31" i="115"/>
  <c r="W32" i="115"/>
  <c r="W33" i="115"/>
  <c r="W34" i="115"/>
  <c r="W35" i="115"/>
  <c r="W36" i="115"/>
  <c r="W37" i="115"/>
  <c r="W38" i="115"/>
  <c r="W39" i="115"/>
  <c r="W40" i="115"/>
  <c r="W41" i="115"/>
  <c r="W42" i="115"/>
  <c r="W43" i="115"/>
  <c r="W44" i="115"/>
  <c r="W45" i="115"/>
  <c r="W46" i="115"/>
  <c r="W47" i="115"/>
  <c r="W48" i="115"/>
  <c r="W49" i="115"/>
  <c r="W50" i="115"/>
  <c r="W51" i="115"/>
  <c r="W52" i="115"/>
  <c r="W53" i="115"/>
  <c r="W54" i="115"/>
  <c r="W55" i="115"/>
  <c r="W56" i="115"/>
  <c r="W57" i="115"/>
  <c r="W58" i="115"/>
  <c r="W59" i="115"/>
  <c r="W60" i="115"/>
  <c r="W61" i="115"/>
  <c r="W62" i="115"/>
  <c r="W63" i="115"/>
  <c r="W64" i="115"/>
  <c r="W65" i="115"/>
  <c r="W66" i="115"/>
  <c r="W67" i="115"/>
  <c r="W68" i="115"/>
  <c r="W69" i="115"/>
  <c r="W70" i="115"/>
  <c r="W71" i="115"/>
  <c r="W72" i="115"/>
  <c r="W73" i="115"/>
  <c r="W74" i="115"/>
  <c r="W75" i="115"/>
  <c r="W76" i="115"/>
  <c r="W77" i="115"/>
  <c r="W78" i="115"/>
  <c r="W79" i="115"/>
  <c r="W80" i="115"/>
  <c r="W81" i="115"/>
  <c r="W82" i="115"/>
  <c r="W83" i="115"/>
  <c r="W84" i="115"/>
  <c r="W85" i="115"/>
  <c r="W86" i="115"/>
  <c r="W87" i="115"/>
  <c r="W88" i="115"/>
  <c r="W89" i="115"/>
  <c r="W90" i="115"/>
  <c r="W91" i="115"/>
  <c r="W92" i="115"/>
  <c r="W93" i="115"/>
  <c r="W94" i="115"/>
  <c r="W95" i="115"/>
  <c r="W96" i="115"/>
  <c r="W97" i="115"/>
  <c r="W98" i="115"/>
  <c r="W99" i="115"/>
  <c r="W100" i="115"/>
  <c r="W101" i="115"/>
  <c r="W102" i="115"/>
  <c r="W103" i="115"/>
  <c r="W104" i="115"/>
  <c r="W105" i="115"/>
  <c r="W106" i="115"/>
  <c r="W107" i="115"/>
  <c r="W108" i="115"/>
  <c r="W109" i="115"/>
  <c r="W110" i="115"/>
  <c r="W111" i="115"/>
  <c r="W112" i="115"/>
  <c r="W113" i="115"/>
  <c r="W114" i="115"/>
  <c r="W115" i="115"/>
  <c r="W116" i="115"/>
  <c r="W117" i="115"/>
  <c r="W118" i="115"/>
  <c r="W119" i="115"/>
  <c r="W120" i="115"/>
  <c r="W121" i="115"/>
  <c r="W122" i="115"/>
  <c r="W123" i="115"/>
  <c r="W124" i="115"/>
  <c r="W125" i="115"/>
  <c r="W126" i="115"/>
  <c r="W127" i="115"/>
  <c r="W128" i="115"/>
  <c r="W129" i="115"/>
  <c r="W130" i="115"/>
  <c r="W131" i="115"/>
  <c r="W132" i="115"/>
  <c r="W133" i="115"/>
  <c r="W134" i="115"/>
  <c r="W135" i="115"/>
  <c r="W136" i="115"/>
  <c r="W137" i="115"/>
  <c r="W138" i="115"/>
  <c r="W139" i="115"/>
  <c r="W140" i="115"/>
  <c r="W141" i="115"/>
  <c r="W142" i="115"/>
  <c r="W143" i="115"/>
  <c r="W144" i="115"/>
  <c r="W145" i="115"/>
  <c r="W146" i="115"/>
  <c r="W147" i="115"/>
  <c r="W148" i="115"/>
  <c r="W149" i="115"/>
  <c r="W150" i="115"/>
  <c r="W151" i="115"/>
  <c r="W152" i="115"/>
  <c r="W153" i="115"/>
  <c r="W154" i="115"/>
  <c r="W155" i="115"/>
  <c r="W156" i="115"/>
  <c r="W157" i="115"/>
  <c r="W158" i="115"/>
  <c r="W159" i="115"/>
  <c r="W160" i="115"/>
  <c r="W161" i="115"/>
  <c r="W162" i="115"/>
  <c r="W163" i="115"/>
  <c r="W164" i="115"/>
  <c r="W165" i="115"/>
  <c r="W166" i="115"/>
  <c r="W167" i="115"/>
  <c r="W168" i="115"/>
  <c r="W169" i="115"/>
  <c r="W170" i="115"/>
  <c r="W171" i="115"/>
  <c r="W172" i="115"/>
  <c r="W173" i="115"/>
  <c r="W174" i="115"/>
  <c r="W175" i="115"/>
  <c r="W176" i="115"/>
  <c r="W177" i="115"/>
  <c r="W178" i="115"/>
  <c r="W179" i="115"/>
  <c r="W180" i="115"/>
  <c r="W181" i="115"/>
  <c r="W182" i="115"/>
  <c r="W183" i="115"/>
  <c r="W184" i="115"/>
  <c r="W185" i="115"/>
  <c r="W186" i="115"/>
  <c r="W187" i="115"/>
  <c r="W188" i="115"/>
  <c r="W189" i="115"/>
  <c r="W190" i="115"/>
  <c r="W191" i="115"/>
  <c r="W192" i="115"/>
  <c r="W193" i="115"/>
  <c r="W194" i="115"/>
  <c r="W195" i="115"/>
  <c r="W196" i="115"/>
  <c r="W197" i="115"/>
  <c r="W198" i="115"/>
  <c r="W199" i="115"/>
  <c r="W200" i="115"/>
  <c r="W201" i="115"/>
  <c r="W202" i="115"/>
  <c r="W203" i="115"/>
  <c r="W204" i="115"/>
  <c r="W205" i="115"/>
  <c r="W206" i="115"/>
  <c r="W207" i="115"/>
  <c r="W208" i="115"/>
  <c r="W209" i="115"/>
  <c r="W210" i="115"/>
  <c r="W211" i="115"/>
  <c r="W212" i="115"/>
  <c r="W213" i="115"/>
  <c r="W214" i="115"/>
  <c r="W215" i="115"/>
  <c r="W216" i="115"/>
  <c r="W217" i="115"/>
  <c r="W218" i="115"/>
  <c r="W219" i="115"/>
  <c r="W220" i="115"/>
  <c r="W221" i="115"/>
  <c r="W222" i="115"/>
  <c r="W223" i="115"/>
  <c r="W224" i="115"/>
  <c r="W225" i="115"/>
  <c r="W226" i="115"/>
  <c r="W227" i="115"/>
  <c r="W228" i="115"/>
  <c r="W229" i="115"/>
  <c r="W230" i="115"/>
  <c r="W231" i="115"/>
  <c r="W232" i="115"/>
  <c r="W233" i="115"/>
  <c r="W234" i="115"/>
  <c r="W235" i="115"/>
  <c r="W236" i="115"/>
  <c r="W237" i="115"/>
  <c r="W238" i="115"/>
  <c r="W239" i="115"/>
  <c r="W240" i="115"/>
  <c r="W241" i="115"/>
  <c r="W242" i="115"/>
  <c r="W243" i="115"/>
  <c r="W244" i="115"/>
  <c r="W245" i="115"/>
  <c r="W246" i="115"/>
  <c r="W247" i="115"/>
  <c r="W248" i="115"/>
  <c r="W249" i="115"/>
  <c r="W250" i="115"/>
  <c r="W251" i="115"/>
  <c r="W252" i="115"/>
  <c r="W253" i="115"/>
  <c r="W254" i="115"/>
  <c r="W255" i="115"/>
  <c r="W256" i="115"/>
  <c r="W257" i="115"/>
  <c r="W258" i="115"/>
  <c r="W259" i="115"/>
  <c r="W260" i="115"/>
  <c r="W261" i="115"/>
  <c r="W262" i="115"/>
  <c r="W263" i="115"/>
  <c r="W264" i="115"/>
  <c r="W265" i="115"/>
  <c r="W266" i="115"/>
  <c r="W267" i="115"/>
  <c r="W268" i="115"/>
  <c r="W269" i="115"/>
  <c r="W270" i="115"/>
  <c r="W271" i="115"/>
  <c r="W272" i="115"/>
  <c r="W273" i="115"/>
  <c r="W274" i="115"/>
  <c r="W275" i="115"/>
  <c r="W276" i="115"/>
  <c r="W277" i="115"/>
  <c r="W278" i="115"/>
  <c r="W279" i="115"/>
  <c r="W280" i="115"/>
  <c r="W281" i="115"/>
  <c r="W282" i="115"/>
  <c r="W283" i="115"/>
  <c r="W284" i="115"/>
  <c r="W285" i="115"/>
  <c r="W286" i="115"/>
  <c r="W287" i="115"/>
  <c r="W288" i="115"/>
  <c r="W289" i="115"/>
  <c r="W290" i="115"/>
  <c r="W291" i="115"/>
  <c r="W292" i="115"/>
  <c r="W293" i="115"/>
  <c r="W294" i="115"/>
  <c r="W295" i="115"/>
  <c r="W296" i="115"/>
  <c r="W297" i="115"/>
  <c r="W298" i="115"/>
  <c r="W299" i="115"/>
  <c r="W300" i="115"/>
  <c r="W301" i="115"/>
  <c r="W302" i="115"/>
  <c r="W303" i="115"/>
  <c r="W304" i="115"/>
  <c r="W305" i="115"/>
  <c r="W306" i="115"/>
  <c r="W307" i="115"/>
  <c r="W308" i="115"/>
  <c r="W309" i="115"/>
  <c r="W310" i="115"/>
  <c r="W311" i="115"/>
  <c r="W312" i="115"/>
  <c r="W313" i="115"/>
  <c r="W314" i="115"/>
  <c r="W315" i="115"/>
  <c r="W316" i="115"/>
  <c r="W317" i="115"/>
  <c r="W318" i="115"/>
  <c r="W319" i="115"/>
  <c r="W320" i="115"/>
  <c r="W321" i="115"/>
  <c r="W322" i="115"/>
  <c r="W323" i="115"/>
  <c r="B321" i="115" l="1"/>
  <c r="L321" i="115"/>
  <c r="J321" i="115"/>
  <c r="K321" i="115"/>
  <c r="U321" i="115"/>
  <c r="Y321" i="115"/>
  <c r="B322" i="115"/>
  <c r="L322" i="115"/>
  <c r="J322" i="115"/>
  <c r="K322" i="115"/>
  <c r="U322" i="115"/>
  <c r="Y322" i="115"/>
  <c r="B323" i="115"/>
  <c r="L323" i="115"/>
  <c r="J323" i="115"/>
  <c r="K323" i="115"/>
  <c r="U323" i="115"/>
  <c r="Y323" i="115"/>
  <c r="B81" i="115"/>
  <c r="L81" i="115"/>
  <c r="J81" i="115"/>
  <c r="K81" i="115"/>
  <c r="U81" i="115"/>
  <c r="Y81" i="115"/>
  <c r="B82" i="115"/>
  <c r="L82" i="115"/>
  <c r="J82" i="115"/>
  <c r="K82" i="115"/>
  <c r="U82" i="115"/>
  <c r="Y82" i="115"/>
  <c r="B83" i="115"/>
  <c r="L83" i="115"/>
  <c r="J83" i="115"/>
  <c r="K83" i="115"/>
  <c r="U83" i="115"/>
  <c r="Y83" i="115"/>
  <c r="B84" i="115"/>
  <c r="L84" i="115"/>
  <c r="J84" i="115"/>
  <c r="K84" i="115"/>
  <c r="U84" i="115"/>
  <c r="Y84" i="115"/>
  <c r="B85" i="115"/>
  <c r="L85" i="115"/>
  <c r="J85" i="115"/>
  <c r="K85" i="115"/>
  <c r="U85" i="115"/>
  <c r="Y85" i="115"/>
  <c r="B86" i="115"/>
  <c r="L86" i="115"/>
  <c r="J86" i="115"/>
  <c r="K86" i="115"/>
  <c r="U86" i="115"/>
  <c r="Y86" i="115"/>
  <c r="B87" i="115"/>
  <c r="L87" i="115"/>
  <c r="J87" i="115"/>
  <c r="K87" i="115"/>
  <c r="U87" i="115"/>
  <c r="Y87" i="115"/>
  <c r="B88" i="115"/>
  <c r="L88" i="115"/>
  <c r="J88" i="115"/>
  <c r="K88" i="115"/>
  <c r="U88" i="115"/>
  <c r="Y88" i="115"/>
  <c r="B89" i="115"/>
  <c r="L89" i="115"/>
  <c r="J89" i="115"/>
  <c r="K89" i="115"/>
  <c r="U89" i="115"/>
  <c r="Y89" i="115"/>
  <c r="B90" i="115"/>
  <c r="L90" i="115"/>
  <c r="J90" i="115"/>
  <c r="K90" i="115"/>
  <c r="U90" i="115"/>
  <c r="Y90" i="115"/>
  <c r="B91" i="115"/>
  <c r="L91" i="115"/>
  <c r="J91" i="115"/>
  <c r="K91" i="115"/>
  <c r="U91" i="115"/>
  <c r="Y91" i="115"/>
  <c r="B92" i="115"/>
  <c r="L92" i="115"/>
  <c r="J92" i="115"/>
  <c r="K92" i="115"/>
  <c r="U92" i="115"/>
  <c r="Y92" i="115"/>
  <c r="B93" i="115"/>
  <c r="L93" i="115"/>
  <c r="J93" i="115"/>
  <c r="K93" i="115"/>
  <c r="U93" i="115"/>
  <c r="Y93" i="115"/>
  <c r="B94" i="115"/>
  <c r="L94" i="115"/>
  <c r="J94" i="115"/>
  <c r="K94" i="115"/>
  <c r="U94" i="115"/>
  <c r="Y94" i="115"/>
  <c r="B95" i="115"/>
  <c r="L95" i="115"/>
  <c r="J95" i="115"/>
  <c r="K95" i="115"/>
  <c r="U95" i="115"/>
  <c r="Y95" i="115"/>
  <c r="B96" i="115"/>
  <c r="L96" i="115"/>
  <c r="J96" i="115"/>
  <c r="K96" i="115"/>
  <c r="U96" i="115"/>
  <c r="Y96" i="115"/>
  <c r="B97" i="115"/>
  <c r="L97" i="115"/>
  <c r="J97" i="115"/>
  <c r="K97" i="115"/>
  <c r="U97" i="115"/>
  <c r="Y97" i="115"/>
  <c r="B98" i="115"/>
  <c r="L98" i="115"/>
  <c r="J98" i="115"/>
  <c r="K98" i="115"/>
  <c r="U98" i="115"/>
  <c r="Y98" i="115"/>
  <c r="B99" i="115"/>
  <c r="L99" i="115"/>
  <c r="J99" i="115"/>
  <c r="K99" i="115"/>
  <c r="U99" i="115"/>
  <c r="Y99" i="115"/>
  <c r="B100" i="115"/>
  <c r="L100" i="115"/>
  <c r="J100" i="115"/>
  <c r="K100" i="115"/>
  <c r="U100" i="115"/>
  <c r="Y100" i="115"/>
  <c r="B101" i="115"/>
  <c r="L101" i="115"/>
  <c r="J101" i="115"/>
  <c r="K101" i="115"/>
  <c r="U101" i="115"/>
  <c r="Y101" i="115"/>
  <c r="B102" i="115"/>
  <c r="L102" i="115"/>
  <c r="J102" i="115"/>
  <c r="K102" i="115"/>
  <c r="U102" i="115"/>
  <c r="Y102" i="115"/>
  <c r="B103" i="115"/>
  <c r="L103" i="115"/>
  <c r="J103" i="115"/>
  <c r="K103" i="115"/>
  <c r="U103" i="115"/>
  <c r="Y103" i="115"/>
  <c r="B104" i="115"/>
  <c r="L104" i="115"/>
  <c r="J104" i="115"/>
  <c r="K104" i="115"/>
  <c r="U104" i="115"/>
  <c r="Y104" i="115"/>
  <c r="B105" i="115"/>
  <c r="L105" i="115"/>
  <c r="J105" i="115"/>
  <c r="K105" i="115"/>
  <c r="U105" i="115"/>
  <c r="Y105" i="115"/>
  <c r="B106" i="115"/>
  <c r="L106" i="115"/>
  <c r="J106" i="115"/>
  <c r="K106" i="115"/>
  <c r="U106" i="115"/>
  <c r="Y106" i="115"/>
  <c r="B107" i="115"/>
  <c r="L107" i="115"/>
  <c r="J107" i="115"/>
  <c r="K107" i="115"/>
  <c r="U107" i="115"/>
  <c r="Y107" i="115"/>
  <c r="B108" i="115"/>
  <c r="L108" i="115"/>
  <c r="J108" i="115"/>
  <c r="K108" i="115"/>
  <c r="U108" i="115"/>
  <c r="Y108" i="115"/>
  <c r="B109" i="115"/>
  <c r="L109" i="115"/>
  <c r="J109" i="115"/>
  <c r="K109" i="115"/>
  <c r="U109" i="115"/>
  <c r="Y109" i="115"/>
  <c r="B110" i="115"/>
  <c r="L110" i="115"/>
  <c r="J110" i="115"/>
  <c r="K110" i="115"/>
  <c r="U110" i="115"/>
  <c r="Y110" i="115"/>
  <c r="B111" i="115"/>
  <c r="L111" i="115"/>
  <c r="J111" i="115"/>
  <c r="K111" i="115"/>
  <c r="U111" i="115"/>
  <c r="Y111" i="115"/>
  <c r="B112" i="115"/>
  <c r="L112" i="115"/>
  <c r="J112" i="115"/>
  <c r="K112" i="115"/>
  <c r="U112" i="115"/>
  <c r="Y112" i="115"/>
  <c r="B113" i="115"/>
  <c r="L113" i="115"/>
  <c r="J113" i="115"/>
  <c r="K113" i="115"/>
  <c r="U113" i="115"/>
  <c r="Y113" i="115"/>
  <c r="B114" i="115"/>
  <c r="L114" i="115"/>
  <c r="J114" i="115"/>
  <c r="K114" i="115"/>
  <c r="U114" i="115"/>
  <c r="Y114" i="115"/>
  <c r="B115" i="115"/>
  <c r="L115" i="115"/>
  <c r="J115" i="115"/>
  <c r="K115" i="115"/>
  <c r="U115" i="115"/>
  <c r="Y115" i="115"/>
  <c r="B116" i="115"/>
  <c r="L116" i="115"/>
  <c r="J116" i="115"/>
  <c r="K116" i="115"/>
  <c r="U116" i="115"/>
  <c r="Y116" i="115"/>
  <c r="B117" i="115"/>
  <c r="L117" i="115"/>
  <c r="J117" i="115"/>
  <c r="K117" i="115"/>
  <c r="U117" i="115"/>
  <c r="Y117" i="115"/>
  <c r="B118" i="115"/>
  <c r="L118" i="115"/>
  <c r="J118" i="115"/>
  <c r="K118" i="115"/>
  <c r="U118" i="115"/>
  <c r="Y118" i="115"/>
  <c r="B119" i="115"/>
  <c r="L119" i="115"/>
  <c r="J119" i="115"/>
  <c r="K119" i="115"/>
  <c r="U119" i="115"/>
  <c r="Y119" i="115"/>
  <c r="B120" i="115"/>
  <c r="L120" i="115"/>
  <c r="J120" i="115"/>
  <c r="K120" i="115"/>
  <c r="U120" i="115"/>
  <c r="Y120" i="115"/>
  <c r="B121" i="115"/>
  <c r="L121" i="115"/>
  <c r="J121" i="115"/>
  <c r="K121" i="115"/>
  <c r="U121" i="115"/>
  <c r="Y121" i="115"/>
  <c r="B122" i="115"/>
  <c r="L122" i="115"/>
  <c r="J122" i="115"/>
  <c r="K122" i="115"/>
  <c r="U122" i="115"/>
  <c r="Y122" i="115"/>
  <c r="B123" i="115"/>
  <c r="L123" i="115"/>
  <c r="J123" i="115"/>
  <c r="K123" i="115"/>
  <c r="U123" i="115"/>
  <c r="Y123" i="115"/>
  <c r="B124" i="115"/>
  <c r="L124" i="115"/>
  <c r="J124" i="115"/>
  <c r="K124" i="115"/>
  <c r="U124" i="115"/>
  <c r="Y124" i="115"/>
  <c r="B125" i="115"/>
  <c r="L125" i="115"/>
  <c r="J125" i="115"/>
  <c r="K125" i="115"/>
  <c r="U125" i="115"/>
  <c r="Y125" i="115"/>
  <c r="B126" i="115"/>
  <c r="L126" i="115"/>
  <c r="J126" i="115"/>
  <c r="K126" i="115"/>
  <c r="U126" i="115"/>
  <c r="Y126" i="115"/>
  <c r="B127" i="115"/>
  <c r="L127" i="115"/>
  <c r="J127" i="115"/>
  <c r="K127" i="115"/>
  <c r="U127" i="115"/>
  <c r="Y127" i="115"/>
  <c r="B128" i="115"/>
  <c r="L128" i="115"/>
  <c r="J128" i="115"/>
  <c r="K128" i="115"/>
  <c r="U128" i="115"/>
  <c r="Y128" i="115"/>
  <c r="B129" i="115"/>
  <c r="L129" i="115"/>
  <c r="J129" i="115"/>
  <c r="K129" i="115"/>
  <c r="U129" i="115"/>
  <c r="Y129" i="115"/>
  <c r="B130" i="115"/>
  <c r="L130" i="115"/>
  <c r="J130" i="115"/>
  <c r="K130" i="115"/>
  <c r="U130" i="115"/>
  <c r="Y130" i="115"/>
  <c r="B131" i="115"/>
  <c r="L131" i="115"/>
  <c r="J131" i="115"/>
  <c r="K131" i="115"/>
  <c r="U131" i="115"/>
  <c r="Y131" i="115"/>
  <c r="B132" i="115"/>
  <c r="L132" i="115"/>
  <c r="J132" i="115"/>
  <c r="K132" i="115"/>
  <c r="U132" i="115"/>
  <c r="Y132" i="115"/>
  <c r="B133" i="115"/>
  <c r="L133" i="115"/>
  <c r="J133" i="115"/>
  <c r="K133" i="115"/>
  <c r="U133" i="115"/>
  <c r="Y133" i="115"/>
  <c r="B134" i="115"/>
  <c r="L134" i="115"/>
  <c r="J134" i="115"/>
  <c r="K134" i="115"/>
  <c r="U134" i="115"/>
  <c r="Y134" i="115"/>
  <c r="B135" i="115"/>
  <c r="L135" i="115"/>
  <c r="J135" i="115"/>
  <c r="K135" i="115"/>
  <c r="U135" i="115"/>
  <c r="Y135" i="115"/>
  <c r="B136" i="115"/>
  <c r="L136" i="115"/>
  <c r="J136" i="115"/>
  <c r="K136" i="115"/>
  <c r="U136" i="115"/>
  <c r="Y136" i="115"/>
  <c r="B137" i="115"/>
  <c r="L137" i="115"/>
  <c r="J137" i="115"/>
  <c r="K137" i="115"/>
  <c r="U137" i="115"/>
  <c r="Y137" i="115"/>
  <c r="B138" i="115"/>
  <c r="L138" i="115"/>
  <c r="J138" i="115"/>
  <c r="K138" i="115"/>
  <c r="U138" i="115"/>
  <c r="Y138" i="115"/>
  <c r="B139" i="115"/>
  <c r="L139" i="115"/>
  <c r="J139" i="115"/>
  <c r="K139" i="115"/>
  <c r="U139" i="115"/>
  <c r="Y139" i="115"/>
  <c r="B140" i="115"/>
  <c r="L140" i="115"/>
  <c r="J140" i="115"/>
  <c r="K140" i="115"/>
  <c r="U140" i="115"/>
  <c r="Y140" i="115"/>
  <c r="B141" i="115"/>
  <c r="L141" i="115"/>
  <c r="J141" i="115"/>
  <c r="K141" i="115"/>
  <c r="U141" i="115"/>
  <c r="Y141" i="115"/>
  <c r="B142" i="115"/>
  <c r="L142" i="115"/>
  <c r="J142" i="115"/>
  <c r="K142" i="115"/>
  <c r="U142" i="115"/>
  <c r="Y142" i="115"/>
  <c r="B143" i="115"/>
  <c r="L143" i="115"/>
  <c r="J143" i="115"/>
  <c r="K143" i="115"/>
  <c r="U143" i="115"/>
  <c r="Y143" i="115"/>
  <c r="B144" i="115"/>
  <c r="L144" i="115"/>
  <c r="J144" i="115"/>
  <c r="K144" i="115"/>
  <c r="U144" i="115"/>
  <c r="Y144" i="115"/>
  <c r="B145" i="115"/>
  <c r="L145" i="115"/>
  <c r="J145" i="115"/>
  <c r="K145" i="115"/>
  <c r="U145" i="115"/>
  <c r="Y145" i="115"/>
  <c r="B146" i="115"/>
  <c r="L146" i="115"/>
  <c r="J146" i="115"/>
  <c r="K146" i="115"/>
  <c r="U146" i="115"/>
  <c r="Y146" i="115"/>
  <c r="B147" i="115"/>
  <c r="L147" i="115"/>
  <c r="J147" i="115"/>
  <c r="K147" i="115"/>
  <c r="U147" i="115"/>
  <c r="Y147" i="115"/>
  <c r="B148" i="115"/>
  <c r="L148" i="115"/>
  <c r="J148" i="115"/>
  <c r="K148" i="115"/>
  <c r="U148" i="115"/>
  <c r="Y148" i="115"/>
  <c r="B149" i="115"/>
  <c r="L149" i="115"/>
  <c r="J149" i="115"/>
  <c r="K149" i="115"/>
  <c r="U149" i="115"/>
  <c r="Y149" i="115"/>
  <c r="B150" i="115"/>
  <c r="L150" i="115"/>
  <c r="J150" i="115"/>
  <c r="K150" i="115"/>
  <c r="U150" i="115"/>
  <c r="Y150" i="115"/>
  <c r="B151" i="115"/>
  <c r="L151" i="115"/>
  <c r="J151" i="115"/>
  <c r="K151" i="115"/>
  <c r="U151" i="115"/>
  <c r="Y151" i="115"/>
  <c r="B152" i="115"/>
  <c r="L152" i="115"/>
  <c r="J152" i="115"/>
  <c r="K152" i="115"/>
  <c r="U152" i="115"/>
  <c r="Y152" i="115"/>
  <c r="B153" i="115"/>
  <c r="L153" i="115"/>
  <c r="J153" i="115"/>
  <c r="K153" i="115"/>
  <c r="U153" i="115"/>
  <c r="Y153" i="115"/>
  <c r="B154" i="115"/>
  <c r="L154" i="115"/>
  <c r="J154" i="115"/>
  <c r="K154" i="115"/>
  <c r="U154" i="115"/>
  <c r="Y154" i="115"/>
  <c r="B155" i="115"/>
  <c r="L155" i="115"/>
  <c r="J155" i="115"/>
  <c r="K155" i="115"/>
  <c r="U155" i="115"/>
  <c r="Y155" i="115"/>
  <c r="B156" i="115"/>
  <c r="L156" i="115"/>
  <c r="J156" i="115"/>
  <c r="K156" i="115"/>
  <c r="U156" i="115"/>
  <c r="Y156" i="115"/>
  <c r="B157" i="115"/>
  <c r="L157" i="115"/>
  <c r="J157" i="115"/>
  <c r="K157" i="115"/>
  <c r="U157" i="115"/>
  <c r="Y157" i="115"/>
  <c r="B158" i="115"/>
  <c r="L158" i="115"/>
  <c r="J158" i="115"/>
  <c r="K158" i="115"/>
  <c r="U158" i="115"/>
  <c r="Y158" i="115"/>
  <c r="B159" i="115"/>
  <c r="L159" i="115"/>
  <c r="J159" i="115"/>
  <c r="K159" i="115"/>
  <c r="U159" i="115"/>
  <c r="Y159" i="115"/>
  <c r="B160" i="115"/>
  <c r="L160" i="115"/>
  <c r="J160" i="115"/>
  <c r="K160" i="115"/>
  <c r="U160" i="115"/>
  <c r="Y160" i="115"/>
  <c r="B161" i="115"/>
  <c r="L161" i="115"/>
  <c r="J161" i="115"/>
  <c r="K161" i="115"/>
  <c r="U161" i="115"/>
  <c r="Y161" i="115"/>
  <c r="B162" i="115"/>
  <c r="L162" i="115"/>
  <c r="J162" i="115"/>
  <c r="K162" i="115"/>
  <c r="U162" i="115"/>
  <c r="Y162" i="115"/>
  <c r="B163" i="115"/>
  <c r="L163" i="115"/>
  <c r="J163" i="115"/>
  <c r="K163" i="115"/>
  <c r="U163" i="115"/>
  <c r="Y163" i="115"/>
  <c r="B164" i="115"/>
  <c r="L164" i="115"/>
  <c r="J164" i="115"/>
  <c r="K164" i="115"/>
  <c r="U164" i="115"/>
  <c r="Y164" i="115"/>
  <c r="B165" i="115"/>
  <c r="L165" i="115"/>
  <c r="J165" i="115"/>
  <c r="K165" i="115"/>
  <c r="U165" i="115"/>
  <c r="Y165" i="115"/>
  <c r="B166" i="115"/>
  <c r="L166" i="115"/>
  <c r="J166" i="115"/>
  <c r="K166" i="115"/>
  <c r="U166" i="115"/>
  <c r="Y166" i="115"/>
  <c r="B167" i="115"/>
  <c r="L167" i="115"/>
  <c r="J167" i="115"/>
  <c r="K167" i="115"/>
  <c r="U167" i="115"/>
  <c r="Y167" i="115"/>
  <c r="B168" i="115"/>
  <c r="L168" i="115"/>
  <c r="J168" i="115"/>
  <c r="K168" i="115"/>
  <c r="U168" i="115"/>
  <c r="Y168" i="115"/>
  <c r="B169" i="115"/>
  <c r="L169" i="115"/>
  <c r="J169" i="115"/>
  <c r="K169" i="115"/>
  <c r="U169" i="115"/>
  <c r="Y169" i="115"/>
  <c r="B170" i="115"/>
  <c r="L170" i="115"/>
  <c r="J170" i="115"/>
  <c r="K170" i="115"/>
  <c r="U170" i="115"/>
  <c r="Y170" i="115"/>
  <c r="B171" i="115"/>
  <c r="L171" i="115"/>
  <c r="J171" i="115"/>
  <c r="K171" i="115"/>
  <c r="U171" i="115"/>
  <c r="Y171" i="115"/>
  <c r="B172" i="115"/>
  <c r="L172" i="115"/>
  <c r="J172" i="115"/>
  <c r="K172" i="115"/>
  <c r="U172" i="115"/>
  <c r="Y172" i="115"/>
  <c r="B173" i="115"/>
  <c r="L173" i="115"/>
  <c r="J173" i="115"/>
  <c r="K173" i="115"/>
  <c r="U173" i="115"/>
  <c r="Y173" i="115"/>
  <c r="B174" i="115"/>
  <c r="L174" i="115"/>
  <c r="J174" i="115"/>
  <c r="K174" i="115"/>
  <c r="U174" i="115"/>
  <c r="Y174" i="115"/>
  <c r="B175" i="115"/>
  <c r="L175" i="115"/>
  <c r="J175" i="115"/>
  <c r="K175" i="115"/>
  <c r="U175" i="115"/>
  <c r="Y175" i="115"/>
  <c r="B176" i="115"/>
  <c r="L176" i="115"/>
  <c r="J176" i="115"/>
  <c r="K176" i="115"/>
  <c r="U176" i="115"/>
  <c r="Y176" i="115"/>
  <c r="B177" i="115"/>
  <c r="L177" i="115"/>
  <c r="J177" i="115"/>
  <c r="K177" i="115"/>
  <c r="U177" i="115"/>
  <c r="Y177" i="115"/>
  <c r="B178" i="115"/>
  <c r="L178" i="115"/>
  <c r="J178" i="115"/>
  <c r="K178" i="115"/>
  <c r="U178" i="115"/>
  <c r="Y178" i="115"/>
  <c r="B179" i="115"/>
  <c r="L179" i="115"/>
  <c r="J179" i="115"/>
  <c r="K179" i="115"/>
  <c r="U179" i="115"/>
  <c r="Y179" i="115"/>
  <c r="B180" i="115"/>
  <c r="L180" i="115"/>
  <c r="J180" i="115"/>
  <c r="K180" i="115"/>
  <c r="U180" i="115"/>
  <c r="Y180" i="115"/>
  <c r="B181" i="115"/>
  <c r="L181" i="115"/>
  <c r="J181" i="115"/>
  <c r="K181" i="115"/>
  <c r="U181" i="115"/>
  <c r="Y181" i="115"/>
  <c r="B182" i="115"/>
  <c r="L182" i="115"/>
  <c r="J182" i="115"/>
  <c r="K182" i="115"/>
  <c r="U182" i="115"/>
  <c r="Y182" i="115"/>
  <c r="B183" i="115"/>
  <c r="L183" i="115"/>
  <c r="J183" i="115"/>
  <c r="K183" i="115"/>
  <c r="U183" i="115"/>
  <c r="Y183" i="115"/>
  <c r="B184" i="115"/>
  <c r="L184" i="115"/>
  <c r="J184" i="115"/>
  <c r="K184" i="115"/>
  <c r="U184" i="115"/>
  <c r="Y184" i="115"/>
  <c r="B185" i="115"/>
  <c r="L185" i="115"/>
  <c r="J185" i="115"/>
  <c r="K185" i="115"/>
  <c r="U185" i="115"/>
  <c r="Y185" i="115"/>
  <c r="B186" i="115"/>
  <c r="L186" i="115"/>
  <c r="J186" i="115"/>
  <c r="K186" i="115"/>
  <c r="U186" i="115"/>
  <c r="Y186" i="115"/>
  <c r="B187" i="115"/>
  <c r="L187" i="115"/>
  <c r="J187" i="115"/>
  <c r="K187" i="115"/>
  <c r="U187" i="115"/>
  <c r="Y187" i="115"/>
  <c r="B188" i="115"/>
  <c r="L188" i="115"/>
  <c r="J188" i="115"/>
  <c r="K188" i="115"/>
  <c r="U188" i="115"/>
  <c r="Y188" i="115"/>
  <c r="B189" i="115"/>
  <c r="L189" i="115"/>
  <c r="J189" i="115"/>
  <c r="K189" i="115"/>
  <c r="U189" i="115"/>
  <c r="Y189" i="115"/>
  <c r="B190" i="115"/>
  <c r="L190" i="115"/>
  <c r="J190" i="115"/>
  <c r="K190" i="115"/>
  <c r="U190" i="115"/>
  <c r="Y190" i="115"/>
  <c r="B191" i="115"/>
  <c r="L191" i="115"/>
  <c r="J191" i="115"/>
  <c r="K191" i="115"/>
  <c r="U191" i="115"/>
  <c r="Y191" i="115"/>
  <c r="B192" i="115"/>
  <c r="L192" i="115"/>
  <c r="J192" i="115"/>
  <c r="K192" i="115"/>
  <c r="U192" i="115"/>
  <c r="Y192" i="115"/>
  <c r="B193" i="115"/>
  <c r="L193" i="115"/>
  <c r="J193" i="115"/>
  <c r="K193" i="115"/>
  <c r="U193" i="115"/>
  <c r="Y193" i="115"/>
  <c r="B194" i="115"/>
  <c r="L194" i="115"/>
  <c r="J194" i="115"/>
  <c r="K194" i="115"/>
  <c r="U194" i="115"/>
  <c r="Y194" i="115"/>
  <c r="B195" i="115"/>
  <c r="L195" i="115"/>
  <c r="J195" i="115"/>
  <c r="K195" i="115"/>
  <c r="U195" i="115"/>
  <c r="Y195" i="115"/>
  <c r="B196" i="115"/>
  <c r="L196" i="115"/>
  <c r="J196" i="115"/>
  <c r="K196" i="115"/>
  <c r="U196" i="115"/>
  <c r="Y196" i="115"/>
  <c r="B197" i="115"/>
  <c r="L197" i="115"/>
  <c r="J197" i="115"/>
  <c r="K197" i="115"/>
  <c r="U197" i="115"/>
  <c r="Y197" i="115"/>
  <c r="B198" i="115"/>
  <c r="L198" i="115"/>
  <c r="J198" i="115"/>
  <c r="K198" i="115"/>
  <c r="U198" i="115"/>
  <c r="Y198" i="115"/>
  <c r="B199" i="115"/>
  <c r="L199" i="115"/>
  <c r="J199" i="115"/>
  <c r="K199" i="115"/>
  <c r="U199" i="115"/>
  <c r="Y199" i="115"/>
  <c r="B200" i="115"/>
  <c r="L200" i="115"/>
  <c r="J200" i="115"/>
  <c r="K200" i="115"/>
  <c r="U200" i="115"/>
  <c r="Y200" i="115"/>
  <c r="B201" i="115"/>
  <c r="L201" i="115"/>
  <c r="J201" i="115"/>
  <c r="K201" i="115"/>
  <c r="U201" i="115"/>
  <c r="Y201" i="115"/>
  <c r="B202" i="115"/>
  <c r="L202" i="115"/>
  <c r="J202" i="115"/>
  <c r="K202" i="115"/>
  <c r="U202" i="115"/>
  <c r="Y202" i="115"/>
  <c r="B203" i="115"/>
  <c r="L203" i="115"/>
  <c r="J203" i="115"/>
  <c r="K203" i="115"/>
  <c r="U203" i="115"/>
  <c r="Y203" i="115"/>
  <c r="B204" i="115"/>
  <c r="L204" i="115"/>
  <c r="J204" i="115"/>
  <c r="K204" i="115"/>
  <c r="U204" i="115"/>
  <c r="Y204" i="115"/>
  <c r="B205" i="115"/>
  <c r="L205" i="115"/>
  <c r="J205" i="115"/>
  <c r="K205" i="115"/>
  <c r="U205" i="115"/>
  <c r="Y205" i="115"/>
  <c r="B206" i="115"/>
  <c r="L206" i="115"/>
  <c r="J206" i="115"/>
  <c r="K206" i="115"/>
  <c r="U206" i="115"/>
  <c r="Y206" i="115"/>
  <c r="B207" i="115"/>
  <c r="L207" i="115"/>
  <c r="J207" i="115"/>
  <c r="K207" i="115"/>
  <c r="U207" i="115"/>
  <c r="Y207" i="115"/>
  <c r="B208" i="115"/>
  <c r="L208" i="115"/>
  <c r="J208" i="115"/>
  <c r="K208" i="115"/>
  <c r="U208" i="115"/>
  <c r="Y208" i="115"/>
  <c r="B209" i="115"/>
  <c r="L209" i="115"/>
  <c r="J209" i="115"/>
  <c r="K209" i="115"/>
  <c r="U209" i="115"/>
  <c r="Y209" i="115"/>
  <c r="B210" i="115"/>
  <c r="L210" i="115"/>
  <c r="J210" i="115"/>
  <c r="K210" i="115"/>
  <c r="U210" i="115"/>
  <c r="Y210" i="115"/>
  <c r="B211" i="115"/>
  <c r="L211" i="115"/>
  <c r="J211" i="115"/>
  <c r="K211" i="115"/>
  <c r="U211" i="115"/>
  <c r="Y211" i="115"/>
  <c r="B212" i="115"/>
  <c r="L212" i="115"/>
  <c r="J212" i="115"/>
  <c r="K212" i="115"/>
  <c r="U212" i="115"/>
  <c r="Y212" i="115"/>
  <c r="B213" i="115"/>
  <c r="L213" i="115"/>
  <c r="J213" i="115"/>
  <c r="K213" i="115"/>
  <c r="U213" i="115"/>
  <c r="Y213" i="115"/>
  <c r="B214" i="115"/>
  <c r="L214" i="115"/>
  <c r="J214" i="115"/>
  <c r="K214" i="115"/>
  <c r="U214" i="115"/>
  <c r="Y214" i="115"/>
  <c r="B215" i="115"/>
  <c r="L215" i="115"/>
  <c r="J215" i="115"/>
  <c r="K215" i="115"/>
  <c r="U215" i="115"/>
  <c r="Y215" i="115"/>
  <c r="B216" i="115"/>
  <c r="L216" i="115"/>
  <c r="J216" i="115"/>
  <c r="K216" i="115"/>
  <c r="U216" i="115"/>
  <c r="Y216" i="115"/>
  <c r="B217" i="115"/>
  <c r="L217" i="115"/>
  <c r="J217" i="115"/>
  <c r="K217" i="115"/>
  <c r="U217" i="115"/>
  <c r="Y217" i="115"/>
  <c r="B218" i="115"/>
  <c r="L218" i="115"/>
  <c r="J218" i="115"/>
  <c r="K218" i="115"/>
  <c r="U218" i="115"/>
  <c r="Y218" i="115"/>
  <c r="B219" i="115"/>
  <c r="L219" i="115"/>
  <c r="J219" i="115"/>
  <c r="K219" i="115"/>
  <c r="U219" i="115"/>
  <c r="Y219" i="115"/>
  <c r="B220" i="115"/>
  <c r="L220" i="115"/>
  <c r="J220" i="115"/>
  <c r="K220" i="115"/>
  <c r="U220" i="115"/>
  <c r="Y220" i="115"/>
  <c r="B221" i="115"/>
  <c r="L221" i="115"/>
  <c r="J221" i="115"/>
  <c r="K221" i="115"/>
  <c r="U221" i="115"/>
  <c r="Y221" i="115"/>
  <c r="B222" i="115"/>
  <c r="L222" i="115"/>
  <c r="J222" i="115"/>
  <c r="K222" i="115"/>
  <c r="U222" i="115"/>
  <c r="Y222" i="115"/>
  <c r="B223" i="115"/>
  <c r="L223" i="115"/>
  <c r="J223" i="115"/>
  <c r="K223" i="115"/>
  <c r="U223" i="115"/>
  <c r="Y223" i="115"/>
  <c r="B224" i="115"/>
  <c r="L224" i="115"/>
  <c r="J224" i="115"/>
  <c r="K224" i="115"/>
  <c r="U224" i="115"/>
  <c r="Y224" i="115"/>
  <c r="B225" i="115"/>
  <c r="L225" i="115"/>
  <c r="J225" i="115"/>
  <c r="K225" i="115"/>
  <c r="U225" i="115"/>
  <c r="Y225" i="115"/>
  <c r="B226" i="115"/>
  <c r="L226" i="115"/>
  <c r="J226" i="115"/>
  <c r="K226" i="115"/>
  <c r="U226" i="115"/>
  <c r="Y226" i="115"/>
  <c r="B227" i="115"/>
  <c r="L227" i="115"/>
  <c r="J227" i="115"/>
  <c r="K227" i="115"/>
  <c r="U227" i="115"/>
  <c r="Y227" i="115"/>
  <c r="B228" i="115"/>
  <c r="L228" i="115"/>
  <c r="J228" i="115"/>
  <c r="K228" i="115"/>
  <c r="U228" i="115"/>
  <c r="Y228" i="115"/>
  <c r="B229" i="115"/>
  <c r="L229" i="115"/>
  <c r="J229" i="115"/>
  <c r="K229" i="115"/>
  <c r="U229" i="115"/>
  <c r="Y229" i="115"/>
  <c r="B230" i="115"/>
  <c r="L230" i="115"/>
  <c r="J230" i="115"/>
  <c r="K230" i="115"/>
  <c r="U230" i="115"/>
  <c r="Y230" i="115"/>
  <c r="B231" i="115"/>
  <c r="L231" i="115"/>
  <c r="J231" i="115"/>
  <c r="K231" i="115"/>
  <c r="U231" i="115"/>
  <c r="Y231" i="115"/>
  <c r="B232" i="115"/>
  <c r="L232" i="115"/>
  <c r="J232" i="115"/>
  <c r="K232" i="115"/>
  <c r="U232" i="115"/>
  <c r="Y232" i="115"/>
  <c r="B233" i="115"/>
  <c r="L233" i="115"/>
  <c r="J233" i="115"/>
  <c r="K233" i="115"/>
  <c r="U233" i="115"/>
  <c r="Y233" i="115"/>
  <c r="B234" i="115"/>
  <c r="L234" i="115"/>
  <c r="J234" i="115"/>
  <c r="K234" i="115"/>
  <c r="U234" i="115"/>
  <c r="Y234" i="115"/>
  <c r="B235" i="115"/>
  <c r="L235" i="115"/>
  <c r="J235" i="115"/>
  <c r="K235" i="115"/>
  <c r="U235" i="115"/>
  <c r="Y235" i="115"/>
  <c r="B236" i="115"/>
  <c r="L236" i="115"/>
  <c r="J236" i="115"/>
  <c r="K236" i="115"/>
  <c r="U236" i="115"/>
  <c r="Y236" i="115"/>
  <c r="B237" i="115"/>
  <c r="L237" i="115"/>
  <c r="J237" i="115"/>
  <c r="K237" i="115"/>
  <c r="U237" i="115"/>
  <c r="Y237" i="115"/>
  <c r="B238" i="115"/>
  <c r="L238" i="115"/>
  <c r="J238" i="115"/>
  <c r="K238" i="115"/>
  <c r="U238" i="115"/>
  <c r="Y238" i="115"/>
  <c r="B239" i="115"/>
  <c r="L239" i="115"/>
  <c r="J239" i="115"/>
  <c r="K239" i="115"/>
  <c r="U239" i="115"/>
  <c r="Y239" i="115"/>
  <c r="B240" i="115"/>
  <c r="L240" i="115"/>
  <c r="J240" i="115"/>
  <c r="K240" i="115"/>
  <c r="U240" i="115"/>
  <c r="Y240" i="115"/>
  <c r="B241" i="115"/>
  <c r="L241" i="115"/>
  <c r="J241" i="115"/>
  <c r="K241" i="115"/>
  <c r="U241" i="115"/>
  <c r="Y241" i="115"/>
  <c r="B242" i="115"/>
  <c r="L242" i="115"/>
  <c r="J242" i="115"/>
  <c r="K242" i="115"/>
  <c r="U242" i="115"/>
  <c r="Y242" i="115"/>
  <c r="B243" i="115"/>
  <c r="L243" i="115"/>
  <c r="J243" i="115"/>
  <c r="K243" i="115"/>
  <c r="U243" i="115"/>
  <c r="Y243" i="115"/>
  <c r="B244" i="115"/>
  <c r="L244" i="115"/>
  <c r="J244" i="115"/>
  <c r="K244" i="115"/>
  <c r="U244" i="115"/>
  <c r="Y244" i="115"/>
  <c r="B245" i="115"/>
  <c r="L245" i="115"/>
  <c r="J245" i="115"/>
  <c r="K245" i="115"/>
  <c r="U245" i="115"/>
  <c r="Y245" i="115"/>
  <c r="B246" i="115"/>
  <c r="L246" i="115"/>
  <c r="J246" i="115"/>
  <c r="K246" i="115"/>
  <c r="U246" i="115"/>
  <c r="Y246" i="115"/>
  <c r="B247" i="115"/>
  <c r="L247" i="115"/>
  <c r="J247" i="115"/>
  <c r="K247" i="115"/>
  <c r="U247" i="115"/>
  <c r="Y247" i="115"/>
  <c r="B248" i="115"/>
  <c r="L248" i="115"/>
  <c r="J248" i="115"/>
  <c r="K248" i="115"/>
  <c r="U248" i="115"/>
  <c r="Y248" i="115"/>
  <c r="B249" i="115"/>
  <c r="L249" i="115"/>
  <c r="J249" i="115"/>
  <c r="K249" i="115"/>
  <c r="U249" i="115"/>
  <c r="Y249" i="115"/>
  <c r="B250" i="115"/>
  <c r="L250" i="115"/>
  <c r="J250" i="115"/>
  <c r="K250" i="115"/>
  <c r="U250" i="115"/>
  <c r="Y250" i="115"/>
  <c r="B251" i="115"/>
  <c r="L251" i="115"/>
  <c r="J251" i="115"/>
  <c r="K251" i="115"/>
  <c r="U251" i="115"/>
  <c r="Y251" i="115"/>
  <c r="B252" i="115"/>
  <c r="L252" i="115"/>
  <c r="J252" i="115"/>
  <c r="K252" i="115"/>
  <c r="U252" i="115"/>
  <c r="Y252" i="115"/>
  <c r="B253" i="115"/>
  <c r="L253" i="115"/>
  <c r="J253" i="115"/>
  <c r="K253" i="115"/>
  <c r="U253" i="115"/>
  <c r="Y253" i="115"/>
  <c r="B254" i="115"/>
  <c r="L254" i="115"/>
  <c r="J254" i="115"/>
  <c r="K254" i="115"/>
  <c r="U254" i="115"/>
  <c r="Y254" i="115"/>
  <c r="B255" i="115"/>
  <c r="L255" i="115"/>
  <c r="J255" i="115"/>
  <c r="K255" i="115"/>
  <c r="U255" i="115"/>
  <c r="Y255" i="115"/>
  <c r="B256" i="115"/>
  <c r="L256" i="115"/>
  <c r="J256" i="115"/>
  <c r="K256" i="115"/>
  <c r="U256" i="115"/>
  <c r="Y256" i="115"/>
  <c r="B257" i="115"/>
  <c r="L257" i="115"/>
  <c r="J257" i="115"/>
  <c r="K257" i="115"/>
  <c r="U257" i="115"/>
  <c r="Y257" i="115"/>
  <c r="B258" i="115"/>
  <c r="L258" i="115"/>
  <c r="J258" i="115"/>
  <c r="K258" i="115"/>
  <c r="U258" i="115"/>
  <c r="Y258" i="115"/>
  <c r="B259" i="115"/>
  <c r="L259" i="115"/>
  <c r="J259" i="115"/>
  <c r="K259" i="115"/>
  <c r="U259" i="115"/>
  <c r="Y259" i="115"/>
  <c r="B260" i="115"/>
  <c r="L260" i="115"/>
  <c r="J260" i="115"/>
  <c r="K260" i="115"/>
  <c r="U260" i="115"/>
  <c r="Y260" i="115"/>
  <c r="B261" i="115"/>
  <c r="L261" i="115"/>
  <c r="J261" i="115"/>
  <c r="K261" i="115"/>
  <c r="U261" i="115"/>
  <c r="Y261" i="115"/>
  <c r="B262" i="115"/>
  <c r="L262" i="115"/>
  <c r="J262" i="115"/>
  <c r="K262" i="115"/>
  <c r="U262" i="115"/>
  <c r="Y262" i="115"/>
  <c r="B263" i="115"/>
  <c r="L263" i="115"/>
  <c r="J263" i="115"/>
  <c r="K263" i="115"/>
  <c r="U263" i="115"/>
  <c r="Y263" i="115"/>
  <c r="B264" i="115"/>
  <c r="L264" i="115"/>
  <c r="J264" i="115"/>
  <c r="K264" i="115"/>
  <c r="U264" i="115"/>
  <c r="Y264" i="115"/>
  <c r="B265" i="115"/>
  <c r="L265" i="115"/>
  <c r="J265" i="115"/>
  <c r="K265" i="115"/>
  <c r="U265" i="115"/>
  <c r="Y265" i="115"/>
  <c r="B266" i="115"/>
  <c r="L266" i="115"/>
  <c r="J266" i="115"/>
  <c r="K266" i="115"/>
  <c r="U266" i="115"/>
  <c r="Y266" i="115"/>
  <c r="B267" i="115"/>
  <c r="L267" i="115"/>
  <c r="J267" i="115"/>
  <c r="K267" i="115"/>
  <c r="U267" i="115"/>
  <c r="Y267" i="115"/>
  <c r="B268" i="115"/>
  <c r="L268" i="115"/>
  <c r="J268" i="115"/>
  <c r="K268" i="115"/>
  <c r="U268" i="115"/>
  <c r="Y268" i="115"/>
  <c r="B269" i="115"/>
  <c r="L269" i="115"/>
  <c r="J269" i="115"/>
  <c r="K269" i="115"/>
  <c r="U269" i="115"/>
  <c r="Y269" i="115"/>
  <c r="B270" i="115"/>
  <c r="L270" i="115"/>
  <c r="J270" i="115"/>
  <c r="K270" i="115"/>
  <c r="U270" i="115"/>
  <c r="Y270" i="115"/>
  <c r="B271" i="115"/>
  <c r="L271" i="115"/>
  <c r="J271" i="115"/>
  <c r="K271" i="115"/>
  <c r="U271" i="115"/>
  <c r="Y271" i="115"/>
  <c r="B272" i="115"/>
  <c r="L272" i="115"/>
  <c r="J272" i="115"/>
  <c r="K272" i="115"/>
  <c r="U272" i="115"/>
  <c r="Y272" i="115"/>
  <c r="B273" i="115"/>
  <c r="L273" i="115"/>
  <c r="J273" i="115"/>
  <c r="K273" i="115"/>
  <c r="U273" i="115"/>
  <c r="Y273" i="115"/>
  <c r="B274" i="115"/>
  <c r="L274" i="115"/>
  <c r="J274" i="115"/>
  <c r="K274" i="115"/>
  <c r="U274" i="115"/>
  <c r="Y274" i="115"/>
  <c r="B275" i="115"/>
  <c r="L275" i="115"/>
  <c r="J275" i="115"/>
  <c r="K275" i="115"/>
  <c r="U275" i="115"/>
  <c r="Y275" i="115"/>
  <c r="B276" i="115"/>
  <c r="L276" i="115"/>
  <c r="J276" i="115"/>
  <c r="K276" i="115"/>
  <c r="U276" i="115"/>
  <c r="Y276" i="115"/>
  <c r="B277" i="115"/>
  <c r="L277" i="115"/>
  <c r="J277" i="115"/>
  <c r="K277" i="115"/>
  <c r="U277" i="115"/>
  <c r="Y277" i="115"/>
  <c r="B278" i="115"/>
  <c r="L278" i="115"/>
  <c r="J278" i="115"/>
  <c r="K278" i="115"/>
  <c r="U278" i="115"/>
  <c r="Y278" i="115"/>
  <c r="B279" i="115"/>
  <c r="L279" i="115"/>
  <c r="J279" i="115"/>
  <c r="K279" i="115"/>
  <c r="U279" i="115"/>
  <c r="Y279" i="115"/>
  <c r="B280" i="115"/>
  <c r="L280" i="115"/>
  <c r="J280" i="115"/>
  <c r="K280" i="115"/>
  <c r="U280" i="115"/>
  <c r="Y280" i="115"/>
  <c r="B281" i="115"/>
  <c r="L281" i="115"/>
  <c r="J281" i="115"/>
  <c r="K281" i="115"/>
  <c r="U281" i="115"/>
  <c r="Y281" i="115"/>
  <c r="B282" i="115"/>
  <c r="L282" i="115"/>
  <c r="J282" i="115"/>
  <c r="K282" i="115"/>
  <c r="U282" i="115"/>
  <c r="Y282" i="115"/>
  <c r="B283" i="115"/>
  <c r="L283" i="115"/>
  <c r="J283" i="115"/>
  <c r="K283" i="115"/>
  <c r="U283" i="115"/>
  <c r="Y283" i="115"/>
  <c r="B284" i="115"/>
  <c r="L284" i="115"/>
  <c r="J284" i="115"/>
  <c r="K284" i="115"/>
  <c r="U284" i="115"/>
  <c r="Y284" i="115"/>
  <c r="B285" i="115"/>
  <c r="L285" i="115"/>
  <c r="J285" i="115"/>
  <c r="K285" i="115"/>
  <c r="U285" i="115"/>
  <c r="Y285" i="115"/>
  <c r="B286" i="115"/>
  <c r="L286" i="115"/>
  <c r="J286" i="115"/>
  <c r="K286" i="115"/>
  <c r="U286" i="115"/>
  <c r="Y286" i="115"/>
  <c r="B287" i="115"/>
  <c r="L287" i="115"/>
  <c r="J287" i="115"/>
  <c r="K287" i="115"/>
  <c r="U287" i="115"/>
  <c r="Y287" i="115"/>
  <c r="B288" i="115"/>
  <c r="L288" i="115"/>
  <c r="J288" i="115"/>
  <c r="K288" i="115"/>
  <c r="U288" i="115"/>
  <c r="Y288" i="115"/>
  <c r="B289" i="115"/>
  <c r="L289" i="115"/>
  <c r="J289" i="115"/>
  <c r="K289" i="115"/>
  <c r="U289" i="115"/>
  <c r="Y289" i="115"/>
  <c r="B290" i="115"/>
  <c r="L290" i="115"/>
  <c r="J290" i="115"/>
  <c r="K290" i="115"/>
  <c r="U290" i="115"/>
  <c r="Y290" i="115"/>
  <c r="B291" i="115"/>
  <c r="L291" i="115"/>
  <c r="J291" i="115"/>
  <c r="K291" i="115"/>
  <c r="U291" i="115"/>
  <c r="Y291" i="115"/>
  <c r="B292" i="115"/>
  <c r="L292" i="115"/>
  <c r="J292" i="115"/>
  <c r="K292" i="115"/>
  <c r="U292" i="115"/>
  <c r="Y292" i="115"/>
  <c r="B293" i="115"/>
  <c r="L293" i="115"/>
  <c r="J293" i="115"/>
  <c r="K293" i="115"/>
  <c r="U293" i="115"/>
  <c r="Y293" i="115"/>
  <c r="B294" i="115"/>
  <c r="L294" i="115"/>
  <c r="J294" i="115"/>
  <c r="K294" i="115"/>
  <c r="U294" i="115"/>
  <c r="Y294" i="115"/>
  <c r="B295" i="115"/>
  <c r="L295" i="115"/>
  <c r="J295" i="115"/>
  <c r="K295" i="115"/>
  <c r="U295" i="115"/>
  <c r="Y295" i="115"/>
  <c r="B296" i="115"/>
  <c r="L296" i="115"/>
  <c r="J296" i="115"/>
  <c r="K296" i="115"/>
  <c r="U296" i="115"/>
  <c r="Y296" i="115"/>
  <c r="B297" i="115"/>
  <c r="L297" i="115"/>
  <c r="J297" i="115"/>
  <c r="K297" i="115"/>
  <c r="U297" i="115"/>
  <c r="Y297" i="115"/>
  <c r="B298" i="115"/>
  <c r="L298" i="115"/>
  <c r="J298" i="115"/>
  <c r="K298" i="115"/>
  <c r="U298" i="115"/>
  <c r="Y298" i="115"/>
  <c r="B299" i="115"/>
  <c r="L299" i="115"/>
  <c r="J299" i="115"/>
  <c r="K299" i="115"/>
  <c r="U299" i="115"/>
  <c r="Y299" i="115"/>
  <c r="B300" i="115"/>
  <c r="L300" i="115"/>
  <c r="J300" i="115"/>
  <c r="K300" i="115"/>
  <c r="U300" i="115"/>
  <c r="Y300" i="115"/>
  <c r="B301" i="115"/>
  <c r="L301" i="115"/>
  <c r="J301" i="115"/>
  <c r="K301" i="115"/>
  <c r="U301" i="115"/>
  <c r="Y301" i="115"/>
  <c r="B302" i="115"/>
  <c r="L302" i="115"/>
  <c r="J302" i="115"/>
  <c r="K302" i="115"/>
  <c r="U302" i="115"/>
  <c r="Y302" i="115"/>
  <c r="B303" i="115"/>
  <c r="L303" i="115"/>
  <c r="J303" i="115"/>
  <c r="K303" i="115"/>
  <c r="U303" i="115"/>
  <c r="Y303" i="115"/>
  <c r="B304" i="115"/>
  <c r="L304" i="115"/>
  <c r="J304" i="115"/>
  <c r="K304" i="115"/>
  <c r="U304" i="115"/>
  <c r="Y304" i="115"/>
  <c r="B305" i="115"/>
  <c r="L305" i="115"/>
  <c r="J305" i="115"/>
  <c r="K305" i="115"/>
  <c r="U305" i="115"/>
  <c r="Y305" i="115"/>
  <c r="B306" i="115"/>
  <c r="L306" i="115"/>
  <c r="J306" i="115"/>
  <c r="K306" i="115"/>
  <c r="U306" i="115"/>
  <c r="Y306" i="115"/>
  <c r="B307" i="115"/>
  <c r="L307" i="115"/>
  <c r="J307" i="115"/>
  <c r="K307" i="115"/>
  <c r="U307" i="115"/>
  <c r="Y307" i="115"/>
  <c r="B308" i="115"/>
  <c r="L308" i="115"/>
  <c r="J308" i="115"/>
  <c r="K308" i="115"/>
  <c r="U308" i="115"/>
  <c r="Y308" i="115"/>
  <c r="B309" i="115"/>
  <c r="L309" i="115"/>
  <c r="J309" i="115"/>
  <c r="K309" i="115"/>
  <c r="U309" i="115"/>
  <c r="Y309" i="115"/>
  <c r="B310" i="115"/>
  <c r="L310" i="115"/>
  <c r="J310" i="115"/>
  <c r="K310" i="115"/>
  <c r="U310" i="115"/>
  <c r="Y310" i="115"/>
  <c r="B311" i="115"/>
  <c r="L311" i="115"/>
  <c r="J311" i="115"/>
  <c r="K311" i="115"/>
  <c r="U311" i="115"/>
  <c r="Y311" i="115"/>
  <c r="B312" i="115"/>
  <c r="L312" i="115"/>
  <c r="J312" i="115"/>
  <c r="K312" i="115"/>
  <c r="U312" i="115"/>
  <c r="Y312" i="115"/>
  <c r="B313" i="115"/>
  <c r="L313" i="115"/>
  <c r="J313" i="115"/>
  <c r="K313" i="115"/>
  <c r="U313" i="115"/>
  <c r="Y313" i="115"/>
  <c r="B314" i="115"/>
  <c r="L314" i="115"/>
  <c r="J314" i="115"/>
  <c r="K314" i="115"/>
  <c r="U314" i="115"/>
  <c r="Y314" i="115"/>
  <c r="B315" i="115"/>
  <c r="L315" i="115"/>
  <c r="J315" i="115"/>
  <c r="K315" i="115"/>
  <c r="U315" i="115"/>
  <c r="Y315" i="115"/>
  <c r="B316" i="115"/>
  <c r="L316" i="115"/>
  <c r="J316" i="115"/>
  <c r="K316" i="115"/>
  <c r="U316" i="115"/>
  <c r="Y316" i="115"/>
  <c r="B317" i="115"/>
  <c r="L317" i="115"/>
  <c r="J317" i="115"/>
  <c r="K317" i="115"/>
  <c r="U317" i="115"/>
  <c r="Y317" i="115"/>
  <c r="B318" i="115"/>
  <c r="L318" i="115"/>
  <c r="J318" i="115"/>
  <c r="K318" i="115"/>
  <c r="U318" i="115"/>
  <c r="Y318" i="115"/>
  <c r="B319" i="115"/>
  <c r="L319" i="115"/>
  <c r="J319" i="115"/>
  <c r="K319" i="115"/>
  <c r="U319" i="115"/>
  <c r="Y319" i="115"/>
  <c r="B320" i="115"/>
  <c r="L320" i="115"/>
  <c r="J320" i="115"/>
  <c r="K320" i="115"/>
  <c r="U320" i="115"/>
  <c r="Y320" i="115"/>
  <c r="L21" i="115"/>
  <c r="L22" i="115"/>
  <c r="L23" i="115"/>
  <c r="L24" i="115"/>
  <c r="L25" i="115"/>
  <c r="L26" i="115"/>
  <c r="L27" i="115"/>
  <c r="L28" i="115"/>
  <c r="L29" i="115"/>
  <c r="L30" i="115"/>
  <c r="L31" i="115"/>
  <c r="L32" i="115"/>
  <c r="L33" i="115"/>
  <c r="L34" i="115"/>
  <c r="L35" i="115"/>
  <c r="L36" i="115"/>
  <c r="L37" i="115"/>
  <c r="L38" i="115"/>
  <c r="L39" i="115"/>
  <c r="L40" i="115"/>
  <c r="L41" i="115"/>
  <c r="L42" i="115"/>
  <c r="L43" i="115"/>
  <c r="L44" i="115"/>
  <c r="L45" i="115"/>
  <c r="L46" i="115"/>
  <c r="L47" i="115"/>
  <c r="L48" i="115"/>
  <c r="L49" i="115"/>
  <c r="L50" i="115"/>
  <c r="L51" i="115"/>
  <c r="L52" i="115"/>
  <c r="L53" i="115"/>
  <c r="L54" i="115"/>
  <c r="L55" i="115"/>
  <c r="L56" i="115"/>
  <c r="L57" i="115"/>
  <c r="L58" i="115"/>
  <c r="L59" i="115"/>
  <c r="L60" i="115"/>
  <c r="L61" i="115"/>
  <c r="L62" i="115"/>
  <c r="L63" i="115"/>
  <c r="L64" i="115"/>
  <c r="L65" i="115"/>
  <c r="L66" i="115"/>
  <c r="L67" i="115"/>
  <c r="L68" i="115"/>
  <c r="L69" i="115"/>
  <c r="L70" i="115"/>
  <c r="L71" i="115"/>
  <c r="L72" i="115"/>
  <c r="L73" i="115"/>
  <c r="L74" i="115"/>
  <c r="L75" i="115"/>
  <c r="L76" i="115"/>
  <c r="L77" i="115"/>
  <c r="L78" i="115"/>
  <c r="L79" i="115"/>
  <c r="L80" i="115"/>
  <c r="B10" i="115" l="1"/>
  <c r="B11" i="115"/>
  <c r="B12" i="115"/>
  <c r="B6" i="115"/>
  <c r="B5" i="115"/>
  <c r="B7" i="115"/>
  <c r="B13" i="115"/>
  <c r="B14" i="115"/>
  <c r="B4" i="115"/>
  <c r="B9" i="115"/>
  <c r="B15" i="115"/>
  <c r="B16" i="115"/>
  <c r="B17" i="115"/>
  <c r="B18" i="115"/>
  <c r="B19" i="115"/>
  <c r="B20" i="115"/>
  <c r="B21" i="115"/>
  <c r="B22" i="115"/>
  <c r="B23" i="115"/>
  <c r="B24" i="115"/>
  <c r="B25" i="115"/>
  <c r="B26" i="115"/>
  <c r="B27" i="115"/>
  <c r="B28" i="115"/>
  <c r="B29" i="115"/>
  <c r="B30" i="115"/>
  <c r="B31" i="115"/>
  <c r="B32" i="115"/>
  <c r="B33" i="115"/>
  <c r="B34" i="115"/>
  <c r="B35" i="115"/>
  <c r="B36" i="115"/>
  <c r="B37" i="115"/>
  <c r="B38" i="115"/>
  <c r="B39" i="115"/>
  <c r="B40" i="115"/>
  <c r="B41" i="115"/>
  <c r="B42" i="115"/>
  <c r="B43" i="115"/>
  <c r="B44" i="115"/>
  <c r="B45" i="115"/>
  <c r="B46" i="115"/>
  <c r="B47" i="115"/>
  <c r="B48" i="115"/>
  <c r="B49" i="115"/>
  <c r="B50" i="115"/>
  <c r="B51" i="115"/>
  <c r="B52" i="115"/>
  <c r="B53" i="115"/>
  <c r="B54" i="115"/>
  <c r="B55" i="115"/>
  <c r="B56" i="115"/>
  <c r="B57" i="115"/>
  <c r="B58" i="115"/>
  <c r="B59" i="115"/>
  <c r="B60" i="115"/>
  <c r="B61" i="115"/>
  <c r="B62" i="115"/>
  <c r="B63" i="115"/>
  <c r="B64" i="115"/>
  <c r="B65" i="115"/>
  <c r="B66" i="115"/>
  <c r="B67" i="115"/>
  <c r="B68" i="115"/>
  <c r="B69" i="115"/>
  <c r="B70" i="115"/>
  <c r="B71" i="115"/>
  <c r="B72" i="115"/>
  <c r="B73" i="115"/>
  <c r="B74" i="115"/>
  <c r="B75" i="115"/>
  <c r="B76" i="115"/>
  <c r="B77" i="115"/>
  <c r="B78" i="115"/>
  <c r="B79" i="115"/>
  <c r="B80" i="115"/>
  <c r="B8" i="115"/>
  <c r="M323" i="115" l="1"/>
  <c r="M34" i="115"/>
  <c r="M66" i="115"/>
  <c r="M91" i="115"/>
  <c r="M237" i="115"/>
  <c r="M50" i="115"/>
  <c r="M322" i="115"/>
  <c r="M230" i="115"/>
  <c r="M79" i="115"/>
  <c r="M159" i="115"/>
  <c r="M62" i="115"/>
  <c r="M81" i="115"/>
  <c r="M64" i="115"/>
  <c r="M143" i="115"/>
  <c r="M24" i="115"/>
  <c r="M85" i="115"/>
  <c r="M26" i="115"/>
  <c r="M29" i="115"/>
  <c r="M80" i="115"/>
  <c r="M31" i="115"/>
  <c r="M198" i="115"/>
  <c r="M205" i="115"/>
  <c r="M32" i="115"/>
  <c r="M63" i="115"/>
  <c r="M45" i="115"/>
  <c r="M25" i="115"/>
  <c r="M61" i="115"/>
  <c r="M111" i="115"/>
  <c r="M23" i="115"/>
  <c r="M46" i="115"/>
  <c r="M47" i="115"/>
  <c r="M48" i="115"/>
  <c r="M55" i="115"/>
  <c r="M77" i="115"/>
  <c r="M27" i="115"/>
  <c r="M76" i="115"/>
  <c r="M39" i="115"/>
  <c r="M314" i="115"/>
  <c r="M251" i="115"/>
  <c r="M241" i="115"/>
  <c r="M142" i="115"/>
  <c r="M228" i="115"/>
  <c r="M135" i="115"/>
  <c r="M193" i="115"/>
  <c r="M170" i="115"/>
  <c r="M240" i="115"/>
  <c r="M162" i="115"/>
  <c r="M235" i="115"/>
  <c r="M238" i="115"/>
  <c r="M209" i="115"/>
  <c r="M312" i="115"/>
  <c r="M227" i="115"/>
  <c r="M28" i="115"/>
  <c r="M282" i="115"/>
  <c r="M291" i="115"/>
  <c r="M290" i="115"/>
  <c r="M136" i="115"/>
  <c r="M151" i="115"/>
  <c r="M97" i="115"/>
  <c r="M164" i="115"/>
  <c r="M144" i="115"/>
  <c r="M202" i="115"/>
  <c r="M308" i="115"/>
  <c r="M195" i="115"/>
  <c r="M75" i="115"/>
  <c r="M321" i="115"/>
  <c r="M187" i="115"/>
  <c r="M299" i="115"/>
  <c r="M210" i="115"/>
  <c r="M124" i="115"/>
  <c r="M223" i="115"/>
  <c r="M293" i="115"/>
  <c r="M152" i="115"/>
  <c r="M214" i="115"/>
  <c r="M188" i="115"/>
  <c r="M304" i="115"/>
  <c r="M59" i="115"/>
  <c r="M255" i="115"/>
  <c r="M129" i="115"/>
  <c r="M265" i="115"/>
  <c r="M149" i="115"/>
  <c r="M300" i="115"/>
  <c r="M43" i="115"/>
  <c r="M258" i="115"/>
  <c r="M298" i="115"/>
  <c r="M254" i="115"/>
  <c r="M317" i="115"/>
  <c r="M113" i="115"/>
  <c r="M215" i="115"/>
  <c r="M182" i="115"/>
  <c r="M133" i="115"/>
  <c r="M56" i="115"/>
  <c r="M244" i="115"/>
  <c r="M222" i="115"/>
  <c r="M301" i="115"/>
  <c r="M200" i="115"/>
  <c r="M208" i="115"/>
  <c r="M103" i="115"/>
  <c r="M172" i="115"/>
  <c r="M292" i="115"/>
  <c r="M73" i="115"/>
  <c r="M84" i="115"/>
  <c r="M178" i="115"/>
  <c r="M158" i="115"/>
  <c r="M83" i="115"/>
  <c r="M87" i="115"/>
  <c r="M72" i="115"/>
  <c r="M138" i="115"/>
  <c r="M112" i="115"/>
  <c r="M191" i="115"/>
  <c r="M189" i="115"/>
  <c r="M261" i="115"/>
  <c r="M252" i="115"/>
  <c r="M57" i="115"/>
  <c r="M141" i="115"/>
  <c r="M40" i="115"/>
  <c r="M315" i="115"/>
  <c r="M270" i="115"/>
  <c r="M283" i="115"/>
  <c r="M127" i="115"/>
  <c r="M145" i="115"/>
  <c r="M233" i="115"/>
  <c r="M220" i="115"/>
  <c r="M140" i="115"/>
  <c r="M44" i="115"/>
  <c r="M274" i="115"/>
  <c r="M199" i="115"/>
  <c r="M110" i="115"/>
  <c r="M173" i="115"/>
  <c r="M89" i="115"/>
  <c r="M247" i="115"/>
  <c r="M226" i="115"/>
  <c r="M183" i="115"/>
  <c r="M185" i="115"/>
  <c r="M58" i="115"/>
  <c r="M319" i="115"/>
  <c r="M22" i="115"/>
  <c r="M117" i="115"/>
  <c r="M224" i="115"/>
  <c r="M134" i="115"/>
  <c r="M239" i="115"/>
  <c r="M213" i="115"/>
  <c r="M296" i="115"/>
  <c r="M98" i="115"/>
  <c r="M303" i="115"/>
  <c r="M310" i="115"/>
  <c r="M130" i="115"/>
  <c r="M118" i="115"/>
  <c r="M186" i="115"/>
  <c r="M109" i="115"/>
  <c r="M139" i="115"/>
  <c r="M206" i="115"/>
  <c r="M126" i="115"/>
  <c r="M175" i="115"/>
  <c r="M180" i="115"/>
  <c r="M106" i="115"/>
  <c r="M123" i="115"/>
  <c r="M264" i="115"/>
  <c r="M211" i="115"/>
  <c r="M197" i="115"/>
  <c r="M248" i="115"/>
  <c r="M51" i="115"/>
  <c r="M311" i="115"/>
  <c r="M171" i="115"/>
  <c r="M168" i="115"/>
  <c r="M320" i="115"/>
  <c r="M71" i="115"/>
  <c r="M218" i="115"/>
  <c r="M245" i="115"/>
  <c r="M78" i="115"/>
  <c r="M275" i="115"/>
  <c r="M287" i="115"/>
  <c r="M65" i="115"/>
  <c r="M92" i="115"/>
  <c r="M137" i="115"/>
  <c r="M289" i="115"/>
  <c r="M100" i="115"/>
  <c r="M148" i="115"/>
  <c r="M154" i="115"/>
  <c r="M246" i="115"/>
  <c r="M232" i="115"/>
  <c r="M169" i="115"/>
  <c r="M288" i="115"/>
  <c r="M108" i="115"/>
  <c r="M194" i="115"/>
  <c r="M161" i="115"/>
  <c r="M156" i="115"/>
  <c r="M102" i="115"/>
  <c r="M68" i="115"/>
  <c r="M132" i="115"/>
  <c r="M212" i="115"/>
  <c r="M196" i="115"/>
  <c r="M192" i="115"/>
  <c r="M285" i="115"/>
  <c r="M250" i="115"/>
  <c r="M176" i="115"/>
  <c r="M119" i="115"/>
  <c r="M272" i="115"/>
  <c r="M231" i="115"/>
  <c r="M279" i="115"/>
  <c r="M69" i="115"/>
  <c r="M204" i="115"/>
  <c r="M114" i="115"/>
  <c r="M181" i="115"/>
  <c r="M104" i="115"/>
  <c r="M115" i="115"/>
  <c r="M294" i="115"/>
  <c r="M259" i="115"/>
  <c r="M190" i="115"/>
  <c r="M101" i="115"/>
  <c r="M267" i="115"/>
  <c r="M306" i="115"/>
  <c r="M281" i="115"/>
  <c r="M174" i="115"/>
  <c r="M307" i="115"/>
  <c r="M242" i="115"/>
  <c r="M277" i="115"/>
  <c r="M256" i="115"/>
  <c r="M35" i="115"/>
  <c r="M155" i="115"/>
  <c r="M93" i="115"/>
  <c r="M216" i="115"/>
  <c r="M30" i="115"/>
  <c r="M54" i="115"/>
  <c r="M70" i="115"/>
  <c r="M49" i="115"/>
  <c r="M82" i="115"/>
  <c r="M278" i="115"/>
  <c r="M273" i="115"/>
  <c r="M86" i="115"/>
  <c r="M99" i="115"/>
  <c r="M167" i="115"/>
  <c r="M201" i="115"/>
  <c r="M94" i="115"/>
  <c r="M177" i="115"/>
  <c r="M179" i="115"/>
  <c r="M166" i="115"/>
  <c r="M284" i="115"/>
  <c r="M105" i="115"/>
  <c r="M60" i="115"/>
  <c r="M37" i="115"/>
  <c r="M90" i="115"/>
  <c r="M33" i="115"/>
  <c r="M52" i="115"/>
  <c r="M38" i="115"/>
  <c r="M271" i="115"/>
  <c r="M318" i="115"/>
  <c r="M253" i="115"/>
  <c r="M122" i="115"/>
  <c r="M236" i="115"/>
  <c r="M313" i="115"/>
  <c r="M128" i="115"/>
  <c r="M207" i="115"/>
  <c r="M163" i="115"/>
  <c r="M280" i="115"/>
  <c r="M74" i="115"/>
  <c r="M53" i="115"/>
  <c r="M146" i="115"/>
  <c r="M67" i="115"/>
  <c r="M262" i="115"/>
  <c r="M302" i="115"/>
  <c r="M203" i="115"/>
  <c r="M217" i="115"/>
  <c r="M297" i="115"/>
  <c r="M120" i="115"/>
  <c r="M249" i="115"/>
  <c r="M147" i="115"/>
  <c r="M153" i="115"/>
  <c r="M276" i="115"/>
  <c r="M95" i="115"/>
  <c r="M42" i="115"/>
  <c r="M21" i="115"/>
  <c r="M295" i="115"/>
  <c r="M229" i="115"/>
  <c r="M121" i="115"/>
  <c r="M184" i="115"/>
  <c r="M125" i="115"/>
  <c r="M150" i="115"/>
  <c r="M219" i="115"/>
  <c r="M36" i="115"/>
  <c r="M286" i="115"/>
  <c r="M266" i="115"/>
  <c r="M96" i="115"/>
  <c r="M160" i="115"/>
  <c r="M269" i="115"/>
  <c r="M225" i="115"/>
  <c r="M157" i="115"/>
  <c r="M88" i="115"/>
  <c r="M268" i="115"/>
  <c r="M263" i="115"/>
  <c r="M305" i="115"/>
  <c r="M107" i="115"/>
  <c r="M41" i="115"/>
  <c r="M221" i="115"/>
  <c r="M309" i="115"/>
  <c r="M260" i="115"/>
  <c r="M257" i="115"/>
  <c r="M131" i="115"/>
  <c r="M234" i="115"/>
  <c r="M243" i="115"/>
  <c r="M116" i="115"/>
  <c r="M165" i="115"/>
  <c r="M316" i="115"/>
  <c r="C36" i="114" a="1"/>
  <c r="C36" i="114" s="1"/>
  <c r="F30" i="114"/>
  <c r="Y80" i="115"/>
  <c r="U80" i="115"/>
  <c r="K80" i="115"/>
  <c r="J80" i="115"/>
  <c r="Y79" i="115"/>
  <c r="U79" i="115"/>
  <c r="K79" i="115"/>
  <c r="J79" i="115"/>
  <c r="Y78" i="115"/>
  <c r="U78" i="115"/>
  <c r="K78" i="115"/>
  <c r="J78" i="115"/>
  <c r="Y77" i="115"/>
  <c r="U77" i="115"/>
  <c r="K77" i="115"/>
  <c r="J77" i="115"/>
  <c r="Y76" i="115"/>
  <c r="U76" i="115"/>
  <c r="K76" i="115"/>
  <c r="J76" i="115"/>
  <c r="Y75" i="115"/>
  <c r="U75" i="115"/>
  <c r="K75" i="115"/>
  <c r="J75" i="115"/>
  <c r="Y74" i="115"/>
  <c r="U74" i="115"/>
  <c r="K74" i="115"/>
  <c r="J74" i="115"/>
  <c r="Y73" i="115"/>
  <c r="U73" i="115"/>
  <c r="K73" i="115"/>
  <c r="J73" i="115"/>
  <c r="Y72" i="115"/>
  <c r="U72" i="115"/>
  <c r="K72" i="115"/>
  <c r="J72" i="115"/>
  <c r="Y71" i="115"/>
  <c r="U71" i="115"/>
  <c r="K71" i="115"/>
  <c r="J71" i="115"/>
  <c r="Y70" i="115"/>
  <c r="U70" i="115"/>
  <c r="K70" i="115"/>
  <c r="J70" i="115"/>
  <c r="Y69" i="115"/>
  <c r="U69" i="115"/>
  <c r="K69" i="115"/>
  <c r="J69" i="115"/>
  <c r="Y68" i="115"/>
  <c r="U68" i="115"/>
  <c r="K68" i="115"/>
  <c r="J68" i="115"/>
  <c r="Y67" i="115"/>
  <c r="U67" i="115"/>
  <c r="K67" i="115"/>
  <c r="J67" i="115"/>
  <c r="Y66" i="115"/>
  <c r="U66" i="115"/>
  <c r="K66" i="115"/>
  <c r="J66" i="115"/>
  <c r="Y65" i="115"/>
  <c r="U65" i="115"/>
  <c r="K65" i="115"/>
  <c r="J65" i="115"/>
  <c r="Y64" i="115"/>
  <c r="U64" i="115"/>
  <c r="K64" i="115"/>
  <c r="J64" i="115"/>
  <c r="Y63" i="115"/>
  <c r="U63" i="115"/>
  <c r="K63" i="115"/>
  <c r="J63" i="115"/>
  <c r="Y62" i="115"/>
  <c r="U62" i="115"/>
  <c r="K62" i="115"/>
  <c r="J62" i="115"/>
  <c r="Y61" i="115"/>
  <c r="U61" i="115"/>
  <c r="K61" i="115"/>
  <c r="J61" i="115"/>
  <c r="Y60" i="115"/>
  <c r="U60" i="115"/>
  <c r="K60" i="115"/>
  <c r="J60" i="115"/>
  <c r="Y59" i="115"/>
  <c r="U59" i="115"/>
  <c r="K59" i="115"/>
  <c r="J59" i="115"/>
  <c r="Y58" i="115"/>
  <c r="U58" i="115"/>
  <c r="K58" i="115"/>
  <c r="J58" i="115"/>
  <c r="Y57" i="115"/>
  <c r="U57" i="115"/>
  <c r="K57" i="115"/>
  <c r="J57" i="115"/>
  <c r="Y56" i="115"/>
  <c r="U56" i="115"/>
  <c r="K56" i="115"/>
  <c r="J56" i="115"/>
  <c r="Y55" i="115"/>
  <c r="U55" i="115"/>
  <c r="K55" i="115"/>
  <c r="J55" i="115"/>
  <c r="Y54" i="115"/>
  <c r="U54" i="115"/>
  <c r="K54" i="115"/>
  <c r="J54" i="115"/>
  <c r="Y53" i="115"/>
  <c r="U53" i="115"/>
  <c r="K53" i="115"/>
  <c r="J53" i="115"/>
  <c r="Y52" i="115"/>
  <c r="U52" i="115"/>
  <c r="K52" i="115"/>
  <c r="J52" i="115"/>
  <c r="Y51" i="115"/>
  <c r="U51" i="115"/>
  <c r="K51" i="115"/>
  <c r="J51" i="115"/>
  <c r="Y50" i="115"/>
  <c r="U50" i="115"/>
  <c r="K50" i="115"/>
  <c r="J50" i="115"/>
  <c r="Y49" i="115"/>
  <c r="U49" i="115"/>
  <c r="K49" i="115"/>
  <c r="J49" i="115"/>
  <c r="Y48" i="115"/>
  <c r="U48" i="115"/>
  <c r="K48" i="115"/>
  <c r="J48" i="115"/>
  <c r="Y47" i="115"/>
  <c r="U47" i="115"/>
  <c r="K47" i="115"/>
  <c r="J47" i="115"/>
  <c r="Y46" i="115"/>
  <c r="U46" i="115"/>
  <c r="K46" i="115"/>
  <c r="J46" i="115"/>
  <c r="Y45" i="115"/>
  <c r="U45" i="115"/>
  <c r="K45" i="115"/>
  <c r="J45" i="115"/>
  <c r="Y44" i="115"/>
  <c r="U44" i="115"/>
  <c r="K44" i="115"/>
  <c r="J44" i="115"/>
  <c r="Y43" i="115"/>
  <c r="U43" i="115"/>
  <c r="K43" i="115"/>
  <c r="J43" i="115"/>
  <c r="Y42" i="115"/>
  <c r="U42" i="115"/>
  <c r="K42" i="115"/>
  <c r="J42" i="115"/>
  <c r="Y41" i="115"/>
  <c r="U41" i="115"/>
  <c r="K41" i="115"/>
  <c r="J41" i="115"/>
  <c r="Y40" i="115"/>
  <c r="U40" i="115"/>
  <c r="K40" i="115"/>
  <c r="J40" i="115"/>
  <c r="Y39" i="115"/>
  <c r="U39" i="115"/>
  <c r="K39" i="115"/>
  <c r="J39" i="115"/>
  <c r="Y38" i="115"/>
  <c r="U38" i="115"/>
  <c r="K38" i="115"/>
  <c r="J38" i="115"/>
  <c r="Y37" i="115"/>
  <c r="U37" i="115"/>
  <c r="K37" i="115"/>
  <c r="J37" i="115"/>
  <c r="Y36" i="115"/>
  <c r="U36" i="115"/>
  <c r="K36" i="115"/>
  <c r="J36" i="115"/>
  <c r="Y35" i="115"/>
  <c r="U35" i="115"/>
  <c r="K35" i="115"/>
  <c r="J35" i="115"/>
  <c r="Y34" i="115"/>
  <c r="U34" i="115"/>
  <c r="K34" i="115"/>
  <c r="J34" i="115"/>
  <c r="Y33" i="115"/>
  <c r="U33" i="115"/>
  <c r="K33" i="115"/>
  <c r="J33" i="115"/>
  <c r="Y32" i="115"/>
  <c r="U32" i="115"/>
  <c r="K32" i="115"/>
  <c r="J32" i="115"/>
  <c r="Y31" i="115"/>
  <c r="U31" i="115"/>
  <c r="K31" i="115"/>
  <c r="J31" i="115"/>
  <c r="Y30" i="115"/>
  <c r="U30" i="115"/>
  <c r="K30" i="115"/>
  <c r="J30" i="115"/>
  <c r="Y29" i="115"/>
  <c r="U29" i="115"/>
  <c r="K29" i="115"/>
  <c r="J29" i="115"/>
  <c r="Y28" i="115"/>
  <c r="U28" i="115"/>
  <c r="K28" i="115"/>
  <c r="J28" i="115"/>
  <c r="Y27" i="115"/>
  <c r="U27" i="115"/>
  <c r="K27" i="115"/>
  <c r="J27" i="115"/>
  <c r="Y26" i="115"/>
  <c r="U26" i="115"/>
  <c r="K26" i="115"/>
  <c r="J26" i="115"/>
  <c r="Y25" i="115"/>
  <c r="U25" i="115"/>
  <c r="K25" i="115"/>
  <c r="J25" i="115"/>
  <c r="U24" i="115"/>
  <c r="W24" i="115" s="1"/>
  <c r="K24" i="115"/>
  <c r="J24" i="115"/>
  <c r="U23" i="115"/>
  <c r="W23" i="115" s="1"/>
  <c r="K23" i="115"/>
  <c r="J23" i="115"/>
  <c r="Y22" i="115"/>
  <c r="U22" i="115"/>
  <c r="K22" i="115"/>
  <c r="J22" i="115"/>
  <c r="U21" i="115"/>
  <c r="W21" i="115" s="1"/>
  <c r="K21" i="115"/>
  <c r="J21" i="115"/>
  <c r="U20" i="115"/>
  <c r="W20" i="115" s="1"/>
  <c r="X20" i="115" s="1"/>
  <c r="Y20" i="115" s="1"/>
  <c r="K20" i="115"/>
  <c r="J20" i="115"/>
  <c r="U19" i="115"/>
  <c r="W19" i="115" s="1"/>
  <c r="K19" i="115"/>
  <c r="J19" i="115"/>
  <c r="U18" i="115"/>
  <c r="W18" i="115" s="1"/>
  <c r="K18" i="115"/>
  <c r="J18" i="115"/>
  <c r="Y17" i="115"/>
  <c r="U17" i="115"/>
  <c r="K17" i="115"/>
  <c r="J17" i="115"/>
  <c r="U16" i="115"/>
  <c r="K16" i="115"/>
  <c r="J16" i="115"/>
  <c r="H30" i="114" s="1"/>
  <c r="U15" i="115"/>
  <c r="W15" i="115" s="1"/>
  <c r="X15" i="115" s="1"/>
  <c r="Y15" i="115" s="1"/>
  <c r="K15" i="115"/>
  <c r="J15" i="115"/>
  <c r="U9" i="115"/>
  <c r="W9" i="115" s="1"/>
  <c r="K9" i="115"/>
  <c r="J9" i="115"/>
  <c r="U4" i="115"/>
  <c r="W4" i="115" s="1"/>
  <c r="K4" i="115"/>
  <c r="J4" i="115"/>
  <c r="Y14" i="115"/>
  <c r="U14" i="115"/>
  <c r="K14" i="115"/>
  <c r="J14" i="115"/>
  <c r="U13" i="115"/>
  <c r="W13" i="115" s="1"/>
  <c r="K13" i="115"/>
  <c r="J13" i="115"/>
  <c r="U7" i="115"/>
  <c r="W7" i="115" s="1"/>
  <c r="K7" i="115"/>
  <c r="J7" i="115"/>
  <c r="P7" i="115" s="1"/>
  <c r="U5" i="115"/>
  <c r="W5" i="115" s="1"/>
  <c r="K5" i="115"/>
  <c r="J5" i="115"/>
  <c r="P5" i="115" s="1"/>
  <c r="U6" i="115"/>
  <c r="W6" i="115" s="1"/>
  <c r="K6" i="115"/>
  <c r="J6" i="115"/>
  <c r="Y12" i="115"/>
  <c r="U12" i="115"/>
  <c r="K12" i="115"/>
  <c r="J12" i="115"/>
  <c r="Y11" i="115"/>
  <c r="U11" i="115"/>
  <c r="K11" i="115"/>
  <c r="J11" i="115"/>
  <c r="U10" i="115"/>
  <c r="W10" i="115" s="1"/>
  <c r="K10" i="115"/>
  <c r="J10" i="115"/>
  <c r="U8" i="115"/>
  <c r="W8" i="115" s="1"/>
  <c r="K8" i="115"/>
  <c r="J8" i="115"/>
  <c r="X13" i="115" l="1"/>
  <c r="Y13" i="115" s="1"/>
  <c r="X18" i="115"/>
  <c r="Y18" i="115" s="1"/>
  <c r="X23" i="115"/>
  <c r="Y23" i="115" s="1"/>
  <c r="H29" i="114"/>
  <c r="X10" i="115"/>
  <c r="Y10" i="115" s="1"/>
  <c r="X19" i="115"/>
  <c r="Y19" i="115" s="1"/>
  <c r="X24" i="115"/>
  <c r="Y24" i="115" s="1"/>
  <c r="X21" i="115"/>
  <c r="Y21" i="115" s="1"/>
  <c r="W16" i="115"/>
  <c r="J30" i="114" s="1"/>
  <c r="I30" i="114"/>
  <c r="H36" i="114"/>
  <c r="X5" i="115"/>
  <c r="I29" i="114"/>
  <c r="P8" i="115"/>
  <c r="H28" i="114"/>
  <c r="X9" i="115"/>
  <c r="Y9" i="115" s="1"/>
  <c r="F31" i="114"/>
  <c r="P6" i="115"/>
  <c r="H31" i="114"/>
  <c r="F29" i="114"/>
  <c r="P4" i="115"/>
  <c r="H27" i="114"/>
  <c r="F28" i="114"/>
  <c r="X16" i="115"/>
  <c r="Y16" i="115" s="1"/>
  <c r="X7" i="115"/>
  <c r="X6" i="115"/>
  <c r="I31" i="114" s="1"/>
  <c r="X8" i="115"/>
  <c r="G16" i="114" s="1" a="1"/>
  <c r="G16" i="114" s="1"/>
  <c r="X4" i="115"/>
  <c r="I27" i="114" s="1"/>
  <c r="F36" i="114"/>
  <c r="F27" i="114"/>
  <c r="C37" i="114" a="1"/>
  <c r="C37" i="114" s="1"/>
  <c r="C19" i="114"/>
  <c r="D19" i="114" s="1"/>
  <c r="C18" i="114"/>
  <c r="D18" i="114" s="1"/>
  <c r="C14" i="114"/>
  <c r="D14" i="114" s="1"/>
  <c r="C17" i="114"/>
  <c r="D17" i="114" s="1"/>
  <c r="E30" i="114"/>
  <c r="I36" i="114"/>
  <c r="E18" i="114" l="1" a="1"/>
  <c r="E18" i="114" s="1"/>
  <c r="G19" i="114" a="1"/>
  <c r="G19" i="114" s="1"/>
  <c r="E19" i="114" a="1"/>
  <c r="E19" i="114" s="1"/>
  <c r="G17" i="114" a="1"/>
  <c r="G17" i="114" s="1"/>
  <c r="E20" i="114" a="1"/>
  <c r="E20" i="114" s="1"/>
  <c r="C20" i="114"/>
  <c r="D20" i="114" s="1"/>
  <c r="C16" i="114"/>
  <c r="D16" i="114" s="1"/>
  <c r="E17" i="114" a="1"/>
  <c r="E17" i="114" s="1"/>
  <c r="G18" i="114" a="1"/>
  <c r="G18" i="114" s="1"/>
  <c r="G20" i="114" a="1"/>
  <c r="G20" i="114" s="1"/>
  <c r="E14" i="114" a="1"/>
  <c r="E14" i="114" s="1"/>
  <c r="E31" i="114"/>
  <c r="E28" i="114"/>
  <c r="E29" i="114"/>
  <c r="G14" i="114" a="1"/>
  <c r="G14" i="114" s="1"/>
  <c r="E16" i="114" a="1"/>
  <c r="E16" i="114" s="1"/>
  <c r="J37" i="114"/>
  <c r="H37" i="114"/>
  <c r="I37" i="114"/>
  <c r="F37" i="114"/>
  <c r="I28" i="114"/>
  <c r="O9" i="115"/>
  <c r="P9" i="115" s="1"/>
  <c r="H32" i="114"/>
  <c r="D7" i="114" s="1"/>
  <c r="E36" i="114"/>
  <c r="K29" i="114"/>
  <c r="L29" i="114" s="1"/>
  <c r="K30" i="114"/>
  <c r="L30" i="114" s="1"/>
  <c r="E27" i="114"/>
  <c r="F32" i="114"/>
  <c r="C38" i="114" a="1"/>
  <c r="C38" i="114" s="1"/>
  <c r="Y5" i="115"/>
  <c r="J29" i="114" s="1"/>
  <c r="N37" i="114" l="1"/>
  <c r="E37" i="114"/>
  <c r="M37" i="114"/>
  <c r="K37" i="114"/>
  <c r="L37" i="114" s="1"/>
  <c r="I38" i="114"/>
  <c r="F38" i="114"/>
  <c r="J38" i="114"/>
  <c r="H38" i="114"/>
  <c r="O11" i="115"/>
  <c r="O12" i="115"/>
  <c r="Y4" i="115"/>
  <c r="C22" i="114"/>
  <c r="D22" i="114" s="1"/>
  <c r="E32" i="114"/>
  <c r="I32" i="114"/>
  <c r="E7" i="114" s="1"/>
  <c r="C39" i="114" a="1"/>
  <c r="C39" i="114" s="1"/>
  <c r="Y6" i="115"/>
  <c r="C21" i="114"/>
  <c r="D21" i="114" s="1"/>
  <c r="K36" i="114"/>
  <c r="L36" i="114" s="1"/>
  <c r="G22" i="114" a="1"/>
  <c r="G22" i="114" s="1"/>
  <c r="O37" i="114" l="1"/>
  <c r="I39" i="114"/>
  <c r="F39" i="114"/>
  <c r="J39" i="114"/>
  <c r="H39" i="114"/>
  <c r="E38" i="114"/>
  <c r="G38" i="114" s="1"/>
  <c r="K38" i="114"/>
  <c r="L38" i="114" s="1"/>
  <c r="G27" i="114"/>
  <c r="G37" i="114"/>
  <c r="J27" i="114"/>
  <c r="J36" i="114"/>
  <c r="C13" i="114"/>
  <c r="D13" i="114" s="1"/>
  <c r="K31" i="114"/>
  <c r="L31" i="114" s="1"/>
  <c r="C11" i="114"/>
  <c r="D11" i="114" s="1"/>
  <c r="G12" i="114" a="1"/>
  <c r="G12" i="114" s="1"/>
  <c r="G30" i="114"/>
  <c r="G31" i="114"/>
  <c r="G28" i="114"/>
  <c r="G29" i="114"/>
  <c r="C7" i="114"/>
  <c r="O14" i="115"/>
  <c r="O13" i="115"/>
  <c r="O10" i="115"/>
  <c r="P12" i="115"/>
  <c r="P11" i="115"/>
  <c r="E22" i="114" a="1"/>
  <c r="E22" i="114" s="1"/>
  <c r="C40" i="114" a="1"/>
  <c r="C40" i="114" s="1"/>
  <c r="Y7" i="115"/>
  <c r="G13" i="114" s="1" a="1"/>
  <c r="G13" i="114" s="1"/>
  <c r="G36" i="114"/>
  <c r="K27" i="114"/>
  <c r="Y8" i="115"/>
  <c r="F7" i="114" s="1"/>
  <c r="E21" i="114" a="1"/>
  <c r="E21" i="114" s="1"/>
  <c r="G15" i="114" a="1"/>
  <c r="G15" i="114" s="1"/>
  <c r="C15" i="114"/>
  <c r="G21" i="114" a="1"/>
  <c r="G21" i="114" s="1"/>
  <c r="E15" i="114" a="1"/>
  <c r="E15" i="114" s="1"/>
  <c r="H40" i="114" l="1"/>
  <c r="I40" i="114"/>
  <c r="J40" i="114"/>
  <c r="F40" i="114"/>
  <c r="E39" i="114"/>
  <c r="G39" i="114" s="1"/>
  <c r="K39" i="114"/>
  <c r="L39" i="114" s="1"/>
  <c r="P14" i="115"/>
  <c r="J28" i="114"/>
  <c r="J31" i="114"/>
  <c r="G11" i="114" a="1"/>
  <c r="G11" i="114" s="1"/>
  <c r="E11" i="114" a="1"/>
  <c r="E11" i="114" s="1"/>
  <c r="E13" i="114" a="1"/>
  <c r="E13" i="114" s="1"/>
  <c r="E12" i="114" a="1"/>
  <c r="E12" i="114" s="1"/>
  <c r="C12" i="114"/>
  <c r="D12" i="114" s="1"/>
  <c r="K28" i="114"/>
  <c r="L28" i="114" s="1"/>
  <c r="P13" i="115"/>
  <c r="C41" i="114" a="1"/>
  <c r="C41" i="114" s="1"/>
  <c r="P10" i="115"/>
  <c r="O15" i="115"/>
  <c r="L27" i="114"/>
  <c r="G32" i="114"/>
  <c r="D15" i="114"/>
  <c r="J41" i="114" l="1"/>
  <c r="H41" i="114"/>
  <c r="I41" i="114"/>
  <c r="F41" i="114"/>
  <c r="M40" i="114"/>
  <c r="N40" i="114"/>
  <c r="E40" i="114"/>
  <c r="G40" i="114" s="1"/>
  <c r="K40" i="114"/>
  <c r="L40" i="114" s="1"/>
  <c r="J32" i="114"/>
  <c r="K32" i="114"/>
  <c r="G7" i="114" s="1"/>
  <c r="C23" i="114"/>
  <c r="O22" i="115"/>
  <c r="P22" i="115" s="1"/>
  <c r="O32" i="115"/>
  <c r="P32" i="115" s="1"/>
  <c r="O73" i="115"/>
  <c r="P73" i="115" s="1"/>
  <c r="O47" i="115"/>
  <c r="P47" i="115" s="1"/>
  <c r="O37" i="115"/>
  <c r="P37" i="115" s="1"/>
  <c r="O58" i="115"/>
  <c r="P58" i="115" s="1"/>
  <c r="O71" i="115"/>
  <c r="P71" i="115" s="1"/>
  <c r="C42" i="114" a="1"/>
  <c r="C42" i="114" s="1"/>
  <c r="O19" i="115"/>
  <c r="P15" i="115"/>
  <c r="I7" i="114" l="1"/>
  <c r="H7" i="114"/>
  <c r="P19" i="115"/>
  <c r="N39" i="114" s="1"/>
  <c r="O39" i="114" s="1"/>
  <c r="M39" i="114"/>
  <c r="O40" i="114"/>
  <c r="J42" i="114"/>
  <c r="I42" i="114"/>
  <c r="F42" i="114"/>
  <c r="H42" i="114"/>
  <c r="M41" i="114"/>
  <c r="N41" i="114"/>
  <c r="E41" i="114"/>
  <c r="G41" i="114" s="1"/>
  <c r="L41" i="114"/>
  <c r="K41" i="114"/>
  <c r="D23" i="114"/>
  <c r="O132" i="115"/>
  <c r="P132" i="115" s="1"/>
  <c r="C43" i="114" a="1"/>
  <c r="C43" i="114" s="1"/>
  <c r="O41" i="114" l="1"/>
  <c r="E42" i="114"/>
  <c r="G42" i="114" s="1"/>
  <c r="K42" i="114"/>
  <c r="L42" i="114" s="1"/>
  <c r="I43" i="114"/>
  <c r="J43" i="114"/>
  <c r="H43" i="114"/>
  <c r="F43" i="114"/>
  <c r="O43" i="114" s="1"/>
  <c r="C44" i="114" a="1"/>
  <c r="C44" i="114" s="1"/>
  <c r="N43" i="114" l="1"/>
  <c r="G43" i="114"/>
  <c r="M43" i="114"/>
  <c r="E43" i="114"/>
  <c r="K43" i="114"/>
  <c r="L43" i="114" s="1"/>
  <c r="C45" i="114" a="1"/>
  <c r="C45" i="114" s="1"/>
  <c r="C46" i="114" s="1" a="1"/>
  <c r="C46" i="114" s="1"/>
  <c r="I44" i="114"/>
  <c r="J44" i="114"/>
  <c r="H44" i="114"/>
  <c r="F44" i="114"/>
  <c r="J46" i="114" l="1"/>
  <c r="F46" i="114"/>
  <c r="I46" i="114"/>
  <c r="H46" i="114"/>
  <c r="E44" i="114"/>
  <c r="G44" i="114" s="1"/>
  <c r="K44" i="114"/>
  <c r="L44" i="114" s="1"/>
  <c r="F45" i="114"/>
  <c r="I45" i="114"/>
  <c r="H45" i="114"/>
  <c r="J45" i="114"/>
  <c r="C47" i="114" a="1"/>
  <c r="C47" i="114" s="1"/>
  <c r="K45" i="114" l="1"/>
  <c r="L45" i="114" s="1"/>
  <c r="E45" i="114"/>
  <c r="G45" i="114" s="1"/>
  <c r="J47" i="114"/>
  <c r="H47" i="114"/>
  <c r="F47" i="114"/>
  <c r="O47" i="114" s="1"/>
  <c r="I47" i="114"/>
  <c r="K46" i="114"/>
  <c r="L46" i="114" s="1"/>
  <c r="E46" i="114"/>
  <c r="G46" i="114" s="1"/>
  <c r="C48" i="114" a="1"/>
  <c r="C48" i="114" s="1"/>
  <c r="L47" i="114" l="1"/>
  <c r="K47" i="114"/>
  <c r="E47" i="114"/>
  <c r="N47" i="114"/>
  <c r="G47" i="114"/>
  <c r="M47" i="114"/>
  <c r="H48" i="114"/>
  <c r="F48" i="114"/>
  <c r="O48" i="114" s="1"/>
  <c r="I48" i="114"/>
  <c r="J48" i="114"/>
  <c r="C49" i="114" a="1"/>
  <c r="C49" i="114" s="1"/>
  <c r="G48" i="114" l="1"/>
  <c r="E48" i="114"/>
  <c r="N48" i="114"/>
  <c r="M48" i="114"/>
  <c r="F49" i="114"/>
  <c r="O49" i="114" s="1"/>
  <c r="H49" i="114"/>
  <c r="I49" i="114"/>
  <c r="J49" i="114"/>
  <c r="L48" i="114"/>
  <c r="K48" i="114"/>
  <c r="C50" i="114" a="1"/>
  <c r="C50" i="114" s="1"/>
  <c r="C51" i="114" l="1" a="1"/>
  <c r="C51" i="114" s="1"/>
  <c r="C52" i="114" s="1" a="1"/>
  <c r="C52" i="114" s="1"/>
  <c r="F50" i="114"/>
  <c r="O50" i="114" s="1"/>
  <c r="I50" i="114"/>
  <c r="H50" i="114"/>
  <c r="J50" i="114"/>
  <c r="E49" i="114"/>
  <c r="N49" i="114"/>
  <c r="G49" i="114"/>
  <c r="M49" i="114"/>
  <c r="K49" i="114"/>
  <c r="L49" i="114"/>
  <c r="P32" i="114"/>
  <c r="H52" i="114" l="1"/>
  <c r="F52" i="114"/>
  <c r="O52" i="114" s="1"/>
  <c r="J52" i="114"/>
  <c r="I52" i="114"/>
  <c r="K50" i="114"/>
  <c r="L50" i="114"/>
  <c r="E50" i="114"/>
  <c r="M50" i="114"/>
  <c r="N50" i="114"/>
  <c r="G50" i="114"/>
  <c r="H51" i="114"/>
  <c r="F51" i="114"/>
  <c r="O51" i="114" s="1"/>
  <c r="I51" i="114"/>
  <c r="J51" i="114"/>
  <c r="C53" i="114" a="1"/>
  <c r="C53" i="114" s="1"/>
  <c r="R35" i="66"/>
  <c r="R36" i="66"/>
  <c r="R37" i="66"/>
  <c r="R38" i="66"/>
  <c r="R39" i="66"/>
  <c r="R40" i="66"/>
  <c r="R41" i="66"/>
  <c r="R42" i="66"/>
  <c r="R43" i="66"/>
  <c r="R44" i="66"/>
  <c r="R45" i="66"/>
  <c r="R46" i="66"/>
  <c r="R47" i="66"/>
  <c r="R48" i="66"/>
  <c r="R49" i="66"/>
  <c r="R50" i="66"/>
  <c r="R51" i="66"/>
  <c r="R52" i="66"/>
  <c r="R53" i="66"/>
  <c r="R34" i="66"/>
  <c r="R35" i="65"/>
  <c r="R36" i="65"/>
  <c r="R37" i="65"/>
  <c r="R38" i="65"/>
  <c r="R39" i="65"/>
  <c r="R40" i="65"/>
  <c r="R41" i="65"/>
  <c r="R42" i="65"/>
  <c r="R43" i="65"/>
  <c r="R44" i="65"/>
  <c r="R45" i="65"/>
  <c r="R46" i="65"/>
  <c r="R47" i="65"/>
  <c r="R48" i="65"/>
  <c r="R49" i="65"/>
  <c r="R50" i="65"/>
  <c r="R51" i="65"/>
  <c r="R52" i="65"/>
  <c r="R53" i="65"/>
  <c r="R34" i="65"/>
  <c r="R35" i="64"/>
  <c r="R36" i="64"/>
  <c r="R37" i="64"/>
  <c r="R38" i="64"/>
  <c r="R39" i="64"/>
  <c r="R40" i="64"/>
  <c r="R41" i="64"/>
  <c r="R42" i="64"/>
  <c r="R43" i="64"/>
  <c r="R44" i="64"/>
  <c r="R45" i="64"/>
  <c r="R46" i="64"/>
  <c r="R47" i="64"/>
  <c r="R48" i="64"/>
  <c r="R49" i="64"/>
  <c r="R50" i="64"/>
  <c r="R51" i="64"/>
  <c r="R52" i="64"/>
  <c r="R53" i="64"/>
  <c r="R34" i="64"/>
  <c r="R35" i="63"/>
  <c r="R36" i="63"/>
  <c r="R37" i="63"/>
  <c r="R38" i="63"/>
  <c r="R39" i="63"/>
  <c r="R40" i="63"/>
  <c r="R41" i="63"/>
  <c r="R42" i="63"/>
  <c r="R43" i="63"/>
  <c r="R44" i="63"/>
  <c r="R45" i="63"/>
  <c r="R46" i="63"/>
  <c r="R47" i="63"/>
  <c r="R48" i="63"/>
  <c r="R49" i="63"/>
  <c r="R50" i="63"/>
  <c r="R51" i="63"/>
  <c r="R52" i="63"/>
  <c r="R53" i="63"/>
  <c r="R34" i="63"/>
  <c r="R35" i="62"/>
  <c r="R36" i="62"/>
  <c r="R37" i="62"/>
  <c r="R38" i="62"/>
  <c r="R39" i="62"/>
  <c r="R40" i="62"/>
  <c r="R41" i="62"/>
  <c r="R42" i="62"/>
  <c r="R43" i="62"/>
  <c r="R44" i="62"/>
  <c r="R45" i="62"/>
  <c r="R46" i="62"/>
  <c r="R47" i="62"/>
  <c r="R48" i="62"/>
  <c r="R49" i="62"/>
  <c r="R50" i="62"/>
  <c r="R51" i="62"/>
  <c r="R52" i="62"/>
  <c r="R53" i="62"/>
  <c r="R34" i="62"/>
  <c r="R35" i="61"/>
  <c r="R36" i="61"/>
  <c r="R37" i="61"/>
  <c r="R38" i="61"/>
  <c r="R39" i="61"/>
  <c r="R40" i="61"/>
  <c r="R41" i="61"/>
  <c r="R42" i="61"/>
  <c r="R43" i="61"/>
  <c r="R44" i="61"/>
  <c r="R45" i="61"/>
  <c r="R46" i="61"/>
  <c r="R47" i="61"/>
  <c r="R48" i="61"/>
  <c r="R49" i="61"/>
  <c r="R50" i="61"/>
  <c r="R51" i="61"/>
  <c r="R52" i="61"/>
  <c r="R53" i="61"/>
  <c r="R34" i="61"/>
  <c r="R35" i="60"/>
  <c r="R36" i="60"/>
  <c r="R37" i="60"/>
  <c r="R38" i="60"/>
  <c r="R39" i="60"/>
  <c r="R40" i="60"/>
  <c r="R41" i="60"/>
  <c r="R42" i="60"/>
  <c r="R43" i="60"/>
  <c r="R44" i="60"/>
  <c r="R45" i="60"/>
  <c r="R46" i="60"/>
  <c r="R47" i="60"/>
  <c r="R48" i="60"/>
  <c r="R49" i="60"/>
  <c r="R50" i="60"/>
  <c r="R51" i="60"/>
  <c r="R52" i="60"/>
  <c r="R53" i="60"/>
  <c r="R34" i="60"/>
  <c r="R35" i="59"/>
  <c r="R36" i="59"/>
  <c r="R37" i="59"/>
  <c r="R38" i="59"/>
  <c r="R39" i="59"/>
  <c r="R40" i="59"/>
  <c r="R41" i="59"/>
  <c r="R42" i="59"/>
  <c r="R43" i="59"/>
  <c r="R44" i="59"/>
  <c r="R45" i="59"/>
  <c r="R46" i="59"/>
  <c r="R47" i="59"/>
  <c r="R48" i="59"/>
  <c r="R49" i="59"/>
  <c r="R50" i="59"/>
  <c r="R51" i="59"/>
  <c r="R52" i="59"/>
  <c r="R53" i="59"/>
  <c r="R34" i="59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34" i="40"/>
  <c r="R35" i="69"/>
  <c r="R36" i="69"/>
  <c r="R37" i="69"/>
  <c r="R38" i="69"/>
  <c r="R39" i="69"/>
  <c r="R40" i="69"/>
  <c r="R41" i="69"/>
  <c r="R42" i="69"/>
  <c r="R43" i="69"/>
  <c r="R44" i="69"/>
  <c r="R45" i="69"/>
  <c r="R46" i="69"/>
  <c r="R47" i="69"/>
  <c r="R48" i="69"/>
  <c r="R49" i="69"/>
  <c r="R50" i="69"/>
  <c r="R51" i="69"/>
  <c r="R52" i="69"/>
  <c r="R53" i="69"/>
  <c r="R34" i="69"/>
  <c r="R35" i="68"/>
  <c r="R36" i="68"/>
  <c r="R37" i="68"/>
  <c r="R38" i="68"/>
  <c r="R39" i="68"/>
  <c r="R40" i="68"/>
  <c r="R41" i="68"/>
  <c r="R42" i="68"/>
  <c r="R43" i="68"/>
  <c r="R44" i="68"/>
  <c r="R45" i="68"/>
  <c r="R46" i="68"/>
  <c r="R47" i="68"/>
  <c r="R48" i="68"/>
  <c r="R49" i="68"/>
  <c r="R50" i="68"/>
  <c r="R51" i="68"/>
  <c r="R52" i="68"/>
  <c r="R53" i="68"/>
  <c r="R34" i="68"/>
  <c r="R35" i="67"/>
  <c r="R36" i="67"/>
  <c r="R37" i="67"/>
  <c r="R38" i="67"/>
  <c r="R39" i="67"/>
  <c r="R40" i="67"/>
  <c r="R41" i="67"/>
  <c r="R42" i="67"/>
  <c r="R43" i="67"/>
  <c r="R44" i="67"/>
  <c r="R45" i="67"/>
  <c r="R46" i="67"/>
  <c r="R47" i="67"/>
  <c r="R48" i="67"/>
  <c r="R49" i="67"/>
  <c r="R50" i="67"/>
  <c r="R51" i="67"/>
  <c r="R52" i="67"/>
  <c r="R53" i="67"/>
  <c r="R34" i="67"/>
  <c r="R82" i="66"/>
  <c r="R83" i="66"/>
  <c r="R84" i="66"/>
  <c r="R85" i="66"/>
  <c r="R86" i="66"/>
  <c r="R87" i="66"/>
  <c r="R88" i="66"/>
  <c r="R89" i="66"/>
  <c r="R90" i="66"/>
  <c r="R91" i="66"/>
  <c r="R92" i="66"/>
  <c r="R93" i="66"/>
  <c r="R94" i="66"/>
  <c r="R95" i="66"/>
  <c r="R96" i="66"/>
  <c r="R97" i="66"/>
  <c r="R98" i="66"/>
  <c r="R99" i="66"/>
  <c r="R100" i="66"/>
  <c r="R101" i="66"/>
  <c r="R102" i="66"/>
  <c r="R103" i="66"/>
  <c r="R104" i="66"/>
  <c r="R105" i="66"/>
  <c r="R106" i="66"/>
  <c r="R107" i="66"/>
  <c r="R108" i="66"/>
  <c r="R109" i="66"/>
  <c r="R110" i="66"/>
  <c r="R111" i="66"/>
  <c r="R112" i="66"/>
  <c r="R113" i="66"/>
  <c r="R114" i="66"/>
  <c r="R115" i="66"/>
  <c r="R116" i="66"/>
  <c r="R117" i="66"/>
  <c r="R118" i="66"/>
  <c r="R119" i="66"/>
  <c r="R120" i="66"/>
  <c r="R121" i="66"/>
  <c r="R122" i="66"/>
  <c r="R123" i="66"/>
  <c r="R124" i="66"/>
  <c r="R125" i="66"/>
  <c r="R126" i="66"/>
  <c r="R127" i="66"/>
  <c r="R128" i="66"/>
  <c r="R129" i="66"/>
  <c r="R130" i="66"/>
  <c r="R131" i="66"/>
  <c r="R132" i="66"/>
  <c r="R133" i="66"/>
  <c r="R134" i="66"/>
  <c r="R135" i="66"/>
  <c r="R136" i="66"/>
  <c r="R137" i="66"/>
  <c r="R138" i="66"/>
  <c r="R139" i="66"/>
  <c r="R140" i="66"/>
  <c r="R141" i="66"/>
  <c r="R142" i="66"/>
  <c r="R143" i="66"/>
  <c r="R144" i="66"/>
  <c r="R145" i="66"/>
  <c r="R81" i="66"/>
  <c r="R82" i="65"/>
  <c r="R83" i="65"/>
  <c r="R84" i="65"/>
  <c r="R85" i="65"/>
  <c r="R86" i="65"/>
  <c r="R87" i="65"/>
  <c r="R88" i="65"/>
  <c r="R89" i="65"/>
  <c r="R90" i="65"/>
  <c r="R91" i="65"/>
  <c r="R92" i="65"/>
  <c r="R93" i="65"/>
  <c r="R94" i="65"/>
  <c r="R95" i="65"/>
  <c r="R96" i="65"/>
  <c r="R97" i="65"/>
  <c r="R98" i="65"/>
  <c r="R99" i="65"/>
  <c r="R100" i="65"/>
  <c r="R101" i="65"/>
  <c r="R102" i="65"/>
  <c r="R103" i="65"/>
  <c r="R104" i="65"/>
  <c r="R105" i="65"/>
  <c r="R106" i="65"/>
  <c r="R107" i="65"/>
  <c r="R108" i="65"/>
  <c r="R109" i="65"/>
  <c r="R110" i="65"/>
  <c r="R111" i="65"/>
  <c r="R112" i="65"/>
  <c r="R113" i="65"/>
  <c r="R114" i="65"/>
  <c r="R115" i="65"/>
  <c r="R116" i="65"/>
  <c r="R117" i="65"/>
  <c r="R118" i="65"/>
  <c r="R119" i="65"/>
  <c r="R120" i="65"/>
  <c r="R121" i="65"/>
  <c r="R122" i="65"/>
  <c r="R123" i="65"/>
  <c r="R124" i="65"/>
  <c r="R125" i="65"/>
  <c r="R126" i="65"/>
  <c r="R127" i="65"/>
  <c r="R128" i="65"/>
  <c r="R129" i="65"/>
  <c r="R130" i="65"/>
  <c r="R131" i="65"/>
  <c r="R132" i="65"/>
  <c r="R133" i="65"/>
  <c r="R134" i="65"/>
  <c r="R135" i="65"/>
  <c r="R136" i="65"/>
  <c r="R137" i="65"/>
  <c r="R138" i="65"/>
  <c r="R139" i="65"/>
  <c r="R140" i="65"/>
  <c r="R141" i="65"/>
  <c r="R142" i="65"/>
  <c r="R143" i="65"/>
  <c r="R144" i="65"/>
  <c r="R145" i="65"/>
  <c r="R81" i="65"/>
  <c r="R82" i="64"/>
  <c r="R83" i="64"/>
  <c r="R84" i="64"/>
  <c r="R85" i="64"/>
  <c r="R86" i="64"/>
  <c r="R87" i="64"/>
  <c r="R88" i="64"/>
  <c r="R89" i="64"/>
  <c r="R90" i="64"/>
  <c r="R91" i="64"/>
  <c r="R92" i="64"/>
  <c r="R93" i="64"/>
  <c r="R94" i="64"/>
  <c r="R95" i="64"/>
  <c r="R96" i="64"/>
  <c r="R97" i="64"/>
  <c r="R98" i="64"/>
  <c r="R99" i="64"/>
  <c r="R100" i="64"/>
  <c r="R101" i="64"/>
  <c r="R102" i="64"/>
  <c r="R103" i="64"/>
  <c r="R104" i="64"/>
  <c r="R105" i="64"/>
  <c r="R106" i="64"/>
  <c r="R107" i="64"/>
  <c r="R108" i="64"/>
  <c r="R109" i="64"/>
  <c r="R110" i="64"/>
  <c r="R111" i="64"/>
  <c r="R112" i="64"/>
  <c r="R113" i="64"/>
  <c r="R114" i="64"/>
  <c r="R115" i="64"/>
  <c r="R116" i="64"/>
  <c r="R117" i="64"/>
  <c r="R118" i="64"/>
  <c r="R119" i="64"/>
  <c r="R120" i="64"/>
  <c r="R121" i="64"/>
  <c r="R122" i="64"/>
  <c r="R123" i="64"/>
  <c r="R124" i="64"/>
  <c r="R125" i="64"/>
  <c r="R126" i="64"/>
  <c r="R127" i="64"/>
  <c r="R128" i="64"/>
  <c r="R129" i="64"/>
  <c r="R130" i="64"/>
  <c r="R131" i="64"/>
  <c r="R132" i="64"/>
  <c r="R133" i="64"/>
  <c r="R134" i="64"/>
  <c r="R135" i="64"/>
  <c r="R136" i="64"/>
  <c r="R137" i="64"/>
  <c r="R138" i="64"/>
  <c r="R139" i="64"/>
  <c r="R140" i="64"/>
  <c r="R141" i="64"/>
  <c r="R142" i="64"/>
  <c r="R143" i="64"/>
  <c r="R144" i="64"/>
  <c r="R145" i="64"/>
  <c r="R81" i="64"/>
  <c r="R82" i="63"/>
  <c r="R83" i="63"/>
  <c r="R84" i="63"/>
  <c r="R85" i="63"/>
  <c r="R86" i="63"/>
  <c r="R87" i="63"/>
  <c r="R88" i="63"/>
  <c r="R89" i="63"/>
  <c r="R90" i="63"/>
  <c r="R91" i="63"/>
  <c r="R92" i="63"/>
  <c r="R93" i="63"/>
  <c r="R94" i="63"/>
  <c r="R95" i="63"/>
  <c r="R96" i="63"/>
  <c r="R97" i="63"/>
  <c r="R98" i="63"/>
  <c r="R99" i="63"/>
  <c r="R100" i="63"/>
  <c r="R101" i="63"/>
  <c r="R102" i="63"/>
  <c r="R103" i="63"/>
  <c r="R104" i="63"/>
  <c r="R105" i="63"/>
  <c r="R106" i="63"/>
  <c r="R107" i="63"/>
  <c r="R108" i="63"/>
  <c r="R109" i="63"/>
  <c r="R110" i="63"/>
  <c r="R111" i="63"/>
  <c r="R112" i="63"/>
  <c r="R113" i="63"/>
  <c r="R114" i="63"/>
  <c r="R115" i="63"/>
  <c r="R116" i="63"/>
  <c r="R117" i="63"/>
  <c r="R118" i="63"/>
  <c r="R119" i="63"/>
  <c r="R120" i="63"/>
  <c r="R121" i="63"/>
  <c r="R122" i="63"/>
  <c r="R123" i="63"/>
  <c r="R124" i="63"/>
  <c r="R125" i="63"/>
  <c r="R126" i="63"/>
  <c r="R127" i="63"/>
  <c r="R128" i="63"/>
  <c r="R129" i="63"/>
  <c r="R130" i="63"/>
  <c r="R131" i="63"/>
  <c r="R132" i="63"/>
  <c r="R133" i="63"/>
  <c r="R134" i="63"/>
  <c r="R135" i="63"/>
  <c r="R136" i="63"/>
  <c r="R137" i="63"/>
  <c r="R138" i="63"/>
  <c r="R139" i="63"/>
  <c r="R140" i="63"/>
  <c r="R141" i="63"/>
  <c r="R142" i="63"/>
  <c r="R143" i="63"/>
  <c r="R144" i="63"/>
  <c r="R145" i="63"/>
  <c r="R81" i="63"/>
  <c r="R82" i="62"/>
  <c r="R83" i="62"/>
  <c r="R84" i="62"/>
  <c r="R85" i="62"/>
  <c r="R86" i="62"/>
  <c r="R87" i="62"/>
  <c r="R88" i="62"/>
  <c r="R89" i="62"/>
  <c r="R90" i="62"/>
  <c r="R91" i="62"/>
  <c r="R92" i="62"/>
  <c r="R93" i="62"/>
  <c r="R94" i="62"/>
  <c r="R95" i="62"/>
  <c r="R96" i="62"/>
  <c r="R97" i="62"/>
  <c r="R98" i="62"/>
  <c r="R99" i="62"/>
  <c r="R100" i="62"/>
  <c r="R101" i="62"/>
  <c r="R102" i="62"/>
  <c r="R103" i="62"/>
  <c r="R104" i="62"/>
  <c r="R105" i="62"/>
  <c r="R106" i="62"/>
  <c r="R107" i="62"/>
  <c r="R108" i="62"/>
  <c r="R109" i="62"/>
  <c r="R110" i="62"/>
  <c r="R111" i="62"/>
  <c r="R112" i="62"/>
  <c r="R113" i="62"/>
  <c r="R114" i="62"/>
  <c r="R115" i="62"/>
  <c r="R116" i="62"/>
  <c r="R117" i="62"/>
  <c r="R118" i="62"/>
  <c r="R119" i="62"/>
  <c r="R120" i="62"/>
  <c r="R121" i="62"/>
  <c r="R122" i="62"/>
  <c r="R123" i="62"/>
  <c r="R124" i="62"/>
  <c r="R125" i="62"/>
  <c r="R126" i="62"/>
  <c r="R127" i="62"/>
  <c r="R128" i="62"/>
  <c r="R129" i="62"/>
  <c r="R130" i="62"/>
  <c r="R131" i="62"/>
  <c r="R132" i="62"/>
  <c r="R133" i="62"/>
  <c r="R134" i="62"/>
  <c r="R135" i="62"/>
  <c r="R136" i="62"/>
  <c r="R137" i="62"/>
  <c r="R138" i="62"/>
  <c r="R139" i="62"/>
  <c r="R140" i="62"/>
  <c r="R141" i="62"/>
  <c r="R142" i="62"/>
  <c r="R143" i="62"/>
  <c r="R144" i="62"/>
  <c r="R145" i="62"/>
  <c r="R81" i="62"/>
  <c r="R82" i="61"/>
  <c r="R83" i="61"/>
  <c r="R84" i="61"/>
  <c r="R85" i="61"/>
  <c r="R86" i="61"/>
  <c r="R87" i="61"/>
  <c r="R88" i="61"/>
  <c r="R89" i="61"/>
  <c r="R90" i="61"/>
  <c r="R91" i="61"/>
  <c r="R92" i="61"/>
  <c r="R93" i="61"/>
  <c r="R94" i="61"/>
  <c r="R95" i="61"/>
  <c r="R96" i="61"/>
  <c r="R97" i="61"/>
  <c r="R98" i="61"/>
  <c r="R99" i="61"/>
  <c r="R100" i="61"/>
  <c r="R101" i="61"/>
  <c r="R102" i="61"/>
  <c r="R103" i="61"/>
  <c r="R104" i="61"/>
  <c r="R105" i="61"/>
  <c r="R106" i="61"/>
  <c r="R107" i="61"/>
  <c r="R108" i="61"/>
  <c r="R109" i="61"/>
  <c r="R110" i="61"/>
  <c r="R111" i="61"/>
  <c r="R112" i="61"/>
  <c r="R113" i="61"/>
  <c r="R114" i="61"/>
  <c r="R115" i="61"/>
  <c r="R116" i="61"/>
  <c r="R117" i="61"/>
  <c r="R118" i="61"/>
  <c r="R119" i="61"/>
  <c r="R120" i="61"/>
  <c r="R121" i="61"/>
  <c r="R122" i="61"/>
  <c r="R123" i="61"/>
  <c r="R124" i="61"/>
  <c r="R125" i="61"/>
  <c r="R126" i="61"/>
  <c r="R127" i="61"/>
  <c r="R128" i="61"/>
  <c r="R129" i="61"/>
  <c r="R130" i="61"/>
  <c r="R131" i="61"/>
  <c r="R132" i="61"/>
  <c r="R133" i="61"/>
  <c r="R134" i="61"/>
  <c r="R135" i="61"/>
  <c r="R136" i="61"/>
  <c r="R137" i="61"/>
  <c r="R138" i="61"/>
  <c r="R139" i="61"/>
  <c r="R140" i="61"/>
  <c r="R141" i="61"/>
  <c r="R142" i="61"/>
  <c r="R143" i="61"/>
  <c r="R144" i="61"/>
  <c r="R145" i="61"/>
  <c r="R81" i="61"/>
  <c r="R82" i="60"/>
  <c r="R83" i="60"/>
  <c r="R84" i="60"/>
  <c r="R85" i="60"/>
  <c r="R86" i="60"/>
  <c r="R87" i="60"/>
  <c r="R88" i="60"/>
  <c r="R89" i="60"/>
  <c r="R90" i="60"/>
  <c r="R91" i="60"/>
  <c r="R92" i="60"/>
  <c r="R93" i="60"/>
  <c r="R94" i="60"/>
  <c r="R95" i="60"/>
  <c r="R96" i="60"/>
  <c r="R97" i="60"/>
  <c r="R98" i="60"/>
  <c r="R99" i="60"/>
  <c r="R100" i="60"/>
  <c r="R101" i="60"/>
  <c r="R102" i="60"/>
  <c r="R103" i="60"/>
  <c r="R104" i="60"/>
  <c r="R105" i="60"/>
  <c r="R106" i="60"/>
  <c r="R107" i="60"/>
  <c r="R108" i="60"/>
  <c r="R109" i="60"/>
  <c r="R110" i="60"/>
  <c r="R111" i="60"/>
  <c r="R112" i="60"/>
  <c r="R113" i="60"/>
  <c r="R114" i="60"/>
  <c r="R115" i="60"/>
  <c r="R116" i="60"/>
  <c r="R117" i="60"/>
  <c r="R118" i="60"/>
  <c r="R119" i="60"/>
  <c r="R120" i="60"/>
  <c r="R121" i="60"/>
  <c r="R122" i="60"/>
  <c r="R123" i="60"/>
  <c r="R124" i="60"/>
  <c r="R125" i="60"/>
  <c r="R126" i="60"/>
  <c r="R127" i="60"/>
  <c r="R128" i="60"/>
  <c r="R129" i="60"/>
  <c r="R130" i="60"/>
  <c r="R131" i="60"/>
  <c r="R132" i="60"/>
  <c r="R133" i="60"/>
  <c r="R134" i="60"/>
  <c r="R135" i="60"/>
  <c r="R136" i="60"/>
  <c r="R137" i="60"/>
  <c r="R138" i="60"/>
  <c r="R139" i="60"/>
  <c r="R140" i="60"/>
  <c r="R141" i="60"/>
  <c r="R142" i="60"/>
  <c r="R143" i="60"/>
  <c r="R144" i="60"/>
  <c r="R145" i="60"/>
  <c r="R81" i="60"/>
  <c r="R82" i="59"/>
  <c r="R83" i="59"/>
  <c r="R84" i="59"/>
  <c r="R85" i="59"/>
  <c r="R86" i="59"/>
  <c r="R87" i="59"/>
  <c r="R88" i="59"/>
  <c r="R89" i="59"/>
  <c r="R90" i="59"/>
  <c r="R91" i="59"/>
  <c r="R92" i="59"/>
  <c r="R93" i="59"/>
  <c r="R94" i="59"/>
  <c r="R95" i="59"/>
  <c r="R96" i="59"/>
  <c r="R97" i="59"/>
  <c r="R98" i="59"/>
  <c r="R99" i="59"/>
  <c r="R100" i="59"/>
  <c r="R101" i="59"/>
  <c r="R102" i="59"/>
  <c r="R103" i="59"/>
  <c r="R104" i="59"/>
  <c r="R105" i="59"/>
  <c r="R106" i="59"/>
  <c r="R107" i="59"/>
  <c r="R108" i="59"/>
  <c r="R109" i="59"/>
  <c r="R110" i="59"/>
  <c r="R111" i="59"/>
  <c r="R112" i="59"/>
  <c r="R113" i="59"/>
  <c r="R114" i="59"/>
  <c r="R115" i="59"/>
  <c r="R116" i="59"/>
  <c r="R117" i="59"/>
  <c r="R118" i="59"/>
  <c r="R119" i="59"/>
  <c r="R120" i="59"/>
  <c r="R121" i="59"/>
  <c r="R122" i="59"/>
  <c r="R123" i="59"/>
  <c r="R124" i="59"/>
  <c r="R125" i="59"/>
  <c r="R126" i="59"/>
  <c r="R127" i="59"/>
  <c r="R128" i="59"/>
  <c r="R129" i="59"/>
  <c r="R130" i="59"/>
  <c r="R131" i="59"/>
  <c r="R132" i="59"/>
  <c r="R133" i="59"/>
  <c r="R134" i="59"/>
  <c r="R135" i="59"/>
  <c r="R136" i="59"/>
  <c r="R137" i="59"/>
  <c r="R138" i="59"/>
  <c r="R139" i="59"/>
  <c r="R140" i="59"/>
  <c r="R141" i="59"/>
  <c r="R142" i="59"/>
  <c r="R143" i="59"/>
  <c r="R144" i="59"/>
  <c r="R145" i="59"/>
  <c r="R81" i="59"/>
  <c r="R59" i="66"/>
  <c r="R60" i="66"/>
  <c r="R61" i="66"/>
  <c r="R62" i="66"/>
  <c r="R63" i="66"/>
  <c r="R64" i="66"/>
  <c r="R65" i="66"/>
  <c r="R66" i="66"/>
  <c r="R67" i="66"/>
  <c r="R68" i="66"/>
  <c r="R69" i="66"/>
  <c r="R70" i="66"/>
  <c r="R71" i="66"/>
  <c r="R72" i="66"/>
  <c r="R73" i="66"/>
  <c r="R74" i="66"/>
  <c r="R75" i="66"/>
  <c r="R76" i="66"/>
  <c r="R77" i="66"/>
  <c r="R58" i="66"/>
  <c r="R59" i="65"/>
  <c r="R60" i="65"/>
  <c r="R61" i="65"/>
  <c r="R62" i="65"/>
  <c r="R63" i="65"/>
  <c r="R64" i="65"/>
  <c r="R65" i="65"/>
  <c r="R66" i="65"/>
  <c r="R67" i="65"/>
  <c r="R68" i="65"/>
  <c r="R69" i="65"/>
  <c r="R70" i="65"/>
  <c r="R71" i="65"/>
  <c r="R72" i="65"/>
  <c r="R73" i="65"/>
  <c r="R74" i="65"/>
  <c r="R75" i="65"/>
  <c r="R76" i="65"/>
  <c r="R77" i="65"/>
  <c r="R58" i="65"/>
  <c r="S63" i="64"/>
  <c r="S64" i="64"/>
  <c r="S65" i="64"/>
  <c r="S66" i="64"/>
  <c r="S67" i="64"/>
  <c r="S68" i="64"/>
  <c r="S69" i="64"/>
  <c r="S70" i="64"/>
  <c r="S71" i="64"/>
  <c r="S72" i="64"/>
  <c r="S73" i="64"/>
  <c r="S74" i="64"/>
  <c r="S75" i="64"/>
  <c r="S76" i="64"/>
  <c r="S77" i="64"/>
  <c r="R59" i="64"/>
  <c r="R60" i="64"/>
  <c r="R61" i="64"/>
  <c r="R62" i="64"/>
  <c r="R63" i="64"/>
  <c r="R64" i="64"/>
  <c r="R65" i="64"/>
  <c r="R66" i="64"/>
  <c r="R67" i="64"/>
  <c r="R68" i="64"/>
  <c r="R69" i="64"/>
  <c r="R70" i="64"/>
  <c r="R71" i="64"/>
  <c r="R72" i="64"/>
  <c r="R73" i="64"/>
  <c r="R74" i="64"/>
  <c r="R75" i="64"/>
  <c r="R76" i="64"/>
  <c r="R77" i="64"/>
  <c r="R58" i="64"/>
  <c r="R59" i="63"/>
  <c r="R60" i="63"/>
  <c r="R61" i="63"/>
  <c r="R62" i="63"/>
  <c r="R63" i="63"/>
  <c r="R64" i="63"/>
  <c r="R65" i="63"/>
  <c r="R66" i="63"/>
  <c r="R67" i="63"/>
  <c r="R68" i="63"/>
  <c r="R69" i="63"/>
  <c r="R70" i="63"/>
  <c r="R71" i="63"/>
  <c r="R72" i="63"/>
  <c r="R73" i="63"/>
  <c r="R74" i="63"/>
  <c r="R75" i="63"/>
  <c r="R76" i="63"/>
  <c r="R77" i="63"/>
  <c r="R58" i="63"/>
  <c r="R59" i="62"/>
  <c r="R60" i="62"/>
  <c r="R61" i="62"/>
  <c r="R62" i="62"/>
  <c r="R63" i="62"/>
  <c r="R64" i="62"/>
  <c r="R65" i="62"/>
  <c r="R66" i="62"/>
  <c r="R67" i="62"/>
  <c r="R68" i="62"/>
  <c r="R69" i="62"/>
  <c r="R70" i="62"/>
  <c r="R71" i="62"/>
  <c r="R72" i="62"/>
  <c r="R73" i="62"/>
  <c r="R74" i="62"/>
  <c r="R75" i="62"/>
  <c r="R76" i="62"/>
  <c r="R77" i="62"/>
  <c r="R58" i="62"/>
  <c r="S68" i="61"/>
  <c r="S69" i="61"/>
  <c r="S70" i="61"/>
  <c r="S71" i="61"/>
  <c r="S72" i="61"/>
  <c r="S73" i="61"/>
  <c r="S74" i="61"/>
  <c r="S75" i="61"/>
  <c r="S76" i="61"/>
  <c r="S77" i="61"/>
  <c r="R59" i="61"/>
  <c r="R60" i="61"/>
  <c r="R61" i="61"/>
  <c r="R62" i="61"/>
  <c r="R63" i="61"/>
  <c r="R64" i="61"/>
  <c r="R65" i="61"/>
  <c r="R66" i="61"/>
  <c r="R67" i="61"/>
  <c r="R68" i="61"/>
  <c r="R69" i="61"/>
  <c r="R70" i="61"/>
  <c r="R71" i="61"/>
  <c r="R72" i="61"/>
  <c r="R73" i="61"/>
  <c r="R74" i="61"/>
  <c r="R75" i="61"/>
  <c r="R76" i="61"/>
  <c r="R77" i="61"/>
  <c r="R58" i="61"/>
  <c r="R59" i="60"/>
  <c r="R60" i="60"/>
  <c r="R61" i="60"/>
  <c r="R62" i="60"/>
  <c r="R63" i="60"/>
  <c r="R64" i="60"/>
  <c r="R65" i="60"/>
  <c r="R66" i="60"/>
  <c r="R67" i="60"/>
  <c r="R68" i="60"/>
  <c r="R69" i="60"/>
  <c r="R70" i="60"/>
  <c r="R71" i="60"/>
  <c r="R72" i="60"/>
  <c r="R73" i="60"/>
  <c r="R74" i="60"/>
  <c r="R75" i="60"/>
  <c r="R76" i="60"/>
  <c r="R77" i="60"/>
  <c r="R58" i="60"/>
  <c r="R59" i="59"/>
  <c r="R60" i="59"/>
  <c r="R61" i="59"/>
  <c r="R62" i="59"/>
  <c r="R63" i="59"/>
  <c r="R64" i="59"/>
  <c r="R65" i="59"/>
  <c r="R66" i="59"/>
  <c r="R67" i="59"/>
  <c r="R68" i="59"/>
  <c r="R69" i="59"/>
  <c r="R70" i="59"/>
  <c r="R71" i="59"/>
  <c r="R72" i="59"/>
  <c r="R73" i="59"/>
  <c r="R74" i="59"/>
  <c r="R75" i="59"/>
  <c r="R76" i="59"/>
  <c r="R77" i="59"/>
  <c r="R58" i="59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81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58" i="40"/>
  <c r="R82" i="69"/>
  <c r="R83" i="69"/>
  <c r="R84" i="69"/>
  <c r="R85" i="69"/>
  <c r="R86" i="69"/>
  <c r="R87" i="69"/>
  <c r="R88" i="69"/>
  <c r="R89" i="69"/>
  <c r="R90" i="69"/>
  <c r="R91" i="69"/>
  <c r="R92" i="69"/>
  <c r="R93" i="69"/>
  <c r="R94" i="69"/>
  <c r="R95" i="69"/>
  <c r="R96" i="69"/>
  <c r="R97" i="69"/>
  <c r="R98" i="69"/>
  <c r="R99" i="69"/>
  <c r="R100" i="69"/>
  <c r="R101" i="69"/>
  <c r="R102" i="69"/>
  <c r="R103" i="69"/>
  <c r="R104" i="69"/>
  <c r="R105" i="69"/>
  <c r="R106" i="69"/>
  <c r="R107" i="69"/>
  <c r="R108" i="69"/>
  <c r="R109" i="69"/>
  <c r="R110" i="69"/>
  <c r="R111" i="69"/>
  <c r="R112" i="69"/>
  <c r="R113" i="69"/>
  <c r="R114" i="69"/>
  <c r="R115" i="69"/>
  <c r="R116" i="69"/>
  <c r="R117" i="69"/>
  <c r="R118" i="69"/>
  <c r="R119" i="69"/>
  <c r="R120" i="69"/>
  <c r="R121" i="69"/>
  <c r="R122" i="69"/>
  <c r="R123" i="69"/>
  <c r="R124" i="69"/>
  <c r="R125" i="69"/>
  <c r="R126" i="69"/>
  <c r="R127" i="69"/>
  <c r="R128" i="69"/>
  <c r="R129" i="69"/>
  <c r="R130" i="69"/>
  <c r="R131" i="69"/>
  <c r="R132" i="69"/>
  <c r="R133" i="69"/>
  <c r="R134" i="69"/>
  <c r="R135" i="69"/>
  <c r="R136" i="69"/>
  <c r="R137" i="69"/>
  <c r="R138" i="69"/>
  <c r="R139" i="69"/>
  <c r="R140" i="69"/>
  <c r="R141" i="69"/>
  <c r="R142" i="69"/>
  <c r="R143" i="69"/>
  <c r="R144" i="69"/>
  <c r="R145" i="69"/>
  <c r="R81" i="69"/>
  <c r="R59" i="69"/>
  <c r="R60" i="69"/>
  <c r="R61" i="69"/>
  <c r="R62" i="69"/>
  <c r="R63" i="69"/>
  <c r="R64" i="69"/>
  <c r="R65" i="69"/>
  <c r="R66" i="69"/>
  <c r="R67" i="69"/>
  <c r="R68" i="69"/>
  <c r="R69" i="69"/>
  <c r="R70" i="69"/>
  <c r="R71" i="69"/>
  <c r="R72" i="69"/>
  <c r="R73" i="69"/>
  <c r="R74" i="69"/>
  <c r="R75" i="69"/>
  <c r="R76" i="69"/>
  <c r="R77" i="69"/>
  <c r="R58" i="69"/>
  <c r="S58" i="68"/>
  <c r="R59" i="68"/>
  <c r="R60" i="68"/>
  <c r="R61" i="68"/>
  <c r="R62" i="68"/>
  <c r="R63" i="68"/>
  <c r="R64" i="68"/>
  <c r="R65" i="68"/>
  <c r="R66" i="68"/>
  <c r="R67" i="68"/>
  <c r="R68" i="68"/>
  <c r="R69" i="68"/>
  <c r="R70" i="68"/>
  <c r="R71" i="68"/>
  <c r="R72" i="68"/>
  <c r="R73" i="68"/>
  <c r="R74" i="68"/>
  <c r="R75" i="68"/>
  <c r="R76" i="68"/>
  <c r="R77" i="68"/>
  <c r="R58" i="68"/>
  <c r="R59" i="67"/>
  <c r="R60" i="67"/>
  <c r="R61" i="67"/>
  <c r="R62" i="67"/>
  <c r="R63" i="67"/>
  <c r="R64" i="67"/>
  <c r="R65" i="67"/>
  <c r="R66" i="67"/>
  <c r="R67" i="67"/>
  <c r="R68" i="67"/>
  <c r="R69" i="67"/>
  <c r="R70" i="67"/>
  <c r="R71" i="67"/>
  <c r="R72" i="67"/>
  <c r="R73" i="67"/>
  <c r="R74" i="67"/>
  <c r="R75" i="67"/>
  <c r="R76" i="67"/>
  <c r="R77" i="67"/>
  <c r="R58" i="67"/>
  <c r="S87" i="68"/>
  <c r="S88" i="68"/>
  <c r="S89" i="68"/>
  <c r="S90" i="68"/>
  <c r="S91" i="68"/>
  <c r="S92" i="68"/>
  <c r="S93" i="68"/>
  <c r="S94" i="68"/>
  <c r="S95" i="68"/>
  <c r="S96" i="68"/>
  <c r="S97" i="68"/>
  <c r="S98" i="68"/>
  <c r="S99" i="68"/>
  <c r="S100" i="68"/>
  <c r="S101" i="68"/>
  <c r="S102" i="68"/>
  <c r="S103" i="68"/>
  <c r="S104" i="68"/>
  <c r="S105" i="68"/>
  <c r="S106" i="68"/>
  <c r="S107" i="68"/>
  <c r="S108" i="68"/>
  <c r="S109" i="68"/>
  <c r="S110" i="68"/>
  <c r="S111" i="68"/>
  <c r="S112" i="68"/>
  <c r="S113" i="68"/>
  <c r="S114" i="68"/>
  <c r="S115" i="68"/>
  <c r="S116" i="68"/>
  <c r="S117" i="68"/>
  <c r="S118" i="68"/>
  <c r="S119" i="68"/>
  <c r="S120" i="68"/>
  <c r="S121" i="68"/>
  <c r="S122" i="68"/>
  <c r="S123" i="68"/>
  <c r="S124" i="68"/>
  <c r="S125" i="68"/>
  <c r="S126" i="68"/>
  <c r="S127" i="68"/>
  <c r="S128" i="68"/>
  <c r="S129" i="68"/>
  <c r="S130" i="68"/>
  <c r="S131" i="68"/>
  <c r="S132" i="68"/>
  <c r="S133" i="68"/>
  <c r="S134" i="68"/>
  <c r="S135" i="68"/>
  <c r="S136" i="68"/>
  <c r="S137" i="68"/>
  <c r="S138" i="68"/>
  <c r="S139" i="68"/>
  <c r="S140" i="68"/>
  <c r="S141" i="68"/>
  <c r="S142" i="68"/>
  <c r="S143" i="68"/>
  <c r="S144" i="68"/>
  <c r="S145" i="68"/>
  <c r="R82" i="68"/>
  <c r="R83" i="68"/>
  <c r="R84" i="68"/>
  <c r="R85" i="68"/>
  <c r="R86" i="68"/>
  <c r="R87" i="68"/>
  <c r="R88" i="68"/>
  <c r="R89" i="68"/>
  <c r="R90" i="68"/>
  <c r="R91" i="68"/>
  <c r="R92" i="68"/>
  <c r="R93" i="68"/>
  <c r="R94" i="68"/>
  <c r="R95" i="68"/>
  <c r="R96" i="68"/>
  <c r="R97" i="68"/>
  <c r="R98" i="68"/>
  <c r="R99" i="68"/>
  <c r="R100" i="68"/>
  <c r="R101" i="68"/>
  <c r="R102" i="68"/>
  <c r="R103" i="68"/>
  <c r="R104" i="68"/>
  <c r="R105" i="68"/>
  <c r="R106" i="68"/>
  <c r="R107" i="68"/>
  <c r="R108" i="68"/>
  <c r="R109" i="68"/>
  <c r="R110" i="68"/>
  <c r="R111" i="68"/>
  <c r="R112" i="68"/>
  <c r="R113" i="68"/>
  <c r="R114" i="68"/>
  <c r="R115" i="68"/>
  <c r="R116" i="68"/>
  <c r="R117" i="68"/>
  <c r="R118" i="68"/>
  <c r="R119" i="68"/>
  <c r="R120" i="68"/>
  <c r="R121" i="68"/>
  <c r="R122" i="68"/>
  <c r="R123" i="68"/>
  <c r="R124" i="68"/>
  <c r="R125" i="68"/>
  <c r="R126" i="68"/>
  <c r="R127" i="68"/>
  <c r="R128" i="68"/>
  <c r="R129" i="68"/>
  <c r="R130" i="68"/>
  <c r="R131" i="68"/>
  <c r="R132" i="68"/>
  <c r="R133" i="68"/>
  <c r="R134" i="68"/>
  <c r="R135" i="68"/>
  <c r="R136" i="68"/>
  <c r="R137" i="68"/>
  <c r="R138" i="68"/>
  <c r="R139" i="68"/>
  <c r="R140" i="68"/>
  <c r="R141" i="68"/>
  <c r="R142" i="68"/>
  <c r="R143" i="68"/>
  <c r="R144" i="68"/>
  <c r="R145" i="68"/>
  <c r="R81" i="68"/>
  <c r="S89" i="67"/>
  <c r="S90" i="67"/>
  <c r="S91" i="67"/>
  <c r="S92" i="67"/>
  <c r="S93" i="67"/>
  <c r="S94" i="67"/>
  <c r="S95" i="67"/>
  <c r="S96" i="67"/>
  <c r="S97" i="67"/>
  <c r="S98" i="67"/>
  <c r="S99" i="67"/>
  <c r="S100" i="67"/>
  <c r="S101" i="67"/>
  <c r="S102" i="67"/>
  <c r="S103" i="67"/>
  <c r="S104" i="67"/>
  <c r="S105" i="67"/>
  <c r="S106" i="67"/>
  <c r="S107" i="67"/>
  <c r="S108" i="67"/>
  <c r="S109" i="67"/>
  <c r="S110" i="67"/>
  <c r="S111" i="67"/>
  <c r="S112" i="67"/>
  <c r="S113" i="67"/>
  <c r="S114" i="67"/>
  <c r="S115" i="67"/>
  <c r="S116" i="67"/>
  <c r="S117" i="67"/>
  <c r="S118" i="67"/>
  <c r="S119" i="67"/>
  <c r="S120" i="67"/>
  <c r="S121" i="67"/>
  <c r="S122" i="67"/>
  <c r="S123" i="67"/>
  <c r="S124" i="67"/>
  <c r="S125" i="67"/>
  <c r="S126" i="67"/>
  <c r="S127" i="67"/>
  <c r="S128" i="67"/>
  <c r="S129" i="67"/>
  <c r="S130" i="67"/>
  <c r="S131" i="67"/>
  <c r="S132" i="67"/>
  <c r="S133" i="67"/>
  <c r="S134" i="67"/>
  <c r="S135" i="67"/>
  <c r="S136" i="67"/>
  <c r="S137" i="67"/>
  <c r="S138" i="67"/>
  <c r="S139" i="67"/>
  <c r="S140" i="67"/>
  <c r="S141" i="67"/>
  <c r="S142" i="67"/>
  <c r="S143" i="67"/>
  <c r="S144" i="67"/>
  <c r="S145" i="67"/>
  <c r="R85" i="67"/>
  <c r="R86" i="67"/>
  <c r="R87" i="67"/>
  <c r="R88" i="67"/>
  <c r="R89" i="67"/>
  <c r="R90" i="67"/>
  <c r="R91" i="67"/>
  <c r="R92" i="67"/>
  <c r="R93" i="67"/>
  <c r="R94" i="67"/>
  <c r="R95" i="67"/>
  <c r="R96" i="67"/>
  <c r="R97" i="67"/>
  <c r="R98" i="67"/>
  <c r="R99" i="67"/>
  <c r="R100" i="67"/>
  <c r="R101" i="67"/>
  <c r="R102" i="67"/>
  <c r="R103" i="67"/>
  <c r="R104" i="67"/>
  <c r="R105" i="67"/>
  <c r="R106" i="67"/>
  <c r="R107" i="67"/>
  <c r="R108" i="67"/>
  <c r="R109" i="67"/>
  <c r="R110" i="67"/>
  <c r="R111" i="67"/>
  <c r="R112" i="67"/>
  <c r="R113" i="67"/>
  <c r="R114" i="67"/>
  <c r="R115" i="67"/>
  <c r="R116" i="67"/>
  <c r="R117" i="67"/>
  <c r="R118" i="67"/>
  <c r="R119" i="67"/>
  <c r="R120" i="67"/>
  <c r="R121" i="67"/>
  <c r="R122" i="67"/>
  <c r="R123" i="67"/>
  <c r="R124" i="67"/>
  <c r="R125" i="67"/>
  <c r="R126" i="67"/>
  <c r="R127" i="67"/>
  <c r="R128" i="67"/>
  <c r="R129" i="67"/>
  <c r="R130" i="67"/>
  <c r="R131" i="67"/>
  <c r="R132" i="67"/>
  <c r="R133" i="67"/>
  <c r="R134" i="67"/>
  <c r="R135" i="67"/>
  <c r="R136" i="67"/>
  <c r="R137" i="67"/>
  <c r="R138" i="67"/>
  <c r="R139" i="67"/>
  <c r="R140" i="67"/>
  <c r="R141" i="67"/>
  <c r="R142" i="67"/>
  <c r="R143" i="67"/>
  <c r="R144" i="67"/>
  <c r="R145" i="67"/>
  <c r="R83" i="67"/>
  <c r="R84" i="67"/>
  <c r="R82" i="67"/>
  <c r="R81" i="67"/>
  <c r="J53" i="114" l="1"/>
  <c r="H53" i="114"/>
  <c r="F53" i="114"/>
  <c r="O53" i="114" s="1"/>
  <c r="I53" i="114"/>
  <c r="L52" i="114"/>
  <c r="K52" i="114"/>
  <c r="E51" i="114"/>
  <c r="M51" i="114"/>
  <c r="N51" i="114"/>
  <c r="G51" i="114"/>
  <c r="E52" i="114"/>
  <c r="G52" i="114"/>
  <c r="N52" i="114"/>
  <c r="M52" i="114"/>
  <c r="L51" i="114"/>
  <c r="K51" i="114"/>
  <c r="C54" i="114" a="1"/>
  <c r="C54" i="114" s="1"/>
  <c r="D11" i="112"/>
  <c r="D12" i="112"/>
  <c r="D13" i="112"/>
  <c r="D14" i="112"/>
  <c r="D15" i="112"/>
  <c r="D16" i="112"/>
  <c r="D17" i="112"/>
  <c r="D18" i="112"/>
  <c r="D19" i="112"/>
  <c r="D20" i="112"/>
  <c r="D21" i="112"/>
  <c r="D22" i="112"/>
  <c r="D23" i="112"/>
  <c r="D24" i="112"/>
  <c r="D25" i="112"/>
  <c r="D26" i="112"/>
  <c r="D27" i="112"/>
  <c r="D28" i="112"/>
  <c r="D29" i="112"/>
  <c r="D30" i="112"/>
  <c r="D31" i="112"/>
  <c r="D32" i="112"/>
  <c r="D33" i="112"/>
  <c r="D34" i="112"/>
  <c r="D35" i="112"/>
  <c r="D36" i="112"/>
  <c r="D37" i="112"/>
  <c r="D38" i="112"/>
  <c r="D39" i="112"/>
  <c r="D40" i="112"/>
  <c r="D41" i="112"/>
  <c r="D42" i="112"/>
  <c r="D43" i="112"/>
  <c r="D44" i="112"/>
  <c r="D45" i="112"/>
  <c r="D46" i="112"/>
  <c r="D47" i="112"/>
  <c r="D48" i="112"/>
  <c r="D49" i="112"/>
  <c r="D50" i="112"/>
  <c r="D51" i="112"/>
  <c r="D52" i="112"/>
  <c r="D53" i="112"/>
  <c r="D54" i="112"/>
  <c r="D55" i="112"/>
  <c r="D56" i="112"/>
  <c r="D57" i="112"/>
  <c r="D58" i="112"/>
  <c r="D59" i="112"/>
  <c r="D60" i="112"/>
  <c r="D61" i="112"/>
  <c r="D62" i="112"/>
  <c r="D63" i="112"/>
  <c r="D64" i="112"/>
  <c r="D65" i="112"/>
  <c r="D66" i="112"/>
  <c r="D67" i="112"/>
  <c r="D68" i="112"/>
  <c r="D69" i="112"/>
  <c r="D70" i="112"/>
  <c r="D71" i="112"/>
  <c r="D72" i="112"/>
  <c r="D73" i="112"/>
  <c r="D74" i="112"/>
  <c r="D75" i="112"/>
  <c r="D76" i="112"/>
  <c r="D77" i="112"/>
  <c r="D78" i="112"/>
  <c r="D79" i="112"/>
  <c r="D80" i="112"/>
  <c r="D81" i="112"/>
  <c r="D82" i="112"/>
  <c r="D83" i="112"/>
  <c r="D84" i="112"/>
  <c r="D85" i="112"/>
  <c r="D86" i="112"/>
  <c r="D87" i="112"/>
  <c r="D88" i="112"/>
  <c r="D89" i="112"/>
  <c r="D90" i="112"/>
  <c r="D91" i="112"/>
  <c r="D92" i="112"/>
  <c r="D93" i="112"/>
  <c r="D94" i="112"/>
  <c r="D95" i="112"/>
  <c r="D96" i="112"/>
  <c r="D97" i="112"/>
  <c r="D98" i="112"/>
  <c r="D99" i="112"/>
  <c r="D100" i="112"/>
  <c r="D101" i="112"/>
  <c r="D102" i="112"/>
  <c r="D103" i="112"/>
  <c r="D104" i="112"/>
  <c r="D105" i="112"/>
  <c r="D106" i="112"/>
  <c r="D107" i="112"/>
  <c r="D108" i="112"/>
  <c r="D109" i="112"/>
  <c r="D110" i="112"/>
  <c r="D111" i="112"/>
  <c r="D112" i="112"/>
  <c r="D113" i="112"/>
  <c r="D114" i="112"/>
  <c r="D115" i="112"/>
  <c r="D116" i="112"/>
  <c r="D117" i="112"/>
  <c r="D118" i="112"/>
  <c r="D119" i="112"/>
  <c r="D120" i="112"/>
  <c r="D121" i="112"/>
  <c r="D122" i="112"/>
  <c r="D123" i="112"/>
  <c r="D124" i="112"/>
  <c r="D125" i="112"/>
  <c r="D126" i="112"/>
  <c r="D127" i="112"/>
  <c r="D128" i="112"/>
  <c r="D129" i="112"/>
  <c r="D130" i="112"/>
  <c r="D131" i="112"/>
  <c r="D132" i="112"/>
  <c r="D133" i="112"/>
  <c r="D134" i="112"/>
  <c r="D135" i="112"/>
  <c r="D136" i="112"/>
  <c r="D137" i="112"/>
  <c r="D138" i="112"/>
  <c r="D139" i="112"/>
  <c r="D140" i="112"/>
  <c r="D141" i="112"/>
  <c r="D142" i="112"/>
  <c r="D143" i="112"/>
  <c r="D144" i="112"/>
  <c r="D145" i="112"/>
  <c r="D146" i="112"/>
  <c r="D147" i="112"/>
  <c r="D148" i="112"/>
  <c r="D149" i="112"/>
  <c r="D150" i="112"/>
  <c r="D151" i="112"/>
  <c r="D152" i="112"/>
  <c r="D153" i="112"/>
  <c r="D154" i="112"/>
  <c r="D155" i="112"/>
  <c r="D156" i="112"/>
  <c r="D157" i="112"/>
  <c r="D158" i="112"/>
  <c r="D159" i="112"/>
  <c r="D160" i="112"/>
  <c r="D161" i="112"/>
  <c r="D162" i="112"/>
  <c r="D163" i="112"/>
  <c r="D164" i="112"/>
  <c r="D165" i="112"/>
  <c r="D166" i="112"/>
  <c r="D167" i="112"/>
  <c r="D168" i="112"/>
  <c r="D169" i="112"/>
  <c r="D170" i="112"/>
  <c r="D171" i="112"/>
  <c r="D172" i="112"/>
  <c r="D173" i="112"/>
  <c r="D174" i="112"/>
  <c r="D175" i="112"/>
  <c r="D176" i="112"/>
  <c r="D177" i="112"/>
  <c r="D178" i="112"/>
  <c r="D179" i="112"/>
  <c r="D180" i="112"/>
  <c r="D181" i="112"/>
  <c r="D182" i="112"/>
  <c r="D183" i="112"/>
  <c r="D184" i="112"/>
  <c r="D185" i="112"/>
  <c r="D186" i="112"/>
  <c r="D187" i="112"/>
  <c r="D188" i="112"/>
  <c r="D189" i="112"/>
  <c r="D190" i="112"/>
  <c r="D191" i="112"/>
  <c r="D192" i="112"/>
  <c r="D193" i="112"/>
  <c r="D194" i="112"/>
  <c r="D195" i="112"/>
  <c r="D196" i="112"/>
  <c r="D197" i="112"/>
  <c r="D198" i="112"/>
  <c r="D199" i="112"/>
  <c r="D200" i="112"/>
  <c r="D201" i="112"/>
  <c r="D202" i="112"/>
  <c r="D203" i="112"/>
  <c r="D204" i="112"/>
  <c r="D205" i="112"/>
  <c r="D206" i="112"/>
  <c r="D207" i="112"/>
  <c r="D208" i="112"/>
  <c r="D209" i="112"/>
  <c r="D210" i="112"/>
  <c r="D211" i="112"/>
  <c r="D212" i="112"/>
  <c r="D213" i="112"/>
  <c r="D214" i="112"/>
  <c r="D215" i="112"/>
  <c r="D216" i="112"/>
  <c r="D217" i="112"/>
  <c r="D218" i="112"/>
  <c r="D219" i="112"/>
  <c r="D220" i="112"/>
  <c r="D221" i="112"/>
  <c r="D222" i="112"/>
  <c r="D223" i="112"/>
  <c r="D224" i="112"/>
  <c r="D225" i="112"/>
  <c r="D226" i="112"/>
  <c r="D227" i="112"/>
  <c r="D228" i="112"/>
  <c r="D229" i="112"/>
  <c r="D230" i="112"/>
  <c r="D231" i="112"/>
  <c r="D232" i="112"/>
  <c r="D233" i="112"/>
  <c r="D234" i="112"/>
  <c r="D235" i="112"/>
  <c r="D236" i="112"/>
  <c r="D237" i="112"/>
  <c r="D238" i="112"/>
  <c r="D239" i="112"/>
  <c r="D240" i="112"/>
  <c r="D241" i="112"/>
  <c r="D242" i="112"/>
  <c r="D243" i="112"/>
  <c r="D244" i="112"/>
  <c r="D245" i="112"/>
  <c r="D246" i="112"/>
  <c r="D247" i="112"/>
  <c r="D248" i="112"/>
  <c r="D249" i="112"/>
  <c r="D250" i="112"/>
  <c r="D251" i="112"/>
  <c r="D252" i="112"/>
  <c r="D253" i="112"/>
  <c r="D254" i="112"/>
  <c r="D255" i="112"/>
  <c r="D256" i="112"/>
  <c r="D257" i="112"/>
  <c r="D258" i="112"/>
  <c r="D259" i="112"/>
  <c r="D260" i="112"/>
  <c r="D261" i="112"/>
  <c r="D262" i="112"/>
  <c r="D263" i="112"/>
  <c r="D264" i="112"/>
  <c r="D265" i="112"/>
  <c r="D266" i="112"/>
  <c r="D267" i="112"/>
  <c r="D268" i="112"/>
  <c r="D269" i="112"/>
  <c r="D270" i="112"/>
  <c r="D271" i="112"/>
  <c r="D272" i="112"/>
  <c r="D273" i="112"/>
  <c r="D274" i="112"/>
  <c r="D275" i="112"/>
  <c r="D276" i="112"/>
  <c r="D277" i="112"/>
  <c r="D278" i="112"/>
  <c r="D279" i="112"/>
  <c r="D280" i="112"/>
  <c r="D281" i="112"/>
  <c r="D282" i="112"/>
  <c r="D283" i="112"/>
  <c r="D284" i="112"/>
  <c r="D285" i="112"/>
  <c r="D286" i="112"/>
  <c r="D287" i="112"/>
  <c r="D288" i="112"/>
  <c r="D289" i="112"/>
  <c r="D290" i="112"/>
  <c r="D291" i="112"/>
  <c r="D292" i="112"/>
  <c r="D293" i="112"/>
  <c r="D294" i="112"/>
  <c r="D295" i="112"/>
  <c r="D296" i="112"/>
  <c r="D297" i="112"/>
  <c r="D298" i="112"/>
  <c r="D299" i="112"/>
  <c r="D300" i="112"/>
  <c r="D301" i="112"/>
  <c r="D302" i="112"/>
  <c r="D303" i="112"/>
  <c r="D304" i="112"/>
  <c r="D305" i="112"/>
  <c r="D306" i="112"/>
  <c r="D307" i="112"/>
  <c r="D308" i="112"/>
  <c r="D309" i="112"/>
  <c r="D310" i="112"/>
  <c r="D311" i="112"/>
  <c r="D312" i="112"/>
  <c r="D313" i="112"/>
  <c r="D314" i="112"/>
  <c r="D315" i="112"/>
  <c r="D316" i="112"/>
  <c r="D317" i="112"/>
  <c r="D318" i="112"/>
  <c r="D319" i="112"/>
  <c r="D320" i="112"/>
  <c r="D321" i="112"/>
  <c r="D322" i="112"/>
  <c r="D323" i="112"/>
  <c r="D324" i="112"/>
  <c r="D325" i="112"/>
  <c r="D326" i="112"/>
  <c r="D327" i="112"/>
  <c r="D328" i="112"/>
  <c r="D329" i="112"/>
  <c r="D330" i="112"/>
  <c r="D331" i="112"/>
  <c r="D332" i="112"/>
  <c r="D333" i="112"/>
  <c r="D334" i="112"/>
  <c r="D335" i="112"/>
  <c r="D336" i="112"/>
  <c r="D337" i="112"/>
  <c r="D338" i="112"/>
  <c r="D339" i="112"/>
  <c r="D340" i="112"/>
  <c r="D341" i="112"/>
  <c r="D342" i="112"/>
  <c r="D343" i="112"/>
  <c r="D344" i="112"/>
  <c r="D345" i="112"/>
  <c r="D346" i="112"/>
  <c r="D347" i="112"/>
  <c r="D348" i="112"/>
  <c r="D349" i="112"/>
  <c r="D350" i="112"/>
  <c r="D351" i="112"/>
  <c r="D352" i="112"/>
  <c r="D353" i="112"/>
  <c r="D354" i="112"/>
  <c r="D355" i="112"/>
  <c r="D356" i="112"/>
  <c r="D357" i="112"/>
  <c r="D358" i="112"/>
  <c r="D359" i="112"/>
  <c r="D360" i="112"/>
  <c r="D361" i="112"/>
  <c r="D362" i="112"/>
  <c r="D363" i="112"/>
  <c r="D364" i="112"/>
  <c r="D365" i="112"/>
  <c r="D366" i="112"/>
  <c r="D367" i="112"/>
  <c r="D368" i="112"/>
  <c r="D369" i="112"/>
  <c r="D370" i="112"/>
  <c r="D371" i="112"/>
  <c r="D372" i="112"/>
  <c r="D373" i="112"/>
  <c r="D374" i="112"/>
  <c r="D375" i="112"/>
  <c r="D376" i="112"/>
  <c r="D377" i="112"/>
  <c r="D378" i="112"/>
  <c r="D379" i="112"/>
  <c r="D380" i="112"/>
  <c r="D381" i="112"/>
  <c r="D382" i="112"/>
  <c r="D383" i="112"/>
  <c r="D384" i="112"/>
  <c r="D385" i="112"/>
  <c r="D386" i="112"/>
  <c r="D387" i="112"/>
  <c r="D388" i="112"/>
  <c r="D389" i="112"/>
  <c r="D390" i="112"/>
  <c r="D391" i="112"/>
  <c r="D392" i="112"/>
  <c r="D393" i="112"/>
  <c r="D394" i="112"/>
  <c r="D395" i="112"/>
  <c r="D396" i="112"/>
  <c r="D397" i="112"/>
  <c r="D398" i="112"/>
  <c r="D399" i="112"/>
  <c r="D400" i="112"/>
  <c r="D401" i="112"/>
  <c r="D402" i="112"/>
  <c r="D403" i="112"/>
  <c r="D404" i="112"/>
  <c r="D405" i="112"/>
  <c r="D406" i="112"/>
  <c r="D407" i="112"/>
  <c r="D408" i="112"/>
  <c r="D409" i="112"/>
  <c r="D410" i="112"/>
  <c r="D411" i="112"/>
  <c r="D412" i="112"/>
  <c r="D413" i="112"/>
  <c r="D414" i="112"/>
  <c r="D415" i="112"/>
  <c r="D416" i="112"/>
  <c r="D417" i="112"/>
  <c r="D418" i="112"/>
  <c r="D419" i="112"/>
  <c r="D420" i="112"/>
  <c r="D421" i="112"/>
  <c r="D422" i="112"/>
  <c r="D423" i="112"/>
  <c r="D424" i="112"/>
  <c r="D425" i="112"/>
  <c r="D426" i="112"/>
  <c r="D427" i="112"/>
  <c r="D428" i="112"/>
  <c r="D429" i="112"/>
  <c r="D430" i="112"/>
  <c r="D431" i="112"/>
  <c r="D432" i="112"/>
  <c r="D433" i="112"/>
  <c r="D434" i="112"/>
  <c r="D435" i="112"/>
  <c r="D436" i="112"/>
  <c r="D437" i="112"/>
  <c r="D438" i="112"/>
  <c r="D439" i="112"/>
  <c r="D440" i="112"/>
  <c r="D441" i="112"/>
  <c r="D442" i="112"/>
  <c r="D443" i="112"/>
  <c r="D444" i="112"/>
  <c r="D445" i="112"/>
  <c r="D446" i="112"/>
  <c r="D447" i="112"/>
  <c r="D448" i="112"/>
  <c r="D449" i="112"/>
  <c r="D450" i="112"/>
  <c r="D451" i="112"/>
  <c r="D452" i="112"/>
  <c r="D453" i="112"/>
  <c r="D454" i="112"/>
  <c r="D455" i="112"/>
  <c r="D456" i="112"/>
  <c r="D457" i="112"/>
  <c r="D458" i="112"/>
  <c r="D459" i="112"/>
  <c r="D460" i="112"/>
  <c r="D461" i="112"/>
  <c r="D462" i="112"/>
  <c r="D463" i="112"/>
  <c r="D464" i="112"/>
  <c r="D465" i="112"/>
  <c r="D466" i="112"/>
  <c r="D467" i="112"/>
  <c r="D468" i="112"/>
  <c r="D469" i="112"/>
  <c r="D470" i="112"/>
  <c r="D471" i="112"/>
  <c r="D472" i="112"/>
  <c r="D473" i="112"/>
  <c r="D474" i="112"/>
  <c r="D475" i="112"/>
  <c r="D476" i="112"/>
  <c r="D477" i="112"/>
  <c r="D478" i="112"/>
  <c r="D479" i="112"/>
  <c r="D480" i="112"/>
  <c r="D481" i="112"/>
  <c r="D482" i="112"/>
  <c r="D483" i="112"/>
  <c r="D484" i="112"/>
  <c r="D485" i="112"/>
  <c r="D486" i="112"/>
  <c r="D487" i="112"/>
  <c r="D488" i="112"/>
  <c r="D489" i="112"/>
  <c r="D490" i="112"/>
  <c r="D491" i="112"/>
  <c r="D492" i="112"/>
  <c r="D493" i="112"/>
  <c r="D494" i="112"/>
  <c r="D495" i="112"/>
  <c r="D496" i="112"/>
  <c r="D497" i="112"/>
  <c r="D498" i="112"/>
  <c r="D499" i="112"/>
  <c r="D500" i="112"/>
  <c r="D501" i="112"/>
  <c r="D502" i="112"/>
  <c r="D503" i="112"/>
  <c r="D504" i="112"/>
  <c r="D505" i="112"/>
  <c r="D506" i="112"/>
  <c r="D507" i="112"/>
  <c r="D508" i="112"/>
  <c r="D509" i="112"/>
  <c r="D510" i="112"/>
  <c r="D511" i="112"/>
  <c r="D512" i="112"/>
  <c r="D513" i="112"/>
  <c r="D514" i="112"/>
  <c r="D515" i="112"/>
  <c r="D516" i="112"/>
  <c r="D517" i="112"/>
  <c r="D518" i="112"/>
  <c r="D519" i="112"/>
  <c r="D520" i="112"/>
  <c r="D521" i="112"/>
  <c r="D522" i="112"/>
  <c r="D523" i="112"/>
  <c r="D524" i="112"/>
  <c r="D525" i="112"/>
  <c r="D526" i="112"/>
  <c r="D527" i="112"/>
  <c r="D528" i="112"/>
  <c r="D529" i="112"/>
  <c r="D530" i="112"/>
  <c r="D531" i="112"/>
  <c r="D532" i="112"/>
  <c r="D533" i="112"/>
  <c r="D534" i="112"/>
  <c r="D535" i="112"/>
  <c r="D536" i="112"/>
  <c r="D537" i="112"/>
  <c r="D538" i="112"/>
  <c r="D539" i="112"/>
  <c r="D540" i="112"/>
  <c r="D541" i="112"/>
  <c r="D542" i="112"/>
  <c r="D543" i="112"/>
  <c r="D544" i="112"/>
  <c r="D545" i="112"/>
  <c r="D546" i="112"/>
  <c r="D547" i="112"/>
  <c r="D548" i="112"/>
  <c r="D549" i="112"/>
  <c r="D550" i="112"/>
  <c r="D551" i="112"/>
  <c r="D552" i="112"/>
  <c r="D553" i="112"/>
  <c r="D554" i="112"/>
  <c r="D555" i="112"/>
  <c r="D556" i="112"/>
  <c r="D557" i="112"/>
  <c r="D558" i="112"/>
  <c r="D559" i="112"/>
  <c r="D560" i="112"/>
  <c r="D561" i="112"/>
  <c r="D562" i="112"/>
  <c r="D563" i="112"/>
  <c r="D564" i="112"/>
  <c r="D565" i="112"/>
  <c r="D566" i="112"/>
  <c r="D567" i="112"/>
  <c r="D568" i="112"/>
  <c r="D569" i="112"/>
  <c r="D570" i="112"/>
  <c r="D571" i="112"/>
  <c r="D572" i="112"/>
  <c r="D573" i="112"/>
  <c r="D574" i="112"/>
  <c r="D575" i="112"/>
  <c r="D576" i="112"/>
  <c r="D577" i="112"/>
  <c r="D578" i="112"/>
  <c r="D579" i="112"/>
  <c r="D580" i="112"/>
  <c r="D581" i="112"/>
  <c r="D582" i="112"/>
  <c r="D583" i="112"/>
  <c r="D584" i="112"/>
  <c r="D585" i="112"/>
  <c r="D586" i="112"/>
  <c r="D587" i="112"/>
  <c r="D588" i="112"/>
  <c r="D589" i="112"/>
  <c r="D590" i="112"/>
  <c r="D591" i="112"/>
  <c r="D592" i="112"/>
  <c r="D593" i="112"/>
  <c r="D594" i="112"/>
  <c r="D595" i="112"/>
  <c r="D596" i="112"/>
  <c r="D597" i="112"/>
  <c r="D598" i="112"/>
  <c r="D599" i="112"/>
  <c r="D600" i="112"/>
  <c r="D601" i="112"/>
  <c r="D602" i="112"/>
  <c r="D603" i="112"/>
  <c r="D604" i="112"/>
  <c r="D605" i="112"/>
  <c r="D606" i="112"/>
  <c r="D607" i="112"/>
  <c r="D608" i="112"/>
  <c r="D10" i="112"/>
  <c r="D9" i="112"/>
  <c r="I9" i="109"/>
  <c r="I8" i="109"/>
  <c r="I7" i="109"/>
  <c r="F9" i="109"/>
  <c r="F8" i="109"/>
  <c r="F7" i="109"/>
  <c r="E9" i="109"/>
  <c r="E8" i="109"/>
  <c r="E7" i="109"/>
  <c r="D9" i="109"/>
  <c r="D8" i="109"/>
  <c r="D7" i="109"/>
  <c r="C9" i="109"/>
  <c r="C8" i="109"/>
  <c r="C7" i="109"/>
  <c r="N53" i="114" l="1"/>
  <c r="G53" i="114"/>
  <c r="E53" i="114"/>
  <c r="M53" i="114"/>
  <c r="L53" i="114"/>
  <c r="K53" i="114"/>
  <c r="C55" i="114" a="1"/>
  <c r="C55" i="114" s="1"/>
  <c r="I54" i="114"/>
  <c r="F54" i="114"/>
  <c r="O54" i="114" s="1"/>
  <c r="J54" i="114"/>
  <c r="H54" i="114"/>
  <c r="F608" i="112"/>
  <c r="F607" i="112"/>
  <c r="F606" i="112"/>
  <c r="F605" i="112"/>
  <c r="F604" i="112"/>
  <c r="F603" i="112"/>
  <c r="F602" i="112"/>
  <c r="F601" i="112"/>
  <c r="F600" i="112"/>
  <c r="F599" i="112"/>
  <c r="F598" i="112"/>
  <c r="F597" i="112"/>
  <c r="F596" i="112"/>
  <c r="F595" i="112"/>
  <c r="F594" i="112"/>
  <c r="F593" i="112"/>
  <c r="F592" i="112"/>
  <c r="F591" i="112"/>
  <c r="F590" i="112"/>
  <c r="F589" i="112"/>
  <c r="F588" i="112"/>
  <c r="F587" i="112"/>
  <c r="F586" i="112"/>
  <c r="F585" i="112"/>
  <c r="F584" i="112"/>
  <c r="F583" i="112"/>
  <c r="F582" i="112"/>
  <c r="F581" i="112"/>
  <c r="F580" i="112"/>
  <c r="F579" i="112"/>
  <c r="F578" i="112"/>
  <c r="F577" i="112"/>
  <c r="F576" i="112"/>
  <c r="F575" i="112"/>
  <c r="F574" i="112"/>
  <c r="F573" i="112"/>
  <c r="F572" i="112"/>
  <c r="F571" i="112"/>
  <c r="F570" i="112"/>
  <c r="F569" i="112"/>
  <c r="F568" i="112"/>
  <c r="F567" i="112"/>
  <c r="F566" i="112"/>
  <c r="F565" i="112"/>
  <c r="F564" i="112"/>
  <c r="F563" i="112"/>
  <c r="F562" i="112"/>
  <c r="F561" i="112"/>
  <c r="F560" i="112"/>
  <c r="F559" i="112"/>
  <c r="F558" i="112"/>
  <c r="F557" i="112"/>
  <c r="F556" i="112"/>
  <c r="F555" i="112"/>
  <c r="F554" i="112"/>
  <c r="F553" i="112"/>
  <c r="F552" i="112"/>
  <c r="F551" i="112"/>
  <c r="F550" i="112"/>
  <c r="F549" i="112"/>
  <c r="F548" i="112"/>
  <c r="F547" i="112"/>
  <c r="F546" i="112"/>
  <c r="F545" i="112"/>
  <c r="F544" i="112"/>
  <c r="F543" i="112"/>
  <c r="F542" i="112"/>
  <c r="F541" i="112"/>
  <c r="F540" i="112"/>
  <c r="F539" i="112"/>
  <c r="F538" i="112"/>
  <c r="F537" i="112"/>
  <c r="F536" i="112"/>
  <c r="F535" i="112"/>
  <c r="F534" i="112"/>
  <c r="F533" i="112"/>
  <c r="F532" i="112"/>
  <c r="F531" i="112"/>
  <c r="F530" i="112"/>
  <c r="F529" i="112"/>
  <c r="F528" i="112"/>
  <c r="F527" i="112"/>
  <c r="F526" i="112"/>
  <c r="F525" i="112"/>
  <c r="F524" i="112"/>
  <c r="F523" i="112"/>
  <c r="F522" i="112"/>
  <c r="F521" i="112"/>
  <c r="F520" i="112"/>
  <c r="F519" i="112"/>
  <c r="F518" i="112"/>
  <c r="F517" i="112"/>
  <c r="F516" i="112"/>
  <c r="F515" i="112"/>
  <c r="F514" i="112"/>
  <c r="F513" i="112"/>
  <c r="F512" i="112"/>
  <c r="F511" i="112"/>
  <c r="F510" i="112"/>
  <c r="F509" i="112"/>
  <c r="F508" i="112"/>
  <c r="F507" i="112"/>
  <c r="F506" i="112"/>
  <c r="F505" i="112"/>
  <c r="F504" i="112"/>
  <c r="F503" i="112"/>
  <c r="F502" i="112"/>
  <c r="F501" i="112"/>
  <c r="F500" i="112"/>
  <c r="F499" i="112"/>
  <c r="F498" i="112"/>
  <c r="F497" i="112"/>
  <c r="F496" i="112"/>
  <c r="F495" i="112"/>
  <c r="F494" i="112"/>
  <c r="F493" i="112"/>
  <c r="F492" i="112"/>
  <c r="F491" i="112"/>
  <c r="F490" i="112"/>
  <c r="F489" i="112"/>
  <c r="F488" i="112"/>
  <c r="F487" i="112"/>
  <c r="F486" i="112"/>
  <c r="F485" i="112"/>
  <c r="F484" i="112"/>
  <c r="F483" i="112"/>
  <c r="F482" i="112"/>
  <c r="F481" i="112"/>
  <c r="F480" i="112"/>
  <c r="F479" i="112"/>
  <c r="F478" i="112"/>
  <c r="F477" i="112"/>
  <c r="F476" i="112"/>
  <c r="F475" i="112"/>
  <c r="F474" i="112"/>
  <c r="F473" i="112"/>
  <c r="F472" i="112"/>
  <c r="F471" i="112"/>
  <c r="F470" i="112"/>
  <c r="F469" i="112"/>
  <c r="F468" i="112"/>
  <c r="F467" i="112"/>
  <c r="F466" i="112"/>
  <c r="F465" i="112"/>
  <c r="F464" i="112"/>
  <c r="F463" i="112"/>
  <c r="F462" i="112"/>
  <c r="F461" i="112"/>
  <c r="F460" i="112"/>
  <c r="F459" i="112"/>
  <c r="F458" i="112"/>
  <c r="F457" i="112"/>
  <c r="F456" i="112"/>
  <c r="F455" i="112"/>
  <c r="F454" i="112"/>
  <c r="F453" i="112"/>
  <c r="F452" i="112"/>
  <c r="F451" i="112"/>
  <c r="F450" i="112"/>
  <c r="F449" i="112"/>
  <c r="F448" i="112"/>
  <c r="F447" i="112"/>
  <c r="F446" i="112"/>
  <c r="F445" i="112"/>
  <c r="F444" i="112"/>
  <c r="F443" i="112"/>
  <c r="F442" i="112"/>
  <c r="F441" i="112"/>
  <c r="F440" i="112"/>
  <c r="F439" i="112"/>
  <c r="F438" i="112"/>
  <c r="F437" i="112"/>
  <c r="F436" i="112"/>
  <c r="F435" i="112"/>
  <c r="F434" i="112"/>
  <c r="F433" i="112"/>
  <c r="F432" i="112"/>
  <c r="F431" i="112"/>
  <c r="F430" i="112"/>
  <c r="F429" i="112"/>
  <c r="F428" i="112"/>
  <c r="F427" i="112"/>
  <c r="F426" i="112"/>
  <c r="F425" i="112"/>
  <c r="F424" i="112"/>
  <c r="F423" i="112"/>
  <c r="F422" i="112"/>
  <c r="F421" i="112"/>
  <c r="F420" i="112"/>
  <c r="F419" i="112"/>
  <c r="F418" i="112"/>
  <c r="F417" i="112"/>
  <c r="F416" i="112"/>
  <c r="F415" i="112"/>
  <c r="F414" i="112"/>
  <c r="F413" i="112"/>
  <c r="F412" i="112"/>
  <c r="F411" i="112"/>
  <c r="F410" i="112"/>
  <c r="F409" i="112"/>
  <c r="F408" i="112"/>
  <c r="F407" i="112"/>
  <c r="F406" i="112"/>
  <c r="F405" i="112"/>
  <c r="F404" i="112"/>
  <c r="F403" i="112"/>
  <c r="F402" i="112"/>
  <c r="F401" i="112"/>
  <c r="F400" i="112"/>
  <c r="F399" i="112"/>
  <c r="F398" i="112"/>
  <c r="F397" i="112"/>
  <c r="F396" i="112"/>
  <c r="F395" i="112"/>
  <c r="F394" i="112"/>
  <c r="F393" i="112"/>
  <c r="F392" i="112"/>
  <c r="F391" i="112"/>
  <c r="F390" i="112"/>
  <c r="F389" i="112"/>
  <c r="F388" i="112"/>
  <c r="F387" i="112"/>
  <c r="F386" i="112"/>
  <c r="F385" i="112"/>
  <c r="F384" i="112"/>
  <c r="F383" i="112"/>
  <c r="F382" i="112"/>
  <c r="F381" i="112"/>
  <c r="F380" i="112"/>
  <c r="F379" i="112"/>
  <c r="F378" i="112"/>
  <c r="F377" i="112"/>
  <c r="F376" i="112"/>
  <c r="F375" i="112"/>
  <c r="F374" i="112"/>
  <c r="F373" i="112"/>
  <c r="F372" i="112"/>
  <c r="F371" i="112"/>
  <c r="F370" i="112"/>
  <c r="F369" i="112"/>
  <c r="F368" i="112"/>
  <c r="F367" i="112"/>
  <c r="F366" i="112"/>
  <c r="F365" i="112"/>
  <c r="F364" i="112"/>
  <c r="F363" i="112"/>
  <c r="F362" i="112"/>
  <c r="F361" i="112"/>
  <c r="F360" i="112"/>
  <c r="F359" i="112"/>
  <c r="F358" i="112"/>
  <c r="F357" i="112"/>
  <c r="F356" i="112"/>
  <c r="F355" i="112"/>
  <c r="F354" i="112"/>
  <c r="F353" i="112"/>
  <c r="F352" i="112"/>
  <c r="F351" i="112"/>
  <c r="F350" i="112"/>
  <c r="F349" i="112"/>
  <c r="F348" i="112"/>
  <c r="F347" i="112"/>
  <c r="F346" i="112"/>
  <c r="F345" i="112"/>
  <c r="F344" i="112"/>
  <c r="F343" i="112"/>
  <c r="F342" i="112"/>
  <c r="F341" i="112"/>
  <c r="F340" i="112"/>
  <c r="F339" i="112"/>
  <c r="F338" i="112"/>
  <c r="F337" i="112"/>
  <c r="F336" i="112"/>
  <c r="F335" i="112"/>
  <c r="F334" i="112"/>
  <c r="F333" i="112"/>
  <c r="F332" i="112"/>
  <c r="F331" i="112"/>
  <c r="F330" i="112"/>
  <c r="F329" i="112"/>
  <c r="F328" i="112"/>
  <c r="F327" i="112"/>
  <c r="F326" i="112"/>
  <c r="F325" i="112"/>
  <c r="F324" i="112"/>
  <c r="F323" i="112"/>
  <c r="F322" i="112"/>
  <c r="F321" i="112"/>
  <c r="F320" i="112"/>
  <c r="F319" i="112"/>
  <c r="F318" i="112"/>
  <c r="F317" i="112"/>
  <c r="F316" i="112"/>
  <c r="F315" i="112"/>
  <c r="F314" i="112"/>
  <c r="F313" i="112"/>
  <c r="F312" i="112"/>
  <c r="F311" i="112"/>
  <c r="F310" i="112"/>
  <c r="F309" i="112"/>
  <c r="F308" i="112"/>
  <c r="F307" i="112"/>
  <c r="F306" i="112"/>
  <c r="F305" i="112"/>
  <c r="F304" i="112"/>
  <c r="F303" i="112"/>
  <c r="F302" i="112"/>
  <c r="F301" i="112"/>
  <c r="F300" i="112"/>
  <c r="F299" i="112"/>
  <c r="F298" i="112"/>
  <c r="F297" i="112"/>
  <c r="F296" i="112"/>
  <c r="F295" i="112"/>
  <c r="F294" i="112"/>
  <c r="F293" i="112"/>
  <c r="F292" i="112"/>
  <c r="F291" i="112"/>
  <c r="F290" i="112"/>
  <c r="F289" i="112"/>
  <c r="F288" i="112"/>
  <c r="F287" i="112"/>
  <c r="F286" i="112"/>
  <c r="F285" i="112"/>
  <c r="F284" i="112"/>
  <c r="F283" i="112"/>
  <c r="F282" i="112"/>
  <c r="F281" i="112"/>
  <c r="F280" i="112"/>
  <c r="F279" i="112"/>
  <c r="F278" i="112"/>
  <c r="F277" i="112"/>
  <c r="F276" i="112"/>
  <c r="F275" i="112"/>
  <c r="F274" i="112"/>
  <c r="F273" i="112"/>
  <c r="F272" i="112"/>
  <c r="F271" i="112"/>
  <c r="F270" i="112"/>
  <c r="F269" i="112"/>
  <c r="F268" i="112"/>
  <c r="F267" i="112"/>
  <c r="F266" i="112"/>
  <c r="F265" i="112"/>
  <c r="F264" i="112"/>
  <c r="F263" i="112"/>
  <c r="F262" i="112"/>
  <c r="F261" i="112"/>
  <c r="F260" i="112"/>
  <c r="F259" i="112"/>
  <c r="F258" i="112"/>
  <c r="F257" i="112"/>
  <c r="F256" i="112"/>
  <c r="F255" i="112"/>
  <c r="F254" i="112"/>
  <c r="F253" i="112"/>
  <c r="F252" i="112"/>
  <c r="F251" i="112"/>
  <c r="F250" i="112"/>
  <c r="F249" i="112"/>
  <c r="F248" i="112"/>
  <c r="F247" i="112"/>
  <c r="F246" i="112"/>
  <c r="F245" i="112"/>
  <c r="F244" i="112"/>
  <c r="F243" i="112"/>
  <c r="F242" i="112"/>
  <c r="F241" i="112"/>
  <c r="F240" i="112"/>
  <c r="F239" i="112"/>
  <c r="F238" i="112"/>
  <c r="F237" i="112"/>
  <c r="F236" i="112"/>
  <c r="F235" i="112"/>
  <c r="F234" i="112"/>
  <c r="F233" i="112"/>
  <c r="F232" i="112"/>
  <c r="F231" i="112"/>
  <c r="F230" i="112"/>
  <c r="F229" i="112"/>
  <c r="F228" i="112"/>
  <c r="F227" i="112"/>
  <c r="F226" i="112"/>
  <c r="F225" i="112"/>
  <c r="F224" i="112"/>
  <c r="F223" i="112"/>
  <c r="F222" i="112"/>
  <c r="F221" i="112"/>
  <c r="F220" i="112"/>
  <c r="F219" i="112"/>
  <c r="F218" i="112"/>
  <c r="F217" i="112"/>
  <c r="F216" i="112"/>
  <c r="F215" i="112"/>
  <c r="F214" i="112"/>
  <c r="F213" i="112"/>
  <c r="F212" i="112"/>
  <c r="F211" i="112"/>
  <c r="F210" i="112"/>
  <c r="F209" i="112"/>
  <c r="F208" i="112"/>
  <c r="F207" i="112"/>
  <c r="F206" i="112"/>
  <c r="F205" i="112"/>
  <c r="F204" i="112"/>
  <c r="F203" i="112"/>
  <c r="F202" i="112"/>
  <c r="F201" i="112"/>
  <c r="F200" i="112"/>
  <c r="F199" i="112"/>
  <c r="F198" i="112"/>
  <c r="F197" i="112"/>
  <c r="F196" i="112"/>
  <c r="F195" i="112"/>
  <c r="F194" i="112"/>
  <c r="F193" i="112"/>
  <c r="F192" i="112"/>
  <c r="F191" i="112"/>
  <c r="F190" i="112"/>
  <c r="F189" i="112"/>
  <c r="F188" i="112"/>
  <c r="F187" i="112"/>
  <c r="F186" i="112"/>
  <c r="F185" i="112"/>
  <c r="F184" i="112"/>
  <c r="F183" i="112"/>
  <c r="F182" i="112"/>
  <c r="F181" i="112"/>
  <c r="F180" i="112"/>
  <c r="F179" i="112"/>
  <c r="F178" i="112"/>
  <c r="F177" i="112"/>
  <c r="F176" i="112"/>
  <c r="F175" i="112"/>
  <c r="F174" i="112"/>
  <c r="F173" i="112"/>
  <c r="F172" i="112"/>
  <c r="F171" i="112"/>
  <c r="F170" i="112"/>
  <c r="F169" i="112"/>
  <c r="F168" i="112"/>
  <c r="F167" i="112"/>
  <c r="F166" i="112"/>
  <c r="F165" i="112"/>
  <c r="F164" i="112"/>
  <c r="F163" i="112"/>
  <c r="F162" i="112"/>
  <c r="F161" i="112"/>
  <c r="F160" i="112"/>
  <c r="F159" i="112"/>
  <c r="F158" i="112"/>
  <c r="F157" i="112"/>
  <c r="F156" i="112"/>
  <c r="F155" i="112"/>
  <c r="F154" i="112"/>
  <c r="F153" i="112"/>
  <c r="F152" i="112"/>
  <c r="F151" i="112"/>
  <c r="F150" i="112"/>
  <c r="F149" i="112"/>
  <c r="F148" i="112"/>
  <c r="F147" i="112"/>
  <c r="F146" i="112"/>
  <c r="F145" i="112"/>
  <c r="F144" i="112"/>
  <c r="F143" i="112"/>
  <c r="F142" i="112"/>
  <c r="F141" i="112"/>
  <c r="F140" i="112"/>
  <c r="F139" i="112"/>
  <c r="F138" i="112"/>
  <c r="F137" i="112"/>
  <c r="F136" i="112"/>
  <c r="F135" i="112"/>
  <c r="F134" i="112"/>
  <c r="F133" i="112"/>
  <c r="F132" i="112"/>
  <c r="F131" i="112"/>
  <c r="F130" i="112"/>
  <c r="F129" i="112"/>
  <c r="F128" i="112"/>
  <c r="F127" i="112"/>
  <c r="F126" i="112"/>
  <c r="F125" i="112"/>
  <c r="F124" i="112"/>
  <c r="F123" i="112"/>
  <c r="F122" i="112"/>
  <c r="F121" i="112"/>
  <c r="F120" i="112"/>
  <c r="F119" i="112"/>
  <c r="F118" i="112"/>
  <c r="F117" i="112"/>
  <c r="F116" i="112"/>
  <c r="F115" i="112"/>
  <c r="F114" i="112"/>
  <c r="F113" i="112"/>
  <c r="F112" i="112"/>
  <c r="F111" i="112"/>
  <c r="F110" i="112"/>
  <c r="F109" i="112"/>
  <c r="F108" i="112"/>
  <c r="F107" i="112"/>
  <c r="F106" i="112"/>
  <c r="F105" i="112"/>
  <c r="F104" i="112"/>
  <c r="F103" i="112"/>
  <c r="F102" i="112"/>
  <c r="F101" i="112"/>
  <c r="F100" i="112"/>
  <c r="F99" i="112"/>
  <c r="F98" i="112"/>
  <c r="F97" i="112"/>
  <c r="F96" i="112"/>
  <c r="F95" i="112"/>
  <c r="F94" i="112"/>
  <c r="F93" i="112"/>
  <c r="F92" i="112"/>
  <c r="F91" i="112"/>
  <c r="F90" i="112"/>
  <c r="F89" i="112"/>
  <c r="F88" i="112"/>
  <c r="F87" i="112"/>
  <c r="F86" i="112"/>
  <c r="F85" i="112"/>
  <c r="F84" i="112"/>
  <c r="F83" i="112"/>
  <c r="F82" i="112"/>
  <c r="F81" i="112"/>
  <c r="F80" i="112"/>
  <c r="F79" i="112"/>
  <c r="F78" i="112"/>
  <c r="F77" i="112"/>
  <c r="F76" i="112"/>
  <c r="F75" i="112"/>
  <c r="F74" i="112"/>
  <c r="F73" i="112"/>
  <c r="F72" i="112"/>
  <c r="F71" i="112"/>
  <c r="F70" i="112"/>
  <c r="F69" i="112"/>
  <c r="F68" i="112"/>
  <c r="F67" i="112"/>
  <c r="F66" i="112"/>
  <c r="F65" i="112"/>
  <c r="F64" i="112"/>
  <c r="F63" i="112"/>
  <c r="F62" i="112"/>
  <c r="F61" i="112"/>
  <c r="F60" i="112"/>
  <c r="F59" i="112"/>
  <c r="F58" i="112"/>
  <c r="F57" i="112"/>
  <c r="F56" i="112"/>
  <c r="F55" i="112"/>
  <c r="F54" i="112"/>
  <c r="F53" i="112"/>
  <c r="F52" i="112"/>
  <c r="F51" i="112"/>
  <c r="F50" i="112"/>
  <c r="F49" i="112"/>
  <c r="F48" i="112"/>
  <c r="F47" i="112"/>
  <c r="F46" i="112"/>
  <c r="F45" i="112"/>
  <c r="F44" i="112"/>
  <c r="F43" i="112"/>
  <c r="F42" i="112"/>
  <c r="F41" i="112"/>
  <c r="F40" i="112"/>
  <c r="F39" i="112"/>
  <c r="F38" i="112"/>
  <c r="F37" i="112"/>
  <c r="F36" i="112"/>
  <c r="F35" i="112"/>
  <c r="F34" i="112"/>
  <c r="F33" i="112"/>
  <c r="F32" i="112"/>
  <c r="F31" i="112"/>
  <c r="F30" i="112"/>
  <c r="F29" i="112"/>
  <c r="F28" i="112"/>
  <c r="F27" i="112"/>
  <c r="F26" i="112"/>
  <c r="F25" i="112"/>
  <c r="F24" i="112"/>
  <c r="F23" i="112"/>
  <c r="F22" i="112"/>
  <c r="F21" i="112"/>
  <c r="F20" i="112"/>
  <c r="F19" i="112"/>
  <c r="F18" i="112"/>
  <c r="F17" i="112"/>
  <c r="F16" i="112"/>
  <c r="F15" i="112"/>
  <c r="F14" i="112"/>
  <c r="F13" i="112"/>
  <c r="F12" i="112"/>
  <c r="F11" i="112"/>
  <c r="H10" i="112"/>
  <c r="H11" i="112" s="1"/>
  <c r="H12" i="112" s="1"/>
  <c r="H13" i="112" s="1"/>
  <c r="H14" i="112" s="1"/>
  <c r="H15" i="112" s="1"/>
  <c r="H16" i="112" s="1"/>
  <c r="H17" i="112" s="1"/>
  <c r="H18" i="112" s="1"/>
  <c r="H19" i="112" s="1"/>
  <c r="H20" i="112" s="1"/>
  <c r="H21" i="112" s="1"/>
  <c r="H22" i="112" s="1"/>
  <c r="H23" i="112" s="1"/>
  <c r="H24" i="112" s="1"/>
  <c r="H25" i="112" s="1"/>
  <c r="H26" i="112" s="1"/>
  <c r="H27" i="112" s="1"/>
  <c r="H28" i="112" s="1"/>
  <c r="H29" i="112" s="1"/>
  <c r="H30" i="112" s="1"/>
  <c r="H31" i="112" s="1"/>
  <c r="H32" i="112" s="1"/>
  <c r="H33" i="112" s="1"/>
  <c r="H34" i="112" s="1"/>
  <c r="H35" i="112" s="1"/>
  <c r="H36" i="112" s="1"/>
  <c r="H37" i="112" s="1"/>
  <c r="H38" i="112" s="1"/>
  <c r="H39" i="112" s="1"/>
  <c r="H40" i="112" s="1"/>
  <c r="H41" i="112" s="1"/>
  <c r="H42" i="112" s="1"/>
  <c r="H43" i="112" s="1"/>
  <c r="H44" i="112" s="1"/>
  <c r="H45" i="112" s="1"/>
  <c r="H46" i="112" s="1"/>
  <c r="H47" i="112" s="1"/>
  <c r="H48" i="112" s="1"/>
  <c r="H49" i="112" s="1"/>
  <c r="H50" i="112" s="1"/>
  <c r="H51" i="112" s="1"/>
  <c r="H52" i="112" s="1"/>
  <c r="H53" i="112" s="1"/>
  <c r="H54" i="112" s="1"/>
  <c r="H55" i="112" s="1"/>
  <c r="H56" i="112" s="1"/>
  <c r="H57" i="112" s="1"/>
  <c r="H58" i="112" s="1"/>
  <c r="H59" i="112" s="1"/>
  <c r="H60" i="112" s="1"/>
  <c r="H61" i="112" s="1"/>
  <c r="H62" i="112" s="1"/>
  <c r="H63" i="112" s="1"/>
  <c r="H64" i="112" s="1"/>
  <c r="H65" i="112" s="1"/>
  <c r="H66" i="112" s="1"/>
  <c r="H67" i="112" s="1"/>
  <c r="H68" i="112" s="1"/>
  <c r="H69" i="112" s="1"/>
  <c r="H70" i="112" s="1"/>
  <c r="H71" i="112" s="1"/>
  <c r="H72" i="112" s="1"/>
  <c r="H73" i="112" s="1"/>
  <c r="H74" i="112" s="1"/>
  <c r="H75" i="112" s="1"/>
  <c r="H76" i="112" s="1"/>
  <c r="H77" i="112" s="1"/>
  <c r="H78" i="112" s="1"/>
  <c r="H79" i="112" s="1"/>
  <c r="H80" i="112" s="1"/>
  <c r="H81" i="112" s="1"/>
  <c r="H82" i="112" s="1"/>
  <c r="H83" i="112" s="1"/>
  <c r="H84" i="112" s="1"/>
  <c r="H85" i="112" s="1"/>
  <c r="H86" i="112" s="1"/>
  <c r="H87" i="112" s="1"/>
  <c r="H88" i="112" s="1"/>
  <c r="H89" i="112" s="1"/>
  <c r="H90" i="112" s="1"/>
  <c r="H91" i="112" s="1"/>
  <c r="H92" i="112" s="1"/>
  <c r="H93" i="112" s="1"/>
  <c r="H94" i="112" s="1"/>
  <c r="H95" i="112" s="1"/>
  <c r="H96" i="112" s="1"/>
  <c r="H97" i="112" s="1"/>
  <c r="H98" i="112" s="1"/>
  <c r="H99" i="112" s="1"/>
  <c r="H100" i="112" s="1"/>
  <c r="H101" i="112" s="1"/>
  <c r="H102" i="112" s="1"/>
  <c r="H103" i="112" s="1"/>
  <c r="H104" i="112" s="1"/>
  <c r="H105" i="112" s="1"/>
  <c r="H106" i="112" s="1"/>
  <c r="H107" i="112" s="1"/>
  <c r="H108" i="112" s="1"/>
  <c r="H109" i="112" s="1"/>
  <c r="H110" i="112" s="1"/>
  <c r="H111" i="112" s="1"/>
  <c r="H112" i="112" s="1"/>
  <c r="H113" i="112" s="1"/>
  <c r="H114" i="112" s="1"/>
  <c r="H115" i="112" s="1"/>
  <c r="H116" i="112" s="1"/>
  <c r="H117" i="112" s="1"/>
  <c r="H118" i="112" s="1"/>
  <c r="H119" i="112" s="1"/>
  <c r="H120" i="112" s="1"/>
  <c r="H121" i="112" s="1"/>
  <c r="H122" i="112" s="1"/>
  <c r="H123" i="112" s="1"/>
  <c r="H124" i="112" s="1"/>
  <c r="H125" i="112" s="1"/>
  <c r="H126" i="112" s="1"/>
  <c r="H127" i="112" s="1"/>
  <c r="H128" i="112" s="1"/>
  <c r="H129" i="112" s="1"/>
  <c r="H130" i="112" s="1"/>
  <c r="H131" i="112" s="1"/>
  <c r="H132" i="112" s="1"/>
  <c r="H133" i="112" s="1"/>
  <c r="H134" i="112" s="1"/>
  <c r="H135" i="112" s="1"/>
  <c r="H136" i="112" s="1"/>
  <c r="H137" i="112" s="1"/>
  <c r="H138" i="112" s="1"/>
  <c r="H139" i="112" s="1"/>
  <c r="H140" i="112" s="1"/>
  <c r="H141" i="112" s="1"/>
  <c r="H142" i="112" s="1"/>
  <c r="H143" i="112" s="1"/>
  <c r="H144" i="112" s="1"/>
  <c r="H145" i="112" s="1"/>
  <c r="H146" i="112" s="1"/>
  <c r="H147" i="112" s="1"/>
  <c r="H148" i="112" s="1"/>
  <c r="H149" i="112" s="1"/>
  <c r="H150" i="112" s="1"/>
  <c r="H151" i="112" s="1"/>
  <c r="H152" i="112" s="1"/>
  <c r="H153" i="112" s="1"/>
  <c r="H154" i="112" s="1"/>
  <c r="H155" i="112" s="1"/>
  <c r="H156" i="112" s="1"/>
  <c r="H157" i="112" s="1"/>
  <c r="H158" i="112" s="1"/>
  <c r="H159" i="112" s="1"/>
  <c r="H160" i="112" s="1"/>
  <c r="H161" i="112" s="1"/>
  <c r="H162" i="112" s="1"/>
  <c r="H163" i="112" s="1"/>
  <c r="H164" i="112" s="1"/>
  <c r="H165" i="112" s="1"/>
  <c r="H166" i="112" s="1"/>
  <c r="H167" i="112" s="1"/>
  <c r="H168" i="112" s="1"/>
  <c r="H169" i="112" s="1"/>
  <c r="H170" i="112" s="1"/>
  <c r="H171" i="112" s="1"/>
  <c r="H172" i="112" s="1"/>
  <c r="H173" i="112" s="1"/>
  <c r="H174" i="112" s="1"/>
  <c r="H175" i="112" s="1"/>
  <c r="H176" i="112" s="1"/>
  <c r="H177" i="112" s="1"/>
  <c r="H178" i="112" s="1"/>
  <c r="H179" i="112" s="1"/>
  <c r="H180" i="112" s="1"/>
  <c r="H181" i="112" s="1"/>
  <c r="H182" i="112" s="1"/>
  <c r="H183" i="112" s="1"/>
  <c r="H184" i="112" s="1"/>
  <c r="H185" i="112" s="1"/>
  <c r="H186" i="112" s="1"/>
  <c r="H187" i="112" s="1"/>
  <c r="H188" i="112" s="1"/>
  <c r="H189" i="112" s="1"/>
  <c r="H190" i="112" s="1"/>
  <c r="H191" i="112" s="1"/>
  <c r="H192" i="112" s="1"/>
  <c r="H193" i="112" s="1"/>
  <c r="H194" i="112" s="1"/>
  <c r="H195" i="112" s="1"/>
  <c r="H196" i="112" s="1"/>
  <c r="H197" i="112" s="1"/>
  <c r="H198" i="112" s="1"/>
  <c r="H199" i="112" s="1"/>
  <c r="H200" i="112" s="1"/>
  <c r="H201" i="112" s="1"/>
  <c r="H202" i="112" s="1"/>
  <c r="H203" i="112" s="1"/>
  <c r="H204" i="112" s="1"/>
  <c r="H205" i="112" s="1"/>
  <c r="H206" i="112" s="1"/>
  <c r="H207" i="112" s="1"/>
  <c r="H208" i="112" s="1"/>
  <c r="H209" i="112" s="1"/>
  <c r="H210" i="112" s="1"/>
  <c r="H211" i="112" s="1"/>
  <c r="H212" i="112" s="1"/>
  <c r="H213" i="112" s="1"/>
  <c r="H214" i="112" s="1"/>
  <c r="H215" i="112" s="1"/>
  <c r="H216" i="112" s="1"/>
  <c r="H217" i="112" s="1"/>
  <c r="H218" i="112" s="1"/>
  <c r="H219" i="112" s="1"/>
  <c r="H220" i="112" s="1"/>
  <c r="H221" i="112" s="1"/>
  <c r="H222" i="112" s="1"/>
  <c r="H223" i="112" s="1"/>
  <c r="H224" i="112" s="1"/>
  <c r="H225" i="112" s="1"/>
  <c r="H226" i="112" s="1"/>
  <c r="H227" i="112" s="1"/>
  <c r="H228" i="112" s="1"/>
  <c r="H229" i="112" s="1"/>
  <c r="H230" i="112" s="1"/>
  <c r="H231" i="112" s="1"/>
  <c r="H232" i="112" s="1"/>
  <c r="H233" i="112" s="1"/>
  <c r="H234" i="112" s="1"/>
  <c r="H235" i="112" s="1"/>
  <c r="H236" i="112" s="1"/>
  <c r="H237" i="112" s="1"/>
  <c r="H238" i="112" s="1"/>
  <c r="H239" i="112" s="1"/>
  <c r="H240" i="112" s="1"/>
  <c r="H241" i="112" s="1"/>
  <c r="H242" i="112" s="1"/>
  <c r="H243" i="112" s="1"/>
  <c r="H244" i="112" s="1"/>
  <c r="H245" i="112" s="1"/>
  <c r="H246" i="112" s="1"/>
  <c r="H247" i="112" s="1"/>
  <c r="H248" i="112" s="1"/>
  <c r="H249" i="112" s="1"/>
  <c r="H250" i="112" s="1"/>
  <c r="H251" i="112" s="1"/>
  <c r="H252" i="112" s="1"/>
  <c r="H253" i="112" s="1"/>
  <c r="H254" i="112" s="1"/>
  <c r="H255" i="112" s="1"/>
  <c r="H256" i="112" s="1"/>
  <c r="H257" i="112" s="1"/>
  <c r="H258" i="112" s="1"/>
  <c r="H259" i="112" s="1"/>
  <c r="H260" i="112" s="1"/>
  <c r="H261" i="112" s="1"/>
  <c r="H262" i="112" s="1"/>
  <c r="H263" i="112" s="1"/>
  <c r="H264" i="112" s="1"/>
  <c r="H265" i="112" s="1"/>
  <c r="H266" i="112" s="1"/>
  <c r="H267" i="112" s="1"/>
  <c r="H268" i="112" s="1"/>
  <c r="H269" i="112" s="1"/>
  <c r="H270" i="112" s="1"/>
  <c r="H271" i="112" s="1"/>
  <c r="H272" i="112" s="1"/>
  <c r="H273" i="112" s="1"/>
  <c r="H274" i="112" s="1"/>
  <c r="H275" i="112" s="1"/>
  <c r="H276" i="112" s="1"/>
  <c r="H277" i="112" s="1"/>
  <c r="H278" i="112" s="1"/>
  <c r="H279" i="112" s="1"/>
  <c r="H280" i="112" s="1"/>
  <c r="H281" i="112" s="1"/>
  <c r="H282" i="112" s="1"/>
  <c r="H283" i="112" s="1"/>
  <c r="H284" i="112" s="1"/>
  <c r="H285" i="112" s="1"/>
  <c r="H286" i="112" s="1"/>
  <c r="H287" i="112" s="1"/>
  <c r="H288" i="112" s="1"/>
  <c r="H289" i="112" s="1"/>
  <c r="H290" i="112" s="1"/>
  <c r="H291" i="112" s="1"/>
  <c r="H292" i="112" s="1"/>
  <c r="H293" i="112" s="1"/>
  <c r="H294" i="112" s="1"/>
  <c r="H295" i="112" s="1"/>
  <c r="H296" i="112" s="1"/>
  <c r="H297" i="112" s="1"/>
  <c r="H298" i="112" s="1"/>
  <c r="H299" i="112" s="1"/>
  <c r="H300" i="112" s="1"/>
  <c r="H301" i="112" s="1"/>
  <c r="H302" i="112" s="1"/>
  <c r="H303" i="112" s="1"/>
  <c r="H304" i="112" s="1"/>
  <c r="H305" i="112" s="1"/>
  <c r="H306" i="112" s="1"/>
  <c r="H307" i="112" s="1"/>
  <c r="H308" i="112" s="1"/>
  <c r="H309" i="112" s="1"/>
  <c r="H310" i="112" s="1"/>
  <c r="H311" i="112" s="1"/>
  <c r="H312" i="112" s="1"/>
  <c r="H313" i="112" s="1"/>
  <c r="H314" i="112" s="1"/>
  <c r="H315" i="112" s="1"/>
  <c r="H316" i="112" s="1"/>
  <c r="H317" i="112" s="1"/>
  <c r="H318" i="112" s="1"/>
  <c r="H319" i="112" s="1"/>
  <c r="H320" i="112" s="1"/>
  <c r="H321" i="112" s="1"/>
  <c r="H322" i="112" s="1"/>
  <c r="H323" i="112" s="1"/>
  <c r="H324" i="112" s="1"/>
  <c r="H325" i="112" s="1"/>
  <c r="H326" i="112" s="1"/>
  <c r="H327" i="112" s="1"/>
  <c r="H328" i="112" s="1"/>
  <c r="H329" i="112" s="1"/>
  <c r="H330" i="112" s="1"/>
  <c r="H331" i="112" s="1"/>
  <c r="H332" i="112" s="1"/>
  <c r="H333" i="112" s="1"/>
  <c r="H334" i="112" s="1"/>
  <c r="H335" i="112" s="1"/>
  <c r="H336" i="112" s="1"/>
  <c r="H337" i="112" s="1"/>
  <c r="H338" i="112" s="1"/>
  <c r="H339" i="112" s="1"/>
  <c r="H340" i="112" s="1"/>
  <c r="H341" i="112" s="1"/>
  <c r="H342" i="112" s="1"/>
  <c r="H343" i="112" s="1"/>
  <c r="H344" i="112" s="1"/>
  <c r="H345" i="112" s="1"/>
  <c r="H346" i="112" s="1"/>
  <c r="H347" i="112" s="1"/>
  <c r="H348" i="112" s="1"/>
  <c r="H349" i="112" s="1"/>
  <c r="H350" i="112" s="1"/>
  <c r="H351" i="112" s="1"/>
  <c r="H352" i="112" s="1"/>
  <c r="H353" i="112" s="1"/>
  <c r="H354" i="112" s="1"/>
  <c r="H355" i="112" s="1"/>
  <c r="H356" i="112" s="1"/>
  <c r="H357" i="112" s="1"/>
  <c r="H358" i="112" s="1"/>
  <c r="H359" i="112" s="1"/>
  <c r="H360" i="112" s="1"/>
  <c r="H361" i="112" s="1"/>
  <c r="H362" i="112" s="1"/>
  <c r="H363" i="112" s="1"/>
  <c r="H364" i="112" s="1"/>
  <c r="H365" i="112" s="1"/>
  <c r="H366" i="112" s="1"/>
  <c r="H367" i="112" s="1"/>
  <c r="H368" i="112" s="1"/>
  <c r="H369" i="112" s="1"/>
  <c r="H370" i="112" s="1"/>
  <c r="H371" i="112" s="1"/>
  <c r="H372" i="112" s="1"/>
  <c r="H373" i="112" s="1"/>
  <c r="H374" i="112" s="1"/>
  <c r="H375" i="112" s="1"/>
  <c r="H376" i="112" s="1"/>
  <c r="H377" i="112" s="1"/>
  <c r="H378" i="112" s="1"/>
  <c r="H379" i="112" s="1"/>
  <c r="H380" i="112" s="1"/>
  <c r="H381" i="112" s="1"/>
  <c r="H382" i="112" s="1"/>
  <c r="H383" i="112" s="1"/>
  <c r="H384" i="112" s="1"/>
  <c r="H385" i="112" s="1"/>
  <c r="H386" i="112" s="1"/>
  <c r="H387" i="112" s="1"/>
  <c r="H388" i="112" s="1"/>
  <c r="H389" i="112" s="1"/>
  <c r="H390" i="112" s="1"/>
  <c r="H391" i="112" s="1"/>
  <c r="H392" i="112" s="1"/>
  <c r="H393" i="112" s="1"/>
  <c r="H394" i="112" s="1"/>
  <c r="H395" i="112" s="1"/>
  <c r="H396" i="112" s="1"/>
  <c r="H397" i="112" s="1"/>
  <c r="H398" i="112" s="1"/>
  <c r="H399" i="112" s="1"/>
  <c r="H400" i="112" s="1"/>
  <c r="H401" i="112" s="1"/>
  <c r="H402" i="112" s="1"/>
  <c r="H403" i="112" s="1"/>
  <c r="H404" i="112" s="1"/>
  <c r="H405" i="112" s="1"/>
  <c r="H406" i="112" s="1"/>
  <c r="H407" i="112" s="1"/>
  <c r="H408" i="112" s="1"/>
  <c r="H409" i="112" s="1"/>
  <c r="H410" i="112" s="1"/>
  <c r="H411" i="112" s="1"/>
  <c r="H412" i="112" s="1"/>
  <c r="H413" i="112" s="1"/>
  <c r="H414" i="112" s="1"/>
  <c r="H415" i="112" s="1"/>
  <c r="H416" i="112" s="1"/>
  <c r="H417" i="112" s="1"/>
  <c r="H418" i="112" s="1"/>
  <c r="H419" i="112" s="1"/>
  <c r="H420" i="112" s="1"/>
  <c r="H421" i="112" s="1"/>
  <c r="H422" i="112" s="1"/>
  <c r="H423" i="112" s="1"/>
  <c r="H424" i="112" s="1"/>
  <c r="H425" i="112" s="1"/>
  <c r="H426" i="112" s="1"/>
  <c r="H427" i="112" s="1"/>
  <c r="H428" i="112" s="1"/>
  <c r="H429" i="112" s="1"/>
  <c r="H430" i="112" s="1"/>
  <c r="H431" i="112" s="1"/>
  <c r="H432" i="112" s="1"/>
  <c r="H433" i="112" s="1"/>
  <c r="H434" i="112" s="1"/>
  <c r="H435" i="112" s="1"/>
  <c r="H436" i="112" s="1"/>
  <c r="H437" i="112" s="1"/>
  <c r="H438" i="112" s="1"/>
  <c r="H439" i="112" s="1"/>
  <c r="H440" i="112" s="1"/>
  <c r="H441" i="112" s="1"/>
  <c r="H442" i="112" s="1"/>
  <c r="H443" i="112" s="1"/>
  <c r="H444" i="112" s="1"/>
  <c r="H445" i="112" s="1"/>
  <c r="H446" i="112" s="1"/>
  <c r="H447" i="112" s="1"/>
  <c r="H448" i="112" s="1"/>
  <c r="H449" i="112" s="1"/>
  <c r="H450" i="112" s="1"/>
  <c r="H451" i="112" s="1"/>
  <c r="H452" i="112" s="1"/>
  <c r="H453" i="112" s="1"/>
  <c r="H454" i="112" s="1"/>
  <c r="H455" i="112" s="1"/>
  <c r="H456" i="112" s="1"/>
  <c r="H457" i="112" s="1"/>
  <c r="H458" i="112" s="1"/>
  <c r="H459" i="112" s="1"/>
  <c r="H460" i="112" s="1"/>
  <c r="H461" i="112" s="1"/>
  <c r="H462" i="112" s="1"/>
  <c r="H463" i="112" s="1"/>
  <c r="H464" i="112" s="1"/>
  <c r="H465" i="112" s="1"/>
  <c r="H466" i="112" s="1"/>
  <c r="H467" i="112" s="1"/>
  <c r="H468" i="112" s="1"/>
  <c r="H469" i="112" s="1"/>
  <c r="H470" i="112" s="1"/>
  <c r="H471" i="112" s="1"/>
  <c r="H472" i="112" s="1"/>
  <c r="H473" i="112" s="1"/>
  <c r="H474" i="112" s="1"/>
  <c r="H475" i="112" s="1"/>
  <c r="H476" i="112" s="1"/>
  <c r="H477" i="112" s="1"/>
  <c r="H478" i="112" s="1"/>
  <c r="H479" i="112" s="1"/>
  <c r="H480" i="112" s="1"/>
  <c r="H481" i="112" s="1"/>
  <c r="H482" i="112" s="1"/>
  <c r="H483" i="112" s="1"/>
  <c r="H484" i="112" s="1"/>
  <c r="H485" i="112" s="1"/>
  <c r="H486" i="112" s="1"/>
  <c r="H487" i="112" s="1"/>
  <c r="H488" i="112" s="1"/>
  <c r="H489" i="112" s="1"/>
  <c r="H490" i="112" s="1"/>
  <c r="H491" i="112" s="1"/>
  <c r="H492" i="112" s="1"/>
  <c r="H493" i="112" s="1"/>
  <c r="H494" i="112" s="1"/>
  <c r="H495" i="112" s="1"/>
  <c r="H496" i="112" s="1"/>
  <c r="H497" i="112" s="1"/>
  <c r="H498" i="112" s="1"/>
  <c r="H499" i="112" s="1"/>
  <c r="H500" i="112" s="1"/>
  <c r="H501" i="112" s="1"/>
  <c r="H502" i="112" s="1"/>
  <c r="H503" i="112" s="1"/>
  <c r="H504" i="112" s="1"/>
  <c r="H505" i="112" s="1"/>
  <c r="H506" i="112" s="1"/>
  <c r="H507" i="112" s="1"/>
  <c r="H508" i="112" s="1"/>
  <c r="H509" i="112" s="1"/>
  <c r="H510" i="112" s="1"/>
  <c r="H511" i="112" s="1"/>
  <c r="H512" i="112" s="1"/>
  <c r="H513" i="112" s="1"/>
  <c r="H514" i="112" s="1"/>
  <c r="H515" i="112" s="1"/>
  <c r="H516" i="112" s="1"/>
  <c r="H517" i="112" s="1"/>
  <c r="H518" i="112" s="1"/>
  <c r="H519" i="112" s="1"/>
  <c r="H520" i="112" s="1"/>
  <c r="H521" i="112" s="1"/>
  <c r="H522" i="112" s="1"/>
  <c r="H523" i="112" s="1"/>
  <c r="H524" i="112" s="1"/>
  <c r="H525" i="112" s="1"/>
  <c r="H526" i="112" s="1"/>
  <c r="H527" i="112" s="1"/>
  <c r="H528" i="112" s="1"/>
  <c r="H529" i="112" s="1"/>
  <c r="H530" i="112" s="1"/>
  <c r="H531" i="112" s="1"/>
  <c r="H532" i="112" s="1"/>
  <c r="H533" i="112" s="1"/>
  <c r="H534" i="112" s="1"/>
  <c r="H535" i="112" s="1"/>
  <c r="H536" i="112" s="1"/>
  <c r="H537" i="112" s="1"/>
  <c r="H538" i="112" s="1"/>
  <c r="H539" i="112" s="1"/>
  <c r="H540" i="112" s="1"/>
  <c r="H541" i="112" s="1"/>
  <c r="H542" i="112" s="1"/>
  <c r="H543" i="112" s="1"/>
  <c r="H544" i="112" s="1"/>
  <c r="H545" i="112" s="1"/>
  <c r="H546" i="112" s="1"/>
  <c r="H547" i="112" s="1"/>
  <c r="H548" i="112" s="1"/>
  <c r="H549" i="112" s="1"/>
  <c r="H550" i="112" s="1"/>
  <c r="H551" i="112" s="1"/>
  <c r="H552" i="112" s="1"/>
  <c r="H553" i="112" s="1"/>
  <c r="H554" i="112" s="1"/>
  <c r="H555" i="112" s="1"/>
  <c r="H556" i="112" s="1"/>
  <c r="H557" i="112" s="1"/>
  <c r="H558" i="112" s="1"/>
  <c r="H559" i="112" s="1"/>
  <c r="H560" i="112" s="1"/>
  <c r="H561" i="112" s="1"/>
  <c r="H562" i="112" s="1"/>
  <c r="H563" i="112" s="1"/>
  <c r="H564" i="112" s="1"/>
  <c r="H565" i="112" s="1"/>
  <c r="H566" i="112" s="1"/>
  <c r="H567" i="112" s="1"/>
  <c r="H568" i="112" s="1"/>
  <c r="H569" i="112" s="1"/>
  <c r="H570" i="112" s="1"/>
  <c r="H571" i="112" s="1"/>
  <c r="H572" i="112" s="1"/>
  <c r="H573" i="112" s="1"/>
  <c r="H574" i="112" s="1"/>
  <c r="H575" i="112" s="1"/>
  <c r="H576" i="112" s="1"/>
  <c r="H577" i="112" s="1"/>
  <c r="H578" i="112" s="1"/>
  <c r="H579" i="112" s="1"/>
  <c r="H580" i="112" s="1"/>
  <c r="H581" i="112" s="1"/>
  <c r="H582" i="112" s="1"/>
  <c r="H583" i="112" s="1"/>
  <c r="H584" i="112" s="1"/>
  <c r="H585" i="112" s="1"/>
  <c r="H586" i="112" s="1"/>
  <c r="H587" i="112" s="1"/>
  <c r="H588" i="112" s="1"/>
  <c r="H589" i="112" s="1"/>
  <c r="H590" i="112" s="1"/>
  <c r="H591" i="112" s="1"/>
  <c r="H592" i="112" s="1"/>
  <c r="H593" i="112" s="1"/>
  <c r="H594" i="112" s="1"/>
  <c r="H595" i="112" s="1"/>
  <c r="H596" i="112" s="1"/>
  <c r="H597" i="112" s="1"/>
  <c r="H598" i="112" s="1"/>
  <c r="H599" i="112" s="1"/>
  <c r="H600" i="112" s="1"/>
  <c r="H601" i="112" s="1"/>
  <c r="H602" i="112" s="1"/>
  <c r="H603" i="112" s="1"/>
  <c r="H604" i="112" s="1"/>
  <c r="H605" i="112" s="1"/>
  <c r="H606" i="112" s="1"/>
  <c r="H607" i="112" s="1"/>
  <c r="H608" i="112" s="1"/>
  <c r="F10" i="112"/>
  <c r="H9" i="112"/>
  <c r="F9" i="112"/>
  <c r="C6" i="112"/>
  <c r="B6" i="112"/>
  <c r="C428" i="112" s="1"/>
  <c r="C578" i="111"/>
  <c r="C553" i="111"/>
  <c r="C541" i="111"/>
  <c r="C518" i="111"/>
  <c r="C504" i="111"/>
  <c r="C481" i="111"/>
  <c r="C359" i="111"/>
  <c r="C301" i="111"/>
  <c r="C269" i="111"/>
  <c r="C220" i="111"/>
  <c r="C212" i="111"/>
  <c r="C197" i="111"/>
  <c r="C191" i="111"/>
  <c r="C185" i="111"/>
  <c r="C151" i="111"/>
  <c r="C149" i="111"/>
  <c r="C148" i="111"/>
  <c r="C147" i="111"/>
  <c r="C146" i="111"/>
  <c r="C142" i="111"/>
  <c r="C135" i="111"/>
  <c r="C133" i="111"/>
  <c r="C132" i="111"/>
  <c r="C131" i="111"/>
  <c r="C130" i="111"/>
  <c r="C126" i="111"/>
  <c r="C119" i="111"/>
  <c r="C117" i="111"/>
  <c r="C116" i="111"/>
  <c r="C115" i="111"/>
  <c r="C114" i="111"/>
  <c r="C110" i="111"/>
  <c r="C103" i="111"/>
  <c r="C101" i="111"/>
  <c r="C100" i="111"/>
  <c r="C99" i="111"/>
  <c r="C98" i="111"/>
  <c r="C94" i="111"/>
  <c r="C93" i="111"/>
  <c r="C89" i="111"/>
  <c r="C88" i="111"/>
  <c r="C84" i="111"/>
  <c r="C83" i="111"/>
  <c r="C82" i="111"/>
  <c r="C80" i="111"/>
  <c r="C79" i="111"/>
  <c r="C78" i="111"/>
  <c r="C77" i="111"/>
  <c r="C74" i="111"/>
  <c r="C73" i="111"/>
  <c r="C72" i="111"/>
  <c r="C68" i="111"/>
  <c r="C67" i="111"/>
  <c r="C63" i="111"/>
  <c r="C62" i="111"/>
  <c r="C58" i="111"/>
  <c r="C57" i="111"/>
  <c r="C56" i="111"/>
  <c r="C54" i="111"/>
  <c r="C53" i="111"/>
  <c r="C52" i="111"/>
  <c r="C51" i="111"/>
  <c r="C47" i="111"/>
  <c r="C46" i="111"/>
  <c r="C45" i="111"/>
  <c r="C42" i="111"/>
  <c r="C41" i="111"/>
  <c r="C40" i="111"/>
  <c r="C38" i="111"/>
  <c r="C37" i="111"/>
  <c r="C36" i="111"/>
  <c r="C35" i="111"/>
  <c r="C31" i="111"/>
  <c r="C30" i="111"/>
  <c r="C26" i="111"/>
  <c r="C25" i="111"/>
  <c r="C24" i="111"/>
  <c r="C21" i="111"/>
  <c r="C20" i="111"/>
  <c r="C19" i="111"/>
  <c r="C17" i="111"/>
  <c r="C16" i="111"/>
  <c r="C15" i="111"/>
  <c r="C14" i="111"/>
  <c r="C10" i="111"/>
  <c r="C9" i="111"/>
  <c r="C6" i="111"/>
  <c r="B6" i="111"/>
  <c r="C519" i="111" s="1"/>
  <c r="C186" i="110"/>
  <c r="C6" i="110"/>
  <c r="B6" i="110"/>
  <c r="C81" i="110" s="1"/>
  <c r="H9" i="109"/>
  <c r="G8" i="109"/>
  <c r="H7" i="109"/>
  <c r="I55" i="114" l="1"/>
  <c r="F55" i="114"/>
  <c r="O55" i="114" s="1"/>
  <c r="J55" i="114"/>
  <c r="H55" i="114"/>
  <c r="C56" i="114" a="1"/>
  <c r="C56" i="114" s="1"/>
  <c r="C57" i="114" s="1" a="1"/>
  <c r="C57" i="114" s="1"/>
  <c r="N54" i="114"/>
  <c r="E54" i="114"/>
  <c r="G54" i="114"/>
  <c r="M54" i="114"/>
  <c r="L54" i="114"/>
  <c r="K54" i="114"/>
  <c r="C283" i="110"/>
  <c r="C36" i="110"/>
  <c r="C513" i="110"/>
  <c r="E19" i="110"/>
  <c r="E35" i="110"/>
  <c r="E51" i="110"/>
  <c r="E67" i="110"/>
  <c r="E83" i="110"/>
  <c r="E99" i="110"/>
  <c r="E115" i="110"/>
  <c r="E131" i="110"/>
  <c r="E147" i="110"/>
  <c r="E163" i="110"/>
  <c r="E179" i="110"/>
  <c r="E195" i="110"/>
  <c r="E211" i="110"/>
  <c r="E227" i="110"/>
  <c r="E243" i="110"/>
  <c r="E259" i="110"/>
  <c r="E275" i="110"/>
  <c r="E291" i="110"/>
  <c r="E307" i="110"/>
  <c r="E323" i="110"/>
  <c r="E339" i="110"/>
  <c r="E355" i="110"/>
  <c r="E371" i="110"/>
  <c r="E387" i="110"/>
  <c r="E403" i="110"/>
  <c r="E419" i="110"/>
  <c r="E435" i="110"/>
  <c r="E451" i="110"/>
  <c r="E467" i="110"/>
  <c r="E483" i="110"/>
  <c r="E499" i="110"/>
  <c r="E515" i="110"/>
  <c r="E531" i="110"/>
  <c r="E547" i="110"/>
  <c r="E563" i="110"/>
  <c r="E579" i="110"/>
  <c r="E595" i="110"/>
  <c r="D11" i="110"/>
  <c r="D27" i="110"/>
  <c r="D43" i="110"/>
  <c r="D59" i="110"/>
  <c r="D75" i="110"/>
  <c r="D91" i="110"/>
  <c r="D107" i="110"/>
  <c r="D123" i="110"/>
  <c r="D139" i="110"/>
  <c r="D155" i="110"/>
  <c r="D187" i="110"/>
  <c r="D203" i="110"/>
  <c r="D219" i="110"/>
  <c r="D251" i="110"/>
  <c r="D283" i="110"/>
  <c r="D315" i="110"/>
  <c r="D363" i="110"/>
  <c r="D411" i="110"/>
  <c r="D459" i="110"/>
  <c r="D507" i="110"/>
  <c r="D555" i="110"/>
  <c r="E20" i="110"/>
  <c r="E36" i="110"/>
  <c r="E52" i="110"/>
  <c r="E68" i="110"/>
  <c r="E84" i="110"/>
  <c r="E100" i="110"/>
  <c r="E116" i="110"/>
  <c r="E132" i="110"/>
  <c r="E148" i="110"/>
  <c r="E164" i="110"/>
  <c r="E180" i="110"/>
  <c r="E196" i="110"/>
  <c r="E212" i="110"/>
  <c r="E228" i="110"/>
  <c r="E244" i="110"/>
  <c r="E260" i="110"/>
  <c r="E276" i="110"/>
  <c r="E292" i="110"/>
  <c r="E308" i="110"/>
  <c r="E324" i="110"/>
  <c r="E340" i="110"/>
  <c r="E356" i="110"/>
  <c r="E372" i="110"/>
  <c r="E388" i="110"/>
  <c r="E404" i="110"/>
  <c r="E420" i="110"/>
  <c r="E436" i="110"/>
  <c r="E452" i="110"/>
  <c r="E468" i="110"/>
  <c r="E484" i="110"/>
  <c r="E500" i="110"/>
  <c r="E516" i="110"/>
  <c r="E532" i="110"/>
  <c r="E548" i="110"/>
  <c r="E564" i="110"/>
  <c r="E580" i="110"/>
  <c r="E596" i="110"/>
  <c r="D12" i="110"/>
  <c r="D28" i="110"/>
  <c r="D44" i="110"/>
  <c r="D60" i="110"/>
  <c r="D76" i="110"/>
  <c r="D92" i="110"/>
  <c r="D108" i="110"/>
  <c r="D124" i="110"/>
  <c r="D140" i="110"/>
  <c r="D156" i="110"/>
  <c r="D172" i="110"/>
  <c r="D188" i="110"/>
  <c r="D204" i="110"/>
  <c r="D220" i="110"/>
  <c r="D236" i="110"/>
  <c r="D252" i="110"/>
  <c r="D268" i="110"/>
  <c r="D284" i="110"/>
  <c r="D300" i="110"/>
  <c r="D316" i="110"/>
  <c r="D332" i="110"/>
  <c r="D348" i="110"/>
  <c r="D364" i="110"/>
  <c r="D380" i="110"/>
  <c r="E21" i="110"/>
  <c r="E37" i="110"/>
  <c r="E53" i="110"/>
  <c r="E69" i="110"/>
  <c r="E85" i="110"/>
  <c r="E101" i="110"/>
  <c r="E117" i="110"/>
  <c r="E133" i="110"/>
  <c r="E149" i="110"/>
  <c r="E165" i="110"/>
  <c r="E181" i="110"/>
  <c r="E197" i="110"/>
  <c r="E213" i="110"/>
  <c r="E229" i="110"/>
  <c r="E245" i="110"/>
  <c r="E261" i="110"/>
  <c r="E277" i="110"/>
  <c r="E293" i="110"/>
  <c r="E309" i="110"/>
  <c r="E325" i="110"/>
  <c r="E341" i="110"/>
  <c r="E357" i="110"/>
  <c r="E373" i="110"/>
  <c r="E389" i="110"/>
  <c r="E405" i="110"/>
  <c r="E421" i="110"/>
  <c r="E437" i="110"/>
  <c r="E453" i="110"/>
  <c r="E469" i="110"/>
  <c r="E485" i="110"/>
  <c r="E501" i="110"/>
  <c r="E517" i="110"/>
  <c r="E533" i="110"/>
  <c r="E549" i="110"/>
  <c r="E565" i="110"/>
  <c r="E581" i="110"/>
  <c r="E597" i="110"/>
  <c r="D13" i="110"/>
  <c r="D29" i="110"/>
  <c r="D45" i="110"/>
  <c r="D61" i="110"/>
  <c r="D77" i="110"/>
  <c r="D93" i="110"/>
  <c r="D109" i="110"/>
  <c r="D125" i="110"/>
  <c r="D141" i="110"/>
  <c r="D157" i="110"/>
  <c r="D173" i="110"/>
  <c r="D189" i="110"/>
  <c r="D205" i="110"/>
  <c r="D221" i="110"/>
  <c r="D237" i="110"/>
  <c r="D253" i="110"/>
  <c r="D269" i="110"/>
  <c r="D285" i="110"/>
  <c r="D301" i="110"/>
  <c r="D317" i="110"/>
  <c r="D333" i="110"/>
  <c r="D349" i="110"/>
  <c r="D365" i="110"/>
  <c r="D381" i="110"/>
  <c r="D397" i="110"/>
  <c r="D413" i="110"/>
  <c r="D429" i="110"/>
  <c r="D445" i="110"/>
  <c r="D461" i="110"/>
  <c r="D477" i="110"/>
  <c r="D493" i="110"/>
  <c r="D509" i="110"/>
  <c r="D525" i="110"/>
  <c r="D541" i="110"/>
  <c r="D557" i="110"/>
  <c r="D573" i="110"/>
  <c r="D589" i="110"/>
  <c r="D605" i="110"/>
  <c r="E22" i="110"/>
  <c r="E38" i="110"/>
  <c r="E54" i="110"/>
  <c r="E70" i="110"/>
  <c r="E102" i="110"/>
  <c r="E118" i="110"/>
  <c r="E134" i="110"/>
  <c r="E150" i="110"/>
  <c r="E166" i="110"/>
  <c r="E182" i="110"/>
  <c r="E86" i="110"/>
  <c r="E14" i="110"/>
  <c r="E30" i="110"/>
  <c r="E46" i="110"/>
  <c r="E62" i="110"/>
  <c r="E78" i="110"/>
  <c r="E94" i="110"/>
  <c r="E110" i="110"/>
  <c r="E126" i="110"/>
  <c r="E142" i="110"/>
  <c r="E158" i="110"/>
  <c r="E174" i="110"/>
  <c r="E190" i="110"/>
  <c r="E206" i="110"/>
  <c r="E222" i="110"/>
  <c r="E238" i="110"/>
  <c r="E254" i="110"/>
  <c r="E270" i="110"/>
  <c r="E286" i="110"/>
  <c r="E302" i="110"/>
  <c r="E318" i="110"/>
  <c r="E334" i="110"/>
  <c r="E350" i="110"/>
  <c r="E366" i="110"/>
  <c r="E382" i="110"/>
  <c r="E398" i="110"/>
  <c r="E414" i="110"/>
  <c r="E430" i="110"/>
  <c r="E446" i="110"/>
  <c r="E462" i="110"/>
  <c r="E478" i="110"/>
  <c r="E494" i="110"/>
  <c r="E510" i="110"/>
  <c r="E526" i="110"/>
  <c r="E542" i="110"/>
  <c r="E558" i="110"/>
  <c r="E574" i="110"/>
  <c r="E590" i="110"/>
  <c r="E606" i="110"/>
  <c r="D22" i="110"/>
  <c r="D38" i="110"/>
  <c r="D54" i="110"/>
  <c r="D70" i="110"/>
  <c r="D86" i="110"/>
  <c r="D102" i="110"/>
  <c r="D118" i="110"/>
  <c r="D134" i="110"/>
  <c r="D150" i="110"/>
  <c r="D166" i="110"/>
  <c r="D182" i="110"/>
  <c r="D198" i="110"/>
  <c r="D214" i="110"/>
  <c r="D230" i="110"/>
  <c r="D246" i="110"/>
  <c r="D262" i="110"/>
  <c r="D278" i="110"/>
  <c r="D294" i="110"/>
  <c r="D310" i="110"/>
  <c r="D326" i="110"/>
  <c r="D342" i="110"/>
  <c r="D358" i="110"/>
  <c r="D374" i="110"/>
  <c r="D390" i="110"/>
  <c r="D406" i="110"/>
  <c r="D422" i="110"/>
  <c r="D438" i="110"/>
  <c r="D454" i="110"/>
  <c r="D470" i="110"/>
  <c r="D486" i="110"/>
  <c r="D502" i="110"/>
  <c r="D518" i="110"/>
  <c r="D534" i="110"/>
  <c r="D550" i="110"/>
  <c r="D566" i="110"/>
  <c r="D582" i="110"/>
  <c r="D598" i="110"/>
  <c r="D247" i="110"/>
  <c r="D279" i="110"/>
  <c r="D311" i="110"/>
  <c r="D343" i="110"/>
  <c r="D375" i="110"/>
  <c r="D407" i="110"/>
  <c r="D439" i="110"/>
  <c r="D471" i="110"/>
  <c r="E15" i="110"/>
  <c r="E31" i="110"/>
  <c r="E47" i="110"/>
  <c r="E63" i="110"/>
  <c r="E79" i="110"/>
  <c r="E95" i="110"/>
  <c r="E111" i="110"/>
  <c r="E127" i="110"/>
  <c r="E143" i="110"/>
  <c r="E159" i="110"/>
  <c r="E175" i="110"/>
  <c r="E191" i="110"/>
  <c r="E207" i="110"/>
  <c r="E223" i="110"/>
  <c r="E239" i="110"/>
  <c r="E255" i="110"/>
  <c r="E271" i="110"/>
  <c r="E287" i="110"/>
  <c r="E303" i="110"/>
  <c r="E319" i="110"/>
  <c r="E335" i="110"/>
  <c r="E351" i="110"/>
  <c r="E367" i="110"/>
  <c r="E383" i="110"/>
  <c r="E399" i="110"/>
  <c r="E415" i="110"/>
  <c r="E431" i="110"/>
  <c r="E447" i="110"/>
  <c r="E463" i="110"/>
  <c r="E479" i="110"/>
  <c r="E495" i="110"/>
  <c r="E511" i="110"/>
  <c r="E527" i="110"/>
  <c r="E543" i="110"/>
  <c r="E559" i="110"/>
  <c r="E575" i="110"/>
  <c r="E591" i="110"/>
  <c r="E607" i="110"/>
  <c r="D23" i="110"/>
  <c r="D39" i="110"/>
  <c r="D55" i="110"/>
  <c r="D71" i="110"/>
  <c r="D87" i="110"/>
  <c r="D103" i="110"/>
  <c r="D119" i="110"/>
  <c r="D135" i="110"/>
  <c r="D151" i="110"/>
  <c r="D167" i="110"/>
  <c r="D183" i="110"/>
  <c r="D199" i="110"/>
  <c r="D215" i="110"/>
  <c r="D231" i="110"/>
  <c r="D263" i="110"/>
  <c r="D295" i="110"/>
  <c r="D327" i="110"/>
  <c r="D359" i="110"/>
  <c r="D391" i="110"/>
  <c r="D423" i="110"/>
  <c r="D455" i="110"/>
  <c r="D487" i="110"/>
  <c r="E16" i="110"/>
  <c r="E32" i="110"/>
  <c r="E48" i="110"/>
  <c r="E64" i="110"/>
  <c r="E80" i="110"/>
  <c r="E96" i="110"/>
  <c r="E112" i="110"/>
  <c r="E128" i="110"/>
  <c r="E144" i="110"/>
  <c r="E160" i="110"/>
  <c r="E176" i="110"/>
  <c r="E192" i="110"/>
  <c r="E208" i="110"/>
  <c r="E224" i="110"/>
  <c r="E240" i="110"/>
  <c r="E256" i="110"/>
  <c r="E272" i="110"/>
  <c r="E288" i="110"/>
  <c r="E304" i="110"/>
  <c r="E320" i="110"/>
  <c r="E336" i="110"/>
  <c r="E352" i="110"/>
  <c r="E368" i="110"/>
  <c r="E384" i="110"/>
  <c r="E400" i="110"/>
  <c r="E416" i="110"/>
  <c r="E432" i="110"/>
  <c r="E448" i="110"/>
  <c r="E464" i="110"/>
  <c r="E480" i="110"/>
  <c r="E496" i="110"/>
  <c r="E512" i="110"/>
  <c r="E528" i="110"/>
  <c r="E544" i="110"/>
  <c r="E560" i="110"/>
  <c r="E576" i="110"/>
  <c r="E592" i="110"/>
  <c r="E608" i="110"/>
  <c r="D24" i="110"/>
  <c r="D40" i="110"/>
  <c r="D56" i="110"/>
  <c r="D72" i="110"/>
  <c r="D88" i="110"/>
  <c r="D104" i="110"/>
  <c r="D120" i="110"/>
  <c r="D136" i="110"/>
  <c r="D152" i="110"/>
  <c r="D168" i="110"/>
  <c r="D184" i="110"/>
  <c r="D200" i="110"/>
  <c r="D216" i="110"/>
  <c r="D232" i="110"/>
  <c r="D248" i="110"/>
  <c r="D264" i="110"/>
  <c r="D280" i="110"/>
  <c r="D296" i="110"/>
  <c r="E17" i="110"/>
  <c r="E33" i="110"/>
  <c r="E49" i="110"/>
  <c r="E65" i="110"/>
  <c r="E81" i="110"/>
  <c r="E97" i="110"/>
  <c r="E113" i="110"/>
  <c r="E129" i="110"/>
  <c r="E145" i="110"/>
  <c r="E161" i="110"/>
  <c r="E177" i="110"/>
  <c r="E193" i="110"/>
  <c r="E209" i="110"/>
  <c r="E225" i="110"/>
  <c r="E241" i="110"/>
  <c r="E257" i="110"/>
  <c r="E273" i="110"/>
  <c r="E289" i="110"/>
  <c r="E305" i="110"/>
  <c r="E321" i="110"/>
  <c r="E337" i="110"/>
  <c r="E353" i="110"/>
  <c r="E369" i="110"/>
  <c r="E385" i="110"/>
  <c r="E401" i="110"/>
  <c r="E417" i="110"/>
  <c r="E433" i="110"/>
  <c r="E449" i="110"/>
  <c r="E465" i="110"/>
  <c r="E481" i="110"/>
  <c r="E497" i="110"/>
  <c r="E513" i="110"/>
  <c r="E529" i="110"/>
  <c r="E545" i="110"/>
  <c r="E561" i="110"/>
  <c r="E577" i="110"/>
  <c r="E593" i="110"/>
  <c r="E10" i="110"/>
  <c r="D25" i="110"/>
  <c r="D41" i="110"/>
  <c r="D57" i="110"/>
  <c r="D73" i="110"/>
  <c r="D89" i="110"/>
  <c r="D105" i="110"/>
  <c r="D121" i="110"/>
  <c r="D137" i="110"/>
  <c r="D153" i="110"/>
  <c r="D169" i="110"/>
  <c r="D185" i="110"/>
  <c r="D201" i="110"/>
  <c r="D217" i="110"/>
  <c r="D233" i="110"/>
  <c r="D249" i="110"/>
  <c r="D265" i="110"/>
  <c r="D281" i="110"/>
  <c r="D297" i="110"/>
  <c r="D313" i="110"/>
  <c r="D329" i="110"/>
  <c r="D345" i="110"/>
  <c r="D361" i="110"/>
  <c r="D377" i="110"/>
  <c r="D393" i="110"/>
  <c r="D409" i="110"/>
  <c r="D425" i="110"/>
  <c r="D441" i="110"/>
  <c r="D457" i="110"/>
  <c r="D473" i="110"/>
  <c r="D489" i="110"/>
  <c r="D505" i="110"/>
  <c r="D521" i="110"/>
  <c r="D537" i="110"/>
  <c r="D553" i="110"/>
  <c r="D569" i="110"/>
  <c r="D585" i="110"/>
  <c r="D601" i="110"/>
  <c r="D458" i="110"/>
  <c r="D490" i="110"/>
  <c r="D522" i="110"/>
  <c r="D554" i="110"/>
  <c r="D586" i="110"/>
  <c r="D235" i="110"/>
  <c r="D331" i="110"/>
  <c r="D379" i="110"/>
  <c r="D427" i="110"/>
  <c r="D475" i="110"/>
  <c r="E18" i="110"/>
  <c r="E34" i="110"/>
  <c r="E50" i="110"/>
  <c r="E66" i="110"/>
  <c r="E82" i="110"/>
  <c r="E98" i="110"/>
  <c r="E114" i="110"/>
  <c r="E130" i="110"/>
  <c r="E146" i="110"/>
  <c r="E162" i="110"/>
  <c r="E178" i="110"/>
  <c r="E194" i="110"/>
  <c r="E210" i="110"/>
  <c r="E226" i="110"/>
  <c r="E242" i="110"/>
  <c r="E258" i="110"/>
  <c r="E274" i="110"/>
  <c r="E290" i="110"/>
  <c r="E306" i="110"/>
  <c r="E322" i="110"/>
  <c r="E338" i="110"/>
  <c r="E354" i="110"/>
  <c r="E370" i="110"/>
  <c r="E386" i="110"/>
  <c r="E402" i="110"/>
  <c r="E418" i="110"/>
  <c r="E434" i="110"/>
  <c r="E450" i="110"/>
  <c r="E466" i="110"/>
  <c r="E482" i="110"/>
  <c r="E498" i="110"/>
  <c r="E514" i="110"/>
  <c r="E530" i="110"/>
  <c r="E546" i="110"/>
  <c r="E562" i="110"/>
  <c r="E578" i="110"/>
  <c r="E594" i="110"/>
  <c r="E9" i="110"/>
  <c r="D26" i="110"/>
  <c r="D42" i="110"/>
  <c r="D58" i="110"/>
  <c r="D74" i="110"/>
  <c r="D90" i="110"/>
  <c r="D106" i="110"/>
  <c r="D122" i="110"/>
  <c r="D138" i="110"/>
  <c r="D154" i="110"/>
  <c r="D170" i="110"/>
  <c r="D186" i="110"/>
  <c r="D202" i="110"/>
  <c r="D218" i="110"/>
  <c r="D234" i="110"/>
  <c r="D250" i="110"/>
  <c r="D266" i="110"/>
  <c r="D282" i="110"/>
  <c r="D298" i="110"/>
  <c r="D314" i="110"/>
  <c r="D330" i="110"/>
  <c r="D346" i="110"/>
  <c r="D362" i="110"/>
  <c r="D378" i="110"/>
  <c r="D394" i="110"/>
  <c r="D410" i="110"/>
  <c r="D426" i="110"/>
  <c r="D442" i="110"/>
  <c r="D474" i="110"/>
  <c r="D506" i="110"/>
  <c r="D538" i="110"/>
  <c r="D570" i="110"/>
  <c r="D602" i="110"/>
  <c r="D171" i="110"/>
  <c r="D267" i="110"/>
  <c r="D299" i="110"/>
  <c r="D347" i="110"/>
  <c r="D395" i="110"/>
  <c r="D443" i="110"/>
  <c r="D491" i="110"/>
  <c r="D539" i="110"/>
  <c r="E28" i="110"/>
  <c r="E71" i="110"/>
  <c r="E105" i="110"/>
  <c r="E139" i="110"/>
  <c r="E173" i="110"/>
  <c r="E214" i="110"/>
  <c r="E246" i="110"/>
  <c r="E278" i="110"/>
  <c r="E310" i="110"/>
  <c r="E342" i="110"/>
  <c r="E374" i="110"/>
  <c r="E406" i="110"/>
  <c r="E438" i="110"/>
  <c r="E470" i="110"/>
  <c r="E502" i="110"/>
  <c r="E534" i="110"/>
  <c r="E566" i="110"/>
  <c r="E598" i="110"/>
  <c r="D30" i="110"/>
  <c r="D62" i="110"/>
  <c r="D94" i="110"/>
  <c r="D126" i="110"/>
  <c r="D158" i="110"/>
  <c r="D190" i="110"/>
  <c r="D222" i="110"/>
  <c r="D254" i="110"/>
  <c r="D286" i="110"/>
  <c r="D312" i="110"/>
  <c r="D340" i="110"/>
  <c r="D370" i="110"/>
  <c r="D399" i="110"/>
  <c r="D421" i="110"/>
  <c r="D449" i="110"/>
  <c r="D476" i="110"/>
  <c r="D499" i="110"/>
  <c r="D523" i="110"/>
  <c r="D545" i="110"/>
  <c r="D567" i="110"/>
  <c r="D590" i="110"/>
  <c r="D9" i="110"/>
  <c r="E73" i="110"/>
  <c r="E141" i="110"/>
  <c r="E248" i="110"/>
  <c r="E312" i="110"/>
  <c r="E376" i="110"/>
  <c r="E440" i="110"/>
  <c r="E504" i="110"/>
  <c r="E568" i="110"/>
  <c r="D32" i="110"/>
  <c r="D96" i="110"/>
  <c r="D192" i="110"/>
  <c r="D256" i="110"/>
  <c r="D319" i="110"/>
  <c r="D372" i="110"/>
  <c r="D428" i="110"/>
  <c r="D479" i="110"/>
  <c r="D526" i="110"/>
  <c r="D571" i="110"/>
  <c r="E108" i="110"/>
  <c r="E281" i="110"/>
  <c r="E345" i="110"/>
  <c r="E473" i="110"/>
  <c r="D97" i="110"/>
  <c r="D257" i="110"/>
  <c r="D402" i="110"/>
  <c r="D572" i="110"/>
  <c r="E152" i="110"/>
  <c r="D66" i="110"/>
  <c r="D376" i="110"/>
  <c r="E443" i="110"/>
  <c r="D131" i="110"/>
  <c r="D352" i="110"/>
  <c r="D575" i="110"/>
  <c r="D100" i="110"/>
  <c r="D405" i="110"/>
  <c r="D197" i="110"/>
  <c r="D434" i="110"/>
  <c r="D302" i="110"/>
  <c r="D532" i="110"/>
  <c r="D356" i="110"/>
  <c r="D600" i="110"/>
  <c r="E29" i="110"/>
  <c r="E72" i="110"/>
  <c r="E106" i="110"/>
  <c r="E140" i="110"/>
  <c r="E183" i="110"/>
  <c r="E215" i="110"/>
  <c r="E247" i="110"/>
  <c r="E279" i="110"/>
  <c r="E311" i="110"/>
  <c r="E343" i="110"/>
  <c r="E375" i="110"/>
  <c r="E407" i="110"/>
  <c r="E439" i="110"/>
  <c r="E471" i="110"/>
  <c r="E503" i="110"/>
  <c r="E535" i="110"/>
  <c r="E567" i="110"/>
  <c r="E599" i="110"/>
  <c r="D31" i="110"/>
  <c r="D63" i="110"/>
  <c r="D95" i="110"/>
  <c r="D127" i="110"/>
  <c r="D159" i="110"/>
  <c r="D191" i="110"/>
  <c r="D223" i="110"/>
  <c r="D255" i="110"/>
  <c r="D287" i="110"/>
  <c r="D318" i="110"/>
  <c r="D341" i="110"/>
  <c r="D371" i="110"/>
  <c r="D400" i="110"/>
  <c r="D424" i="110"/>
  <c r="D450" i="110"/>
  <c r="D478" i="110"/>
  <c r="D500" i="110"/>
  <c r="D524" i="110"/>
  <c r="D546" i="110"/>
  <c r="D568" i="110"/>
  <c r="D591" i="110"/>
  <c r="E39" i="110"/>
  <c r="E107" i="110"/>
  <c r="E184" i="110"/>
  <c r="E216" i="110"/>
  <c r="E280" i="110"/>
  <c r="E344" i="110"/>
  <c r="E408" i="110"/>
  <c r="E472" i="110"/>
  <c r="E536" i="110"/>
  <c r="E600" i="110"/>
  <c r="D64" i="110"/>
  <c r="D128" i="110"/>
  <c r="D224" i="110"/>
  <c r="D288" i="110"/>
  <c r="D344" i="110"/>
  <c r="D401" i="110"/>
  <c r="D451" i="110"/>
  <c r="D501" i="110"/>
  <c r="D547" i="110"/>
  <c r="D592" i="110"/>
  <c r="E151" i="110"/>
  <c r="E249" i="110"/>
  <c r="E313" i="110"/>
  <c r="E409" i="110"/>
  <c r="E601" i="110"/>
  <c r="D129" i="110"/>
  <c r="D320" i="110"/>
  <c r="D503" i="110"/>
  <c r="E282" i="110"/>
  <c r="E570" i="110"/>
  <c r="D226" i="110"/>
  <c r="D431" i="110"/>
  <c r="D549" i="110"/>
  <c r="E347" i="110"/>
  <c r="D99" i="110"/>
  <c r="D382" i="110"/>
  <c r="E572" i="110"/>
  <c r="D460" i="110"/>
  <c r="D293" i="110"/>
  <c r="D577" i="110"/>
  <c r="D435" i="110"/>
  <c r="D558" i="110"/>
  <c r="D239" i="110"/>
  <c r="D559" i="110"/>
  <c r="D160" i="110"/>
  <c r="D452" i="110"/>
  <c r="E250" i="110"/>
  <c r="D321" i="110"/>
  <c r="E571" i="110"/>
  <c r="D508" i="110"/>
  <c r="D228" i="110"/>
  <c r="D596" i="110"/>
  <c r="D511" i="110"/>
  <c r="D463" i="110"/>
  <c r="D271" i="110"/>
  <c r="E40" i="110"/>
  <c r="E74" i="110"/>
  <c r="E185" i="110"/>
  <c r="E217" i="110"/>
  <c r="E377" i="110"/>
  <c r="D65" i="110"/>
  <c r="D527" i="110"/>
  <c r="E474" i="110"/>
  <c r="D504" i="110"/>
  <c r="E603" i="110"/>
  <c r="D529" i="110"/>
  <c r="D292" i="110"/>
  <c r="D530" i="110"/>
  <c r="D354" i="110"/>
  <c r="D238" i="110"/>
  <c r="D488" i="110"/>
  <c r="E41" i="110"/>
  <c r="E75" i="110"/>
  <c r="E109" i="110"/>
  <c r="E314" i="110"/>
  <c r="E442" i="110"/>
  <c r="D194" i="110"/>
  <c r="D528" i="110"/>
  <c r="D35" i="110"/>
  <c r="D595" i="110"/>
  <c r="D260" i="110"/>
  <c r="D576" i="110"/>
  <c r="D462" i="110"/>
  <c r="D270" i="110"/>
  <c r="D414" i="110"/>
  <c r="E42" i="110"/>
  <c r="E76" i="110"/>
  <c r="E119" i="110"/>
  <c r="E153" i="110"/>
  <c r="E187" i="110"/>
  <c r="E219" i="110"/>
  <c r="E251" i="110"/>
  <c r="E315" i="110"/>
  <c r="E539" i="110"/>
  <c r="D291" i="110"/>
  <c r="D196" i="110"/>
  <c r="D552" i="110"/>
  <c r="D384" i="110"/>
  <c r="D385" i="110"/>
  <c r="D328" i="110"/>
  <c r="E43" i="110"/>
  <c r="E77" i="110"/>
  <c r="E120" i="110"/>
  <c r="E154" i="110"/>
  <c r="E188" i="110"/>
  <c r="E220" i="110"/>
  <c r="E252" i="110"/>
  <c r="E284" i="110"/>
  <c r="E316" i="110"/>
  <c r="E348" i="110"/>
  <c r="E380" i="110"/>
  <c r="E412" i="110"/>
  <c r="E444" i="110"/>
  <c r="E476" i="110"/>
  <c r="E508" i="110"/>
  <c r="D36" i="110"/>
  <c r="D510" i="110"/>
  <c r="D142" i="110"/>
  <c r="D513" i="110"/>
  <c r="E44" i="110"/>
  <c r="E87" i="110"/>
  <c r="E121" i="110"/>
  <c r="E155" i="110"/>
  <c r="E189" i="110"/>
  <c r="E221" i="110"/>
  <c r="E253" i="110"/>
  <c r="E285" i="110"/>
  <c r="E317" i="110"/>
  <c r="E349" i="110"/>
  <c r="E381" i="110"/>
  <c r="E413" i="110"/>
  <c r="E445" i="110"/>
  <c r="E477" i="110"/>
  <c r="E509" i="110"/>
  <c r="E541" i="110"/>
  <c r="E573" i="110"/>
  <c r="E605" i="110"/>
  <c r="D37" i="110"/>
  <c r="D69" i="110"/>
  <c r="D229" i="110"/>
  <c r="D599" i="110"/>
  <c r="D386" i="110"/>
  <c r="E11" i="110"/>
  <c r="E45" i="110"/>
  <c r="E88" i="110"/>
  <c r="E122" i="110"/>
  <c r="E156" i="110"/>
  <c r="E198" i="110"/>
  <c r="E230" i="110"/>
  <c r="E262" i="110"/>
  <c r="E294" i="110"/>
  <c r="E326" i="110"/>
  <c r="E358" i="110"/>
  <c r="E390" i="110"/>
  <c r="E422" i="110"/>
  <c r="E454" i="110"/>
  <c r="E486" i="110"/>
  <c r="E518" i="110"/>
  <c r="E550" i="110"/>
  <c r="E582" i="110"/>
  <c r="D14" i="110"/>
  <c r="D46" i="110"/>
  <c r="D78" i="110"/>
  <c r="D110" i="110"/>
  <c r="D174" i="110"/>
  <c r="D512" i="110"/>
  <c r="E12" i="110"/>
  <c r="E55" i="110"/>
  <c r="E89" i="110"/>
  <c r="E123" i="110"/>
  <c r="E157" i="110"/>
  <c r="E199" i="110"/>
  <c r="E231" i="110"/>
  <c r="E263" i="110"/>
  <c r="E295" i="110"/>
  <c r="E327" i="110"/>
  <c r="E359" i="110"/>
  <c r="E391" i="110"/>
  <c r="E423" i="110"/>
  <c r="E455" i="110"/>
  <c r="E487" i="110"/>
  <c r="E519" i="110"/>
  <c r="E551" i="110"/>
  <c r="E583" i="110"/>
  <c r="D15" i="110"/>
  <c r="D47" i="110"/>
  <c r="D79" i="110"/>
  <c r="D111" i="110"/>
  <c r="D464" i="110"/>
  <c r="E13" i="110"/>
  <c r="E56" i="110"/>
  <c r="E90" i="110"/>
  <c r="E124" i="110"/>
  <c r="E167" i="110"/>
  <c r="E200" i="110"/>
  <c r="E232" i="110"/>
  <c r="E264" i="110"/>
  <c r="E296" i="110"/>
  <c r="E328" i="110"/>
  <c r="E360" i="110"/>
  <c r="E392" i="110"/>
  <c r="E424" i="110"/>
  <c r="E456" i="110"/>
  <c r="E488" i="110"/>
  <c r="E520" i="110"/>
  <c r="E552" i="110"/>
  <c r="E584" i="110"/>
  <c r="D16" i="110"/>
  <c r="D48" i="110"/>
  <c r="D80" i="110"/>
  <c r="D112" i="110"/>
  <c r="D144" i="110"/>
  <c r="D176" i="110"/>
  <c r="D208" i="110"/>
  <c r="D240" i="110"/>
  <c r="D272" i="110"/>
  <c r="D304" i="110"/>
  <c r="D334" i="110"/>
  <c r="D357" i="110"/>
  <c r="D387" i="110"/>
  <c r="D415" i="110"/>
  <c r="D437" i="110"/>
  <c r="D465" i="110"/>
  <c r="D492" i="110"/>
  <c r="D514" i="110"/>
  <c r="D535" i="110"/>
  <c r="D560" i="110"/>
  <c r="D580" i="110"/>
  <c r="D603" i="110"/>
  <c r="D561" i="110"/>
  <c r="D495" i="110"/>
  <c r="D606" i="110"/>
  <c r="D607" i="110"/>
  <c r="E138" i="110"/>
  <c r="E461" i="110"/>
  <c r="D85" i="110"/>
  <c r="D309" i="110"/>
  <c r="D448" i="110"/>
  <c r="D565" i="110"/>
  <c r="E537" i="110"/>
  <c r="D193" i="110"/>
  <c r="D430" i="110"/>
  <c r="E378" i="110"/>
  <c r="D34" i="110"/>
  <c r="D290" i="110"/>
  <c r="D574" i="110"/>
  <c r="E507" i="110"/>
  <c r="D259" i="110"/>
  <c r="D404" i="110"/>
  <c r="E540" i="110"/>
  <c r="D383" i="110"/>
  <c r="D324" i="110"/>
  <c r="D597" i="110"/>
  <c r="D485" i="110"/>
  <c r="D143" i="110"/>
  <c r="E23" i="110"/>
  <c r="E57" i="110"/>
  <c r="F57" i="110" s="1"/>
  <c r="E91" i="110"/>
  <c r="E125" i="110"/>
  <c r="E168" i="110"/>
  <c r="E201" i="110"/>
  <c r="E233" i="110"/>
  <c r="E265" i="110"/>
  <c r="E297" i="110"/>
  <c r="E329" i="110"/>
  <c r="E361" i="110"/>
  <c r="E393" i="110"/>
  <c r="E425" i="110"/>
  <c r="E457" i="110"/>
  <c r="E489" i="110"/>
  <c r="E521" i="110"/>
  <c r="E553" i="110"/>
  <c r="E585" i="110"/>
  <c r="D17" i="110"/>
  <c r="D49" i="110"/>
  <c r="D81" i="110"/>
  <c r="F81" i="110" s="1"/>
  <c r="D113" i="110"/>
  <c r="D145" i="110"/>
  <c r="D177" i="110"/>
  <c r="D209" i="110"/>
  <c r="D241" i="110"/>
  <c r="D273" i="110"/>
  <c r="D305" i="110"/>
  <c r="D335" i="110"/>
  <c r="D360" i="110"/>
  <c r="D388" i="110"/>
  <c r="D416" i="110"/>
  <c r="D440" i="110"/>
  <c r="D466" i="110"/>
  <c r="D494" i="110"/>
  <c r="D515" i="110"/>
  <c r="D536" i="110"/>
  <c r="D581" i="110"/>
  <c r="D604" i="110"/>
  <c r="D516" i="110"/>
  <c r="D562" i="110"/>
  <c r="D563" i="110"/>
  <c r="E61" i="110"/>
  <c r="E237" i="110"/>
  <c r="E301" i="110"/>
  <c r="E397" i="110"/>
  <c r="E525" i="110"/>
  <c r="D21" i="110"/>
  <c r="D149" i="110"/>
  <c r="D277" i="110"/>
  <c r="D398" i="110"/>
  <c r="D520" i="110"/>
  <c r="E505" i="110"/>
  <c r="D225" i="110"/>
  <c r="D480" i="110"/>
  <c r="E218" i="110"/>
  <c r="D98" i="110"/>
  <c r="D403" i="110"/>
  <c r="E411" i="110"/>
  <c r="D195" i="110"/>
  <c r="D456" i="110"/>
  <c r="D132" i="110"/>
  <c r="D353" i="110"/>
  <c r="D133" i="110"/>
  <c r="D408" i="110"/>
  <c r="D355" i="110"/>
  <c r="D578" i="110"/>
  <c r="D436" i="110"/>
  <c r="E24" i="110"/>
  <c r="E58" i="110"/>
  <c r="E92" i="110"/>
  <c r="E135" i="110"/>
  <c r="E169" i="110"/>
  <c r="E202" i="110"/>
  <c r="E234" i="110"/>
  <c r="E266" i="110"/>
  <c r="E298" i="110"/>
  <c r="E330" i="110"/>
  <c r="E362" i="110"/>
  <c r="E394" i="110"/>
  <c r="E426" i="110"/>
  <c r="E458" i="110"/>
  <c r="E490" i="110"/>
  <c r="E522" i="110"/>
  <c r="E554" i="110"/>
  <c r="E586" i="110"/>
  <c r="D18" i="110"/>
  <c r="D50" i="110"/>
  <c r="D82" i="110"/>
  <c r="D114" i="110"/>
  <c r="D146" i="110"/>
  <c r="D178" i="110"/>
  <c r="D210" i="110"/>
  <c r="D242" i="110"/>
  <c r="D274" i="110"/>
  <c r="D306" i="110"/>
  <c r="D336" i="110"/>
  <c r="D366" i="110"/>
  <c r="D389" i="110"/>
  <c r="D417" i="110"/>
  <c r="D444" i="110"/>
  <c r="D467" i="110"/>
  <c r="D540" i="110"/>
  <c r="D583" i="110"/>
  <c r="E172" i="110"/>
  <c r="E429" i="110"/>
  <c r="D53" i="110"/>
  <c r="D245" i="110"/>
  <c r="D420" i="110"/>
  <c r="D544" i="110"/>
  <c r="E441" i="110"/>
  <c r="D161" i="110"/>
  <c r="D373" i="110"/>
  <c r="E346" i="110"/>
  <c r="E506" i="110"/>
  <c r="D130" i="110"/>
  <c r="D258" i="110"/>
  <c r="D481" i="110"/>
  <c r="E283" i="110"/>
  <c r="D163" i="110"/>
  <c r="D432" i="110"/>
  <c r="E604" i="110"/>
  <c r="D483" i="110"/>
  <c r="D261" i="110"/>
  <c r="D556" i="110"/>
  <c r="D412" i="110"/>
  <c r="D207" i="110"/>
  <c r="E25" i="110"/>
  <c r="E59" i="110"/>
  <c r="E93" i="110"/>
  <c r="E136" i="110"/>
  <c r="E170" i="110"/>
  <c r="E203" i="110"/>
  <c r="E235" i="110"/>
  <c r="E267" i="110"/>
  <c r="E299" i="110"/>
  <c r="E331" i="110"/>
  <c r="E363" i="110"/>
  <c r="E395" i="110"/>
  <c r="E427" i="110"/>
  <c r="E459" i="110"/>
  <c r="E491" i="110"/>
  <c r="E523" i="110"/>
  <c r="E555" i="110"/>
  <c r="E587" i="110"/>
  <c r="D19" i="110"/>
  <c r="D51" i="110"/>
  <c r="D83" i="110"/>
  <c r="D115" i="110"/>
  <c r="D147" i="110"/>
  <c r="D179" i="110"/>
  <c r="D211" i="110"/>
  <c r="D243" i="110"/>
  <c r="D275" i="110"/>
  <c r="D307" i="110"/>
  <c r="D337" i="110"/>
  <c r="D367" i="110"/>
  <c r="D392" i="110"/>
  <c r="D418" i="110"/>
  <c r="D446" i="110"/>
  <c r="D468" i="110"/>
  <c r="D496" i="110"/>
  <c r="D517" i="110"/>
  <c r="D542" i="110"/>
  <c r="D584" i="110"/>
  <c r="E104" i="110"/>
  <c r="E333" i="110"/>
  <c r="E557" i="110"/>
  <c r="D181" i="110"/>
  <c r="D369" i="110"/>
  <c r="D498" i="110"/>
  <c r="D588" i="110"/>
  <c r="E569" i="110"/>
  <c r="D289" i="110"/>
  <c r="D548" i="110"/>
  <c r="E186" i="110"/>
  <c r="E602" i="110"/>
  <c r="D351" i="110"/>
  <c r="D594" i="110"/>
  <c r="E475" i="110"/>
  <c r="D67" i="110"/>
  <c r="D322" i="110"/>
  <c r="F322" i="110" s="1"/>
  <c r="D551" i="110"/>
  <c r="D68" i="110"/>
  <c r="D433" i="110"/>
  <c r="D165" i="110"/>
  <c r="D484" i="110"/>
  <c r="D206" i="110"/>
  <c r="D303" i="110"/>
  <c r="D533" i="110"/>
  <c r="E26" i="110"/>
  <c r="E60" i="110"/>
  <c r="E103" i="110"/>
  <c r="E137" i="110"/>
  <c r="E171" i="110"/>
  <c r="E204" i="110"/>
  <c r="E236" i="110"/>
  <c r="E268" i="110"/>
  <c r="E300" i="110"/>
  <c r="E332" i="110"/>
  <c r="E364" i="110"/>
  <c r="E396" i="110"/>
  <c r="E428" i="110"/>
  <c r="E460" i="110"/>
  <c r="E492" i="110"/>
  <c r="E524" i="110"/>
  <c r="E556" i="110"/>
  <c r="E588" i="110"/>
  <c r="D20" i="110"/>
  <c r="D52" i="110"/>
  <c r="D84" i="110"/>
  <c r="D116" i="110"/>
  <c r="D148" i="110"/>
  <c r="D180" i="110"/>
  <c r="D212" i="110"/>
  <c r="D244" i="110"/>
  <c r="D276" i="110"/>
  <c r="D308" i="110"/>
  <c r="D338" i="110"/>
  <c r="D368" i="110"/>
  <c r="D396" i="110"/>
  <c r="D419" i="110"/>
  <c r="D447" i="110"/>
  <c r="D469" i="110"/>
  <c r="D497" i="110"/>
  <c r="D519" i="110"/>
  <c r="D543" i="110"/>
  <c r="D564" i="110"/>
  <c r="D587" i="110"/>
  <c r="D608" i="110"/>
  <c r="E27" i="110"/>
  <c r="E205" i="110"/>
  <c r="E269" i="110"/>
  <c r="E365" i="110"/>
  <c r="E493" i="110"/>
  <c r="E589" i="110"/>
  <c r="D117" i="110"/>
  <c r="D213" i="110"/>
  <c r="D339" i="110"/>
  <c r="D472" i="110"/>
  <c r="D10" i="110"/>
  <c r="D33" i="110"/>
  <c r="F33" i="110" s="1"/>
  <c r="D350" i="110"/>
  <c r="D593" i="110"/>
  <c r="E410" i="110"/>
  <c r="E538" i="110"/>
  <c r="D162" i="110"/>
  <c r="D453" i="110"/>
  <c r="E379" i="110"/>
  <c r="D227" i="110"/>
  <c r="D482" i="110"/>
  <c r="D164" i="110"/>
  <c r="D323" i="110"/>
  <c r="D101" i="110"/>
  <c r="D531" i="110"/>
  <c r="D325" i="110"/>
  <c r="D175" i="110"/>
  <c r="D579" i="110"/>
  <c r="C20" i="110"/>
  <c r="C21" i="110"/>
  <c r="C107" i="110"/>
  <c r="C215" i="110"/>
  <c r="C108" i="110"/>
  <c r="C127" i="110"/>
  <c r="C220" i="110"/>
  <c r="C567" i="110"/>
  <c r="C79" i="110"/>
  <c r="C136" i="110"/>
  <c r="C293" i="110"/>
  <c r="C57" i="110"/>
  <c r="C65" i="110"/>
  <c r="C28" i="112"/>
  <c r="C72" i="112"/>
  <c r="C112" i="112"/>
  <c r="C179" i="112"/>
  <c r="C9" i="112"/>
  <c r="C16" i="112"/>
  <c r="C39" i="112"/>
  <c r="C60" i="112"/>
  <c r="C86" i="112"/>
  <c r="C50" i="112"/>
  <c r="C101" i="112"/>
  <c r="C168" i="112"/>
  <c r="C59" i="112"/>
  <c r="C49" i="112"/>
  <c r="C40" i="112"/>
  <c r="C391" i="112"/>
  <c r="C10" i="112"/>
  <c r="C18" i="112"/>
  <c r="C31" i="112"/>
  <c r="C128" i="112"/>
  <c r="C142" i="112"/>
  <c r="C210" i="112"/>
  <c r="C124" i="112"/>
  <c r="C52" i="112"/>
  <c r="C170" i="112"/>
  <c r="C444" i="112"/>
  <c r="C129" i="112"/>
  <c r="C460" i="112"/>
  <c r="C65" i="112"/>
  <c r="C78" i="112"/>
  <c r="C158" i="112"/>
  <c r="C199" i="112"/>
  <c r="C275" i="112"/>
  <c r="C476" i="112"/>
  <c r="C11" i="112"/>
  <c r="C33" i="112"/>
  <c r="C21" i="112"/>
  <c r="C54" i="112"/>
  <c r="C106" i="112"/>
  <c r="C119" i="112"/>
  <c r="C45" i="112"/>
  <c r="C80" i="112"/>
  <c r="C189" i="112"/>
  <c r="C202" i="112"/>
  <c r="C57" i="112"/>
  <c r="C34" i="112"/>
  <c r="C13" i="112"/>
  <c r="C95" i="112"/>
  <c r="C47" i="112"/>
  <c r="C280" i="112"/>
  <c r="C359" i="112"/>
  <c r="C561" i="112"/>
  <c r="C36" i="112"/>
  <c r="C122" i="112"/>
  <c r="C149" i="112"/>
  <c r="C176" i="112"/>
  <c r="C249" i="112"/>
  <c r="C14" i="112"/>
  <c r="C37" i="112"/>
  <c r="C48" i="112"/>
  <c r="C71" i="112"/>
  <c r="C111" i="112"/>
  <c r="C150" i="112"/>
  <c r="C375" i="112"/>
  <c r="C577" i="112"/>
  <c r="C75" i="112"/>
  <c r="C90" i="112"/>
  <c r="C97" i="112"/>
  <c r="C144" i="112"/>
  <c r="C163" i="112"/>
  <c r="C524" i="112"/>
  <c r="C12" i="112"/>
  <c r="C24" i="112"/>
  <c r="C69" i="112"/>
  <c r="C107" i="112"/>
  <c r="C116" i="112"/>
  <c r="C173" i="112"/>
  <c r="C228" i="112"/>
  <c r="C98" i="112"/>
  <c r="C145" i="112"/>
  <c r="C154" i="112"/>
  <c r="C215" i="112"/>
  <c r="C540" i="112"/>
  <c r="C19" i="112"/>
  <c r="C44" i="112"/>
  <c r="C76" i="112"/>
  <c r="C91" i="112"/>
  <c r="C184" i="112"/>
  <c r="C194" i="112"/>
  <c r="C38" i="112"/>
  <c r="C70" i="112"/>
  <c r="C127" i="112"/>
  <c r="C137" i="112"/>
  <c r="C155" i="112"/>
  <c r="C259" i="112"/>
  <c r="C343" i="112"/>
  <c r="G608" i="112"/>
  <c r="E11" i="112"/>
  <c r="E27" i="112"/>
  <c r="E43" i="112"/>
  <c r="E59" i="112"/>
  <c r="E75" i="112"/>
  <c r="E91" i="112"/>
  <c r="E107" i="112"/>
  <c r="E123" i="112"/>
  <c r="E139" i="112"/>
  <c r="E155" i="112"/>
  <c r="E171" i="112"/>
  <c r="E187" i="112"/>
  <c r="E203" i="112"/>
  <c r="E219" i="112"/>
  <c r="E235" i="112"/>
  <c r="E251" i="112"/>
  <c r="E267" i="112"/>
  <c r="E283" i="112"/>
  <c r="E299" i="112"/>
  <c r="E315" i="112"/>
  <c r="E331" i="112"/>
  <c r="E347" i="112"/>
  <c r="E363" i="112"/>
  <c r="E379" i="112"/>
  <c r="E395" i="112"/>
  <c r="E411" i="112"/>
  <c r="E427" i="112"/>
  <c r="E443" i="112"/>
  <c r="E459" i="112"/>
  <c r="E475" i="112"/>
  <c r="E491" i="112"/>
  <c r="E507" i="112"/>
  <c r="E523" i="112"/>
  <c r="E539" i="112"/>
  <c r="E555" i="112"/>
  <c r="E571" i="112"/>
  <c r="E587" i="112"/>
  <c r="E603" i="112"/>
  <c r="E12" i="112"/>
  <c r="E28" i="112"/>
  <c r="E44" i="112"/>
  <c r="E60" i="112"/>
  <c r="E76" i="112"/>
  <c r="E92" i="112"/>
  <c r="E108" i="112"/>
  <c r="E124" i="112"/>
  <c r="E140" i="112"/>
  <c r="E156" i="112"/>
  <c r="E172" i="112"/>
  <c r="E188" i="112"/>
  <c r="E204" i="112"/>
  <c r="E220" i="112"/>
  <c r="E236" i="112"/>
  <c r="E252" i="112"/>
  <c r="E268" i="112"/>
  <c r="E284" i="112"/>
  <c r="E300" i="112"/>
  <c r="E316" i="112"/>
  <c r="E332" i="112"/>
  <c r="E348" i="112"/>
  <c r="E364" i="112"/>
  <c r="E380" i="112"/>
  <c r="E396" i="112"/>
  <c r="E412" i="112"/>
  <c r="E428" i="112"/>
  <c r="E444" i="112"/>
  <c r="E460" i="112"/>
  <c r="E476" i="112"/>
  <c r="E492" i="112"/>
  <c r="E508" i="112"/>
  <c r="E524" i="112"/>
  <c r="E540" i="112"/>
  <c r="E556" i="112"/>
  <c r="E572" i="112"/>
  <c r="E588" i="112"/>
  <c r="E604" i="112"/>
  <c r="E110" i="112"/>
  <c r="E238" i="112"/>
  <c r="E286" i="112"/>
  <c r="E334" i="112"/>
  <c r="E382" i="112"/>
  <c r="E430" i="112"/>
  <c r="E478" i="112"/>
  <c r="E526" i="112"/>
  <c r="E606" i="112"/>
  <c r="E559" i="112"/>
  <c r="E13" i="112"/>
  <c r="E29" i="112"/>
  <c r="E45" i="112"/>
  <c r="E61" i="112"/>
  <c r="E77" i="112"/>
  <c r="E93" i="112"/>
  <c r="E109" i="112"/>
  <c r="E125" i="112"/>
  <c r="E141" i="112"/>
  <c r="E157" i="112"/>
  <c r="E173" i="112"/>
  <c r="E189" i="112"/>
  <c r="E205" i="112"/>
  <c r="E221" i="112"/>
  <c r="E237" i="112"/>
  <c r="E253" i="112"/>
  <c r="E269" i="112"/>
  <c r="E285" i="112"/>
  <c r="E301" i="112"/>
  <c r="E317" i="112"/>
  <c r="E333" i="112"/>
  <c r="E349" i="112"/>
  <c r="E365" i="112"/>
  <c r="E381" i="112"/>
  <c r="E397" i="112"/>
  <c r="E413" i="112"/>
  <c r="E429" i="112"/>
  <c r="E445" i="112"/>
  <c r="E461" i="112"/>
  <c r="E477" i="112"/>
  <c r="E493" i="112"/>
  <c r="E509" i="112"/>
  <c r="E525" i="112"/>
  <c r="E541" i="112"/>
  <c r="E557" i="112"/>
  <c r="E573" i="112"/>
  <c r="E589" i="112"/>
  <c r="E605" i="112"/>
  <c r="E94" i="112"/>
  <c r="E254" i="112"/>
  <c r="E302" i="112"/>
  <c r="E350" i="112"/>
  <c r="E398" i="112"/>
  <c r="E446" i="112"/>
  <c r="E494" i="112"/>
  <c r="E542" i="112"/>
  <c r="E591" i="112"/>
  <c r="E14" i="112"/>
  <c r="E30" i="112"/>
  <c r="E46" i="112"/>
  <c r="E62" i="112"/>
  <c r="E78" i="112"/>
  <c r="E126" i="112"/>
  <c r="E142" i="112"/>
  <c r="E158" i="112"/>
  <c r="E174" i="112"/>
  <c r="E190" i="112"/>
  <c r="E206" i="112"/>
  <c r="E222" i="112"/>
  <c r="E270" i="112"/>
  <c r="E318" i="112"/>
  <c r="E366" i="112"/>
  <c r="E414" i="112"/>
  <c r="E462" i="112"/>
  <c r="E510" i="112"/>
  <c r="E558" i="112"/>
  <c r="E15" i="112"/>
  <c r="E31" i="112"/>
  <c r="E47" i="112"/>
  <c r="E63" i="112"/>
  <c r="E79" i="112"/>
  <c r="E95" i="112"/>
  <c r="E111" i="112"/>
  <c r="E127" i="112"/>
  <c r="E143" i="112"/>
  <c r="E159" i="112"/>
  <c r="E175" i="112"/>
  <c r="E191" i="112"/>
  <c r="E207" i="112"/>
  <c r="E223" i="112"/>
  <c r="E239" i="112"/>
  <c r="E255" i="112"/>
  <c r="E271" i="112"/>
  <c r="E287" i="112"/>
  <c r="E303" i="112"/>
  <c r="E319" i="112"/>
  <c r="E335" i="112"/>
  <c r="E351" i="112"/>
  <c r="E367" i="112"/>
  <c r="E383" i="112"/>
  <c r="E399" i="112"/>
  <c r="E415" i="112"/>
  <c r="E431" i="112"/>
  <c r="E447" i="112"/>
  <c r="E463" i="112"/>
  <c r="E479" i="112"/>
  <c r="E495" i="112"/>
  <c r="E511" i="112"/>
  <c r="E527" i="112"/>
  <c r="E16" i="112"/>
  <c r="E32" i="112"/>
  <c r="E48" i="112"/>
  <c r="E64" i="112"/>
  <c r="E80" i="112"/>
  <c r="E96" i="112"/>
  <c r="E112" i="112"/>
  <c r="E128" i="112"/>
  <c r="E144" i="112"/>
  <c r="E160" i="112"/>
  <c r="E176" i="112"/>
  <c r="E192" i="112"/>
  <c r="E208" i="112"/>
  <c r="E224" i="112"/>
  <c r="E240" i="112"/>
  <c r="E256" i="112"/>
  <c r="E272" i="112"/>
  <c r="E288" i="112"/>
  <c r="E304" i="112"/>
  <c r="E320" i="112"/>
  <c r="E336" i="112"/>
  <c r="E352" i="112"/>
  <c r="E368" i="112"/>
  <c r="E384" i="112"/>
  <c r="E400" i="112"/>
  <c r="E416" i="112"/>
  <c r="E432" i="112"/>
  <c r="E448" i="112"/>
  <c r="E464" i="112"/>
  <c r="E480" i="112"/>
  <c r="E496" i="112"/>
  <c r="E512" i="112"/>
  <c r="E528" i="112"/>
  <c r="E544" i="112"/>
  <c r="E560" i="112"/>
  <c r="E576" i="112"/>
  <c r="E592" i="112"/>
  <c r="E608" i="112"/>
  <c r="E17" i="112"/>
  <c r="E33" i="112"/>
  <c r="E49" i="112"/>
  <c r="E65" i="112"/>
  <c r="E81" i="112"/>
  <c r="E97" i="112"/>
  <c r="E113" i="112"/>
  <c r="E129" i="112"/>
  <c r="E145" i="112"/>
  <c r="E161" i="112"/>
  <c r="E177" i="112"/>
  <c r="E193" i="112"/>
  <c r="E209" i="112"/>
  <c r="E225" i="112"/>
  <c r="E241" i="112"/>
  <c r="E257" i="112"/>
  <c r="E273" i="112"/>
  <c r="E289" i="112"/>
  <c r="E305" i="112"/>
  <c r="E321" i="112"/>
  <c r="E337" i="112"/>
  <c r="E353" i="112"/>
  <c r="E369" i="112"/>
  <c r="E385" i="112"/>
  <c r="E401" i="112"/>
  <c r="E417" i="112"/>
  <c r="E433" i="112"/>
  <c r="E449" i="112"/>
  <c r="E465" i="112"/>
  <c r="E481" i="112"/>
  <c r="E497" i="112"/>
  <c r="E513" i="112"/>
  <c r="E529" i="112"/>
  <c r="E545" i="112"/>
  <c r="E561" i="112"/>
  <c r="E577" i="112"/>
  <c r="E593" i="112"/>
  <c r="E10" i="112"/>
  <c r="E18" i="112"/>
  <c r="E34" i="112"/>
  <c r="E50" i="112"/>
  <c r="E66" i="112"/>
  <c r="E82" i="112"/>
  <c r="E98" i="112"/>
  <c r="E114" i="112"/>
  <c r="E130" i="112"/>
  <c r="E146" i="112"/>
  <c r="E162" i="112"/>
  <c r="E178" i="112"/>
  <c r="E194" i="112"/>
  <c r="E210" i="112"/>
  <c r="E226" i="112"/>
  <c r="E242" i="112"/>
  <c r="E258" i="112"/>
  <c r="E274" i="112"/>
  <c r="E290" i="112"/>
  <c r="E306" i="112"/>
  <c r="E322" i="112"/>
  <c r="E338" i="112"/>
  <c r="E354" i="112"/>
  <c r="E370" i="112"/>
  <c r="E386" i="112"/>
  <c r="E402" i="112"/>
  <c r="E418" i="112"/>
  <c r="E434" i="112"/>
  <c r="E450" i="112"/>
  <c r="E466" i="112"/>
  <c r="E482" i="112"/>
  <c r="E498" i="112"/>
  <c r="E514" i="112"/>
  <c r="E530" i="112"/>
  <c r="E546" i="112"/>
  <c r="E562" i="112"/>
  <c r="E578" i="112"/>
  <c r="E594" i="112"/>
  <c r="E9" i="112"/>
  <c r="E19" i="112"/>
  <c r="E35" i="112"/>
  <c r="E51" i="112"/>
  <c r="E67" i="112"/>
  <c r="E83" i="112"/>
  <c r="E99" i="112"/>
  <c r="E115" i="112"/>
  <c r="E131" i="112"/>
  <c r="E147" i="112"/>
  <c r="E163" i="112"/>
  <c r="E179" i="112"/>
  <c r="E195" i="112"/>
  <c r="E211" i="112"/>
  <c r="E227" i="112"/>
  <c r="E243" i="112"/>
  <c r="E259" i="112"/>
  <c r="E275" i="112"/>
  <c r="E291" i="112"/>
  <c r="E307" i="112"/>
  <c r="E323" i="112"/>
  <c r="E339" i="112"/>
  <c r="E355" i="112"/>
  <c r="E371" i="112"/>
  <c r="E387" i="112"/>
  <c r="E403" i="112"/>
  <c r="E419" i="112"/>
  <c r="E435" i="112"/>
  <c r="E451" i="112"/>
  <c r="E467" i="112"/>
  <c r="E483" i="112"/>
  <c r="E499" i="112"/>
  <c r="E515" i="112"/>
  <c r="E531" i="112"/>
  <c r="E547" i="112"/>
  <c r="E563" i="112"/>
  <c r="E579" i="112"/>
  <c r="E595" i="112"/>
  <c r="E20" i="112"/>
  <c r="E36" i="112"/>
  <c r="E52" i="112"/>
  <c r="E68" i="112"/>
  <c r="E84" i="112"/>
  <c r="E100" i="112"/>
  <c r="E116" i="112"/>
  <c r="E132" i="112"/>
  <c r="E148" i="112"/>
  <c r="E164" i="112"/>
  <c r="E180" i="112"/>
  <c r="E196" i="112"/>
  <c r="E212" i="112"/>
  <c r="E228" i="112"/>
  <c r="E244" i="112"/>
  <c r="E260" i="112"/>
  <c r="E276" i="112"/>
  <c r="E292" i="112"/>
  <c r="E308" i="112"/>
  <c r="E324" i="112"/>
  <c r="E340" i="112"/>
  <c r="E356" i="112"/>
  <c r="E372" i="112"/>
  <c r="E388" i="112"/>
  <c r="E404" i="112"/>
  <c r="E420" i="112"/>
  <c r="E436" i="112"/>
  <c r="E452" i="112"/>
  <c r="E468" i="112"/>
  <c r="E484" i="112"/>
  <c r="E500" i="112"/>
  <c r="E516" i="112"/>
  <c r="E532" i="112"/>
  <c r="E548" i="112"/>
  <c r="E564" i="112"/>
  <c r="E580" i="112"/>
  <c r="E596" i="112"/>
  <c r="E21" i="112"/>
  <c r="E37" i="112"/>
  <c r="E53" i="112"/>
  <c r="E69" i="112"/>
  <c r="E85" i="112"/>
  <c r="E101" i="112"/>
  <c r="E117" i="112"/>
  <c r="E133" i="112"/>
  <c r="E149" i="112"/>
  <c r="E165" i="112"/>
  <c r="E181" i="112"/>
  <c r="E197" i="112"/>
  <c r="E213" i="112"/>
  <c r="E229" i="112"/>
  <c r="E245" i="112"/>
  <c r="E261" i="112"/>
  <c r="E277" i="112"/>
  <c r="E293" i="112"/>
  <c r="E309" i="112"/>
  <c r="E325" i="112"/>
  <c r="E341" i="112"/>
  <c r="E357" i="112"/>
  <c r="E373" i="112"/>
  <c r="E389" i="112"/>
  <c r="E405" i="112"/>
  <c r="E421" i="112"/>
  <c r="E437" i="112"/>
  <c r="E453" i="112"/>
  <c r="E469" i="112"/>
  <c r="E485" i="112"/>
  <c r="E501" i="112"/>
  <c r="E517" i="112"/>
  <c r="E533" i="112"/>
  <c r="E549" i="112"/>
  <c r="E565" i="112"/>
  <c r="E581" i="112"/>
  <c r="E597" i="112"/>
  <c r="E607" i="112"/>
  <c r="E22" i="112"/>
  <c r="E38" i="112"/>
  <c r="E54" i="112"/>
  <c r="E70" i="112"/>
  <c r="E86" i="112"/>
  <c r="E102" i="112"/>
  <c r="E118" i="112"/>
  <c r="E134" i="112"/>
  <c r="E150" i="112"/>
  <c r="E166" i="112"/>
  <c r="E182" i="112"/>
  <c r="E198" i="112"/>
  <c r="E214" i="112"/>
  <c r="E230" i="112"/>
  <c r="E246" i="112"/>
  <c r="E262" i="112"/>
  <c r="E278" i="112"/>
  <c r="E294" i="112"/>
  <c r="E310" i="112"/>
  <c r="E326" i="112"/>
  <c r="E342" i="112"/>
  <c r="E358" i="112"/>
  <c r="E374" i="112"/>
  <c r="E390" i="112"/>
  <c r="E406" i="112"/>
  <c r="E422" i="112"/>
  <c r="E438" i="112"/>
  <c r="E454" i="112"/>
  <c r="E470" i="112"/>
  <c r="E486" i="112"/>
  <c r="E502" i="112"/>
  <c r="E518" i="112"/>
  <c r="E534" i="112"/>
  <c r="E550" i="112"/>
  <c r="E566" i="112"/>
  <c r="E582" i="112"/>
  <c r="E598" i="112"/>
  <c r="E590" i="112"/>
  <c r="E575" i="112"/>
  <c r="E23" i="112"/>
  <c r="E39" i="112"/>
  <c r="E55" i="112"/>
  <c r="E71" i="112"/>
  <c r="E87" i="112"/>
  <c r="E103" i="112"/>
  <c r="E119" i="112"/>
  <c r="E135" i="112"/>
  <c r="E151" i="112"/>
  <c r="E167" i="112"/>
  <c r="E183" i="112"/>
  <c r="E199" i="112"/>
  <c r="E215" i="112"/>
  <c r="E231" i="112"/>
  <c r="E247" i="112"/>
  <c r="E263" i="112"/>
  <c r="E279" i="112"/>
  <c r="E295" i="112"/>
  <c r="E311" i="112"/>
  <c r="E327" i="112"/>
  <c r="E343" i="112"/>
  <c r="E359" i="112"/>
  <c r="E375" i="112"/>
  <c r="E391" i="112"/>
  <c r="E407" i="112"/>
  <c r="E423" i="112"/>
  <c r="E439" i="112"/>
  <c r="E455" i="112"/>
  <c r="E471" i="112"/>
  <c r="E487" i="112"/>
  <c r="E503" i="112"/>
  <c r="E519" i="112"/>
  <c r="E535" i="112"/>
  <c r="E551" i="112"/>
  <c r="E567" i="112"/>
  <c r="E583" i="112"/>
  <c r="E599" i="112"/>
  <c r="E543" i="112"/>
  <c r="E24" i="112"/>
  <c r="E40" i="112"/>
  <c r="E56" i="112"/>
  <c r="E72" i="112"/>
  <c r="E88" i="112"/>
  <c r="E104" i="112"/>
  <c r="E120" i="112"/>
  <c r="E136" i="112"/>
  <c r="E152" i="112"/>
  <c r="E168" i="112"/>
  <c r="E184" i="112"/>
  <c r="E200" i="112"/>
  <c r="E216" i="112"/>
  <c r="E232" i="112"/>
  <c r="E248" i="112"/>
  <c r="E264" i="112"/>
  <c r="E280" i="112"/>
  <c r="E296" i="112"/>
  <c r="E312" i="112"/>
  <c r="E328" i="112"/>
  <c r="E344" i="112"/>
  <c r="E360" i="112"/>
  <c r="E376" i="112"/>
  <c r="E392" i="112"/>
  <c r="E408" i="112"/>
  <c r="E424" i="112"/>
  <c r="E440" i="112"/>
  <c r="E456" i="112"/>
  <c r="E472" i="112"/>
  <c r="E488" i="112"/>
  <c r="E504" i="112"/>
  <c r="E520" i="112"/>
  <c r="E536" i="112"/>
  <c r="E552" i="112"/>
  <c r="E568" i="112"/>
  <c r="E584" i="112"/>
  <c r="E600" i="112"/>
  <c r="E25" i="112"/>
  <c r="E41" i="112"/>
  <c r="E57" i="112"/>
  <c r="E73" i="112"/>
  <c r="E89" i="112"/>
  <c r="E105" i="112"/>
  <c r="E121" i="112"/>
  <c r="E137" i="112"/>
  <c r="E153" i="112"/>
  <c r="E169" i="112"/>
  <c r="E185" i="112"/>
  <c r="E201" i="112"/>
  <c r="E217" i="112"/>
  <c r="E233" i="112"/>
  <c r="E249" i="112"/>
  <c r="E265" i="112"/>
  <c r="E281" i="112"/>
  <c r="E297" i="112"/>
  <c r="E313" i="112"/>
  <c r="E329" i="112"/>
  <c r="E345" i="112"/>
  <c r="E361" i="112"/>
  <c r="E377" i="112"/>
  <c r="E393" i="112"/>
  <c r="E409" i="112"/>
  <c r="E425" i="112"/>
  <c r="E441" i="112"/>
  <c r="E457" i="112"/>
  <c r="E473" i="112"/>
  <c r="E489" i="112"/>
  <c r="E505" i="112"/>
  <c r="E521" i="112"/>
  <c r="E537" i="112"/>
  <c r="E553" i="112"/>
  <c r="E569" i="112"/>
  <c r="E585" i="112"/>
  <c r="E601" i="112"/>
  <c r="E26" i="112"/>
  <c r="E42" i="112"/>
  <c r="E58" i="112"/>
  <c r="E74" i="112"/>
  <c r="E90" i="112"/>
  <c r="E106" i="112"/>
  <c r="E122" i="112"/>
  <c r="E138" i="112"/>
  <c r="E154" i="112"/>
  <c r="E170" i="112"/>
  <c r="E186" i="112"/>
  <c r="E202" i="112"/>
  <c r="E218" i="112"/>
  <c r="E234" i="112"/>
  <c r="E250" i="112"/>
  <c r="E266" i="112"/>
  <c r="E282" i="112"/>
  <c r="E298" i="112"/>
  <c r="E314" i="112"/>
  <c r="E330" i="112"/>
  <c r="E346" i="112"/>
  <c r="E362" i="112"/>
  <c r="E378" i="112"/>
  <c r="E394" i="112"/>
  <c r="E410" i="112"/>
  <c r="E426" i="112"/>
  <c r="E442" i="112"/>
  <c r="E458" i="112"/>
  <c r="E474" i="112"/>
  <c r="E490" i="112"/>
  <c r="E506" i="112"/>
  <c r="E522" i="112"/>
  <c r="E538" i="112"/>
  <c r="E554" i="112"/>
  <c r="E570" i="112"/>
  <c r="E586" i="112"/>
  <c r="E602" i="112"/>
  <c r="E574" i="112"/>
  <c r="C598" i="112"/>
  <c r="C582" i="112"/>
  <c r="C566" i="112"/>
  <c r="C550" i="112"/>
  <c r="C545" i="112"/>
  <c r="C529" i="112"/>
  <c r="C513" i="112"/>
  <c r="C497" i="112"/>
  <c r="C481" i="112"/>
  <c r="C465" i="112"/>
  <c r="C449" i="112"/>
  <c r="C433" i="112"/>
  <c r="C412" i="112"/>
  <c r="C396" i="112"/>
  <c r="C380" i="112"/>
  <c r="C364" i="112"/>
  <c r="C348" i="112"/>
  <c r="C332" i="112"/>
  <c r="C327" i="112"/>
  <c r="C306" i="112"/>
  <c r="C285" i="112"/>
  <c r="C264" i="112"/>
  <c r="C238" i="112"/>
  <c r="C233" i="112"/>
  <c r="C217" i="112"/>
  <c r="C212" i="112"/>
  <c r="C207" i="112"/>
  <c r="C181" i="112"/>
  <c r="C160" i="112"/>
  <c r="C134" i="112"/>
  <c r="C108" i="112"/>
  <c r="C103" i="112"/>
  <c r="C77" i="112"/>
  <c r="C51" i="112"/>
  <c r="C46" i="112"/>
  <c r="C41" i="112"/>
  <c r="C25" i="112"/>
  <c r="C20" i="112"/>
  <c r="C15" i="112"/>
  <c r="C603" i="112"/>
  <c r="C587" i="112"/>
  <c r="C571" i="112"/>
  <c r="C555" i="112"/>
  <c r="C534" i="112"/>
  <c r="C518" i="112"/>
  <c r="C502" i="112"/>
  <c r="C486" i="112"/>
  <c r="C470" i="112"/>
  <c r="C454" i="112"/>
  <c r="C438" i="112"/>
  <c r="C422" i="112"/>
  <c r="C417" i="112"/>
  <c r="C401" i="112"/>
  <c r="C385" i="112"/>
  <c r="C369" i="112"/>
  <c r="C353" i="112"/>
  <c r="C337" i="112"/>
  <c r="C316" i="112"/>
  <c r="C311" i="112"/>
  <c r="C295" i="112"/>
  <c r="C290" i="112"/>
  <c r="C269" i="112"/>
  <c r="C243" i="112"/>
  <c r="C222" i="112"/>
  <c r="C196" i="112"/>
  <c r="C191" i="112"/>
  <c r="C186" i="112"/>
  <c r="C165" i="112"/>
  <c r="C139" i="112"/>
  <c r="C113" i="112"/>
  <c r="C92" i="112"/>
  <c r="C87" i="112"/>
  <c r="C82" i="112"/>
  <c r="C66" i="112"/>
  <c r="C61" i="112"/>
  <c r="C56" i="112"/>
  <c r="C30" i="112"/>
  <c r="C608" i="112"/>
  <c r="C592" i="112"/>
  <c r="C576" i="112"/>
  <c r="C560" i="112"/>
  <c r="C539" i="112"/>
  <c r="C523" i="112"/>
  <c r="C507" i="112"/>
  <c r="C491" i="112"/>
  <c r="C475" i="112"/>
  <c r="C459" i="112"/>
  <c r="C443" i="112"/>
  <c r="C427" i="112"/>
  <c r="C406" i="112"/>
  <c r="C390" i="112"/>
  <c r="C374" i="112"/>
  <c r="C358" i="112"/>
  <c r="C342" i="112"/>
  <c r="C321" i="112"/>
  <c r="C300" i="112"/>
  <c r="C279" i="112"/>
  <c r="C274" i="112"/>
  <c r="C258" i="112"/>
  <c r="C253" i="112"/>
  <c r="C248" i="112"/>
  <c r="C227" i="112"/>
  <c r="C201" i="112"/>
  <c r="C597" i="112"/>
  <c r="C581" i="112"/>
  <c r="C565" i="112"/>
  <c r="C549" i="112"/>
  <c r="C544" i="112"/>
  <c r="C528" i="112"/>
  <c r="C512" i="112"/>
  <c r="C496" i="112"/>
  <c r="C480" i="112"/>
  <c r="C464" i="112"/>
  <c r="C448" i="112"/>
  <c r="C432" i="112"/>
  <c r="C411" i="112"/>
  <c r="C395" i="112"/>
  <c r="C379" i="112"/>
  <c r="C363" i="112"/>
  <c r="C347" i="112"/>
  <c r="C326" i="112"/>
  <c r="C305" i="112"/>
  <c r="C284" i="112"/>
  <c r="C263" i="112"/>
  <c r="C237" i="112"/>
  <c r="C232" i="112"/>
  <c r="C216" i="112"/>
  <c r="C206" i="112"/>
  <c r="C180" i="112"/>
  <c r="C159" i="112"/>
  <c r="C133" i="112"/>
  <c r="C123" i="112"/>
  <c r="C102" i="112"/>
  <c r="C602" i="112"/>
  <c r="C586" i="112"/>
  <c r="C570" i="112"/>
  <c r="C554" i="112"/>
  <c r="C533" i="112"/>
  <c r="C517" i="112"/>
  <c r="C501" i="112"/>
  <c r="C485" i="112"/>
  <c r="C469" i="112"/>
  <c r="C453" i="112"/>
  <c r="C437" i="112"/>
  <c r="C421" i="112"/>
  <c r="C416" i="112"/>
  <c r="C400" i="112"/>
  <c r="C384" i="112"/>
  <c r="C368" i="112"/>
  <c r="C352" i="112"/>
  <c r="C336" i="112"/>
  <c r="C331" i="112"/>
  <c r="C310" i="112"/>
  <c r="C294" i="112"/>
  <c r="C289" i="112"/>
  <c r="C268" i="112"/>
  <c r="C242" i="112"/>
  <c r="C221" i="112"/>
  <c r="C211" i="112"/>
  <c r="C195" i="112"/>
  <c r="C190" i="112"/>
  <c r="C185" i="112"/>
  <c r="C164" i="112"/>
  <c r="C138" i="112"/>
  <c r="C607" i="112"/>
  <c r="C591" i="112"/>
  <c r="C575" i="112"/>
  <c r="C559" i="112"/>
  <c r="C538" i="112"/>
  <c r="C522" i="112"/>
  <c r="C506" i="112"/>
  <c r="C490" i="112"/>
  <c r="C474" i="112"/>
  <c r="C458" i="112"/>
  <c r="C442" i="112"/>
  <c r="C426" i="112"/>
  <c r="C405" i="112"/>
  <c r="C389" i="112"/>
  <c r="C373" i="112"/>
  <c r="C357" i="112"/>
  <c r="C341" i="112"/>
  <c r="C320" i="112"/>
  <c r="C315" i="112"/>
  <c r="C299" i="112"/>
  <c r="C278" i="112"/>
  <c r="C273" i="112"/>
  <c r="C257" i="112"/>
  <c r="C252" i="112"/>
  <c r="C247" i="112"/>
  <c r="C226" i="112"/>
  <c r="C200" i="112"/>
  <c r="C174" i="112"/>
  <c r="C169" i="112"/>
  <c r="C153" i="112"/>
  <c r="C148" i="112"/>
  <c r="C143" i="112"/>
  <c r="C117" i="112"/>
  <c r="C596" i="112"/>
  <c r="C580" i="112"/>
  <c r="C564" i="112"/>
  <c r="C548" i="112"/>
  <c r="C543" i="112"/>
  <c r="C527" i="112"/>
  <c r="C511" i="112"/>
  <c r="C495" i="112"/>
  <c r="C479" i="112"/>
  <c r="C463" i="112"/>
  <c r="C447" i="112"/>
  <c r="C431" i="112"/>
  <c r="C410" i="112"/>
  <c r="C394" i="112"/>
  <c r="C378" i="112"/>
  <c r="C362" i="112"/>
  <c r="C346" i="112"/>
  <c r="C325" i="112"/>
  <c r="C304" i="112"/>
  <c r="C283" i="112"/>
  <c r="C262" i="112"/>
  <c r="C236" i="112"/>
  <c r="C231" i="112"/>
  <c r="C205" i="112"/>
  <c r="C601" i="112"/>
  <c r="C585" i="112"/>
  <c r="C569" i="112"/>
  <c r="C553" i="112"/>
  <c r="C532" i="112"/>
  <c r="C516" i="112"/>
  <c r="C500" i="112"/>
  <c r="C484" i="112"/>
  <c r="C468" i="112"/>
  <c r="C452" i="112"/>
  <c r="C436" i="112"/>
  <c r="C420" i="112"/>
  <c r="C415" i="112"/>
  <c r="C399" i="112"/>
  <c r="C383" i="112"/>
  <c r="C367" i="112"/>
  <c r="C351" i="112"/>
  <c r="C335" i="112"/>
  <c r="C330" i="112"/>
  <c r="C309" i="112"/>
  <c r="C293" i="112"/>
  <c r="C288" i="112"/>
  <c r="C267" i="112"/>
  <c r="C241" i="112"/>
  <c r="C220" i="112"/>
  <c r="C606" i="112"/>
  <c r="C590" i="112"/>
  <c r="C574" i="112"/>
  <c r="C558" i="112"/>
  <c r="G547" i="112"/>
  <c r="C537" i="112"/>
  <c r="C521" i="112"/>
  <c r="C505" i="112"/>
  <c r="C489" i="112"/>
  <c r="C473" i="112"/>
  <c r="C457" i="112"/>
  <c r="C441" i="112"/>
  <c r="C425" i="112"/>
  <c r="C404" i="112"/>
  <c r="C388" i="112"/>
  <c r="C372" i="112"/>
  <c r="C356" i="112"/>
  <c r="C340" i="112"/>
  <c r="C319" i="112"/>
  <c r="C314" i="112"/>
  <c r="C298" i="112"/>
  <c r="C277" i="112"/>
  <c r="C272" i="112"/>
  <c r="C256" i="112"/>
  <c r="C246" i="112"/>
  <c r="C225" i="112"/>
  <c r="C595" i="112"/>
  <c r="C579" i="112"/>
  <c r="C563" i="112"/>
  <c r="C542" i="112"/>
  <c r="C526" i="112"/>
  <c r="C510" i="112"/>
  <c r="C494" i="112"/>
  <c r="C478" i="112"/>
  <c r="C462" i="112"/>
  <c r="C446" i="112"/>
  <c r="C430" i="112"/>
  <c r="C409" i="112"/>
  <c r="C393" i="112"/>
  <c r="C377" i="112"/>
  <c r="C361" i="112"/>
  <c r="C345" i="112"/>
  <c r="C324" i="112"/>
  <c r="C303" i="112"/>
  <c r="C282" i="112"/>
  <c r="C261" i="112"/>
  <c r="C251" i="112"/>
  <c r="C230" i="112"/>
  <c r="C204" i="112"/>
  <c r="C178" i="112"/>
  <c r="C157" i="112"/>
  <c r="C147" i="112"/>
  <c r="C131" i="112"/>
  <c r="C126" i="112"/>
  <c r="C121" i="112"/>
  <c r="C100" i="112"/>
  <c r="C600" i="112"/>
  <c r="C584" i="112"/>
  <c r="C568" i="112"/>
  <c r="C552" i="112"/>
  <c r="C547" i="112"/>
  <c r="C531" i="112"/>
  <c r="C515" i="112"/>
  <c r="C499" i="112"/>
  <c r="C483" i="112"/>
  <c r="C467" i="112"/>
  <c r="C451" i="112"/>
  <c r="C435" i="112"/>
  <c r="C414" i="112"/>
  <c r="C398" i="112"/>
  <c r="C382" i="112"/>
  <c r="C366" i="112"/>
  <c r="C350" i="112"/>
  <c r="C334" i="112"/>
  <c r="C329" i="112"/>
  <c r="C308" i="112"/>
  <c r="C292" i="112"/>
  <c r="C287" i="112"/>
  <c r="C266" i="112"/>
  <c r="C240" i="112"/>
  <c r="C235" i="112"/>
  <c r="C219" i="112"/>
  <c r="C214" i="112"/>
  <c r="C209" i="112"/>
  <c r="C193" i="112"/>
  <c r="C188" i="112"/>
  <c r="C183" i="112"/>
  <c r="C162" i="112"/>
  <c r="C136" i="112"/>
  <c r="C110" i="112"/>
  <c r="C105" i="112"/>
  <c r="C89" i="112"/>
  <c r="C84" i="112"/>
  <c r="C79" i="112"/>
  <c r="C53" i="112"/>
  <c r="C43" i="112"/>
  <c r="C27" i="112"/>
  <c r="C22" i="112"/>
  <c r="C17" i="112"/>
  <c r="C68" i="112"/>
  <c r="C58" i="112"/>
  <c r="C32" i="112"/>
  <c r="C605" i="112"/>
  <c r="C589" i="112"/>
  <c r="C573" i="112"/>
  <c r="C557" i="112"/>
  <c r="C536" i="112"/>
  <c r="C520" i="112"/>
  <c r="C504" i="112"/>
  <c r="C488" i="112"/>
  <c r="C472" i="112"/>
  <c r="C456" i="112"/>
  <c r="C440" i="112"/>
  <c r="C424" i="112"/>
  <c r="C419" i="112"/>
  <c r="C403" i="112"/>
  <c r="C387" i="112"/>
  <c r="C371" i="112"/>
  <c r="C355" i="112"/>
  <c r="C339" i="112"/>
  <c r="C318" i="112"/>
  <c r="C313" i="112"/>
  <c r="C297" i="112"/>
  <c r="C276" i="112"/>
  <c r="C271" i="112"/>
  <c r="C245" i="112"/>
  <c r="C224" i="112"/>
  <c r="C198" i="112"/>
  <c r="C172" i="112"/>
  <c r="C167" i="112"/>
  <c r="C141" i="112"/>
  <c r="C115" i="112"/>
  <c r="C94" i="112"/>
  <c r="C63" i="112"/>
  <c r="C594" i="112"/>
  <c r="C578" i="112"/>
  <c r="C562" i="112"/>
  <c r="C541" i="112"/>
  <c r="C525" i="112"/>
  <c r="C509" i="112"/>
  <c r="C493" i="112"/>
  <c r="C477" i="112"/>
  <c r="C461" i="112"/>
  <c r="C445" i="112"/>
  <c r="C429" i="112"/>
  <c r="C408" i="112"/>
  <c r="C392" i="112"/>
  <c r="C376" i="112"/>
  <c r="C360" i="112"/>
  <c r="C344" i="112"/>
  <c r="C323" i="112"/>
  <c r="C302" i="112"/>
  <c r="C281" i="112"/>
  <c r="C260" i="112"/>
  <c r="C255" i="112"/>
  <c r="C250" i="112"/>
  <c r="C229" i="112"/>
  <c r="C203" i="112"/>
  <c r="C177" i="112"/>
  <c r="C156" i="112"/>
  <c r="C151" i="112"/>
  <c r="C146" i="112"/>
  <c r="C130" i="112"/>
  <c r="C125" i="112"/>
  <c r="C120" i="112"/>
  <c r="C99" i="112"/>
  <c r="C73" i="112"/>
  <c r="C599" i="112"/>
  <c r="C583" i="112"/>
  <c r="C567" i="112"/>
  <c r="C551" i="112"/>
  <c r="C546" i="112"/>
  <c r="C530" i="112"/>
  <c r="C514" i="112"/>
  <c r="C498" i="112"/>
  <c r="C482" i="112"/>
  <c r="C466" i="112"/>
  <c r="C450" i="112"/>
  <c r="C434" i="112"/>
  <c r="C413" i="112"/>
  <c r="C397" i="112"/>
  <c r="C381" i="112"/>
  <c r="C365" i="112"/>
  <c r="C349" i="112"/>
  <c r="C333" i="112"/>
  <c r="C328" i="112"/>
  <c r="C307" i="112"/>
  <c r="C286" i="112"/>
  <c r="C265" i="112"/>
  <c r="C239" i="112"/>
  <c r="C234" i="112"/>
  <c r="C218" i="112"/>
  <c r="C213" i="112"/>
  <c r="C208" i="112"/>
  <c r="C192" i="112"/>
  <c r="C182" i="112"/>
  <c r="C161" i="112"/>
  <c r="C135" i="112"/>
  <c r="C109" i="112"/>
  <c r="C104" i="112"/>
  <c r="C88" i="112"/>
  <c r="C604" i="112"/>
  <c r="C588" i="112"/>
  <c r="C572" i="112"/>
  <c r="C556" i="112"/>
  <c r="C535" i="112"/>
  <c r="C519" i="112"/>
  <c r="C503" i="112"/>
  <c r="C487" i="112"/>
  <c r="C471" i="112"/>
  <c r="C455" i="112"/>
  <c r="C439" i="112"/>
  <c r="C423" i="112"/>
  <c r="C418" i="112"/>
  <c r="C402" i="112"/>
  <c r="C386" i="112"/>
  <c r="C370" i="112"/>
  <c r="C354" i="112"/>
  <c r="C338" i="112"/>
  <c r="C317" i="112"/>
  <c r="C312" i="112"/>
  <c r="C296" i="112"/>
  <c r="C291" i="112"/>
  <c r="C270" i="112"/>
  <c r="C244" i="112"/>
  <c r="C223" i="112"/>
  <c r="C197" i="112"/>
  <c r="C187" i="112"/>
  <c r="C166" i="112"/>
  <c r="C140" i="112"/>
  <c r="C114" i="112"/>
  <c r="C93" i="112"/>
  <c r="C83" i="112"/>
  <c r="C67" i="112"/>
  <c r="C62" i="112"/>
  <c r="C26" i="112"/>
  <c r="C64" i="112"/>
  <c r="C85" i="112"/>
  <c r="C118" i="112"/>
  <c r="C175" i="112"/>
  <c r="C301" i="112"/>
  <c r="C407" i="112"/>
  <c r="C492" i="112"/>
  <c r="C23" i="112"/>
  <c r="C29" i="112"/>
  <c r="C35" i="112"/>
  <c r="C55" i="112"/>
  <c r="C74" i="112"/>
  <c r="C81" i="112"/>
  <c r="C96" i="112"/>
  <c r="C132" i="112"/>
  <c r="C322" i="112"/>
  <c r="C593" i="112"/>
  <c r="C42" i="112"/>
  <c r="C152" i="112"/>
  <c r="C171" i="112"/>
  <c r="C254" i="112"/>
  <c r="C508" i="112"/>
  <c r="G491" i="112"/>
  <c r="G563" i="112"/>
  <c r="G507" i="112"/>
  <c r="G451" i="112"/>
  <c r="G579" i="112"/>
  <c r="G523" i="112"/>
  <c r="G467" i="112"/>
  <c r="G595" i="112"/>
  <c r="G539" i="112"/>
  <c r="G483" i="112"/>
  <c r="G555" i="112"/>
  <c r="G499" i="112"/>
  <c r="G443" i="112"/>
  <c r="G571" i="112"/>
  <c r="G515" i="112"/>
  <c r="G459" i="112"/>
  <c r="G587" i="112"/>
  <c r="G531" i="112"/>
  <c r="G475" i="112"/>
  <c r="G603" i="112"/>
  <c r="F6" i="112"/>
  <c r="K9" i="109" s="1"/>
  <c r="C12" i="111"/>
  <c r="C28" i="111"/>
  <c r="C33" i="111"/>
  <c r="C49" i="111"/>
  <c r="C70" i="111"/>
  <c r="C75" i="111"/>
  <c r="C91" i="111"/>
  <c r="C96" i="111"/>
  <c r="C112" i="111"/>
  <c r="C128" i="111"/>
  <c r="C144" i="111"/>
  <c r="C161" i="111"/>
  <c r="C167" i="111"/>
  <c r="C173" i="111"/>
  <c r="C179" i="111"/>
  <c r="C228" i="111"/>
  <c r="C236" i="111"/>
  <c r="C280" i="111"/>
  <c r="C312" i="111"/>
  <c r="C433" i="111"/>
  <c r="C456" i="111"/>
  <c r="C470" i="111"/>
  <c r="C493" i="111"/>
  <c r="C505" i="111"/>
  <c r="C530" i="111"/>
  <c r="C567" i="111"/>
  <c r="C44" i="111"/>
  <c r="C60" i="111"/>
  <c r="C65" i="111"/>
  <c r="C86" i="111"/>
  <c r="C107" i="111"/>
  <c r="C123" i="111"/>
  <c r="C139" i="111"/>
  <c r="C198" i="111"/>
  <c r="C205" i="111"/>
  <c r="C244" i="111"/>
  <c r="C252" i="111"/>
  <c r="C281" i="111"/>
  <c r="C313" i="111"/>
  <c r="C385" i="111"/>
  <c r="C408" i="111"/>
  <c r="C422" i="111"/>
  <c r="C445" i="111"/>
  <c r="C457" i="111"/>
  <c r="C482" i="111"/>
  <c r="G227" i="111"/>
  <c r="E11" i="111"/>
  <c r="E27" i="111"/>
  <c r="E43" i="111"/>
  <c r="E59" i="111"/>
  <c r="E75" i="111"/>
  <c r="E91" i="111"/>
  <c r="E107" i="111"/>
  <c r="E123" i="111"/>
  <c r="E139" i="111"/>
  <c r="E155" i="111"/>
  <c r="E171" i="111"/>
  <c r="E187" i="111"/>
  <c r="E203" i="111"/>
  <c r="E219" i="111"/>
  <c r="E235" i="111"/>
  <c r="E251" i="111"/>
  <c r="E267" i="111"/>
  <c r="E283" i="111"/>
  <c r="E299" i="111"/>
  <c r="E315" i="111"/>
  <c r="E331" i="111"/>
  <c r="E347" i="111"/>
  <c r="E363" i="111"/>
  <c r="E379" i="111"/>
  <c r="E395" i="111"/>
  <c r="E411" i="111"/>
  <c r="E427" i="111"/>
  <c r="E443" i="111"/>
  <c r="E459" i="111"/>
  <c r="E475" i="111"/>
  <c r="E491" i="111"/>
  <c r="E507" i="111"/>
  <c r="E523" i="111"/>
  <c r="E539" i="111"/>
  <c r="E555" i="111"/>
  <c r="E571" i="111"/>
  <c r="E587" i="111"/>
  <c r="E603" i="111"/>
  <c r="D19" i="111"/>
  <c r="D35" i="111"/>
  <c r="D51" i="111"/>
  <c r="D67" i="111"/>
  <c r="D83" i="111"/>
  <c r="D99" i="111"/>
  <c r="D115" i="111"/>
  <c r="D131" i="111"/>
  <c r="D147" i="111"/>
  <c r="D163" i="111"/>
  <c r="D179" i="111"/>
  <c r="D195" i="111"/>
  <c r="F195" i="111" s="1"/>
  <c r="D211" i="111"/>
  <c r="D227" i="111"/>
  <c r="D243" i="111"/>
  <c r="D259" i="111"/>
  <c r="D275" i="111"/>
  <c r="D291" i="111"/>
  <c r="D307" i="111"/>
  <c r="D323" i="111"/>
  <c r="D339" i="111"/>
  <c r="D355" i="111"/>
  <c r="D371" i="111"/>
  <c r="D387" i="111"/>
  <c r="D403" i="111"/>
  <c r="D419" i="111"/>
  <c r="D435" i="111"/>
  <c r="D451" i="111"/>
  <c r="F451" i="111" s="1"/>
  <c r="D467" i="111"/>
  <c r="D483" i="111"/>
  <c r="D499" i="111"/>
  <c r="D515" i="111"/>
  <c r="D531" i="111"/>
  <c r="D547" i="111"/>
  <c r="D563" i="111"/>
  <c r="D579" i="111"/>
  <c r="D595" i="111"/>
  <c r="D213" i="111"/>
  <c r="D325" i="111"/>
  <c r="D373" i="111"/>
  <c r="D421" i="111"/>
  <c r="D469" i="111"/>
  <c r="D517" i="111"/>
  <c r="D565" i="111"/>
  <c r="F565" i="111" s="1"/>
  <c r="D518" i="111"/>
  <c r="E12" i="111"/>
  <c r="E28" i="111"/>
  <c r="E44" i="111"/>
  <c r="E60" i="111"/>
  <c r="E76" i="111"/>
  <c r="E92" i="111"/>
  <c r="E108" i="111"/>
  <c r="E124" i="111"/>
  <c r="E140" i="111"/>
  <c r="E156" i="111"/>
  <c r="E172" i="111"/>
  <c r="E188" i="111"/>
  <c r="E204" i="111"/>
  <c r="E220" i="111"/>
  <c r="E236" i="111"/>
  <c r="E252" i="111"/>
  <c r="E268" i="111"/>
  <c r="E284" i="111"/>
  <c r="E300" i="111"/>
  <c r="E316" i="111"/>
  <c r="E332" i="111"/>
  <c r="E348" i="111"/>
  <c r="E364" i="111"/>
  <c r="E380" i="111"/>
  <c r="E396" i="111"/>
  <c r="E412" i="111"/>
  <c r="E428" i="111"/>
  <c r="E444" i="111"/>
  <c r="E460" i="111"/>
  <c r="E476" i="111"/>
  <c r="E492" i="111"/>
  <c r="E508" i="111"/>
  <c r="E524" i="111"/>
  <c r="E540" i="111"/>
  <c r="E556" i="111"/>
  <c r="E572" i="111"/>
  <c r="E588" i="111"/>
  <c r="E604" i="111"/>
  <c r="D20" i="111"/>
  <c r="D36" i="111"/>
  <c r="D52" i="111"/>
  <c r="D68" i="111"/>
  <c r="D84" i="111"/>
  <c r="D100" i="111"/>
  <c r="D116" i="111"/>
  <c r="D132" i="111"/>
  <c r="D148" i="111"/>
  <c r="F148" i="111" s="1"/>
  <c r="D164" i="111"/>
  <c r="D180" i="111"/>
  <c r="D196" i="111"/>
  <c r="D212" i="111"/>
  <c r="D228" i="111"/>
  <c r="D244" i="111"/>
  <c r="D260" i="111"/>
  <c r="D276" i="111"/>
  <c r="D292" i="111"/>
  <c r="D308" i="111"/>
  <c r="D324" i="111"/>
  <c r="D340" i="111"/>
  <c r="D356" i="111"/>
  <c r="D372" i="111"/>
  <c r="D388" i="111"/>
  <c r="D404" i="111"/>
  <c r="F404" i="111" s="1"/>
  <c r="D420" i="111"/>
  <c r="D436" i="111"/>
  <c r="D452" i="111"/>
  <c r="D468" i="111"/>
  <c r="D484" i="111"/>
  <c r="D500" i="111"/>
  <c r="D516" i="111"/>
  <c r="D532" i="111"/>
  <c r="D548" i="111"/>
  <c r="D564" i="111"/>
  <c r="D580" i="111"/>
  <c r="D596" i="111"/>
  <c r="D197" i="111"/>
  <c r="D341" i="111"/>
  <c r="D389" i="111"/>
  <c r="D437" i="111"/>
  <c r="F437" i="111" s="1"/>
  <c r="D485" i="111"/>
  <c r="D549" i="111"/>
  <c r="D597" i="111"/>
  <c r="D534" i="111"/>
  <c r="D599" i="111"/>
  <c r="E13" i="111"/>
  <c r="E29" i="111"/>
  <c r="E45" i="111"/>
  <c r="E61" i="111"/>
  <c r="E77" i="111"/>
  <c r="E93" i="111"/>
  <c r="E109" i="111"/>
  <c r="E125" i="111"/>
  <c r="E141" i="111"/>
  <c r="E157" i="111"/>
  <c r="E173" i="111"/>
  <c r="E189" i="111"/>
  <c r="E205" i="111"/>
  <c r="E221" i="111"/>
  <c r="E237" i="111"/>
  <c r="E253" i="111"/>
  <c r="E269" i="111"/>
  <c r="E285" i="111"/>
  <c r="E301" i="111"/>
  <c r="E317" i="111"/>
  <c r="E333" i="111"/>
  <c r="E349" i="111"/>
  <c r="E365" i="111"/>
  <c r="E381" i="111"/>
  <c r="E397" i="111"/>
  <c r="E413" i="111"/>
  <c r="E429" i="111"/>
  <c r="E445" i="111"/>
  <c r="E461" i="111"/>
  <c r="E477" i="111"/>
  <c r="E493" i="111"/>
  <c r="E509" i="111"/>
  <c r="E525" i="111"/>
  <c r="E541" i="111"/>
  <c r="E557" i="111"/>
  <c r="E573" i="111"/>
  <c r="E589" i="111"/>
  <c r="E605" i="111"/>
  <c r="D21" i="111"/>
  <c r="D37" i="111"/>
  <c r="D53" i="111"/>
  <c r="D69" i="111"/>
  <c r="D85" i="111"/>
  <c r="F85" i="111" s="1"/>
  <c r="D101" i="111"/>
  <c r="D117" i="111"/>
  <c r="D133" i="111"/>
  <c r="D149" i="111"/>
  <c r="D165" i="111"/>
  <c r="D181" i="111"/>
  <c r="D229" i="111"/>
  <c r="D245" i="111"/>
  <c r="D261" i="111"/>
  <c r="D277" i="111"/>
  <c r="D293" i="111"/>
  <c r="D309" i="111"/>
  <c r="D357" i="111"/>
  <c r="D405" i="111"/>
  <c r="D453" i="111"/>
  <c r="D501" i="111"/>
  <c r="F501" i="111" s="1"/>
  <c r="D533" i="111"/>
  <c r="D581" i="111"/>
  <c r="D566" i="111"/>
  <c r="E14" i="111"/>
  <c r="E30" i="111"/>
  <c r="E46" i="111"/>
  <c r="E62" i="111"/>
  <c r="E78" i="111"/>
  <c r="E94" i="111"/>
  <c r="E110" i="111"/>
  <c r="E126" i="111"/>
  <c r="E142" i="111"/>
  <c r="E158" i="111"/>
  <c r="E174" i="111"/>
  <c r="E190" i="111"/>
  <c r="E206" i="111"/>
  <c r="E222" i="111"/>
  <c r="E238" i="111"/>
  <c r="E254" i="111"/>
  <c r="E270" i="111"/>
  <c r="E286" i="111"/>
  <c r="E302" i="111"/>
  <c r="E318" i="111"/>
  <c r="E334" i="111"/>
  <c r="E350" i="111"/>
  <c r="E366" i="111"/>
  <c r="E382" i="111"/>
  <c r="E398" i="111"/>
  <c r="E414" i="111"/>
  <c r="E430" i="111"/>
  <c r="E446" i="111"/>
  <c r="E462" i="111"/>
  <c r="E478" i="111"/>
  <c r="E494" i="111"/>
  <c r="E510" i="111"/>
  <c r="E526" i="111"/>
  <c r="E542" i="111"/>
  <c r="E558" i="111"/>
  <c r="E574" i="111"/>
  <c r="E590" i="111"/>
  <c r="E606" i="111"/>
  <c r="D22" i="111"/>
  <c r="D38" i="111"/>
  <c r="D54" i="111"/>
  <c r="D70" i="111"/>
  <c r="D86" i="111"/>
  <c r="D102" i="111"/>
  <c r="D118" i="111"/>
  <c r="F118" i="111" s="1"/>
  <c r="D134" i="111"/>
  <c r="D150" i="111"/>
  <c r="D166" i="111"/>
  <c r="D182" i="111"/>
  <c r="D198" i="111"/>
  <c r="D214" i="111"/>
  <c r="D230" i="111"/>
  <c r="D246" i="111"/>
  <c r="D262" i="111"/>
  <c r="D278" i="111"/>
  <c r="D294" i="111"/>
  <c r="D310" i="111"/>
  <c r="D326" i="111"/>
  <c r="D342" i="111"/>
  <c r="D358" i="111"/>
  <c r="D374" i="111"/>
  <c r="F374" i="111" s="1"/>
  <c r="D390" i="111"/>
  <c r="D406" i="111"/>
  <c r="D422" i="111"/>
  <c r="D438" i="111"/>
  <c r="D454" i="111"/>
  <c r="D470" i="111"/>
  <c r="D486" i="111"/>
  <c r="D502" i="111"/>
  <c r="D550" i="111"/>
  <c r="D582" i="111"/>
  <c r="D598" i="111"/>
  <c r="E15" i="111"/>
  <c r="E31" i="111"/>
  <c r="E47" i="111"/>
  <c r="E63" i="111"/>
  <c r="E79" i="111"/>
  <c r="E95" i="111"/>
  <c r="E111" i="111"/>
  <c r="E127" i="111"/>
  <c r="E143" i="111"/>
  <c r="E159" i="111"/>
  <c r="E175" i="111"/>
  <c r="E191" i="111"/>
  <c r="E207" i="111"/>
  <c r="E223" i="111"/>
  <c r="E239" i="111"/>
  <c r="E255" i="111"/>
  <c r="E271" i="111"/>
  <c r="E287" i="111"/>
  <c r="E303" i="111"/>
  <c r="E319" i="111"/>
  <c r="E335" i="111"/>
  <c r="E351" i="111"/>
  <c r="E367" i="111"/>
  <c r="E383" i="111"/>
  <c r="E399" i="111"/>
  <c r="E415" i="111"/>
  <c r="E431" i="111"/>
  <c r="E447" i="111"/>
  <c r="E463" i="111"/>
  <c r="E479" i="111"/>
  <c r="E495" i="111"/>
  <c r="E511" i="111"/>
  <c r="E527" i="111"/>
  <c r="E543" i="111"/>
  <c r="E559" i="111"/>
  <c r="E575" i="111"/>
  <c r="E591" i="111"/>
  <c r="E607" i="111"/>
  <c r="D23" i="111"/>
  <c r="D39" i="111"/>
  <c r="D55" i="111"/>
  <c r="D71" i="111"/>
  <c r="D87" i="111"/>
  <c r="D103" i="111"/>
  <c r="D119" i="111"/>
  <c r="D135" i="111"/>
  <c r="D151" i="111"/>
  <c r="D167" i="111"/>
  <c r="D183" i="111"/>
  <c r="D199" i="111"/>
  <c r="D215" i="111"/>
  <c r="D231" i="111"/>
  <c r="D247" i="111"/>
  <c r="F247" i="111" s="1"/>
  <c r="D263" i="111"/>
  <c r="D279" i="111"/>
  <c r="D295" i="111"/>
  <c r="D311" i="111"/>
  <c r="D327" i="111"/>
  <c r="D343" i="111"/>
  <c r="D359" i="111"/>
  <c r="D375" i="111"/>
  <c r="D391" i="111"/>
  <c r="D407" i="111"/>
  <c r="D423" i="111"/>
  <c r="D439" i="111"/>
  <c r="D455" i="111"/>
  <c r="D471" i="111"/>
  <c r="D487" i="111"/>
  <c r="D503" i="111"/>
  <c r="F503" i="111" s="1"/>
  <c r="D519" i="111"/>
  <c r="D535" i="111"/>
  <c r="D551" i="111"/>
  <c r="D567" i="111"/>
  <c r="D583" i="111"/>
  <c r="E16" i="111"/>
  <c r="E32" i="111"/>
  <c r="E48" i="111"/>
  <c r="E64" i="111"/>
  <c r="E80" i="111"/>
  <c r="E96" i="111"/>
  <c r="E112" i="111"/>
  <c r="E128" i="111"/>
  <c r="E144" i="111"/>
  <c r="E160" i="111"/>
  <c r="E176" i="111"/>
  <c r="E192" i="111"/>
  <c r="E208" i="111"/>
  <c r="E224" i="111"/>
  <c r="E240" i="111"/>
  <c r="E256" i="111"/>
  <c r="E272" i="111"/>
  <c r="E288" i="111"/>
  <c r="E304" i="111"/>
  <c r="E320" i="111"/>
  <c r="E336" i="111"/>
  <c r="E352" i="111"/>
  <c r="E368" i="111"/>
  <c r="E384" i="111"/>
  <c r="E400" i="111"/>
  <c r="E416" i="111"/>
  <c r="E432" i="111"/>
  <c r="E448" i="111"/>
  <c r="E464" i="111"/>
  <c r="E480" i="111"/>
  <c r="E496" i="111"/>
  <c r="E512" i="111"/>
  <c r="E528" i="111"/>
  <c r="E544" i="111"/>
  <c r="E560" i="111"/>
  <c r="E576" i="111"/>
  <c r="E592" i="111"/>
  <c r="E608" i="111"/>
  <c r="D24" i="111"/>
  <c r="D40" i="111"/>
  <c r="D56" i="111"/>
  <c r="D72" i="111"/>
  <c r="D88" i="111"/>
  <c r="F88" i="111" s="1"/>
  <c r="D104" i="111"/>
  <c r="D120" i="111"/>
  <c r="D136" i="111"/>
  <c r="D152" i="111"/>
  <c r="D168" i="111"/>
  <c r="D184" i="111"/>
  <c r="D200" i="111"/>
  <c r="D216" i="111"/>
  <c r="D232" i="111"/>
  <c r="D248" i="111"/>
  <c r="D264" i="111"/>
  <c r="D280" i="111"/>
  <c r="D296" i="111"/>
  <c r="D312" i="111"/>
  <c r="D328" i="111"/>
  <c r="D344" i="111"/>
  <c r="F344" i="111" s="1"/>
  <c r="D360" i="111"/>
  <c r="D376" i="111"/>
  <c r="D392" i="111"/>
  <c r="D408" i="111"/>
  <c r="D424" i="111"/>
  <c r="D440" i="111"/>
  <c r="D456" i="111"/>
  <c r="D472" i="111"/>
  <c r="D488" i="111"/>
  <c r="D504" i="111"/>
  <c r="D520" i="111"/>
  <c r="D536" i="111"/>
  <c r="D552" i="111"/>
  <c r="D568" i="111"/>
  <c r="D584" i="111"/>
  <c r="D600" i="111"/>
  <c r="F600" i="111" s="1"/>
  <c r="E17" i="111"/>
  <c r="E33" i="111"/>
  <c r="E49" i="111"/>
  <c r="E65" i="111"/>
  <c r="E81" i="111"/>
  <c r="E97" i="111"/>
  <c r="E113" i="111"/>
  <c r="E129" i="111"/>
  <c r="E145" i="111"/>
  <c r="E161" i="111"/>
  <c r="E177" i="111"/>
  <c r="E193" i="111"/>
  <c r="E209" i="111"/>
  <c r="E225" i="111"/>
  <c r="E241" i="111"/>
  <c r="E257" i="111"/>
  <c r="E273" i="111"/>
  <c r="E289" i="111"/>
  <c r="E305" i="111"/>
  <c r="E321" i="111"/>
  <c r="E337" i="111"/>
  <c r="E353" i="111"/>
  <c r="E369" i="111"/>
  <c r="E385" i="111"/>
  <c r="E401" i="111"/>
  <c r="E417" i="111"/>
  <c r="E433" i="111"/>
  <c r="E449" i="111"/>
  <c r="E465" i="111"/>
  <c r="E481" i="111"/>
  <c r="E497" i="111"/>
  <c r="E513" i="111"/>
  <c r="E529" i="111"/>
  <c r="E545" i="111"/>
  <c r="E561" i="111"/>
  <c r="E577" i="111"/>
  <c r="E593" i="111"/>
  <c r="E10" i="111"/>
  <c r="D25" i="111"/>
  <c r="D41" i="111"/>
  <c r="D57" i="111"/>
  <c r="D73" i="111"/>
  <c r="D89" i="111"/>
  <c r="D105" i="111"/>
  <c r="D121" i="111"/>
  <c r="D137" i="111"/>
  <c r="D153" i="111"/>
  <c r="D169" i="111"/>
  <c r="F169" i="111" s="1"/>
  <c r="D185" i="111"/>
  <c r="D201" i="111"/>
  <c r="D217" i="111"/>
  <c r="D233" i="111"/>
  <c r="D249" i="111"/>
  <c r="D265" i="111"/>
  <c r="D281" i="111"/>
  <c r="D297" i="111"/>
  <c r="D313" i="111"/>
  <c r="D329" i="111"/>
  <c r="D345" i="111"/>
  <c r="D361" i="111"/>
  <c r="D377" i="111"/>
  <c r="D393" i="111"/>
  <c r="D409" i="111"/>
  <c r="D425" i="111"/>
  <c r="F425" i="111" s="1"/>
  <c r="D441" i="111"/>
  <c r="D457" i="111"/>
  <c r="D473" i="111"/>
  <c r="D489" i="111"/>
  <c r="D505" i="111"/>
  <c r="D521" i="111"/>
  <c r="D537" i="111"/>
  <c r="D553" i="111"/>
  <c r="D569" i="111"/>
  <c r="D585" i="111"/>
  <c r="D601" i="111"/>
  <c r="E18" i="111"/>
  <c r="E34" i="111"/>
  <c r="E50" i="111"/>
  <c r="E66" i="111"/>
  <c r="E82" i="111"/>
  <c r="E98" i="111"/>
  <c r="E114" i="111"/>
  <c r="E130" i="111"/>
  <c r="E146" i="111"/>
  <c r="E162" i="111"/>
  <c r="E178" i="111"/>
  <c r="E194" i="111"/>
  <c r="E210" i="111"/>
  <c r="E226" i="111"/>
  <c r="E242" i="111"/>
  <c r="E258" i="111"/>
  <c r="E274" i="111"/>
  <c r="E290" i="111"/>
  <c r="E306" i="111"/>
  <c r="E322" i="111"/>
  <c r="E338" i="111"/>
  <c r="E354" i="111"/>
  <c r="E370" i="111"/>
  <c r="E386" i="111"/>
  <c r="E402" i="111"/>
  <c r="E418" i="111"/>
  <c r="E434" i="111"/>
  <c r="E450" i="111"/>
  <c r="E466" i="111"/>
  <c r="E482" i="111"/>
  <c r="E498" i="111"/>
  <c r="E514" i="111"/>
  <c r="E530" i="111"/>
  <c r="E546" i="111"/>
  <c r="E562" i="111"/>
  <c r="E578" i="111"/>
  <c r="E594" i="111"/>
  <c r="E9" i="111"/>
  <c r="D26" i="111"/>
  <c r="D42" i="111"/>
  <c r="D58" i="111"/>
  <c r="D74" i="111"/>
  <c r="D90" i="111"/>
  <c r="D106" i="111"/>
  <c r="D122" i="111"/>
  <c r="D138" i="111"/>
  <c r="D154" i="111"/>
  <c r="D170" i="111"/>
  <c r="D186" i="111"/>
  <c r="D202" i="111"/>
  <c r="D218" i="111"/>
  <c r="D234" i="111"/>
  <c r="D250" i="111"/>
  <c r="F250" i="111" s="1"/>
  <c r="D266" i="111"/>
  <c r="D282" i="111"/>
  <c r="D298" i="111"/>
  <c r="D314" i="111"/>
  <c r="D330" i="111"/>
  <c r="D346" i="111"/>
  <c r="D362" i="111"/>
  <c r="D378" i="111"/>
  <c r="D394" i="111"/>
  <c r="D410" i="111"/>
  <c r="D426" i="111"/>
  <c r="D442" i="111"/>
  <c r="D458" i="111"/>
  <c r="D474" i="111"/>
  <c r="D490" i="111"/>
  <c r="D506" i="111"/>
  <c r="F506" i="111" s="1"/>
  <c r="D522" i="111"/>
  <c r="D538" i="111"/>
  <c r="D554" i="111"/>
  <c r="D570" i="111"/>
  <c r="D586" i="111"/>
  <c r="D602" i="111"/>
  <c r="E19" i="111"/>
  <c r="E35" i="111"/>
  <c r="E51" i="111"/>
  <c r="E67" i="111"/>
  <c r="E83" i="111"/>
  <c r="E99" i="111"/>
  <c r="E115" i="111"/>
  <c r="E131" i="111"/>
  <c r="E147" i="111"/>
  <c r="E163" i="111"/>
  <c r="E179" i="111"/>
  <c r="E195" i="111"/>
  <c r="E211" i="111"/>
  <c r="E227" i="111"/>
  <c r="E243" i="111"/>
  <c r="E259" i="111"/>
  <c r="E275" i="111"/>
  <c r="E291" i="111"/>
  <c r="E307" i="111"/>
  <c r="E323" i="111"/>
  <c r="E339" i="111"/>
  <c r="E355" i="111"/>
  <c r="E371" i="111"/>
  <c r="E387" i="111"/>
  <c r="E403" i="111"/>
  <c r="E419" i="111"/>
  <c r="E435" i="111"/>
  <c r="E451" i="111"/>
  <c r="E467" i="111"/>
  <c r="E483" i="111"/>
  <c r="E499" i="111"/>
  <c r="E515" i="111"/>
  <c r="E531" i="111"/>
  <c r="E547" i="111"/>
  <c r="E563" i="111"/>
  <c r="E579" i="111"/>
  <c r="E595" i="111"/>
  <c r="D11" i="111"/>
  <c r="F11" i="111" s="1"/>
  <c r="D27" i="111"/>
  <c r="D43" i="111"/>
  <c r="F43" i="111" s="1"/>
  <c r="D59" i="111"/>
  <c r="F59" i="111" s="1"/>
  <c r="D75" i="111"/>
  <c r="F75" i="111" s="1"/>
  <c r="D91" i="111"/>
  <c r="F91" i="111" s="1"/>
  <c r="D107" i="111"/>
  <c r="F107" i="111" s="1"/>
  <c r="D123" i="111"/>
  <c r="F123" i="111" s="1"/>
  <c r="D139" i="111"/>
  <c r="F139" i="111" s="1"/>
  <c r="D155" i="111"/>
  <c r="F155" i="111" s="1"/>
  <c r="D171" i="111"/>
  <c r="F171" i="111" s="1"/>
  <c r="D187" i="111"/>
  <c r="F187" i="111" s="1"/>
  <c r="D203" i="111"/>
  <c r="F203" i="111" s="1"/>
  <c r="D219" i="111"/>
  <c r="F219" i="111" s="1"/>
  <c r="D235" i="111"/>
  <c r="F235" i="111" s="1"/>
  <c r="D251" i="111"/>
  <c r="F251" i="111" s="1"/>
  <c r="D267" i="111"/>
  <c r="F267" i="111" s="1"/>
  <c r="D283" i="111"/>
  <c r="D299" i="111"/>
  <c r="F299" i="111" s="1"/>
  <c r="D315" i="111"/>
  <c r="F315" i="111" s="1"/>
  <c r="D331" i="111"/>
  <c r="F331" i="111" s="1"/>
  <c r="D347" i="111"/>
  <c r="F347" i="111" s="1"/>
  <c r="D363" i="111"/>
  <c r="F363" i="111" s="1"/>
  <c r="D379" i="111"/>
  <c r="F379" i="111" s="1"/>
  <c r="D395" i="111"/>
  <c r="F395" i="111" s="1"/>
  <c r="D411" i="111"/>
  <c r="F411" i="111" s="1"/>
  <c r="D427" i="111"/>
  <c r="F427" i="111" s="1"/>
  <c r="D443" i="111"/>
  <c r="F443" i="111" s="1"/>
  <c r="D459" i="111"/>
  <c r="F459" i="111" s="1"/>
  <c r="D475" i="111"/>
  <c r="F475" i="111" s="1"/>
  <c r="D491" i="111"/>
  <c r="F491" i="111" s="1"/>
  <c r="D507" i="111"/>
  <c r="F507" i="111" s="1"/>
  <c r="D523" i="111"/>
  <c r="F523" i="111" s="1"/>
  <c r="D539" i="111"/>
  <c r="D555" i="111"/>
  <c r="F555" i="111" s="1"/>
  <c r="D571" i="111"/>
  <c r="F571" i="111" s="1"/>
  <c r="D587" i="111"/>
  <c r="F587" i="111" s="1"/>
  <c r="D603" i="111"/>
  <c r="F603" i="111" s="1"/>
  <c r="E20" i="111"/>
  <c r="E36" i="111"/>
  <c r="E52" i="111"/>
  <c r="E68" i="111"/>
  <c r="E84" i="111"/>
  <c r="E100" i="111"/>
  <c r="E116" i="111"/>
  <c r="E132" i="111"/>
  <c r="E148" i="111"/>
  <c r="E164" i="111"/>
  <c r="E180" i="111"/>
  <c r="E196" i="111"/>
  <c r="E212" i="111"/>
  <c r="E228" i="111"/>
  <c r="E244" i="111"/>
  <c r="E260" i="111"/>
  <c r="E276" i="111"/>
  <c r="E292" i="111"/>
  <c r="E308" i="111"/>
  <c r="E324" i="111"/>
  <c r="E340" i="111"/>
  <c r="E356" i="111"/>
  <c r="E372" i="111"/>
  <c r="E388" i="111"/>
  <c r="E404" i="111"/>
  <c r="E420" i="111"/>
  <c r="E436" i="111"/>
  <c r="E452" i="111"/>
  <c r="E468" i="111"/>
  <c r="E484" i="111"/>
  <c r="E500" i="111"/>
  <c r="E516" i="111"/>
  <c r="E532" i="111"/>
  <c r="E548" i="111"/>
  <c r="E564" i="111"/>
  <c r="E580" i="111"/>
  <c r="E596" i="111"/>
  <c r="D12" i="111"/>
  <c r="F12" i="111" s="1"/>
  <c r="D28" i="111"/>
  <c r="F28" i="111" s="1"/>
  <c r="D44" i="111"/>
  <c r="F44" i="111" s="1"/>
  <c r="D60" i="111"/>
  <c r="F60" i="111" s="1"/>
  <c r="D76" i="111"/>
  <c r="F76" i="111" s="1"/>
  <c r="D92" i="111"/>
  <c r="F92" i="111" s="1"/>
  <c r="D108" i="111"/>
  <c r="F108" i="111" s="1"/>
  <c r="D124" i="111"/>
  <c r="F124" i="111" s="1"/>
  <c r="D140" i="111"/>
  <c r="F140" i="111" s="1"/>
  <c r="D156" i="111"/>
  <c r="F156" i="111" s="1"/>
  <c r="D172" i="111"/>
  <c r="F172" i="111" s="1"/>
  <c r="D188" i="111"/>
  <c r="F188" i="111" s="1"/>
  <c r="D204" i="111"/>
  <c r="F204" i="111" s="1"/>
  <c r="D220" i="111"/>
  <c r="F220" i="111" s="1"/>
  <c r="D236" i="111"/>
  <c r="D252" i="111"/>
  <c r="F252" i="111" s="1"/>
  <c r="D268" i="111"/>
  <c r="F268" i="111" s="1"/>
  <c r="D284" i="111"/>
  <c r="F284" i="111" s="1"/>
  <c r="D300" i="111"/>
  <c r="F300" i="111" s="1"/>
  <c r="D316" i="111"/>
  <c r="F316" i="111" s="1"/>
  <c r="D332" i="111"/>
  <c r="F332" i="111" s="1"/>
  <c r="D348" i="111"/>
  <c r="F348" i="111" s="1"/>
  <c r="D364" i="111"/>
  <c r="F364" i="111" s="1"/>
  <c r="D380" i="111"/>
  <c r="F380" i="111" s="1"/>
  <c r="D396" i="111"/>
  <c r="F396" i="111" s="1"/>
  <c r="D412" i="111"/>
  <c r="F412" i="111" s="1"/>
  <c r="D428" i="111"/>
  <c r="F428" i="111" s="1"/>
  <c r="D444" i="111"/>
  <c r="F444" i="111" s="1"/>
  <c r="D460" i="111"/>
  <c r="F460" i="111" s="1"/>
  <c r="D476" i="111"/>
  <c r="F476" i="111" s="1"/>
  <c r="D492" i="111"/>
  <c r="D508" i="111"/>
  <c r="F508" i="111" s="1"/>
  <c r="D524" i="111"/>
  <c r="F524" i="111" s="1"/>
  <c r="D540" i="111"/>
  <c r="F540" i="111" s="1"/>
  <c r="D556" i="111"/>
  <c r="F556" i="111" s="1"/>
  <c r="D572" i="111"/>
  <c r="F572" i="111" s="1"/>
  <c r="D588" i="111"/>
  <c r="F588" i="111" s="1"/>
  <c r="D604" i="111"/>
  <c r="F604" i="111" s="1"/>
  <c r="D590" i="111"/>
  <c r="F590" i="111" s="1"/>
  <c r="D97" i="111"/>
  <c r="F97" i="111" s="1"/>
  <c r="D209" i="111"/>
  <c r="F209" i="111" s="1"/>
  <c r="D289" i="111"/>
  <c r="F289" i="111" s="1"/>
  <c r="D369" i="111"/>
  <c r="F369" i="111" s="1"/>
  <c r="D449" i="111"/>
  <c r="F449" i="111" s="1"/>
  <c r="D529" i="111"/>
  <c r="F529" i="111" s="1"/>
  <c r="E90" i="111"/>
  <c r="E154" i="111"/>
  <c r="E234" i="111"/>
  <c r="E21" i="111"/>
  <c r="E37" i="111"/>
  <c r="E53" i="111"/>
  <c r="E69" i="111"/>
  <c r="E85" i="111"/>
  <c r="E101" i="111"/>
  <c r="E117" i="111"/>
  <c r="E133" i="111"/>
  <c r="E149" i="111"/>
  <c r="E165" i="111"/>
  <c r="E181" i="111"/>
  <c r="E197" i="111"/>
  <c r="E213" i="111"/>
  <c r="E229" i="111"/>
  <c r="E245" i="111"/>
  <c r="E261" i="111"/>
  <c r="E277" i="111"/>
  <c r="E293" i="111"/>
  <c r="E309" i="111"/>
  <c r="E325" i="111"/>
  <c r="E341" i="111"/>
  <c r="E357" i="111"/>
  <c r="E373" i="111"/>
  <c r="E389" i="111"/>
  <c r="E405" i="111"/>
  <c r="E421" i="111"/>
  <c r="E437" i="111"/>
  <c r="E453" i="111"/>
  <c r="E469" i="111"/>
  <c r="E485" i="111"/>
  <c r="E501" i="111"/>
  <c r="E517" i="111"/>
  <c r="E533" i="111"/>
  <c r="E549" i="111"/>
  <c r="E565" i="111"/>
  <c r="E581" i="111"/>
  <c r="E597" i="111"/>
  <c r="D13" i="111"/>
  <c r="F13" i="111" s="1"/>
  <c r="D29" i="111"/>
  <c r="F29" i="111" s="1"/>
  <c r="D45" i="111"/>
  <c r="F45" i="111" s="1"/>
  <c r="D61" i="111"/>
  <c r="F61" i="111" s="1"/>
  <c r="D77" i="111"/>
  <c r="F77" i="111" s="1"/>
  <c r="D93" i="111"/>
  <c r="F93" i="111" s="1"/>
  <c r="D109" i="111"/>
  <c r="F109" i="111" s="1"/>
  <c r="D125" i="111"/>
  <c r="F125" i="111" s="1"/>
  <c r="D141" i="111"/>
  <c r="F141" i="111" s="1"/>
  <c r="D157" i="111"/>
  <c r="F157" i="111" s="1"/>
  <c r="D173" i="111"/>
  <c r="D189" i="111"/>
  <c r="F189" i="111" s="1"/>
  <c r="D205" i="111"/>
  <c r="F205" i="111" s="1"/>
  <c r="D221" i="111"/>
  <c r="F221" i="111" s="1"/>
  <c r="D237" i="111"/>
  <c r="F237" i="111" s="1"/>
  <c r="D253" i="111"/>
  <c r="F253" i="111" s="1"/>
  <c r="D269" i="111"/>
  <c r="F269" i="111" s="1"/>
  <c r="D285" i="111"/>
  <c r="F285" i="111" s="1"/>
  <c r="D301" i="111"/>
  <c r="F301" i="111" s="1"/>
  <c r="D317" i="111"/>
  <c r="F317" i="111" s="1"/>
  <c r="D333" i="111"/>
  <c r="F333" i="111" s="1"/>
  <c r="D349" i="111"/>
  <c r="F349" i="111" s="1"/>
  <c r="D365" i="111"/>
  <c r="F365" i="111" s="1"/>
  <c r="D381" i="111"/>
  <c r="F381" i="111" s="1"/>
  <c r="D397" i="111"/>
  <c r="F397" i="111" s="1"/>
  <c r="D413" i="111"/>
  <c r="F413" i="111" s="1"/>
  <c r="D429" i="111"/>
  <c r="D445" i="111"/>
  <c r="F445" i="111" s="1"/>
  <c r="D461" i="111"/>
  <c r="F461" i="111" s="1"/>
  <c r="D477" i="111"/>
  <c r="F477" i="111" s="1"/>
  <c r="D493" i="111"/>
  <c r="F493" i="111" s="1"/>
  <c r="D509" i="111"/>
  <c r="F509" i="111" s="1"/>
  <c r="D525" i="111"/>
  <c r="F525" i="111" s="1"/>
  <c r="D541" i="111"/>
  <c r="F541" i="111" s="1"/>
  <c r="D557" i="111"/>
  <c r="F557" i="111" s="1"/>
  <c r="D573" i="111"/>
  <c r="F573" i="111" s="1"/>
  <c r="D589" i="111"/>
  <c r="F589" i="111" s="1"/>
  <c r="D605" i="111"/>
  <c r="F605" i="111" s="1"/>
  <c r="D574" i="111"/>
  <c r="F574" i="111" s="1"/>
  <c r="D113" i="111"/>
  <c r="F113" i="111" s="1"/>
  <c r="D305" i="111"/>
  <c r="F305" i="111" s="1"/>
  <c r="D401" i="111"/>
  <c r="F401" i="111" s="1"/>
  <c r="D497" i="111"/>
  <c r="F497" i="111" s="1"/>
  <c r="D593" i="111"/>
  <c r="F593" i="111" s="1"/>
  <c r="E22" i="111"/>
  <c r="E38" i="111"/>
  <c r="E54" i="111"/>
  <c r="E70" i="111"/>
  <c r="E86" i="111"/>
  <c r="E102" i="111"/>
  <c r="E118" i="111"/>
  <c r="E134" i="111"/>
  <c r="E150" i="111"/>
  <c r="E166" i="111"/>
  <c r="E182" i="111"/>
  <c r="E198" i="111"/>
  <c r="E214" i="111"/>
  <c r="E230" i="111"/>
  <c r="E246" i="111"/>
  <c r="E262" i="111"/>
  <c r="E278" i="111"/>
  <c r="E294" i="111"/>
  <c r="E310" i="111"/>
  <c r="E326" i="111"/>
  <c r="E342" i="111"/>
  <c r="E358" i="111"/>
  <c r="E374" i="111"/>
  <c r="E390" i="111"/>
  <c r="E406" i="111"/>
  <c r="E422" i="111"/>
  <c r="E438" i="111"/>
  <c r="E454" i="111"/>
  <c r="E470" i="111"/>
  <c r="E486" i="111"/>
  <c r="E502" i="111"/>
  <c r="E518" i="111"/>
  <c r="E534" i="111"/>
  <c r="E550" i="111"/>
  <c r="E566" i="111"/>
  <c r="E582" i="111"/>
  <c r="E598" i="111"/>
  <c r="D14" i="111"/>
  <c r="F14" i="111" s="1"/>
  <c r="D30" i="111"/>
  <c r="D46" i="111"/>
  <c r="F46" i="111" s="1"/>
  <c r="D62" i="111"/>
  <c r="D78" i="111"/>
  <c r="F78" i="111" s="1"/>
  <c r="D94" i="111"/>
  <c r="D110" i="111"/>
  <c r="F110" i="111" s="1"/>
  <c r="D126" i="111"/>
  <c r="F126" i="111" s="1"/>
  <c r="D142" i="111"/>
  <c r="F142" i="111" s="1"/>
  <c r="D158" i="111"/>
  <c r="F158" i="111" s="1"/>
  <c r="D174" i="111"/>
  <c r="F174" i="111" s="1"/>
  <c r="D190" i="111"/>
  <c r="F190" i="111" s="1"/>
  <c r="D206" i="111"/>
  <c r="D222" i="111"/>
  <c r="F222" i="111" s="1"/>
  <c r="D238" i="111"/>
  <c r="F238" i="111" s="1"/>
  <c r="D254" i="111"/>
  <c r="F254" i="111" s="1"/>
  <c r="D270" i="111"/>
  <c r="F270" i="111" s="1"/>
  <c r="D286" i="111"/>
  <c r="F286" i="111" s="1"/>
  <c r="D302" i="111"/>
  <c r="F302" i="111" s="1"/>
  <c r="D318" i="111"/>
  <c r="F318" i="111" s="1"/>
  <c r="D334" i="111"/>
  <c r="F334" i="111" s="1"/>
  <c r="D350" i="111"/>
  <c r="F350" i="111" s="1"/>
  <c r="D366" i="111"/>
  <c r="F366" i="111" s="1"/>
  <c r="D382" i="111"/>
  <c r="F382" i="111" s="1"/>
  <c r="D398" i="111"/>
  <c r="F398" i="111" s="1"/>
  <c r="D414" i="111"/>
  <c r="F414" i="111" s="1"/>
  <c r="D430" i="111"/>
  <c r="F430" i="111" s="1"/>
  <c r="D446" i="111"/>
  <c r="F446" i="111" s="1"/>
  <c r="D462" i="111"/>
  <c r="D478" i="111"/>
  <c r="F478" i="111" s="1"/>
  <c r="D494" i="111"/>
  <c r="F494" i="111" s="1"/>
  <c r="D510" i="111"/>
  <c r="F510" i="111" s="1"/>
  <c r="D526" i="111"/>
  <c r="F526" i="111" s="1"/>
  <c r="D542" i="111"/>
  <c r="F542" i="111" s="1"/>
  <c r="D558" i="111"/>
  <c r="F558" i="111" s="1"/>
  <c r="D606" i="111"/>
  <c r="F606" i="111" s="1"/>
  <c r="D49" i="111"/>
  <c r="F49" i="111" s="1"/>
  <c r="D241" i="111"/>
  <c r="F241" i="111" s="1"/>
  <c r="D321" i="111"/>
  <c r="F321" i="111" s="1"/>
  <c r="D417" i="111"/>
  <c r="F417" i="111" s="1"/>
  <c r="D513" i="111"/>
  <c r="D561" i="111"/>
  <c r="F561" i="111" s="1"/>
  <c r="E42" i="111"/>
  <c r="E138" i="111"/>
  <c r="E218" i="111"/>
  <c r="E282" i="111"/>
  <c r="E23" i="111"/>
  <c r="E39" i="111"/>
  <c r="E55" i="111"/>
  <c r="E71" i="111"/>
  <c r="E87" i="111"/>
  <c r="E103" i="111"/>
  <c r="E119" i="111"/>
  <c r="E135" i="111"/>
  <c r="E151" i="111"/>
  <c r="E167" i="111"/>
  <c r="E183" i="111"/>
  <c r="E199" i="111"/>
  <c r="E215" i="111"/>
  <c r="E231" i="111"/>
  <c r="E247" i="111"/>
  <c r="E263" i="111"/>
  <c r="E279" i="111"/>
  <c r="E295" i="111"/>
  <c r="E311" i="111"/>
  <c r="E327" i="111"/>
  <c r="E343" i="111"/>
  <c r="E359" i="111"/>
  <c r="E375" i="111"/>
  <c r="E391" i="111"/>
  <c r="E407" i="111"/>
  <c r="E423" i="111"/>
  <c r="E439" i="111"/>
  <c r="E455" i="111"/>
  <c r="E471" i="111"/>
  <c r="E487" i="111"/>
  <c r="E503" i="111"/>
  <c r="E519" i="111"/>
  <c r="E535" i="111"/>
  <c r="E551" i="111"/>
  <c r="E567" i="111"/>
  <c r="E583" i="111"/>
  <c r="E599" i="111"/>
  <c r="D15" i="111"/>
  <c r="F15" i="111" s="1"/>
  <c r="D31" i="111"/>
  <c r="F31" i="111" s="1"/>
  <c r="D47" i="111"/>
  <c r="F47" i="111" s="1"/>
  <c r="D63" i="111"/>
  <c r="F63" i="111" s="1"/>
  <c r="D79" i="111"/>
  <c r="D95" i="111"/>
  <c r="F95" i="111" s="1"/>
  <c r="D111" i="111"/>
  <c r="F111" i="111" s="1"/>
  <c r="D127" i="111"/>
  <c r="F127" i="111" s="1"/>
  <c r="D143" i="111"/>
  <c r="F143" i="111" s="1"/>
  <c r="D159" i="111"/>
  <c r="F159" i="111" s="1"/>
  <c r="D175" i="111"/>
  <c r="F175" i="111" s="1"/>
  <c r="D191" i="111"/>
  <c r="F191" i="111" s="1"/>
  <c r="D207" i="111"/>
  <c r="F207" i="111" s="1"/>
  <c r="D223" i="111"/>
  <c r="F223" i="111" s="1"/>
  <c r="D239" i="111"/>
  <c r="F239" i="111" s="1"/>
  <c r="D255" i="111"/>
  <c r="F255" i="111" s="1"/>
  <c r="D271" i="111"/>
  <c r="F271" i="111" s="1"/>
  <c r="D287" i="111"/>
  <c r="F287" i="111" s="1"/>
  <c r="D303" i="111"/>
  <c r="F303" i="111" s="1"/>
  <c r="D319" i="111"/>
  <c r="F319" i="111" s="1"/>
  <c r="D335" i="111"/>
  <c r="D351" i="111"/>
  <c r="F351" i="111" s="1"/>
  <c r="D367" i="111"/>
  <c r="F367" i="111" s="1"/>
  <c r="D383" i="111"/>
  <c r="F383" i="111" s="1"/>
  <c r="D399" i="111"/>
  <c r="F399" i="111" s="1"/>
  <c r="D415" i="111"/>
  <c r="F415" i="111" s="1"/>
  <c r="D431" i="111"/>
  <c r="F431" i="111" s="1"/>
  <c r="D447" i="111"/>
  <c r="F447" i="111" s="1"/>
  <c r="D463" i="111"/>
  <c r="F463" i="111" s="1"/>
  <c r="D479" i="111"/>
  <c r="F479" i="111" s="1"/>
  <c r="D495" i="111"/>
  <c r="F495" i="111" s="1"/>
  <c r="D511" i="111"/>
  <c r="F511" i="111" s="1"/>
  <c r="D527" i="111"/>
  <c r="F527" i="111" s="1"/>
  <c r="D543" i="111"/>
  <c r="F543" i="111" s="1"/>
  <c r="D559" i="111"/>
  <c r="F559" i="111" s="1"/>
  <c r="D575" i="111"/>
  <c r="F575" i="111" s="1"/>
  <c r="D591" i="111"/>
  <c r="D607" i="111"/>
  <c r="F607" i="111" s="1"/>
  <c r="D65" i="111"/>
  <c r="F65" i="111" s="1"/>
  <c r="D225" i="111"/>
  <c r="F225" i="111" s="1"/>
  <c r="D337" i="111"/>
  <c r="F337" i="111" s="1"/>
  <c r="D433" i="111"/>
  <c r="F433" i="111" s="1"/>
  <c r="D545" i="111"/>
  <c r="F545" i="111" s="1"/>
  <c r="E58" i="111"/>
  <c r="E170" i="111"/>
  <c r="E250" i="111"/>
  <c r="E24" i="111"/>
  <c r="E40" i="111"/>
  <c r="E56" i="111"/>
  <c r="E72" i="111"/>
  <c r="E88" i="111"/>
  <c r="E104" i="111"/>
  <c r="E120" i="111"/>
  <c r="E136" i="111"/>
  <c r="E152" i="111"/>
  <c r="E168" i="111"/>
  <c r="E184" i="111"/>
  <c r="E200" i="111"/>
  <c r="E216" i="111"/>
  <c r="E232" i="111"/>
  <c r="E248" i="111"/>
  <c r="E264" i="111"/>
  <c r="E280" i="111"/>
  <c r="E296" i="111"/>
  <c r="E312" i="111"/>
  <c r="E328" i="111"/>
  <c r="E344" i="111"/>
  <c r="E360" i="111"/>
  <c r="E376" i="111"/>
  <c r="E392" i="111"/>
  <c r="E408" i="111"/>
  <c r="E424" i="111"/>
  <c r="E440" i="111"/>
  <c r="E456" i="111"/>
  <c r="E472" i="111"/>
  <c r="E488" i="111"/>
  <c r="E504" i="111"/>
  <c r="E520" i="111"/>
  <c r="E536" i="111"/>
  <c r="E552" i="111"/>
  <c r="E568" i="111"/>
  <c r="E584" i="111"/>
  <c r="E600" i="111"/>
  <c r="D16" i="111"/>
  <c r="F16" i="111" s="1"/>
  <c r="D32" i="111"/>
  <c r="F32" i="111" s="1"/>
  <c r="D48" i="111"/>
  <c r="F48" i="111" s="1"/>
  <c r="D64" i="111"/>
  <c r="F64" i="111" s="1"/>
  <c r="D80" i="111"/>
  <c r="F80" i="111" s="1"/>
  <c r="D96" i="111"/>
  <c r="F96" i="111" s="1"/>
  <c r="D112" i="111"/>
  <c r="F112" i="111" s="1"/>
  <c r="D128" i="111"/>
  <c r="F128" i="111" s="1"/>
  <c r="D144" i="111"/>
  <c r="F144" i="111" s="1"/>
  <c r="D160" i="111"/>
  <c r="F160" i="111" s="1"/>
  <c r="D176" i="111"/>
  <c r="D192" i="111"/>
  <c r="F192" i="111" s="1"/>
  <c r="D208" i="111"/>
  <c r="F208" i="111" s="1"/>
  <c r="D224" i="111"/>
  <c r="F224" i="111" s="1"/>
  <c r="D240" i="111"/>
  <c r="F240" i="111" s="1"/>
  <c r="D256" i="111"/>
  <c r="F256" i="111" s="1"/>
  <c r="D272" i="111"/>
  <c r="F272" i="111" s="1"/>
  <c r="D288" i="111"/>
  <c r="F288" i="111" s="1"/>
  <c r="D304" i="111"/>
  <c r="F304" i="111" s="1"/>
  <c r="D320" i="111"/>
  <c r="F320" i="111" s="1"/>
  <c r="D336" i="111"/>
  <c r="F336" i="111" s="1"/>
  <c r="D352" i="111"/>
  <c r="F352" i="111" s="1"/>
  <c r="D368" i="111"/>
  <c r="F368" i="111" s="1"/>
  <c r="D384" i="111"/>
  <c r="F384" i="111" s="1"/>
  <c r="D400" i="111"/>
  <c r="F400" i="111" s="1"/>
  <c r="D416" i="111"/>
  <c r="F416" i="111" s="1"/>
  <c r="D432" i="111"/>
  <c r="D448" i="111"/>
  <c r="F448" i="111" s="1"/>
  <c r="D464" i="111"/>
  <c r="F464" i="111" s="1"/>
  <c r="D480" i="111"/>
  <c r="F480" i="111" s="1"/>
  <c r="D496" i="111"/>
  <c r="F496" i="111" s="1"/>
  <c r="D512" i="111"/>
  <c r="F512" i="111" s="1"/>
  <c r="D528" i="111"/>
  <c r="F528" i="111" s="1"/>
  <c r="D544" i="111"/>
  <c r="F544" i="111" s="1"/>
  <c r="D560" i="111"/>
  <c r="F560" i="111" s="1"/>
  <c r="D576" i="111"/>
  <c r="F576" i="111" s="1"/>
  <c r="D592" i="111"/>
  <c r="F592" i="111" s="1"/>
  <c r="D608" i="111"/>
  <c r="F608" i="111" s="1"/>
  <c r="D33" i="111"/>
  <c r="F33" i="111" s="1"/>
  <c r="D273" i="111"/>
  <c r="F273" i="111" s="1"/>
  <c r="D385" i="111"/>
  <c r="F385" i="111" s="1"/>
  <c r="D481" i="111"/>
  <c r="F481" i="111" s="1"/>
  <c r="D577" i="111"/>
  <c r="F577" i="111" s="1"/>
  <c r="E74" i="111"/>
  <c r="E122" i="111"/>
  <c r="E186" i="111"/>
  <c r="E266" i="111"/>
  <c r="E25" i="111"/>
  <c r="E41" i="111"/>
  <c r="E57" i="111"/>
  <c r="E73" i="111"/>
  <c r="E89" i="111"/>
  <c r="E105" i="111"/>
  <c r="E121" i="111"/>
  <c r="E137" i="111"/>
  <c r="E153" i="111"/>
  <c r="E169" i="111"/>
  <c r="E185" i="111"/>
  <c r="E201" i="111"/>
  <c r="E217" i="111"/>
  <c r="E233" i="111"/>
  <c r="E249" i="111"/>
  <c r="E265" i="111"/>
  <c r="E281" i="111"/>
  <c r="E297" i="111"/>
  <c r="E313" i="111"/>
  <c r="E329" i="111"/>
  <c r="E345" i="111"/>
  <c r="E361" i="111"/>
  <c r="E377" i="111"/>
  <c r="E393" i="111"/>
  <c r="E409" i="111"/>
  <c r="E425" i="111"/>
  <c r="E441" i="111"/>
  <c r="E457" i="111"/>
  <c r="E473" i="111"/>
  <c r="E489" i="111"/>
  <c r="E505" i="111"/>
  <c r="E521" i="111"/>
  <c r="E537" i="111"/>
  <c r="E553" i="111"/>
  <c r="E569" i="111"/>
  <c r="E585" i="111"/>
  <c r="E601" i="111"/>
  <c r="D17" i="111"/>
  <c r="F17" i="111" s="1"/>
  <c r="D81" i="111"/>
  <c r="F81" i="111" s="1"/>
  <c r="D129" i="111"/>
  <c r="F129" i="111" s="1"/>
  <c r="D145" i="111"/>
  <c r="F145" i="111" s="1"/>
  <c r="D161" i="111"/>
  <c r="F161" i="111" s="1"/>
  <c r="D177" i="111"/>
  <c r="F177" i="111" s="1"/>
  <c r="D193" i="111"/>
  <c r="F193" i="111" s="1"/>
  <c r="D257" i="111"/>
  <c r="D353" i="111"/>
  <c r="F353" i="111" s="1"/>
  <c r="D465" i="111"/>
  <c r="F465" i="111" s="1"/>
  <c r="D10" i="111"/>
  <c r="E26" i="111"/>
  <c r="E506" i="111"/>
  <c r="D162" i="111"/>
  <c r="F162" i="111" s="1"/>
  <c r="D418" i="111"/>
  <c r="F418" i="111" s="1"/>
  <c r="E106" i="111"/>
  <c r="E522" i="111"/>
  <c r="D178" i="111"/>
  <c r="F178" i="111" s="1"/>
  <c r="D434" i="111"/>
  <c r="F434" i="111" s="1"/>
  <c r="E202" i="111"/>
  <c r="D194" i="111"/>
  <c r="F194" i="111" s="1"/>
  <c r="D450" i="111"/>
  <c r="F450" i="111" s="1"/>
  <c r="E298" i="111"/>
  <c r="D210" i="111"/>
  <c r="F210" i="111" s="1"/>
  <c r="D466" i="111"/>
  <c r="F466" i="111" s="1"/>
  <c r="E570" i="111"/>
  <c r="E586" i="111"/>
  <c r="E554" i="111"/>
  <c r="D482" i="111"/>
  <c r="F482" i="111" s="1"/>
  <c r="E538" i="111"/>
  <c r="E314" i="111"/>
  <c r="D498" i="111"/>
  <c r="F498" i="111" s="1"/>
  <c r="D242" i="111"/>
  <c r="F242" i="111" s="1"/>
  <c r="D226" i="111"/>
  <c r="F226" i="111" s="1"/>
  <c r="E330" i="111"/>
  <c r="E346" i="111"/>
  <c r="E602" i="111"/>
  <c r="D258" i="111"/>
  <c r="F258" i="111" s="1"/>
  <c r="D514" i="111"/>
  <c r="F514" i="111" s="1"/>
  <c r="E362" i="111"/>
  <c r="D18" i="111"/>
  <c r="F18" i="111" s="1"/>
  <c r="D274" i="111"/>
  <c r="F274" i="111" s="1"/>
  <c r="D530" i="111"/>
  <c r="F530" i="111" s="1"/>
  <c r="E474" i="111"/>
  <c r="D146" i="111"/>
  <c r="F146" i="111" s="1"/>
  <c r="E378" i="111"/>
  <c r="D34" i="111"/>
  <c r="F34" i="111" s="1"/>
  <c r="D290" i="111"/>
  <c r="F290" i="111" s="1"/>
  <c r="D546" i="111"/>
  <c r="F546" i="111" s="1"/>
  <c r="D386" i="111"/>
  <c r="F386" i="111" s="1"/>
  <c r="E394" i="111"/>
  <c r="D50" i="111"/>
  <c r="F50" i="111" s="1"/>
  <c r="D306" i="111"/>
  <c r="F306" i="111" s="1"/>
  <c r="D562" i="111"/>
  <c r="F562" i="111" s="1"/>
  <c r="D370" i="111"/>
  <c r="F370" i="111" s="1"/>
  <c r="E410" i="111"/>
  <c r="D66" i="111"/>
  <c r="F66" i="111" s="1"/>
  <c r="D322" i="111"/>
  <c r="F322" i="111" s="1"/>
  <c r="D578" i="111"/>
  <c r="F578" i="111" s="1"/>
  <c r="D594" i="111"/>
  <c r="D402" i="111"/>
  <c r="F402" i="111" s="1"/>
  <c r="E426" i="111"/>
  <c r="D82" i="111"/>
  <c r="D338" i="111"/>
  <c r="D114" i="111"/>
  <c r="F114" i="111" s="1"/>
  <c r="E442" i="111"/>
  <c r="D98" i="111"/>
  <c r="F98" i="111" s="1"/>
  <c r="D354" i="111"/>
  <c r="F354" i="111" s="1"/>
  <c r="D9" i="111"/>
  <c r="E458" i="111"/>
  <c r="D130" i="111"/>
  <c r="F130" i="111" s="1"/>
  <c r="E490" i="111"/>
  <c r="C606" i="111"/>
  <c r="C590" i="111"/>
  <c r="C574" i="111"/>
  <c r="C558" i="111"/>
  <c r="C542" i="111"/>
  <c r="C526" i="111"/>
  <c r="C510" i="111"/>
  <c r="C494" i="111"/>
  <c r="C478" i="111"/>
  <c r="C462" i="111"/>
  <c r="C446" i="111"/>
  <c r="C430" i="111"/>
  <c r="C414" i="111"/>
  <c r="C398" i="111"/>
  <c r="C382" i="111"/>
  <c r="C366" i="111"/>
  <c r="C350" i="111"/>
  <c r="C334" i="111"/>
  <c r="C318" i="111"/>
  <c r="C302" i="111"/>
  <c r="C286" i="111"/>
  <c r="C270" i="111"/>
  <c r="C254" i="111"/>
  <c r="C238" i="111"/>
  <c r="C222" i="111"/>
  <c r="C206" i="111"/>
  <c r="C190" i="111"/>
  <c r="C174" i="111"/>
  <c r="C158" i="111"/>
  <c r="C595" i="111"/>
  <c r="C579" i="111"/>
  <c r="C563" i="111"/>
  <c r="C547" i="111"/>
  <c r="C531" i="111"/>
  <c r="C515" i="111"/>
  <c r="C499" i="111"/>
  <c r="C483" i="111"/>
  <c r="C467" i="111"/>
  <c r="C451" i="111"/>
  <c r="C435" i="111"/>
  <c r="C419" i="111"/>
  <c r="C403" i="111"/>
  <c r="C387" i="111"/>
  <c r="C371" i="111"/>
  <c r="C355" i="111"/>
  <c r="C339" i="111"/>
  <c r="C323" i="111"/>
  <c r="C307" i="111"/>
  <c r="C291" i="111"/>
  <c r="C275" i="111"/>
  <c r="C259" i="111"/>
  <c r="C243" i="111"/>
  <c r="C227" i="111"/>
  <c r="C211" i="111"/>
  <c r="C604" i="111"/>
  <c r="C588" i="111"/>
  <c r="C572" i="111"/>
  <c r="C556" i="111"/>
  <c r="C540" i="111"/>
  <c r="C524" i="111"/>
  <c r="C508" i="111"/>
  <c r="C492" i="111"/>
  <c r="C476" i="111"/>
  <c r="C460" i="111"/>
  <c r="C444" i="111"/>
  <c r="C428" i="111"/>
  <c r="C412" i="111"/>
  <c r="C396" i="111"/>
  <c r="C380" i="111"/>
  <c r="C364" i="111"/>
  <c r="C348" i="111"/>
  <c r="C332" i="111"/>
  <c r="C316" i="111"/>
  <c r="C300" i="111"/>
  <c r="C284" i="111"/>
  <c r="C268" i="111"/>
  <c r="C603" i="111"/>
  <c r="C587" i="111"/>
  <c r="C571" i="111"/>
  <c r="C555" i="111"/>
  <c r="C539" i="111"/>
  <c r="C523" i="111"/>
  <c r="C507" i="111"/>
  <c r="C491" i="111"/>
  <c r="C475" i="111"/>
  <c r="C459" i="111"/>
  <c r="C443" i="111"/>
  <c r="C427" i="111"/>
  <c r="C411" i="111"/>
  <c r="C395" i="111"/>
  <c r="C379" i="111"/>
  <c r="C363" i="111"/>
  <c r="C347" i="111"/>
  <c r="C331" i="111"/>
  <c r="C315" i="111"/>
  <c r="C299" i="111"/>
  <c r="C283" i="111"/>
  <c r="C267" i="111"/>
  <c r="C251" i="111"/>
  <c r="C235" i="111"/>
  <c r="C219" i="111"/>
  <c r="C203" i="111"/>
  <c r="C187" i="111"/>
  <c r="C171" i="111"/>
  <c r="C155" i="111"/>
  <c r="C608" i="111"/>
  <c r="C592" i="111"/>
  <c r="C576" i="111"/>
  <c r="C560" i="111"/>
  <c r="C544" i="111"/>
  <c r="C528" i="111"/>
  <c r="C512" i="111"/>
  <c r="C496" i="111"/>
  <c r="C480" i="111"/>
  <c r="C464" i="111"/>
  <c r="C448" i="111"/>
  <c r="C432" i="111"/>
  <c r="C416" i="111"/>
  <c r="C400" i="111"/>
  <c r="C384" i="111"/>
  <c r="C368" i="111"/>
  <c r="C352" i="111"/>
  <c r="C336" i="111"/>
  <c r="C597" i="111"/>
  <c r="C581" i="111"/>
  <c r="C565" i="111"/>
  <c r="C549" i="111"/>
  <c r="C533" i="111"/>
  <c r="C517" i="111"/>
  <c r="C501" i="111"/>
  <c r="C485" i="111"/>
  <c r="C469" i="111"/>
  <c r="C453" i="111"/>
  <c r="C437" i="111"/>
  <c r="C421" i="111"/>
  <c r="C405" i="111"/>
  <c r="C389" i="111"/>
  <c r="C373" i="111"/>
  <c r="C357" i="111"/>
  <c r="C341" i="111"/>
  <c r="C325" i="111"/>
  <c r="C309" i="111"/>
  <c r="C293" i="111"/>
  <c r="C277" i="111"/>
  <c r="C261" i="111"/>
  <c r="C245" i="111"/>
  <c r="C229" i="111"/>
  <c r="C213" i="111"/>
  <c r="C602" i="111"/>
  <c r="C586" i="111"/>
  <c r="C570" i="111"/>
  <c r="C554" i="111"/>
  <c r="C538" i="111"/>
  <c r="C522" i="111"/>
  <c r="C506" i="111"/>
  <c r="C490" i="111"/>
  <c r="C474" i="111"/>
  <c r="C458" i="111"/>
  <c r="C442" i="111"/>
  <c r="C426" i="111"/>
  <c r="C410" i="111"/>
  <c r="C394" i="111"/>
  <c r="C378" i="111"/>
  <c r="C362" i="111"/>
  <c r="C346" i="111"/>
  <c r="C330" i="111"/>
  <c r="C314" i="111"/>
  <c r="C298" i="111"/>
  <c r="C282" i="111"/>
  <c r="C266" i="111"/>
  <c r="C607" i="111"/>
  <c r="C591" i="111"/>
  <c r="C575" i="111"/>
  <c r="C559" i="111"/>
  <c r="C543" i="111"/>
  <c r="C527" i="111"/>
  <c r="C511" i="111"/>
  <c r="C495" i="111"/>
  <c r="C479" i="111"/>
  <c r="C463" i="111"/>
  <c r="C447" i="111"/>
  <c r="C431" i="111"/>
  <c r="C415" i="111"/>
  <c r="C399" i="111"/>
  <c r="C383" i="111"/>
  <c r="C367" i="111"/>
  <c r="C351" i="111"/>
  <c r="C335" i="111"/>
  <c r="C319" i="111"/>
  <c r="C303" i="111"/>
  <c r="C287" i="111"/>
  <c r="C271" i="111"/>
  <c r="C255" i="111"/>
  <c r="C239" i="111"/>
  <c r="C223" i="111"/>
  <c r="C207" i="111"/>
  <c r="C596" i="111"/>
  <c r="C580" i="111"/>
  <c r="C564" i="111"/>
  <c r="C548" i="111"/>
  <c r="C532" i="111"/>
  <c r="C516" i="111"/>
  <c r="C500" i="111"/>
  <c r="C484" i="111"/>
  <c r="C468" i="111"/>
  <c r="C452" i="111"/>
  <c r="C436" i="111"/>
  <c r="C420" i="111"/>
  <c r="C404" i="111"/>
  <c r="C388" i="111"/>
  <c r="C372" i="111"/>
  <c r="C356" i="111"/>
  <c r="C340" i="111"/>
  <c r="C324" i="111"/>
  <c r="C308" i="111"/>
  <c r="C292" i="111"/>
  <c r="C276" i="111"/>
  <c r="C260" i="111"/>
  <c r="C18" i="111"/>
  <c r="C39" i="111"/>
  <c r="C55" i="111"/>
  <c r="C81" i="111"/>
  <c r="C102" i="111"/>
  <c r="C118" i="111"/>
  <c r="C134" i="111"/>
  <c r="C150" i="111"/>
  <c r="C180" i="111"/>
  <c r="C186" i="111"/>
  <c r="C192" i="111"/>
  <c r="C214" i="111"/>
  <c r="C221" i="111"/>
  <c r="C272" i="111"/>
  <c r="C304" i="111"/>
  <c r="C337" i="111"/>
  <c r="C360" i="111"/>
  <c r="C374" i="111"/>
  <c r="C397" i="111"/>
  <c r="C409" i="111"/>
  <c r="C434" i="111"/>
  <c r="C471" i="111"/>
  <c r="C593" i="111"/>
  <c r="C23" i="111"/>
  <c r="C13" i="111"/>
  <c r="C29" i="111"/>
  <c r="C34" i="111"/>
  <c r="C50" i="111"/>
  <c r="C71" i="111"/>
  <c r="C76" i="111"/>
  <c r="C92" i="111"/>
  <c r="C97" i="111"/>
  <c r="C113" i="111"/>
  <c r="C129" i="111"/>
  <c r="C145" i="111"/>
  <c r="C156" i="111"/>
  <c r="C162" i="111"/>
  <c r="C168" i="111"/>
  <c r="C230" i="111"/>
  <c r="C237" i="111"/>
  <c r="C262" i="111"/>
  <c r="C294" i="111"/>
  <c r="C326" i="111"/>
  <c r="C349" i="111"/>
  <c r="C361" i="111"/>
  <c r="C386" i="111"/>
  <c r="C423" i="111"/>
  <c r="C545" i="111"/>
  <c r="C568" i="111"/>
  <c r="C582" i="111"/>
  <c r="C605" i="111"/>
  <c r="C61" i="111"/>
  <c r="C66" i="111"/>
  <c r="C87" i="111"/>
  <c r="C108" i="111"/>
  <c r="C124" i="111"/>
  <c r="C140" i="111"/>
  <c r="C193" i="111"/>
  <c r="C199" i="111"/>
  <c r="C246" i="111"/>
  <c r="C253" i="111"/>
  <c r="C273" i="111"/>
  <c r="C305" i="111"/>
  <c r="C338" i="111"/>
  <c r="C375" i="111"/>
  <c r="C497" i="111"/>
  <c r="C520" i="111"/>
  <c r="C534" i="111"/>
  <c r="C557" i="111"/>
  <c r="C569" i="111"/>
  <c r="C594" i="111"/>
  <c r="C169" i="111"/>
  <c r="C175" i="111"/>
  <c r="C181" i="111"/>
  <c r="C215" i="111"/>
  <c r="C263" i="111"/>
  <c r="C295" i="111"/>
  <c r="C327" i="111"/>
  <c r="C449" i="111"/>
  <c r="C472" i="111"/>
  <c r="C486" i="111"/>
  <c r="C509" i="111"/>
  <c r="C521" i="111"/>
  <c r="C546" i="111"/>
  <c r="C583" i="111"/>
  <c r="C157" i="111"/>
  <c r="C163" i="111"/>
  <c r="C208" i="111"/>
  <c r="C231" i="111"/>
  <c r="C274" i="111"/>
  <c r="C306" i="111"/>
  <c r="C401" i="111"/>
  <c r="C424" i="111"/>
  <c r="C438" i="111"/>
  <c r="C461" i="111"/>
  <c r="C473" i="111"/>
  <c r="C498" i="111"/>
  <c r="C535" i="111"/>
  <c r="C109" i="111"/>
  <c r="C125" i="111"/>
  <c r="C141" i="111"/>
  <c r="C182" i="111"/>
  <c r="C188" i="111"/>
  <c r="C194" i="111"/>
  <c r="C200" i="111"/>
  <c r="C224" i="111"/>
  <c r="C247" i="111"/>
  <c r="C285" i="111"/>
  <c r="C317" i="111"/>
  <c r="C353" i="111"/>
  <c r="C376" i="111"/>
  <c r="C390" i="111"/>
  <c r="C413" i="111"/>
  <c r="C425" i="111"/>
  <c r="C450" i="111"/>
  <c r="C487" i="111"/>
  <c r="C104" i="111"/>
  <c r="C120" i="111"/>
  <c r="C136" i="111"/>
  <c r="C152" i="111"/>
  <c r="C164" i="111"/>
  <c r="C170" i="111"/>
  <c r="C176" i="111"/>
  <c r="C201" i="111"/>
  <c r="C209" i="111"/>
  <c r="C216" i="111"/>
  <c r="C240" i="111"/>
  <c r="C264" i="111"/>
  <c r="C296" i="111"/>
  <c r="C328" i="111"/>
  <c r="C342" i="111"/>
  <c r="C365" i="111"/>
  <c r="C377" i="111"/>
  <c r="C402" i="111"/>
  <c r="C439" i="111"/>
  <c r="C561" i="111"/>
  <c r="C584" i="111"/>
  <c r="C598" i="111"/>
  <c r="C217" i="111"/>
  <c r="C225" i="111"/>
  <c r="C232" i="111"/>
  <c r="C256" i="111"/>
  <c r="C265" i="111"/>
  <c r="C297" i="111"/>
  <c r="C329" i="111"/>
  <c r="C354" i="111"/>
  <c r="C391" i="111"/>
  <c r="C513" i="111"/>
  <c r="C536" i="111"/>
  <c r="C550" i="111"/>
  <c r="C573" i="111"/>
  <c r="C585" i="111"/>
  <c r="C177" i="111"/>
  <c r="C183" i="111"/>
  <c r="C189" i="111"/>
  <c r="C195" i="111"/>
  <c r="C202" i="111"/>
  <c r="C233" i="111"/>
  <c r="C241" i="111"/>
  <c r="C248" i="111"/>
  <c r="C288" i="111"/>
  <c r="C320" i="111"/>
  <c r="C343" i="111"/>
  <c r="C465" i="111"/>
  <c r="C488" i="111"/>
  <c r="C502" i="111"/>
  <c r="C525" i="111"/>
  <c r="C537" i="111"/>
  <c r="C562" i="111"/>
  <c r="C599" i="111"/>
  <c r="C105" i="111"/>
  <c r="C121" i="111"/>
  <c r="C137" i="111"/>
  <c r="C153" i="111"/>
  <c r="C159" i="111"/>
  <c r="C165" i="111"/>
  <c r="C210" i="111"/>
  <c r="C218" i="111"/>
  <c r="C249" i="111"/>
  <c r="C257" i="111"/>
  <c r="C278" i="111"/>
  <c r="C310" i="111"/>
  <c r="C417" i="111"/>
  <c r="C440" i="111"/>
  <c r="C454" i="111"/>
  <c r="C477" i="111"/>
  <c r="C489" i="111"/>
  <c r="C514" i="111"/>
  <c r="C551" i="111"/>
  <c r="C196" i="111"/>
  <c r="C226" i="111"/>
  <c r="C234" i="111"/>
  <c r="C289" i="111"/>
  <c r="C321" i="111"/>
  <c r="C369" i="111"/>
  <c r="C392" i="111"/>
  <c r="C406" i="111"/>
  <c r="C429" i="111"/>
  <c r="C441" i="111"/>
  <c r="C466" i="111"/>
  <c r="C503" i="111"/>
  <c r="C11" i="111"/>
  <c r="C27" i="111"/>
  <c r="C32" i="111"/>
  <c r="C48" i="111"/>
  <c r="C69" i="111"/>
  <c r="C90" i="111"/>
  <c r="C95" i="111"/>
  <c r="C111" i="111"/>
  <c r="C127" i="111"/>
  <c r="C143" i="111"/>
  <c r="C166" i="111"/>
  <c r="C172" i="111"/>
  <c r="C178" i="111"/>
  <c r="C184" i="111"/>
  <c r="C242" i="111"/>
  <c r="C250" i="111"/>
  <c r="C279" i="111"/>
  <c r="C311" i="111"/>
  <c r="C344" i="111"/>
  <c r="C358" i="111"/>
  <c r="C381" i="111"/>
  <c r="C393" i="111"/>
  <c r="C418" i="111"/>
  <c r="C455" i="111"/>
  <c r="C577" i="111"/>
  <c r="C600" i="111"/>
  <c r="C22" i="111"/>
  <c r="C43" i="111"/>
  <c r="C59" i="111"/>
  <c r="C64" i="111"/>
  <c r="C85" i="111"/>
  <c r="C106" i="111"/>
  <c r="C122" i="111"/>
  <c r="C138" i="111"/>
  <c r="C154" i="111"/>
  <c r="C160" i="111"/>
  <c r="C204" i="111"/>
  <c r="C258" i="111"/>
  <c r="C290" i="111"/>
  <c r="C322" i="111"/>
  <c r="C333" i="111"/>
  <c r="C345" i="111"/>
  <c r="C370" i="111"/>
  <c r="C407" i="111"/>
  <c r="C529" i="111"/>
  <c r="C552" i="111"/>
  <c r="C566" i="111"/>
  <c r="C589" i="111"/>
  <c r="C601" i="111"/>
  <c r="G186" i="111"/>
  <c r="G171" i="111"/>
  <c r="G174" i="111"/>
  <c r="C44" i="110"/>
  <c r="C88" i="110"/>
  <c r="C149" i="110"/>
  <c r="C195" i="110"/>
  <c r="C45" i="110"/>
  <c r="C111" i="110"/>
  <c r="F9" i="110"/>
  <c r="C90" i="110"/>
  <c r="C12" i="110"/>
  <c r="C47" i="110"/>
  <c r="C69" i="110"/>
  <c r="C91" i="110"/>
  <c r="F157" i="110"/>
  <c r="C196" i="110"/>
  <c r="C244" i="110"/>
  <c r="C358" i="110"/>
  <c r="C242" i="110"/>
  <c r="C31" i="110"/>
  <c r="C53" i="110"/>
  <c r="C123" i="110"/>
  <c r="C159" i="110"/>
  <c r="C189" i="110"/>
  <c r="C340" i="110"/>
  <c r="C110" i="110"/>
  <c r="C236" i="110"/>
  <c r="C23" i="110"/>
  <c r="C68" i="110"/>
  <c r="C192" i="110"/>
  <c r="C13" i="110"/>
  <c r="C33" i="110"/>
  <c r="C93" i="110"/>
  <c r="C55" i="110"/>
  <c r="C77" i="110"/>
  <c r="C95" i="110"/>
  <c r="C126" i="110"/>
  <c r="C25" i="110"/>
  <c r="C120" i="110"/>
  <c r="C104" i="110"/>
  <c r="C167" i="110"/>
  <c r="C392" i="110"/>
  <c r="F14" i="110"/>
  <c r="C60" i="110"/>
  <c r="C71" i="110"/>
  <c r="C152" i="110"/>
  <c r="C173" i="110"/>
  <c r="C197" i="110"/>
  <c r="C258" i="110"/>
  <c r="C299" i="110"/>
  <c r="C404" i="110"/>
  <c r="C15" i="110"/>
  <c r="F25" i="110"/>
  <c r="C37" i="110"/>
  <c r="C49" i="110"/>
  <c r="C84" i="110"/>
  <c r="F95" i="110"/>
  <c r="C130" i="110"/>
  <c r="C61" i="110"/>
  <c r="C73" i="110"/>
  <c r="C98" i="110"/>
  <c r="C114" i="110"/>
  <c r="C175" i="110"/>
  <c r="C202" i="110"/>
  <c r="C228" i="110"/>
  <c r="C17" i="110"/>
  <c r="C28" i="110"/>
  <c r="F49" i="110"/>
  <c r="C85" i="110"/>
  <c r="C131" i="110"/>
  <c r="C154" i="110"/>
  <c r="C205" i="110"/>
  <c r="C39" i="110"/>
  <c r="C207" i="110"/>
  <c r="C229" i="110"/>
  <c r="C267" i="110"/>
  <c r="C436" i="110"/>
  <c r="F28" i="110"/>
  <c r="C52" i="110"/>
  <c r="C63" i="110"/>
  <c r="C101" i="110"/>
  <c r="C117" i="110"/>
  <c r="C271" i="110"/>
  <c r="C9" i="110"/>
  <c r="C29" i="110"/>
  <c r="C41" i="110"/>
  <c r="C76" i="110"/>
  <c r="C134" i="110"/>
  <c r="C183" i="110"/>
  <c r="F20" i="110"/>
  <c r="F73" i="110"/>
  <c r="G9" i="110"/>
  <c r="H9" i="110"/>
  <c r="F107" i="110"/>
  <c r="F92" i="110"/>
  <c r="H8" i="109"/>
  <c r="G446" i="112"/>
  <c r="G454" i="112"/>
  <c r="G462" i="112"/>
  <c r="G470" i="112"/>
  <c r="G478" i="112"/>
  <c r="G486" i="112"/>
  <c r="G494" i="112"/>
  <c r="G502" i="112"/>
  <c r="G510" i="112"/>
  <c r="G518" i="112"/>
  <c r="G526" i="112"/>
  <c r="G534" i="112"/>
  <c r="G542" i="112"/>
  <c r="G550" i="112"/>
  <c r="G558" i="112"/>
  <c r="G566" i="112"/>
  <c r="G574" i="112"/>
  <c r="G582" i="112"/>
  <c r="G590" i="112"/>
  <c r="G598" i="112"/>
  <c r="G606" i="112"/>
  <c r="G9" i="112"/>
  <c r="G441" i="112"/>
  <c r="G449" i="112"/>
  <c r="G457" i="112"/>
  <c r="G465" i="112"/>
  <c r="G473" i="112"/>
  <c r="G481" i="112"/>
  <c r="G489" i="112"/>
  <c r="G497" i="112"/>
  <c r="G505" i="112"/>
  <c r="G513" i="112"/>
  <c r="G521" i="112"/>
  <c r="G529" i="112"/>
  <c r="G537" i="112"/>
  <c r="G545" i="112"/>
  <c r="G553" i="112"/>
  <c r="G561" i="112"/>
  <c r="G569" i="112"/>
  <c r="G577" i="112"/>
  <c r="G585" i="112"/>
  <c r="G593" i="112"/>
  <c r="G601" i="112"/>
  <c r="G444" i="112"/>
  <c r="G452" i="112"/>
  <c r="G460" i="112"/>
  <c r="G468" i="112"/>
  <c r="G476" i="112"/>
  <c r="G484" i="112"/>
  <c r="G492" i="112"/>
  <c r="G500" i="112"/>
  <c r="G508" i="112"/>
  <c r="G516" i="112"/>
  <c r="G524" i="112"/>
  <c r="G532" i="112"/>
  <c r="G540" i="112"/>
  <c r="G548" i="112"/>
  <c r="G556" i="112"/>
  <c r="G564" i="112"/>
  <c r="G572" i="112"/>
  <c r="G580" i="112"/>
  <c r="G588" i="112"/>
  <c r="G596" i="112"/>
  <c r="G604" i="112"/>
  <c r="G447" i="112"/>
  <c r="G455" i="112"/>
  <c r="G463" i="112"/>
  <c r="G471" i="112"/>
  <c r="G479" i="112"/>
  <c r="G487" i="112"/>
  <c r="G495" i="112"/>
  <c r="G503" i="112"/>
  <c r="G511" i="112"/>
  <c r="G519" i="112"/>
  <c r="G527" i="112"/>
  <c r="G535" i="112"/>
  <c r="G543" i="112"/>
  <c r="G551" i="112"/>
  <c r="G559" i="112"/>
  <c r="G567" i="112"/>
  <c r="G575" i="112"/>
  <c r="G583" i="112"/>
  <c r="G591" i="112"/>
  <c r="G599" i="112"/>
  <c r="G607" i="112"/>
  <c r="G10" i="112"/>
  <c r="G11" i="112" s="1"/>
  <c r="G12" i="112" s="1"/>
  <c r="G13" i="112" s="1"/>
  <c r="G14" i="112" s="1"/>
  <c r="G15" i="112" s="1"/>
  <c r="G16" i="112" s="1"/>
  <c r="G17" i="112" s="1"/>
  <c r="G18" i="112" s="1"/>
  <c r="G19" i="112" s="1"/>
  <c r="G20" i="112" s="1"/>
  <c r="G21" i="112" s="1"/>
  <c r="G22" i="112" s="1"/>
  <c r="G23" i="112" s="1"/>
  <c r="G24" i="112" s="1"/>
  <c r="G25" i="112" s="1"/>
  <c r="G26" i="112" s="1"/>
  <c r="G27" i="112" s="1"/>
  <c r="G28" i="112" s="1"/>
  <c r="G29" i="112" s="1"/>
  <c r="G30" i="112" s="1"/>
  <c r="G31" i="112" s="1"/>
  <c r="G32" i="112" s="1"/>
  <c r="G33" i="112" s="1"/>
  <c r="G34" i="112" s="1"/>
  <c r="G35" i="112" s="1"/>
  <c r="G36" i="112" s="1"/>
  <c r="G37" i="112" s="1"/>
  <c r="G38" i="112" s="1"/>
  <c r="G39" i="112" s="1"/>
  <c r="G40" i="112" s="1"/>
  <c r="G41" i="112" s="1"/>
  <c r="G42" i="112" s="1"/>
  <c r="G43" i="112" s="1"/>
  <c r="G44" i="112" s="1"/>
  <c r="G45" i="112" s="1"/>
  <c r="G46" i="112" s="1"/>
  <c r="G47" i="112" s="1"/>
  <c r="G48" i="112" s="1"/>
  <c r="G49" i="112" s="1"/>
  <c r="G50" i="112" s="1"/>
  <c r="G51" i="112" s="1"/>
  <c r="G52" i="112" s="1"/>
  <c r="G53" i="112" s="1"/>
  <c r="G54" i="112" s="1"/>
  <c r="G55" i="112" s="1"/>
  <c r="G56" i="112" s="1"/>
  <c r="G57" i="112" s="1"/>
  <c r="G58" i="112" s="1"/>
  <c r="G59" i="112" s="1"/>
  <c r="G60" i="112" s="1"/>
  <c r="G61" i="112" s="1"/>
  <c r="G62" i="112" s="1"/>
  <c r="G63" i="112" s="1"/>
  <c r="G64" i="112" s="1"/>
  <c r="G65" i="112" s="1"/>
  <c r="G66" i="112" s="1"/>
  <c r="G67" i="112" s="1"/>
  <c r="G68" i="112" s="1"/>
  <c r="G69" i="112" s="1"/>
  <c r="G70" i="112" s="1"/>
  <c r="G71" i="112" s="1"/>
  <c r="G72" i="112" s="1"/>
  <c r="G73" i="112" s="1"/>
  <c r="G74" i="112" s="1"/>
  <c r="G75" i="112" s="1"/>
  <c r="G76" i="112" s="1"/>
  <c r="G77" i="112" s="1"/>
  <c r="G78" i="112" s="1"/>
  <c r="G79" i="112" s="1"/>
  <c r="G80" i="112" s="1"/>
  <c r="G81" i="112" s="1"/>
  <c r="G82" i="112" s="1"/>
  <c r="G83" i="112" s="1"/>
  <c r="G84" i="112" s="1"/>
  <c r="G85" i="112" s="1"/>
  <c r="G86" i="112" s="1"/>
  <c r="G87" i="112" s="1"/>
  <c r="G88" i="112" s="1"/>
  <c r="G89" i="112" s="1"/>
  <c r="G90" i="112" s="1"/>
  <c r="G91" i="112" s="1"/>
  <c r="G92" i="112" s="1"/>
  <c r="G93" i="112" s="1"/>
  <c r="G94" i="112" s="1"/>
  <c r="G95" i="112" s="1"/>
  <c r="G96" i="112" s="1"/>
  <c r="G97" i="112" s="1"/>
  <c r="G98" i="112" s="1"/>
  <c r="G99" i="112" s="1"/>
  <c r="G100" i="112" s="1"/>
  <c r="G101" i="112" s="1"/>
  <c r="G102" i="112" s="1"/>
  <c r="G103" i="112" s="1"/>
  <c r="G104" i="112" s="1"/>
  <c r="G105" i="112" s="1"/>
  <c r="G106" i="112" s="1"/>
  <c r="G107" i="112" s="1"/>
  <c r="G108" i="112" s="1"/>
  <c r="G109" i="112" s="1"/>
  <c r="G110" i="112" s="1"/>
  <c r="G111" i="112" s="1"/>
  <c r="G112" i="112" s="1"/>
  <c r="G113" i="112" s="1"/>
  <c r="G114" i="112" s="1"/>
  <c r="G115" i="112" s="1"/>
  <c r="G116" i="112" s="1"/>
  <c r="G117" i="112" s="1"/>
  <c r="G118" i="112" s="1"/>
  <c r="G119" i="112" s="1"/>
  <c r="G120" i="112" s="1"/>
  <c r="G121" i="112" s="1"/>
  <c r="G122" i="112" s="1"/>
  <c r="G123" i="112" s="1"/>
  <c r="G124" i="112" s="1"/>
  <c r="G125" i="112" s="1"/>
  <c r="G126" i="112" s="1"/>
  <c r="G127" i="112" s="1"/>
  <c r="G128" i="112" s="1"/>
  <c r="G129" i="112" s="1"/>
  <c r="G130" i="112" s="1"/>
  <c r="G131" i="112" s="1"/>
  <c r="G132" i="112" s="1"/>
  <c r="G133" i="112" s="1"/>
  <c r="G134" i="112" s="1"/>
  <c r="G135" i="112" s="1"/>
  <c r="G136" i="112" s="1"/>
  <c r="G137" i="112" s="1"/>
  <c r="G138" i="112" s="1"/>
  <c r="G139" i="112" s="1"/>
  <c r="G140" i="112" s="1"/>
  <c r="G141" i="112" s="1"/>
  <c r="G142" i="112" s="1"/>
  <c r="G143" i="112" s="1"/>
  <c r="G144" i="112" s="1"/>
  <c r="G145" i="112" s="1"/>
  <c r="G146" i="112" s="1"/>
  <c r="G147" i="112" s="1"/>
  <c r="G148" i="112" s="1"/>
  <c r="G149" i="112" s="1"/>
  <c r="G150" i="112" s="1"/>
  <c r="G151" i="112" s="1"/>
  <c r="G152" i="112" s="1"/>
  <c r="G153" i="112" s="1"/>
  <c r="G154" i="112" s="1"/>
  <c r="G155" i="112" s="1"/>
  <c r="G156" i="112" s="1"/>
  <c r="G157" i="112" s="1"/>
  <c r="G158" i="112" s="1"/>
  <c r="G159" i="112" s="1"/>
  <c r="G160" i="112" s="1"/>
  <c r="G161" i="112" s="1"/>
  <c r="G162" i="112" s="1"/>
  <c r="G163" i="112" s="1"/>
  <c r="G164" i="112" s="1"/>
  <c r="G165" i="112" s="1"/>
  <c r="G166" i="112" s="1"/>
  <c r="G167" i="112" s="1"/>
  <c r="G168" i="112" s="1"/>
  <c r="G169" i="112" s="1"/>
  <c r="G170" i="112" s="1"/>
  <c r="G171" i="112" s="1"/>
  <c r="G172" i="112" s="1"/>
  <c r="G173" i="112" s="1"/>
  <c r="G174" i="112" s="1"/>
  <c r="G175" i="112" s="1"/>
  <c r="G176" i="112" s="1"/>
  <c r="G177" i="112" s="1"/>
  <c r="G178" i="112" s="1"/>
  <c r="G179" i="112" s="1"/>
  <c r="G180" i="112" s="1"/>
  <c r="G181" i="112" s="1"/>
  <c r="G182" i="112" s="1"/>
  <c r="G183" i="112" s="1"/>
  <c r="G184" i="112" s="1"/>
  <c r="G185" i="112" s="1"/>
  <c r="G186" i="112" s="1"/>
  <c r="G187" i="112" s="1"/>
  <c r="G188" i="112" s="1"/>
  <c r="G189" i="112" s="1"/>
  <c r="G190" i="112" s="1"/>
  <c r="G191" i="112" s="1"/>
  <c r="G192" i="112" s="1"/>
  <c r="G193" i="112" s="1"/>
  <c r="G194" i="112" s="1"/>
  <c r="G195" i="112" s="1"/>
  <c r="G196" i="112" s="1"/>
  <c r="G197" i="112" s="1"/>
  <c r="G198" i="112" s="1"/>
  <c r="G199" i="112" s="1"/>
  <c r="G200" i="112" s="1"/>
  <c r="G201" i="112" s="1"/>
  <c r="G202" i="112" s="1"/>
  <c r="G203" i="112" s="1"/>
  <c r="G204" i="112" s="1"/>
  <c r="G205" i="112" s="1"/>
  <c r="G206" i="112" s="1"/>
  <c r="G207" i="112" s="1"/>
  <c r="G208" i="112" s="1"/>
  <c r="G209" i="112" s="1"/>
  <c r="G210" i="112" s="1"/>
  <c r="G211" i="112" s="1"/>
  <c r="G212" i="112" s="1"/>
  <c r="G213" i="112" s="1"/>
  <c r="G214" i="112" s="1"/>
  <c r="G215" i="112" s="1"/>
  <c r="G216" i="112" s="1"/>
  <c r="G217" i="112" s="1"/>
  <c r="G218" i="112" s="1"/>
  <c r="G219" i="112" s="1"/>
  <c r="G220" i="112" s="1"/>
  <c r="G221" i="112" s="1"/>
  <c r="G222" i="112" s="1"/>
  <c r="G223" i="112" s="1"/>
  <c r="G224" i="112" s="1"/>
  <c r="G225" i="112" s="1"/>
  <c r="G226" i="112" s="1"/>
  <c r="G227" i="112" s="1"/>
  <c r="G228" i="112" s="1"/>
  <c r="G229" i="112" s="1"/>
  <c r="G230" i="112" s="1"/>
  <c r="G231" i="112" s="1"/>
  <c r="G232" i="112" s="1"/>
  <c r="G233" i="112" s="1"/>
  <c r="G234" i="112" s="1"/>
  <c r="G235" i="112" s="1"/>
  <c r="G236" i="112" s="1"/>
  <c r="G237" i="112" s="1"/>
  <c r="G238" i="112" s="1"/>
  <c r="G239" i="112" s="1"/>
  <c r="G240" i="112" s="1"/>
  <c r="G241" i="112" s="1"/>
  <c r="G242" i="112" s="1"/>
  <c r="G243" i="112" s="1"/>
  <c r="G244" i="112" s="1"/>
  <c r="G245" i="112" s="1"/>
  <c r="G246" i="112" s="1"/>
  <c r="G247" i="112" s="1"/>
  <c r="G248" i="112" s="1"/>
  <c r="G249" i="112" s="1"/>
  <c r="G250" i="112" s="1"/>
  <c r="G251" i="112" s="1"/>
  <c r="G252" i="112" s="1"/>
  <c r="G253" i="112" s="1"/>
  <c r="G254" i="112" s="1"/>
  <c r="G255" i="112" s="1"/>
  <c r="G256" i="112" s="1"/>
  <c r="G257" i="112" s="1"/>
  <c r="G258" i="112" s="1"/>
  <c r="G259" i="112" s="1"/>
  <c r="G260" i="112" s="1"/>
  <c r="G261" i="112" s="1"/>
  <c r="G262" i="112" s="1"/>
  <c r="G263" i="112" s="1"/>
  <c r="G264" i="112" s="1"/>
  <c r="G265" i="112" s="1"/>
  <c r="G266" i="112" s="1"/>
  <c r="G267" i="112" s="1"/>
  <c r="G268" i="112" s="1"/>
  <c r="G269" i="112" s="1"/>
  <c r="G270" i="112" s="1"/>
  <c r="G271" i="112" s="1"/>
  <c r="G272" i="112" s="1"/>
  <c r="G273" i="112" s="1"/>
  <c r="G274" i="112" s="1"/>
  <c r="G275" i="112" s="1"/>
  <c r="G276" i="112" s="1"/>
  <c r="G277" i="112" s="1"/>
  <c r="G278" i="112" s="1"/>
  <c r="G279" i="112" s="1"/>
  <c r="G280" i="112" s="1"/>
  <c r="G281" i="112" s="1"/>
  <c r="G282" i="112" s="1"/>
  <c r="G283" i="112" s="1"/>
  <c r="G284" i="112" s="1"/>
  <c r="G285" i="112" s="1"/>
  <c r="G286" i="112" s="1"/>
  <c r="G287" i="112" s="1"/>
  <c r="G288" i="112" s="1"/>
  <c r="G289" i="112" s="1"/>
  <c r="G290" i="112" s="1"/>
  <c r="G291" i="112" s="1"/>
  <c r="G292" i="112" s="1"/>
  <c r="G293" i="112" s="1"/>
  <c r="G294" i="112" s="1"/>
  <c r="G295" i="112" s="1"/>
  <c r="G296" i="112" s="1"/>
  <c r="G297" i="112" s="1"/>
  <c r="G298" i="112" s="1"/>
  <c r="G299" i="112" s="1"/>
  <c r="G300" i="112" s="1"/>
  <c r="G301" i="112" s="1"/>
  <c r="G302" i="112" s="1"/>
  <c r="G303" i="112" s="1"/>
  <c r="G304" i="112" s="1"/>
  <c r="G305" i="112" s="1"/>
  <c r="G306" i="112" s="1"/>
  <c r="G307" i="112" s="1"/>
  <c r="G308" i="112" s="1"/>
  <c r="G309" i="112" s="1"/>
  <c r="G310" i="112" s="1"/>
  <c r="G311" i="112" s="1"/>
  <c r="G312" i="112" s="1"/>
  <c r="G313" i="112" s="1"/>
  <c r="G314" i="112" s="1"/>
  <c r="G315" i="112" s="1"/>
  <c r="G316" i="112" s="1"/>
  <c r="G317" i="112" s="1"/>
  <c r="G318" i="112" s="1"/>
  <c r="G319" i="112" s="1"/>
  <c r="G320" i="112" s="1"/>
  <c r="G321" i="112" s="1"/>
  <c r="G322" i="112" s="1"/>
  <c r="G323" i="112" s="1"/>
  <c r="G324" i="112" s="1"/>
  <c r="G325" i="112" s="1"/>
  <c r="G326" i="112" s="1"/>
  <c r="G327" i="112" s="1"/>
  <c r="G328" i="112" s="1"/>
  <c r="G329" i="112" s="1"/>
  <c r="G330" i="112" s="1"/>
  <c r="G331" i="112" s="1"/>
  <c r="G332" i="112" s="1"/>
  <c r="G333" i="112" s="1"/>
  <c r="G334" i="112" s="1"/>
  <c r="G335" i="112" s="1"/>
  <c r="G336" i="112" s="1"/>
  <c r="G337" i="112" s="1"/>
  <c r="G338" i="112" s="1"/>
  <c r="G339" i="112" s="1"/>
  <c r="G340" i="112" s="1"/>
  <c r="G341" i="112" s="1"/>
  <c r="G342" i="112" s="1"/>
  <c r="G343" i="112" s="1"/>
  <c r="G344" i="112" s="1"/>
  <c r="G345" i="112" s="1"/>
  <c r="G346" i="112" s="1"/>
  <c r="G347" i="112" s="1"/>
  <c r="G348" i="112" s="1"/>
  <c r="G349" i="112" s="1"/>
  <c r="G350" i="112" s="1"/>
  <c r="G351" i="112" s="1"/>
  <c r="G352" i="112" s="1"/>
  <c r="G353" i="112" s="1"/>
  <c r="G354" i="112" s="1"/>
  <c r="G355" i="112" s="1"/>
  <c r="G356" i="112" s="1"/>
  <c r="G357" i="112" s="1"/>
  <c r="G358" i="112" s="1"/>
  <c r="G359" i="112" s="1"/>
  <c r="G360" i="112" s="1"/>
  <c r="G361" i="112" s="1"/>
  <c r="G362" i="112" s="1"/>
  <c r="G363" i="112" s="1"/>
  <c r="G364" i="112" s="1"/>
  <c r="G365" i="112" s="1"/>
  <c r="G366" i="112" s="1"/>
  <c r="G367" i="112" s="1"/>
  <c r="G368" i="112" s="1"/>
  <c r="G369" i="112" s="1"/>
  <c r="G370" i="112" s="1"/>
  <c r="G371" i="112" s="1"/>
  <c r="G372" i="112" s="1"/>
  <c r="G373" i="112" s="1"/>
  <c r="G374" i="112" s="1"/>
  <c r="G375" i="112" s="1"/>
  <c r="G376" i="112" s="1"/>
  <c r="G377" i="112" s="1"/>
  <c r="G378" i="112" s="1"/>
  <c r="G379" i="112" s="1"/>
  <c r="G380" i="112" s="1"/>
  <c r="G381" i="112" s="1"/>
  <c r="G382" i="112" s="1"/>
  <c r="G383" i="112" s="1"/>
  <c r="G384" i="112" s="1"/>
  <c r="G385" i="112" s="1"/>
  <c r="G386" i="112" s="1"/>
  <c r="G387" i="112" s="1"/>
  <c r="G388" i="112" s="1"/>
  <c r="G389" i="112" s="1"/>
  <c r="G390" i="112" s="1"/>
  <c r="G391" i="112" s="1"/>
  <c r="G392" i="112" s="1"/>
  <c r="G393" i="112" s="1"/>
  <c r="G394" i="112" s="1"/>
  <c r="G395" i="112" s="1"/>
  <c r="G396" i="112" s="1"/>
  <c r="G397" i="112" s="1"/>
  <c r="G398" i="112" s="1"/>
  <c r="G399" i="112" s="1"/>
  <c r="G400" i="112" s="1"/>
  <c r="G401" i="112" s="1"/>
  <c r="G402" i="112" s="1"/>
  <c r="G403" i="112" s="1"/>
  <c r="G404" i="112" s="1"/>
  <c r="G405" i="112" s="1"/>
  <c r="G406" i="112" s="1"/>
  <c r="G407" i="112" s="1"/>
  <c r="G408" i="112" s="1"/>
  <c r="G409" i="112" s="1"/>
  <c r="G410" i="112" s="1"/>
  <c r="G411" i="112" s="1"/>
  <c r="G412" i="112" s="1"/>
  <c r="G413" i="112" s="1"/>
  <c r="G414" i="112" s="1"/>
  <c r="G415" i="112" s="1"/>
  <c r="G416" i="112" s="1"/>
  <c r="G417" i="112" s="1"/>
  <c r="G418" i="112" s="1"/>
  <c r="G419" i="112" s="1"/>
  <c r="G420" i="112" s="1"/>
  <c r="G421" i="112" s="1"/>
  <c r="G422" i="112" s="1"/>
  <c r="G423" i="112" s="1"/>
  <c r="G424" i="112" s="1"/>
  <c r="G425" i="112" s="1"/>
  <c r="G426" i="112" s="1"/>
  <c r="G427" i="112" s="1"/>
  <c r="G428" i="112" s="1"/>
  <c r="G429" i="112" s="1"/>
  <c r="G430" i="112" s="1"/>
  <c r="G431" i="112" s="1"/>
  <c r="G432" i="112" s="1"/>
  <c r="G433" i="112" s="1"/>
  <c r="G434" i="112" s="1"/>
  <c r="G435" i="112" s="1"/>
  <c r="G436" i="112" s="1"/>
  <c r="G437" i="112" s="1"/>
  <c r="G438" i="112" s="1"/>
  <c r="G439" i="112" s="1"/>
  <c r="G440" i="112" s="1"/>
  <c r="G442" i="112"/>
  <c r="G450" i="112"/>
  <c r="G458" i="112"/>
  <c r="G466" i="112"/>
  <c r="G474" i="112"/>
  <c r="G482" i="112"/>
  <c r="G490" i="112"/>
  <c r="G498" i="112"/>
  <c r="G506" i="112"/>
  <c r="G514" i="112"/>
  <c r="G522" i="112"/>
  <c r="G530" i="112"/>
  <c r="G538" i="112"/>
  <c r="G546" i="112"/>
  <c r="G554" i="112"/>
  <c r="G562" i="112"/>
  <c r="G570" i="112"/>
  <c r="G578" i="112"/>
  <c r="G586" i="112"/>
  <c r="G594" i="112"/>
  <c r="G602" i="112"/>
  <c r="G445" i="112"/>
  <c r="G453" i="112"/>
  <c r="G461" i="112"/>
  <c r="G469" i="112"/>
  <c r="G477" i="112"/>
  <c r="G485" i="112"/>
  <c r="G493" i="112"/>
  <c r="G501" i="112"/>
  <c r="G509" i="112"/>
  <c r="G517" i="112"/>
  <c r="G525" i="112"/>
  <c r="G533" i="112"/>
  <c r="G541" i="112"/>
  <c r="G549" i="112"/>
  <c r="G557" i="112"/>
  <c r="G565" i="112"/>
  <c r="G573" i="112"/>
  <c r="G581" i="112"/>
  <c r="G589" i="112"/>
  <c r="G597" i="112"/>
  <c r="G605" i="112"/>
  <c r="G448" i="112"/>
  <c r="G456" i="112"/>
  <c r="G464" i="112"/>
  <c r="G472" i="112"/>
  <c r="G480" i="112"/>
  <c r="G488" i="112"/>
  <c r="G496" i="112"/>
  <c r="G504" i="112"/>
  <c r="G512" i="112"/>
  <c r="G520" i="112"/>
  <c r="G528" i="112"/>
  <c r="G536" i="112"/>
  <c r="G544" i="112"/>
  <c r="G552" i="112"/>
  <c r="G560" i="112"/>
  <c r="G568" i="112"/>
  <c r="G576" i="112"/>
  <c r="G584" i="112"/>
  <c r="G592" i="112"/>
  <c r="G600" i="112"/>
  <c r="G366" i="111"/>
  <c r="G195" i="111"/>
  <c r="G198" i="111"/>
  <c r="G210" i="111"/>
  <c r="G282" i="111"/>
  <c r="G310" i="111"/>
  <c r="G243" i="111"/>
  <c r="G398" i="111"/>
  <c r="G187" i="111"/>
  <c r="G190" i="111"/>
  <c r="G202" i="111"/>
  <c r="G286" i="111"/>
  <c r="G270" i="111"/>
  <c r="G382" i="111"/>
  <c r="G326" i="111"/>
  <c r="G166" i="111"/>
  <c r="G178" i="111"/>
  <c r="G342" i="111"/>
  <c r="G211" i="111"/>
  <c r="G214" i="111"/>
  <c r="G226" i="111"/>
  <c r="G274" i="111"/>
  <c r="G358" i="111"/>
  <c r="G246" i="111"/>
  <c r="G163" i="111"/>
  <c r="G235" i="111"/>
  <c r="G238" i="111"/>
  <c r="G250" i="111"/>
  <c r="G262" i="111"/>
  <c r="G302" i="111"/>
  <c r="G234" i="111"/>
  <c r="G154" i="111"/>
  <c r="G258" i="111"/>
  <c r="G374" i="111"/>
  <c r="G155" i="111"/>
  <c r="G158" i="111"/>
  <c r="G170" i="111"/>
  <c r="G318" i="111"/>
  <c r="G179" i="111"/>
  <c r="G182" i="111"/>
  <c r="G194" i="111"/>
  <c r="G390" i="111"/>
  <c r="G203" i="111"/>
  <c r="G206" i="111"/>
  <c r="G218" i="111"/>
  <c r="G278" i="111"/>
  <c r="G334" i="111"/>
  <c r="G219" i="111"/>
  <c r="G256" i="111"/>
  <c r="G248" i="111"/>
  <c r="G240" i="111"/>
  <c r="G232" i="111"/>
  <c r="G224" i="111"/>
  <c r="G216" i="111"/>
  <c r="G208" i="111"/>
  <c r="G200" i="111"/>
  <c r="G192" i="111"/>
  <c r="G176" i="111"/>
  <c r="G168" i="111"/>
  <c r="G160" i="111"/>
  <c r="G608" i="111"/>
  <c r="G600" i="111"/>
  <c r="G592" i="111"/>
  <c r="G584" i="111"/>
  <c r="G576" i="111"/>
  <c r="G568" i="111"/>
  <c r="G560" i="111"/>
  <c r="G552" i="111"/>
  <c r="G544" i="111"/>
  <c r="G536" i="111"/>
  <c r="G528" i="111"/>
  <c r="G520" i="111"/>
  <c r="G512" i="111"/>
  <c r="G504" i="111"/>
  <c r="G496" i="111"/>
  <c r="G488" i="111"/>
  <c r="G480" i="111"/>
  <c r="G472" i="111"/>
  <c r="G464" i="111"/>
  <c r="G456" i="111"/>
  <c r="G448" i="111"/>
  <c r="G440" i="111"/>
  <c r="G432" i="111"/>
  <c r="G424" i="111"/>
  <c r="G416" i="111"/>
  <c r="G408" i="111"/>
  <c r="G400" i="111"/>
  <c r="G392" i="111"/>
  <c r="G384" i="111"/>
  <c r="G376" i="111"/>
  <c r="G368" i="111"/>
  <c r="G360" i="111"/>
  <c r="G352" i="111"/>
  <c r="G344" i="111"/>
  <c r="G336" i="111"/>
  <c r="G328" i="111"/>
  <c r="G320" i="111"/>
  <c r="G312" i="111"/>
  <c r="G304" i="111"/>
  <c r="G296" i="111"/>
  <c r="G288" i="111"/>
  <c r="G280" i="111"/>
  <c r="G272" i="111"/>
  <c r="G264" i="111"/>
  <c r="G184" i="111"/>
  <c r="G605" i="111"/>
  <c r="G597" i="111"/>
  <c r="G589" i="111"/>
  <c r="G581" i="111"/>
  <c r="G573" i="111"/>
  <c r="G565" i="111"/>
  <c r="G557" i="111"/>
  <c r="G549" i="111"/>
  <c r="G541" i="111"/>
  <c r="G533" i="111"/>
  <c r="G525" i="111"/>
  <c r="G517" i="111"/>
  <c r="G509" i="111"/>
  <c r="G501" i="111"/>
  <c r="G493" i="111"/>
  <c r="G485" i="111"/>
  <c r="G477" i="111"/>
  <c r="G469" i="111"/>
  <c r="G461" i="111"/>
  <c r="G453" i="111"/>
  <c r="G445" i="111"/>
  <c r="G437" i="111"/>
  <c r="G429" i="111"/>
  <c r="G421" i="111"/>
  <c r="G413" i="111"/>
  <c r="G405" i="111"/>
  <c r="G397" i="111"/>
  <c r="G389" i="111"/>
  <c r="G381" i="111"/>
  <c r="G373" i="111"/>
  <c r="G365" i="111"/>
  <c r="G357" i="111"/>
  <c r="G349" i="111"/>
  <c r="G341" i="111"/>
  <c r="G333" i="111"/>
  <c r="G325" i="111"/>
  <c r="G317" i="111"/>
  <c r="G309" i="111"/>
  <c r="G301" i="111"/>
  <c r="G293" i="111"/>
  <c r="G285" i="111"/>
  <c r="G277" i="111"/>
  <c r="G269" i="111"/>
  <c r="G261" i="111"/>
  <c r="G253" i="111"/>
  <c r="G245" i="111"/>
  <c r="G237" i="111"/>
  <c r="G229" i="111"/>
  <c r="G221" i="111"/>
  <c r="G213" i="111"/>
  <c r="G205" i="111"/>
  <c r="G197" i="111"/>
  <c r="G189" i="111"/>
  <c r="G181" i="111"/>
  <c r="G173" i="111"/>
  <c r="G165" i="111"/>
  <c r="G157" i="111"/>
  <c r="G602" i="111"/>
  <c r="G594" i="111"/>
  <c r="G586" i="111"/>
  <c r="G578" i="111"/>
  <c r="G570" i="111"/>
  <c r="G562" i="111"/>
  <c r="G554" i="111"/>
  <c r="G546" i="111"/>
  <c r="G538" i="111"/>
  <c r="G530" i="111"/>
  <c r="G522" i="111"/>
  <c r="G514" i="111"/>
  <c r="G506" i="111"/>
  <c r="G498" i="111"/>
  <c r="G490" i="111"/>
  <c r="G482" i="111"/>
  <c r="G474" i="111"/>
  <c r="G466" i="111"/>
  <c r="G458" i="111"/>
  <c r="G450" i="111"/>
  <c r="G442" i="111"/>
  <c r="G434" i="111"/>
  <c r="G426" i="111"/>
  <c r="G418" i="111"/>
  <c r="G410" i="111"/>
  <c r="G402" i="111"/>
  <c r="G394" i="111"/>
  <c r="G386" i="111"/>
  <c r="G378" i="111"/>
  <c r="G370" i="111"/>
  <c r="G362" i="111"/>
  <c r="G354" i="111"/>
  <c r="G346" i="111"/>
  <c r="G338" i="111"/>
  <c r="G330" i="111"/>
  <c r="G322" i="111"/>
  <c r="G314" i="111"/>
  <c r="G306" i="111"/>
  <c r="G298" i="111"/>
  <c r="G290" i="111"/>
  <c r="G607" i="111"/>
  <c r="G599" i="111"/>
  <c r="G591" i="111"/>
  <c r="G583" i="111"/>
  <c r="G575" i="111"/>
  <c r="G567" i="111"/>
  <c r="G559" i="111"/>
  <c r="G551" i="111"/>
  <c r="G543" i="111"/>
  <c r="G535" i="111"/>
  <c r="G527" i="111"/>
  <c r="G519" i="111"/>
  <c r="G511" i="111"/>
  <c r="G503" i="111"/>
  <c r="G495" i="111"/>
  <c r="G487" i="111"/>
  <c r="G479" i="111"/>
  <c r="G471" i="111"/>
  <c r="G463" i="111"/>
  <c r="G455" i="111"/>
  <c r="G447" i="111"/>
  <c r="G439" i="111"/>
  <c r="G431" i="111"/>
  <c r="G423" i="111"/>
  <c r="G415" i="111"/>
  <c r="G407" i="111"/>
  <c r="G399" i="111"/>
  <c r="G391" i="111"/>
  <c r="G383" i="111"/>
  <c r="G375" i="111"/>
  <c r="G367" i="111"/>
  <c r="G359" i="111"/>
  <c r="G351" i="111"/>
  <c r="G343" i="111"/>
  <c r="G335" i="111"/>
  <c r="G327" i="111"/>
  <c r="G319" i="111"/>
  <c r="G311" i="111"/>
  <c r="G303" i="111"/>
  <c r="G295" i="111"/>
  <c r="G287" i="111"/>
  <c r="G279" i="111"/>
  <c r="G271" i="111"/>
  <c r="G263" i="111"/>
  <c r="G255" i="111"/>
  <c r="G247" i="111"/>
  <c r="G239" i="111"/>
  <c r="G231" i="111"/>
  <c r="G223" i="111"/>
  <c r="G215" i="111"/>
  <c r="G207" i="111"/>
  <c r="G199" i="111"/>
  <c r="G191" i="111"/>
  <c r="G183" i="111"/>
  <c r="G175" i="111"/>
  <c r="G167" i="111"/>
  <c r="G159" i="111"/>
  <c r="G582" i="111"/>
  <c r="G542" i="111"/>
  <c r="G470" i="111"/>
  <c r="G422" i="111"/>
  <c r="G574" i="111"/>
  <c r="G558" i="111"/>
  <c r="G534" i="111"/>
  <c r="G486" i="111"/>
  <c r="G478" i="111"/>
  <c r="G604" i="111"/>
  <c r="G596" i="111"/>
  <c r="G588" i="111"/>
  <c r="G580" i="111"/>
  <c r="G572" i="111"/>
  <c r="G564" i="111"/>
  <c r="G556" i="111"/>
  <c r="G548" i="111"/>
  <c r="G540" i="111"/>
  <c r="G532" i="111"/>
  <c r="G524" i="111"/>
  <c r="G516" i="111"/>
  <c r="G508" i="111"/>
  <c r="G500" i="111"/>
  <c r="G492" i="111"/>
  <c r="G484" i="111"/>
  <c r="G476" i="111"/>
  <c r="G468" i="111"/>
  <c r="G460" i="111"/>
  <c r="G452" i="111"/>
  <c r="G444" i="111"/>
  <c r="G436" i="111"/>
  <c r="G428" i="111"/>
  <c r="G420" i="111"/>
  <c r="G412" i="111"/>
  <c r="G404" i="111"/>
  <c r="G396" i="111"/>
  <c r="G388" i="111"/>
  <c r="G380" i="111"/>
  <c r="G372" i="111"/>
  <c r="G364" i="111"/>
  <c r="G356" i="111"/>
  <c r="G348" i="111"/>
  <c r="G340" i="111"/>
  <c r="G332" i="111"/>
  <c r="G324" i="111"/>
  <c r="G316" i="111"/>
  <c r="G308" i="111"/>
  <c r="G300" i="111"/>
  <c r="G292" i="111"/>
  <c r="G284" i="111"/>
  <c r="G276" i="111"/>
  <c r="G268" i="111"/>
  <c r="G260" i="111"/>
  <c r="G252" i="111"/>
  <c r="G244" i="111"/>
  <c r="G236" i="111"/>
  <c r="G228" i="111"/>
  <c r="G220" i="111"/>
  <c r="G212" i="111"/>
  <c r="G204" i="111"/>
  <c r="G196" i="111"/>
  <c r="G188" i="111"/>
  <c r="G180" i="111"/>
  <c r="G172" i="111"/>
  <c r="G164" i="111"/>
  <c r="G156" i="111"/>
  <c r="G598" i="111"/>
  <c r="G550" i="111"/>
  <c r="G510" i="111"/>
  <c r="G462" i="111"/>
  <c r="G454" i="111"/>
  <c r="G601" i="111"/>
  <c r="G593" i="111"/>
  <c r="G585" i="111"/>
  <c r="G577" i="111"/>
  <c r="G569" i="111"/>
  <c r="G561" i="111"/>
  <c r="G553" i="111"/>
  <c r="G545" i="111"/>
  <c r="G537" i="111"/>
  <c r="G529" i="111"/>
  <c r="G521" i="111"/>
  <c r="G513" i="111"/>
  <c r="G505" i="111"/>
  <c r="G497" i="111"/>
  <c r="G489" i="111"/>
  <c r="G481" i="111"/>
  <c r="G473" i="111"/>
  <c r="G465" i="111"/>
  <c r="G457" i="111"/>
  <c r="G449" i="111"/>
  <c r="G441" i="111"/>
  <c r="G433" i="111"/>
  <c r="G425" i="111"/>
  <c r="G417" i="111"/>
  <c r="G409" i="111"/>
  <c r="G401" i="111"/>
  <c r="G393" i="111"/>
  <c r="G385" i="111"/>
  <c r="G377" i="111"/>
  <c r="G369" i="111"/>
  <c r="G361" i="111"/>
  <c r="G353" i="111"/>
  <c r="G345" i="111"/>
  <c r="G337" i="111"/>
  <c r="G329" i="111"/>
  <c r="G321" i="111"/>
  <c r="G313" i="111"/>
  <c r="G305" i="111"/>
  <c r="G297" i="111"/>
  <c r="G289" i="111"/>
  <c r="G281" i="111"/>
  <c r="G273" i="111"/>
  <c r="G265" i="111"/>
  <c r="G257" i="111"/>
  <c r="G249" i="111"/>
  <c r="G241" i="111"/>
  <c r="G233" i="111"/>
  <c r="G225" i="111"/>
  <c r="G217" i="111"/>
  <c r="G209" i="111"/>
  <c r="G201" i="111"/>
  <c r="G193" i="111"/>
  <c r="G185" i="111"/>
  <c r="G177" i="111"/>
  <c r="G169" i="111"/>
  <c r="G161" i="111"/>
  <c r="G153" i="111"/>
  <c r="G9" i="111"/>
  <c r="G606" i="111"/>
  <c r="G590" i="111"/>
  <c r="G526" i="111"/>
  <c r="G518" i="111"/>
  <c r="G494" i="111"/>
  <c r="G446" i="111"/>
  <c r="G438" i="111"/>
  <c r="G430" i="111"/>
  <c r="G414" i="111"/>
  <c r="G406" i="111"/>
  <c r="G566" i="111"/>
  <c r="G502" i="111"/>
  <c r="G603" i="111"/>
  <c r="G595" i="111"/>
  <c r="G587" i="111"/>
  <c r="G579" i="111"/>
  <c r="G571" i="111"/>
  <c r="G563" i="111"/>
  <c r="G555" i="111"/>
  <c r="G547" i="111"/>
  <c r="G539" i="111"/>
  <c r="G531" i="111"/>
  <c r="G523" i="111"/>
  <c r="G515" i="111"/>
  <c r="G507" i="111"/>
  <c r="G499" i="111"/>
  <c r="G491" i="111"/>
  <c r="G483" i="111"/>
  <c r="G475" i="111"/>
  <c r="G467" i="111"/>
  <c r="G459" i="111"/>
  <c r="G451" i="111"/>
  <c r="G443" i="111"/>
  <c r="G435" i="111"/>
  <c r="G427" i="111"/>
  <c r="G419" i="111"/>
  <c r="G411" i="111"/>
  <c r="G403" i="111"/>
  <c r="G395" i="111"/>
  <c r="G387" i="111"/>
  <c r="G379" i="111"/>
  <c r="G371" i="111"/>
  <c r="G363" i="111"/>
  <c r="G355" i="111"/>
  <c r="G347" i="111"/>
  <c r="G339" i="111"/>
  <c r="G331" i="111"/>
  <c r="G323" i="111"/>
  <c r="G315" i="111"/>
  <c r="G307" i="111"/>
  <c r="G299" i="111"/>
  <c r="G291" i="111"/>
  <c r="G283" i="111"/>
  <c r="G275" i="111"/>
  <c r="G267" i="111"/>
  <c r="G259" i="111"/>
  <c r="G251" i="111"/>
  <c r="G222" i="111"/>
  <c r="G230" i="111"/>
  <c r="G242" i="111"/>
  <c r="G266" i="111"/>
  <c r="G254" i="111"/>
  <c r="G350" i="111"/>
  <c r="G162" i="111"/>
  <c r="G294" i="111"/>
  <c r="F17" i="110"/>
  <c r="F41" i="110"/>
  <c r="F558" i="110"/>
  <c r="C606" i="110"/>
  <c r="C598" i="110"/>
  <c r="C590" i="110"/>
  <c r="C582" i="110"/>
  <c r="C603" i="110"/>
  <c r="C595" i="110"/>
  <c r="C608" i="110"/>
  <c r="C600" i="110"/>
  <c r="C592" i="110"/>
  <c r="C584" i="110"/>
  <c r="C576" i="110"/>
  <c r="C605" i="110"/>
  <c r="C597" i="110"/>
  <c r="C589" i="110"/>
  <c r="C581" i="110"/>
  <c r="C573" i="110"/>
  <c r="C565" i="110"/>
  <c r="C557" i="110"/>
  <c r="C549" i="110"/>
  <c r="C541" i="110"/>
  <c r="C533" i="110"/>
  <c r="C525" i="110"/>
  <c r="C517" i="110"/>
  <c r="C509" i="110"/>
  <c r="C501" i="110"/>
  <c r="C493" i="110"/>
  <c r="C485" i="110"/>
  <c r="C477" i="110"/>
  <c r="C469" i="110"/>
  <c r="C461" i="110"/>
  <c r="C453" i="110"/>
  <c r="C445" i="110"/>
  <c r="C437" i="110"/>
  <c r="C429" i="110"/>
  <c r="C421" i="110"/>
  <c r="C413" i="110"/>
  <c r="C405" i="110"/>
  <c r="C397" i="110"/>
  <c r="C389" i="110"/>
  <c r="C602" i="110"/>
  <c r="C594" i="110"/>
  <c r="C586" i="110"/>
  <c r="C578" i="110"/>
  <c r="C570" i="110"/>
  <c r="C562" i="110"/>
  <c r="C554" i="110"/>
  <c r="C546" i="110"/>
  <c r="C538" i="110"/>
  <c r="C530" i="110"/>
  <c r="C522" i="110"/>
  <c r="C514" i="110"/>
  <c r="C506" i="110"/>
  <c r="C498" i="110"/>
  <c r="C490" i="110"/>
  <c r="C482" i="110"/>
  <c r="C474" i="110"/>
  <c r="C466" i="110"/>
  <c r="C458" i="110"/>
  <c r="C450" i="110"/>
  <c r="C442" i="110"/>
  <c r="C434" i="110"/>
  <c r="C426" i="110"/>
  <c r="C418" i="110"/>
  <c r="C410" i="110"/>
  <c r="C402" i="110"/>
  <c r="C394" i="110"/>
  <c r="F391" i="110"/>
  <c r="C386" i="110"/>
  <c r="C607" i="110"/>
  <c r="C593" i="110"/>
  <c r="C547" i="110"/>
  <c r="C534" i="110"/>
  <c r="C496" i="110"/>
  <c r="C483" i="110"/>
  <c r="C470" i="110"/>
  <c r="C449" i="110"/>
  <c r="C414" i="110"/>
  <c r="C383" i="110"/>
  <c r="C375" i="110"/>
  <c r="C367" i="110"/>
  <c r="C359" i="110"/>
  <c r="C351" i="110"/>
  <c r="C343" i="110"/>
  <c r="C335" i="110"/>
  <c r="C327" i="110"/>
  <c r="C319" i="110"/>
  <c r="C311" i="110"/>
  <c r="C303" i="110"/>
  <c r="C591" i="110"/>
  <c r="C521" i="110"/>
  <c r="C508" i="110"/>
  <c r="C495" i="110"/>
  <c r="C457" i="110"/>
  <c r="C441" i="110"/>
  <c r="C574" i="110"/>
  <c r="C569" i="110"/>
  <c r="C564" i="110"/>
  <c r="C560" i="110"/>
  <c r="C555" i="110"/>
  <c r="C542" i="110"/>
  <c r="C504" i="110"/>
  <c r="C491" i="110"/>
  <c r="C478" i="110"/>
  <c r="C604" i="110"/>
  <c r="C580" i="110"/>
  <c r="C559" i="110"/>
  <c r="C529" i="110"/>
  <c r="C516" i="110"/>
  <c r="C503" i="110"/>
  <c r="F499" i="110"/>
  <c r="C550" i="110"/>
  <c r="C512" i="110"/>
  <c r="C499" i="110"/>
  <c r="C486" i="110"/>
  <c r="C444" i="110"/>
  <c r="C417" i="110"/>
  <c r="F388" i="110"/>
  <c r="F382" i="110"/>
  <c r="C377" i="110"/>
  <c r="C369" i="110"/>
  <c r="C361" i="110"/>
  <c r="C353" i="110"/>
  <c r="C345" i="110"/>
  <c r="C337" i="110"/>
  <c r="C329" i="110"/>
  <c r="C321" i="110"/>
  <c r="F318" i="110"/>
  <c r="C313" i="110"/>
  <c r="C305" i="110"/>
  <c r="C297" i="110"/>
  <c r="F294" i="110"/>
  <c r="C601" i="110"/>
  <c r="C599" i="110"/>
  <c r="C585" i="110"/>
  <c r="C577" i="110"/>
  <c r="C536" i="110"/>
  <c r="C523" i="110"/>
  <c r="C510" i="110"/>
  <c r="C472" i="110"/>
  <c r="C459" i="110"/>
  <c r="C435" i="110"/>
  <c r="C423" i="110"/>
  <c r="C376" i="110"/>
  <c r="C368" i="110"/>
  <c r="C360" i="110"/>
  <c r="C352" i="110"/>
  <c r="C344" i="110"/>
  <c r="F341" i="110"/>
  <c r="C336" i="110"/>
  <c r="C328" i="110"/>
  <c r="C320" i="110"/>
  <c r="C548" i="110"/>
  <c r="C535" i="110"/>
  <c r="C497" i="110"/>
  <c r="C484" i="110"/>
  <c r="C471" i="110"/>
  <c r="C427" i="110"/>
  <c r="C415" i="110"/>
  <c r="C596" i="110"/>
  <c r="C583" i="110"/>
  <c r="C571" i="110"/>
  <c r="C566" i="110"/>
  <c r="C544" i="110"/>
  <c r="C531" i="110"/>
  <c r="C518" i="110"/>
  <c r="C480" i="110"/>
  <c r="C467" i="110"/>
  <c r="C454" i="110"/>
  <c r="C446" i="110"/>
  <c r="C419" i="110"/>
  <c r="C399" i="110"/>
  <c r="C396" i="110"/>
  <c r="C393" i="110"/>
  <c r="C390" i="110"/>
  <c r="C387" i="110"/>
  <c r="C384" i="110"/>
  <c r="C381" i="110"/>
  <c r="C373" i="110"/>
  <c r="C365" i="110"/>
  <c r="C357" i="110"/>
  <c r="C349" i="110"/>
  <c r="C341" i="110"/>
  <c r="C561" i="110"/>
  <c r="C556" i="110"/>
  <c r="C543" i="110"/>
  <c r="C505" i="110"/>
  <c r="C492" i="110"/>
  <c r="C479" i="110"/>
  <c r="C438" i="110"/>
  <c r="C552" i="110"/>
  <c r="C539" i="110"/>
  <c r="C526" i="110"/>
  <c r="C488" i="110"/>
  <c r="C475" i="110"/>
  <c r="C462" i="110"/>
  <c r="C430" i="110"/>
  <c r="C411" i="110"/>
  <c r="C408" i="110"/>
  <c r="C378" i="110"/>
  <c r="C370" i="110"/>
  <c r="C362" i="110"/>
  <c r="C354" i="110"/>
  <c r="C346" i="110"/>
  <c r="C338" i="110"/>
  <c r="C330" i="110"/>
  <c r="F327" i="110"/>
  <c r="C322" i="110"/>
  <c r="C537" i="110"/>
  <c r="C527" i="110"/>
  <c r="F515" i="110"/>
  <c r="C481" i="110"/>
  <c r="C428" i="110"/>
  <c r="C388" i="110"/>
  <c r="C382" i="110"/>
  <c r="C366" i="110"/>
  <c r="C332" i="110"/>
  <c r="C300" i="110"/>
  <c r="C294" i="110"/>
  <c r="C286" i="110"/>
  <c r="C278" i="110"/>
  <c r="C270" i="110"/>
  <c r="C262" i="110"/>
  <c r="C254" i="110"/>
  <c r="C246" i="110"/>
  <c r="C238" i="110"/>
  <c r="C230" i="110"/>
  <c r="C222" i="110"/>
  <c r="C214" i="110"/>
  <c r="C206" i="110"/>
  <c r="C198" i="110"/>
  <c r="C190" i="110"/>
  <c r="C515" i="110"/>
  <c r="C420" i="110"/>
  <c r="C350" i="110"/>
  <c r="C588" i="110"/>
  <c r="C558" i="110"/>
  <c r="C511" i="110"/>
  <c r="F489" i="110"/>
  <c r="C519" i="110"/>
  <c r="C473" i="110"/>
  <c r="C439" i="110"/>
  <c r="C424" i="110"/>
  <c r="C409" i="110"/>
  <c r="C403" i="110"/>
  <c r="C379" i="110"/>
  <c r="C579" i="110"/>
  <c r="C507" i="110"/>
  <c r="C464" i="110"/>
  <c r="C431" i="110"/>
  <c r="C416" i="110"/>
  <c r="C298" i="110"/>
  <c r="C295" i="110"/>
  <c r="F292" i="110"/>
  <c r="F276" i="110"/>
  <c r="C553" i="110"/>
  <c r="C463" i="110"/>
  <c r="C422" i="110"/>
  <c r="F383" i="110"/>
  <c r="C347" i="110"/>
  <c r="C342" i="110"/>
  <c r="C325" i="110"/>
  <c r="C301" i="110"/>
  <c r="C292" i="110"/>
  <c r="C284" i="110"/>
  <c r="C276" i="110"/>
  <c r="C268" i="110"/>
  <c r="C260" i="110"/>
  <c r="C252" i="110"/>
  <c r="C551" i="110"/>
  <c r="F528" i="110"/>
  <c r="C494" i="110"/>
  <c r="C407" i="110"/>
  <c r="C401" i="110"/>
  <c r="C395" i="110"/>
  <c r="C372" i="110"/>
  <c r="C356" i="110"/>
  <c r="F333" i="110"/>
  <c r="C314" i="110"/>
  <c r="C304" i="110"/>
  <c r="F233" i="110"/>
  <c r="C563" i="110"/>
  <c r="C540" i="110"/>
  <c r="C452" i="110"/>
  <c r="C333" i="110"/>
  <c r="C324" i="110"/>
  <c r="C317" i="110"/>
  <c r="C307" i="110"/>
  <c r="C289" i="110"/>
  <c r="C281" i="110"/>
  <c r="C273" i="110"/>
  <c r="C265" i="110"/>
  <c r="C257" i="110"/>
  <c r="C249" i="110"/>
  <c r="C451" i="110"/>
  <c r="F435" i="110"/>
  <c r="C406" i="110"/>
  <c r="C371" i="110"/>
  <c r="C363" i="110"/>
  <c r="C315" i="110"/>
  <c r="C309" i="110"/>
  <c r="C223" i="110"/>
  <c r="C213" i="110"/>
  <c r="C203" i="110"/>
  <c r="F144" i="110"/>
  <c r="C487" i="110"/>
  <c r="C465" i="110"/>
  <c r="C448" i="110"/>
  <c r="C308" i="110"/>
  <c r="C209" i="110"/>
  <c r="C532" i="110"/>
  <c r="C391" i="110"/>
  <c r="C447" i="110"/>
  <c r="C432" i="110"/>
  <c r="C575" i="110"/>
  <c r="C528" i="110"/>
  <c r="C460" i="110"/>
  <c r="F413" i="110"/>
  <c r="C524" i="110"/>
  <c r="F459" i="110"/>
  <c r="C412" i="110"/>
  <c r="C400" i="110"/>
  <c r="C348" i="110"/>
  <c r="C318" i="110"/>
  <c r="C312" i="110"/>
  <c r="C296" i="110"/>
  <c r="F279" i="110"/>
  <c r="F238" i="110"/>
  <c r="F221" i="110"/>
  <c r="C218" i="110"/>
  <c r="C208" i="110"/>
  <c r="F172" i="110"/>
  <c r="F164" i="110"/>
  <c r="C572" i="110"/>
  <c r="C502" i="110"/>
  <c r="C443" i="110"/>
  <c r="C306" i="110"/>
  <c r="C291" i="110"/>
  <c r="C279" i="110"/>
  <c r="C266" i="110"/>
  <c r="C253" i="110"/>
  <c r="C245" i="110"/>
  <c r="C231" i="110"/>
  <c r="C221" i="110"/>
  <c r="C211" i="110"/>
  <c r="C180" i="110"/>
  <c r="C172" i="110"/>
  <c r="C164" i="110"/>
  <c r="C156" i="110"/>
  <c r="C148" i="110"/>
  <c r="C140" i="110"/>
  <c r="C132" i="110"/>
  <c r="C124" i="110"/>
  <c r="F121" i="110"/>
  <c r="C500" i="110"/>
  <c r="C398" i="110"/>
  <c r="C339" i="110"/>
  <c r="C331" i="110"/>
  <c r="C224" i="110"/>
  <c r="C545" i="110"/>
  <c r="C425" i="110"/>
  <c r="C364" i="110"/>
  <c r="C355" i="110"/>
  <c r="C323" i="110"/>
  <c r="C287" i="110"/>
  <c r="C274" i="110"/>
  <c r="C261" i="110"/>
  <c r="C248" i="110"/>
  <c r="C241" i="110"/>
  <c r="C234" i="110"/>
  <c r="C227" i="110"/>
  <c r="C201" i="110"/>
  <c r="C177" i="110"/>
  <c r="C169" i="110"/>
  <c r="C161" i="110"/>
  <c r="C153" i="110"/>
  <c r="C145" i="110"/>
  <c r="C137" i="110"/>
  <c r="F134" i="110"/>
  <c r="C129" i="110"/>
  <c r="F126" i="110"/>
  <c r="C121" i="110"/>
  <c r="C113" i="110"/>
  <c r="C105" i="110"/>
  <c r="C316" i="110"/>
  <c r="C204" i="110"/>
  <c r="C568" i="110"/>
  <c r="C476" i="110"/>
  <c r="C456" i="110"/>
  <c r="C440" i="110"/>
  <c r="C385" i="110"/>
  <c r="C374" i="110"/>
  <c r="C310" i="110"/>
  <c r="F290" i="110"/>
  <c r="C282" i="110"/>
  <c r="C269" i="110"/>
  <c r="C256" i="110"/>
  <c r="F240" i="110"/>
  <c r="C237" i="110"/>
  <c r="C217" i="110"/>
  <c r="C194" i="110"/>
  <c r="C191" i="110"/>
  <c r="C188" i="110"/>
  <c r="C185" i="110"/>
  <c r="C182" i="110"/>
  <c r="C174" i="110"/>
  <c r="F171" i="110"/>
  <c r="C166" i="110"/>
  <c r="F163" i="110"/>
  <c r="C158" i="110"/>
  <c r="F13" i="110"/>
  <c r="C16" i="110"/>
  <c r="F21" i="110"/>
  <c r="C24" i="110"/>
  <c r="F29" i="110"/>
  <c r="C32" i="110"/>
  <c r="F37" i="110"/>
  <c r="C40" i="110"/>
  <c r="F45" i="110"/>
  <c r="C48" i="110"/>
  <c r="F53" i="110"/>
  <c r="C56" i="110"/>
  <c r="C64" i="110"/>
  <c r="F69" i="110"/>
  <c r="C72" i="110"/>
  <c r="F77" i="110"/>
  <c r="C80" i="110"/>
  <c r="C94" i="110"/>
  <c r="C115" i="110"/>
  <c r="C118" i="110"/>
  <c r="C138" i="110"/>
  <c r="C146" i="110"/>
  <c r="C150" i="110"/>
  <c r="F218" i="110"/>
  <c r="C225" i="110"/>
  <c r="F296" i="110"/>
  <c r="F349" i="110"/>
  <c r="F369" i="110"/>
  <c r="C520" i="110"/>
  <c r="C97" i="110"/>
  <c r="C100" i="110"/>
  <c r="C103" i="110"/>
  <c r="C106" i="110"/>
  <c r="C109" i="110"/>
  <c r="C112" i="110"/>
  <c r="C128" i="110"/>
  <c r="C142" i="110"/>
  <c r="C170" i="110"/>
  <c r="C199" i="110"/>
  <c r="C212" i="110"/>
  <c r="C239" i="110"/>
  <c r="C263" i="110"/>
  <c r="C288" i="110"/>
  <c r="C334" i="110"/>
  <c r="C455" i="110"/>
  <c r="C11" i="110"/>
  <c r="C19" i="110"/>
  <c r="C27" i="110"/>
  <c r="C35" i="110"/>
  <c r="C43" i="110"/>
  <c r="C51" i="110"/>
  <c r="C59" i="110"/>
  <c r="C67" i="110"/>
  <c r="C75" i="110"/>
  <c r="C83" i="110"/>
  <c r="C125" i="110"/>
  <c r="C135" i="110"/>
  <c r="C151" i="110"/>
  <c r="C155" i="110"/>
  <c r="C165" i="110"/>
  <c r="C181" i="110"/>
  <c r="C193" i="110"/>
  <c r="C232" i="110"/>
  <c r="C255" i="110"/>
  <c r="C280" i="110"/>
  <c r="C86" i="110"/>
  <c r="C122" i="110"/>
  <c r="C219" i="110"/>
  <c r="C14" i="110"/>
  <c r="C22" i="110"/>
  <c r="C30" i="110"/>
  <c r="C38" i="110"/>
  <c r="C46" i="110"/>
  <c r="C54" i="110"/>
  <c r="C62" i="110"/>
  <c r="C70" i="110"/>
  <c r="C78" i="110"/>
  <c r="C89" i="110"/>
  <c r="C119" i="110"/>
  <c r="C139" i="110"/>
  <c r="C143" i="110"/>
  <c r="C147" i="110"/>
  <c r="C160" i="110"/>
  <c r="C176" i="110"/>
  <c r="C187" i="110"/>
  <c r="C226" i="110"/>
  <c r="C247" i="110"/>
  <c r="C272" i="110"/>
  <c r="C468" i="110"/>
  <c r="C92" i="110"/>
  <c r="C116" i="110"/>
  <c r="F139" i="110"/>
  <c r="F147" i="110"/>
  <c r="C171" i="110"/>
  <c r="C200" i="110"/>
  <c r="C233" i="110"/>
  <c r="C240" i="110"/>
  <c r="C264" i="110"/>
  <c r="C290" i="110"/>
  <c r="C380" i="110"/>
  <c r="C489" i="110"/>
  <c r="F44" i="110"/>
  <c r="F60" i="110"/>
  <c r="F68" i="110"/>
  <c r="F76" i="110"/>
  <c r="C87" i="110"/>
  <c r="C133" i="110"/>
  <c r="C144" i="110"/>
  <c r="C157" i="110"/>
  <c r="C162" i="110"/>
  <c r="F167" i="110"/>
  <c r="C178" i="110"/>
  <c r="F183" i="110"/>
  <c r="F215" i="110"/>
  <c r="C235" i="110"/>
  <c r="C250" i="110"/>
  <c r="C275" i="110"/>
  <c r="C302" i="110"/>
  <c r="C326" i="110"/>
  <c r="C433" i="110"/>
  <c r="C587" i="110"/>
  <c r="C10" i="110"/>
  <c r="C18" i="110"/>
  <c r="C26" i="110"/>
  <c r="F31" i="110"/>
  <c r="C34" i="110"/>
  <c r="F39" i="110"/>
  <c r="C42" i="110"/>
  <c r="F47" i="110"/>
  <c r="C50" i="110"/>
  <c r="F55" i="110"/>
  <c r="C58" i="110"/>
  <c r="C66" i="110"/>
  <c r="F71" i="110"/>
  <c r="C74" i="110"/>
  <c r="F79" i="110"/>
  <c r="C82" i="110"/>
  <c r="F90" i="110"/>
  <c r="C96" i="110"/>
  <c r="C99" i="110"/>
  <c r="C102" i="110"/>
  <c r="C141" i="110"/>
  <c r="C168" i="110"/>
  <c r="C184" i="110"/>
  <c r="F190" i="110"/>
  <c r="C216" i="110"/>
  <c r="C243" i="110"/>
  <c r="C259" i="110"/>
  <c r="C285" i="110"/>
  <c r="F293" i="110"/>
  <c r="F10" i="110"/>
  <c r="F34" i="110"/>
  <c r="F42" i="110"/>
  <c r="F50" i="110"/>
  <c r="F58" i="110"/>
  <c r="F66" i="110"/>
  <c r="F82" i="110"/>
  <c r="F124" i="110"/>
  <c r="C163" i="110"/>
  <c r="C179" i="110"/>
  <c r="C210" i="110"/>
  <c r="C251" i="110"/>
  <c r="C277" i="110"/>
  <c r="G7" i="109"/>
  <c r="G9" i="109"/>
  <c r="J57" i="114" l="1"/>
  <c r="H57" i="114"/>
  <c r="F57" i="114"/>
  <c r="O57" i="114" s="1"/>
  <c r="I57" i="114"/>
  <c r="H56" i="114"/>
  <c r="J56" i="114"/>
  <c r="F56" i="114"/>
  <c r="O56" i="114" s="1"/>
  <c r="I56" i="114"/>
  <c r="M55" i="114"/>
  <c r="E55" i="114"/>
  <c r="N55" i="114"/>
  <c r="G55" i="114"/>
  <c r="L55" i="114"/>
  <c r="K55" i="114"/>
  <c r="C58" i="114" a="1"/>
  <c r="C58" i="114" s="1"/>
  <c r="E6" i="112"/>
  <c r="J9" i="109" s="1"/>
  <c r="G6" i="112"/>
  <c r="L9" i="109" s="1"/>
  <c r="H6" i="112"/>
  <c r="M9" i="109" s="1"/>
  <c r="E6" i="111"/>
  <c r="J8" i="109" s="1"/>
  <c r="F490" i="111"/>
  <c r="F234" i="111"/>
  <c r="F409" i="111"/>
  <c r="F153" i="111"/>
  <c r="F584" i="111"/>
  <c r="F328" i="111"/>
  <c r="F72" i="111"/>
  <c r="F487" i="111"/>
  <c r="F231" i="111"/>
  <c r="F358" i="111"/>
  <c r="F102" i="111"/>
  <c r="F453" i="111"/>
  <c r="F69" i="111"/>
  <c r="F389" i="111"/>
  <c r="F388" i="111"/>
  <c r="F132" i="111"/>
  <c r="F517" i="111"/>
  <c r="F435" i="111"/>
  <c r="F179" i="111"/>
  <c r="F257" i="111"/>
  <c r="F30" i="111"/>
  <c r="F474" i="111"/>
  <c r="F218" i="111"/>
  <c r="F393" i="111"/>
  <c r="F137" i="111"/>
  <c r="F568" i="111"/>
  <c r="F312" i="111"/>
  <c r="F56" i="111"/>
  <c r="F471" i="111"/>
  <c r="F215" i="111"/>
  <c r="F342" i="111"/>
  <c r="F86" i="111"/>
  <c r="F405" i="111"/>
  <c r="F53" i="111"/>
  <c r="F341" i="111"/>
  <c r="F372" i="111"/>
  <c r="F116" i="111"/>
  <c r="F469" i="111"/>
  <c r="F419" i="111"/>
  <c r="F163" i="111"/>
  <c r="F432" i="111"/>
  <c r="F176" i="111"/>
  <c r="F539" i="111"/>
  <c r="F283" i="111"/>
  <c r="F27" i="111"/>
  <c r="F458" i="111"/>
  <c r="F202" i="111"/>
  <c r="F377" i="111"/>
  <c r="F121" i="111"/>
  <c r="F552" i="111"/>
  <c r="F296" i="111"/>
  <c r="F40" i="111"/>
  <c r="F455" i="111"/>
  <c r="F199" i="111"/>
  <c r="F326" i="111"/>
  <c r="F70" i="111"/>
  <c r="F357" i="111"/>
  <c r="F37" i="111"/>
  <c r="F197" i="111"/>
  <c r="F356" i="111"/>
  <c r="F100" i="111"/>
  <c r="F421" i="111"/>
  <c r="F403" i="111"/>
  <c r="F147" i="111"/>
  <c r="F442" i="111"/>
  <c r="F186" i="111"/>
  <c r="F361" i="111"/>
  <c r="F105" i="111"/>
  <c r="F536" i="111"/>
  <c r="F280" i="111"/>
  <c r="F24" i="111"/>
  <c r="F439" i="111"/>
  <c r="F183" i="111"/>
  <c r="F310" i="111"/>
  <c r="F54" i="111"/>
  <c r="F309" i="111"/>
  <c r="F21" i="111"/>
  <c r="F596" i="111"/>
  <c r="F340" i="111"/>
  <c r="F84" i="111"/>
  <c r="F373" i="111"/>
  <c r="F387" i="111"/>
  <c r="F131" i="111"/>
  <c r="H9" i="111"/>
  <c r="H10" i="111" s="1"/>
  <c r="H11" i="111" s="1"/>
  <c r="H12" i="111" s="1"/>
  <c r="H13" i="111" s="1"/>
  <c r="H14" i="111" s="1"/>
  <c r="H15" i="111" s="1"/>
  <c r="H16" i="111" s="1"/>
  <c r="H17" i="111" s="1"/>
  <c r="H18" i="111" s="1"/>
  <c r="H19" i="111" s="1"/>
  <c r="H20" i="111" s="1"/>
  <c r="H21" i="111" s="1"/>
  <c r="H22" i="111" s="1"/>
  <c r="H23" i="111" s="1"/>
  <c r="H24" i="111" s="1"/>
  <c r="H25" i="111" s="1"/>
  <c r="H26" i="111" s="1"/>
  <c r="H27" i="111" s="1"/>
  <c r="H28" i="111" s="1"/>
  <c r="H29" i="111" s="1"/>
  <c r="H30" i="111" s="1"/>
  <c r="H31" i="111" s="1"/>
  <c r="H32" i="111" s="1"/>
  <c r="H33" i="111" s="1"/>
  <c r="H34" i="111" s="1"/>
  <c r="H35" i="111" s="1"/>
  <c r="H36" i="111" s="1"/>
  <c r="H37" i="111" s="1"/>
  <c r="H38" i="111" s="1"/>
  <c r="H39" i="111" s="1"/>
  <c r="H40" i="111" s="1"/>
  <c r="H41" i="111" s="1"/>
  <c r="H42" i="111" s="1"/>
  <c r="H43" i="111" s="1"/>
  <c r="H44" i="111" s="1"/>
  <c r="H45" i="111" s="1"/>
  <c r="H46" i="111" s="1"/>
  <c r="H47" i="111" s="1"/>
  <c r="H48" i="111" s="1"/>
  <c r="H49" i="111" s="1"/>
  <c r="H50" i="111" s="1"/>
  <c r="H51" i="111" s="1"/>
  <c r="H52" i="111" s="1"/>
  <c r="H53" i="111" s="1"/>
  <c r="H54" i="111" s="1"/>
  <c r="H55" i="111" s="1"/>
  <c r="H56" i="111" s="1"/>
  <c r="H57" i="111" s="1"/>
  <c r="H58" i="111" s="1"/>
  <c r="H59" i="111" s="1"/>
  <c r="H60" i="111" s="1"/>
  <c r="H61" i="111" s="1"/>
  <c r="H62" i="111" s="1"/>
  <c r="H63" i="111" s="1"/>
  <c r="H64" i="111" s="1"/>
  <c r="H65" i="111" s="1"/>
  <c r="H66" i="111" s="1"/>
  <c r="H67" i="111" s="1"/>
  <c r="H68" i="111" s="1"/>
  <c r="H69" i="111" s="1"/>
  <c r="H70" i="111" s="1"/>
  <c r="H71" i="111" s="1"/>
  <c r="H72" i="111" s="1"/>
  <c r="H73" i="111" s="1"/>
  <c r="H74" i="111" s="1"/>
  <c r="H75" i="111" s="1"/>
  <c r="H76" i="111" s="1"/>
  <c r="H77" i="111" s="1"/>
  <c r="H78" i="111" s="1"/>
  <c r="H79" i="111" s="1"/>
  <c r="H80" i="111" s="1"/>
  <c r="H81" i="111" s="1"/>
  <c r="H82" i="111" s="1"/>
  <c r="H83" i="111" s="1"/>
  <c r="H84" i="111" s="1"/>
  <c r="H85" i="111" s="1"/>
  <c r="H86" i="111" s="1"/>
  <c r="H87" i="111" s="1"/>
  <c r="H88" i="111" s="1"/>
  <c r="H89" i="111" s="1"/>
  <c r="H90" i="111" s="1"/>
  <c r="H91" i="111" s="1"/>
  <c r="H92" i="111" s="1"/>
  <c r="H93" i="111" s="1"/>
  <c r="H94" i="111" s="1"/>
  <c r="H95" i="111" s="1"/>
  <c r="H96" i="111" s="1"/>
  <c r="H97" i="111" s="1"/>
  <c r="H98" i="111" s="1"/>
  <c r="H99" i="111" s="1"/>
  <c r="H100" i="111" s="1"/>
  <c r="H101" i="111" s="1"/>
  <c r="H102" i="111" s="1"/>
  <c r="H103" i="111" s="1"/>
  <c r="H104" i="111" s="1"/>
  <c r="H105" i="111" s="1"/>
  <c r="H106" i="111" s="1"/>
  <c r="H107" i="111" s="1"/>
  <c r="H108" i="111" s="1"/>
  <c r="H109" i="111" s="1"/>
  <c r="H110" i="111" s="1"/>
  <c r="H111" i="111" s="1"/>
  <c r="H112" i="111" s="1"/>
  <c r="H113" i="111" s="1"/>
  <c r="H114" i="111" s="1"/>
  <c r="H115" i="111" s="1"/>
  <c r="H116" i="111" s="1"/>
  <c r="H117" i="111" s="1"/>
  <c r="H118" i="111" s="1"/>
  <c r="H119" i="111" s="1"/>
  <c r="H120" i="111" s="1"/>
  <c r="H121" i="111" s="1"/>
  <c r="H122" i="111" s="1"/>
  <c r="H123" i="111" s="1"/>
  <c r="H124" i="111" s="1"/>
  <c r="H125" i="111" s="1"/>
  <c r="H126" i="111" s="1"/>
  <c r="H127" i="111" s="1"/>
  <c r="H128" i="111" s="1"/>
  <c r="H129" i="111" s="1"/>
  <c r="H130" i="111" s="1"/>
  <c r="H131" i="111" s="1"/>
  <c r="H132" i="111" s="1"/>
  <c r="H133" i="111" s="1"/>
  <c r="H134" i="111" s="1"/>
  <c r="H135" i="111" s="1"/>
  <c r="H136" i="111" s="1"/>
  <c r="H137" i="111" s="1"/>
  <c r="H138" i="111" s="1"/>
  <c r="H139" i="111" s="1"/>
  <c r="H140" i="111" s="1"/>
  <c r="H141" i="111" s="1"/>
  <c r="H142" i="111" s="1"/>
  <c r="H143" i="111" s="1"/>
  <c r="H144" i="111" s="1"/>
  <c r="H145" i="111" s="1"/>
  <c r="H146" i="111" s="1"/>
  <c r="H147" i="111" s="1"/>
  <c r="H148" i="111" s="1"/>
  <c r="H149" i="111" s="1"/>
  <c r="H150" i="111" s="1"/>
  <c r="H151" i="111" s="1"/>
  <c r="H152" i="111" s="1"/>
  <c r="H153" i="111" s="1"/>
  <c r="H154" i="111" s="1"/>
  <c r="H155" i="111" s="1"/>
  <c r="H156" i="111" s="1"/>
  <c r="H157" i="111" s="1"/>
  <c r="H158" i="111" s="1"/>
  <c r="H159" i="111" s="1"/>
  <c r="H160" i="111" s="1"/>
  <c r="H161" i="111" s="1"/>
  <c r="H162" i="111" s="1"/>
  <c r="H163" i="111" s="1"/>
  <c r="H164" i="111" s="1"/>
  <c r="H165" i="111" s="1"/>
  <c r="H166" i="111" s="1"/>
  <c r="H167" i="111" s="1"/>
  <c r="H168" i="111" s="1"/>
  <c r="H169" i="111" s="1"/>
  <c r="H170" i="111" s="1"/>
  <c r="H171" i="111" s="1"/>
  <c r="H172" i="111" s="1"/>
  <c r="H173" i="111" s="1"/>
  <c r="H174" i="111" s="1"/>
  <c r="H175" i="111" s="1"/>
  <c r="H176" i="111" s="1"/>
  <c r="H177" i="111" s="1"/>
  <c r="H178" i="111" s="1"/>
  <c r="H179" i="111" s="1"/>
  <c r="H180" i="111" s="1"/>
  <c r="H181" i="111" s="1"/>
  <c r="H182" i="111" s="1"/>
  <c r="H183" i="111" s="1"/>
  <c r="H184" i="111" s="1"/>
  <c r="H185" i="111" s="1"/>
  <c r="H186" i="111" s="1"/>
  <c r="H187" i="111" s="1"/>
  <c r="H188" i="111" s="1"/>
  <c r="H189" i="111" s="1"/>
  <c r="H190" i="111" s="1"/>
  <c r="H191" i="111" s="1"/>
  <c r="H192" i="111" s="1"/>
  <c r="H193" i="111" s="1"/>
  <c r="H194" i="111" s="1"/>
  <c r="H195" i="111" s="1"/>
  <c r="H196" i="111" s="1"/>
  <c r="H197" i="111" s="1"/>
  <c r="H198" i="111" s="1"/>
  <c r="H199" i="111" s="1"/>
  <c r="H200" i="111" s="1"/>
  <c r="H201" i="111" s="1"/>
  <c r="H202" i="111" s="1"/>
  <c r="H203" i="111" s="1"/>
  <c r="H204" i="111" s="1"/>
  <c r="H205" i="111" s="1"/>
  <c r="H206" i="111" s="1"/>
  <c r="H207" i="111" s="1"/>
  <c r="H208" i="111" s="1"/>
  <c r="H209" i="111" s="1"/>
  <c r="H210" i="111" s="1"/>
  <c r="H211" i="111" s="1"/>
  <c r="H212" i="111" s="1"/>
  <c r="H213" i="111" s="1"/>
  <c r="H214" i="111" s="1"/>
  <c r="H215" i="111" s="1"/>
  <c r="H216" i="111" s="1"/>
  <c r="H217" i="111" s="1"/>
  <c r="H218" i="111" s="1"/>
  <c r="H219" i="111" s="1"/>
  <c r="H220" i="111" s="1"/>
  <c r="H221" i="111" s="1"/>
  <c r="H222" i="111" s="1"/>
  <c r="H223" i="111" s="1"/>
  <c r="H224" i="111" s="1"/>
  <c r="H225" i="111" s="1"/>
  <c r="H226" i="111" s="1"/>
  <c r="H227" i="111" s="1"/>
  <c r="H228" i="111" s="1"/>
  <c r="H229" i="111" s="1"/>
  <c r="H230" i="111" s="1"/>
  <c r="H231" i="111" s="1"/>
  <c r="H232" i="111" s="1"/>
  <c r="H233" i="111" s="1"/>
  <c r="H234" i="111" s="1"/>
  <c r="H235" i="111" s="1"/>
  <c r="H236" i="111" s="1"/>
  <c r="H237" i="111" s="1"/>
  <c r="H238" i="111" s="1"/>
  <c r="H239" i="111" s="1"/>
  <c r="H240" i="111" s="1"/>
  <c r="H241" i="111" s="1"/>
  <c r="H242" i="111" s="1"/>
  <c r="H243" i="111" s="1"/>
  <c r="H244" i="111" s="1"/>
  <c r="H245" i="111" s="1"/>
  <c r="H246" i="111" s="1"/>
  <c r="H247" i="111" s="1"/>
  <c r="H248" i="111" s="1"/>
  <c r="H249" i="111" s="1"/>
  <c r="H250" i="111" s="1"/>
  <c r="H251" i="111" s="1"/>
  <c r="H252" i="111" s="1"/>
  <c r="H253" i="111" s="1"/>
  <c r="H254" i="111" s="1"/>
  <c r="H255" i="111" s="1"/>
  <c r="H256" i="111" s="1"/>
  <c r="H257" i="111" s="1"/>
  <c r="H258" i="111" s="1"/>
  <c r="H259" i="111" s="1"/>
  <c r="H260" i="111" s="1"/>
  <c r="H261" i="111" s="1"/>
  <c r="H262" i="111" s="1"/>
  <c r="H263" i="111" s="1"/>
  <c r="H264" i="111" s="1"/>
  <c r="H265" i="111" s="1"/>
  <c r="H266" i="111" s="1"/>
  <c r="H267" i="111" s="1"/>
  <c r="H268" i="111" s="1"/>
  <c r="H269" i="111" s="1"/>
  <c r="H270" i="111" s="1"/>
  <c r="H271" i="111" s="1"/>
  <c r="H272" i="111" s="1"/>
  <c r="H273" i="111" s="1"/>
  <c r="H274" i="111" s="1"/>
  <c r="H275" i="111" s="1"/>
  <c r="H276" i="111" s="1"/>
  <c r="H277" i="111" s="1"/>
  <c r="H278" i="111" s="1"/>
  <c r="H279" i="111" s="1"/>
  <c r="H280" i="111" s="1"/>
  <c r="H281" i="111" s="1"/>
  <c r="H282" i="111" s="1"/>
  <c r="H283" i="111" s="1"/>
  <c r="H284" i="111" s="1"/>
  <c r="H285" i="111" s="1"/>
  <c r="H286" i="111" s="1"/>
  <c r="H287" i="111" s="1"/>
  <c r="H288" i="111" s="1"/>
  <c r="H289" i="111" s="1"/>
  <c r="H290" i="111" s="1"/>
  <c r="H291" i="111" s="1"/>
  <c r="H292" i="111" s="1"/>
  <c r="H293" i="111" s="1"/>
  <c r="H294" i="111" s="1"/>
  <c r="H295" i="111" s="1"/>
  <c r="H296" i="111" s="1"/>
  <c r="H297" i="111" s="1"/>
  <c r="H298" i="111" s="1"/>
  <c r="H299" i="111" s="1"/>
  <c r="H300" i="111" s="1"/>
  <c r="H301" i="111" s="1"/>
  <c r="H302" i="111" s="1"/>
  <c r="H303" i="111" s="1"/>
  <c r="H304" i="111" s="1"/>
  <c r="H305" i="111" s="1"/>
  <c r="H306" i="111" s="1"/>
  <c r="H307" i="111" s="1"/>
  <c r="H308" i="111" s="1"/>
  <c r="H309" i="111" s="1"/>
  <c r="H310" i="111" s="1"/>
  <c r="H311" i="111" s="1"/>
  <c r="H312" i="111" s="1"/>
  <c r="H313" i="111" s="1"/>
  <c r="H314" i="111" s="1"/>
  <c r="H315" i="111" s="1"/>
  <c r="H316" i="111" s="1"/>
  <c r="H317" i="111" s="1"/>
  <c r="H318" i="111" s="1"/>
  <c r="H319" i="111" s="1"/>
  <c r="H320" i="111" s="1"/>
  <c r="H321" i="111" s="1"/>
  <c r="H322" i="111" s="1"/>
  <c r="H323" i="111" s="1"/>
  <c r="H324" i="111" s="1"/>
  <c r="H325" i="111" s="1"/>
  <c r="H326" i="111" s="1"/>
  <c r="H327" i="111" s="1"/>
  <c r="H328" i="111" s="1"/>
  <c r="H329" i="111" s="1"/>
  <c r="H330" i="111" s="1"/>
  <c r="H331" i="111" s="1"/>
  <c r="H332" i="111" s="1"/>
  <c r="H333" i="111" s="1"/>
  <c r="H334" i="111" s="1"/>
  <c r="H335" i="111" s="1"/>
  <c r="H336" i="111" s="1"/>
  <c r="H337" i="111" s="1"/>
  <c r="H338" i="111" s="1"/>
  <c r="H339" i="111" s="1"/>
  <c r="H340" i="111" s="1"/>
  <c r="H341" i="111" s="1"/>
  <c r="H342" i="111" s="1"/>
  <c r="H343" i="111" s="1"/>
  <c r="H344" i="111" s="1"/>
  <c r="H345" i="111" s="1"/>
  <c r="H346" i="111" s="1"/>
  <c r="H347" i="111" s="1"/>
  <c r="H348" i="111" s="1"/>
  <c r="H349" i="111" s="1"/>
  <c r="H350" i="111" s="1"/>
  <c r="H351" i="111" s="1"/>
  <c r="H352" i="111" s="1"/>
  <c r="H353" i="111" s="1"/>
  <c r="H354" i="111" s="1"/>
  <c r="H355" i="111" s="1"/>
  <c r="H356" i="111" s="1"/>
  <c r="H357" i="111" s="1"/>
  <c r="H358" i="111" s="1"/>
  <c r="H359" i="111" s="1"/>
  <c r="H360" i="111" s="1"/>
  <c r="H361" i="111" s="1"/>
  <c r="H362" i="111" s="1"/>
  <c r="H363" i="111" s="1"/>
  <c r="H364" i="111" s="1"/>
  <c r="H365" i="111" s="1"/>
  <c r="H366" i="111" s="1"/>
  <c r="H367" i="111" s="1"/>
  <c r="H368" i="111" s="1"/>
  <c r="H369" i="111" s="1"/>
  <c r="H370" i="111" s="1"/>
  <c r="H371" i="111" s="1"/>
  <c r="H372" i="111" s="1"/>
  <c r="H373" i="111" s="1"/>
  <c r="H374" i="111" s="1"/>
  <c r="H375" i="111" s="1"/>
  <c r="H376" i="111" s="1"/>
  <c r="H377" i="111" s="1"/>
  <c r="H378" i="111" s="1"/>
  <c r="H379" i="111" s="1"/>
  <c r="H380" i="111" s="1"/>
  <c r="H381" i="111" s="1"/>
  <c r="H382" i="111" s="1"/>
  <c r="H383" i="111" s="1"/>
  <c r="H384" i="111" s="1"/>
  <c r="H385" i="111" s="1"/>
  <c r="H386" i="111" s="1"/>
  <c r="H387" i="111" s="1"/>
  <c r="H388" i="111" s="1"/>
  <c r="H389" i="111" s="1"/>
  <c r="H390" i="111" s="1"/>
  <c r="H391" i="111" s="1"/>
  <c r="H392" i="111" s="1"/>
  <c r="H393" i="111" s="1"/>
  <c r="H394" i="111" s="1"/>
  <c r="H395" i="111" s="1"/>
  <c r="H396" i="111" s="1"/>
  <c r="H397" i="111" s="1"/>
  <c r="H398" i="111" s="1"/>
  <c r="H399" i="111" s="1"/>
  <c r="H400" i="111" s="1"/>
  <c r="H401" i="111" s="1"/>
  <c r="H402" i="111" s="1"/>
  <c r="H403" i="111" s="1"/>
  <c r="H404" i="111" s="1"/>
  <c r="H405" i="111" s="1"/>
  <c r="H406" i="111" s="1"/>
  <c r="H407" i="111" s="1"/>
  <c r="H408" i="111" s="1"/>
  <c r="H409" i="111" s="1"/>
  <c r="H410" i="111" s="1"/>
  <c r="H411" i="111" s="1"/>
  <c r="H412" i="111" s="1"/>
  <c r="H413" i="111" s="1"/>
  <c r="H414" i="111" s="1"/>
  <c r="H415" i="111" s="1"/>
  <c r="H416" i="111" s="1"/>
  <c r="H417" i="111" s="1"/>
  <c r="H418" i="111" s="1"/>
  <c r="H419" i="111" s="1"/>
  <c r="H420" i="111" s="1"/>
  <c r="H421" i="111" s="1"/>
  <c r="H422" i="111" s="1"/>
  <c r="H423" i="111" s="1"/>
  <c r="H424" i="111" s="1"/>
  <c r="H425" i="111" s="1"/>
  <c r="H426" i="111" s="1"/>
  <c r="H427" i="111" s="1"/>
  <c r="H428" i="111" s="1"/>
  <c r="H429" i="111" s="1"/>
  <c r="H430" i="111" s="1"/>
  <c r="H431" i="111" s="1"/>
  <c r="H432" i="111" s="1"/>
  <c r="H433" i="111" s="1"/>
  <c r="H434" i="111" s="1"/>
  <c r="H435" i="111" s="1"/>
  <c r="H436" i="111" s="1"/>
  <c r="H437" i="111" s="1"/>
  <c r="H438" i="111" s="1"/>
  <c r="H439" i="111" s="1"/>
  <c r="H440" i="111" s="1"/>
  <c r="H441" i="111" s="1"/>
  <c r="H442" i="111" s="1"/>
  <c r="H443" i="111" s="1"/>
  <c r="H444" i="111" s="1"/>
  <c r="H445" i="111" s="1"/>
  <c r="H446" i="111" s="1"/>
  <c r="H447" i="111" s="1"/>
  <c r="H448" i="111" s="1"/>
  <c r="H449" i="111" s="1"/>
  <c r="H450" i="111" s="1"/>
  <c r="H451" i="111" s="1"/>
  <c r="H452" i="111" s="1"/>
  <c r="H453" i="111" s="1"/>
  <c r="H454" i="111" s="1"/>
  <c r="H455" i="111" s="1"/>
  <c r="H456" i="111" s="1"/>
  <c r="H457" i="111" s="1"/>
  <c r="H458" i="111" s="1"/>
  <c r="H459" i="111" s="1"/>
  <c r="H460" i="111" s="1"/>
  <c r="H461" i="111" s="1"/>
  <c r="H462" i="111" s="1"/>
  <c r="H463" i="111" s="1"/>
  <c r="H464" i="111" s="1"/>
  <c r="H465" i="111" s="1"/>
  <c r="H466" i="111" s="1"/>
  <c r="H467" i="111" s="1"/>
  <c r="H468" i="111" s="1"/>
  <c r="H469" i="111" s="1"/>
  <c r="H470" i="111" s="1"/>
  <c r="H471" i="111" s="1"/>
  <c r="H472" i="111" s="1"/>
  <c r="H473" i="111" s="1"/>
  <c r="H474" i="111" s="1"/>
  <c r="H475" i="111" s="1"/>
  <c r="H476" i="111" s="1"/>
  <c r="H477" i="111" s="1"/>
  <c r="H478" i="111" s="1"/>
  <c r="H479" i="111" s="1"/>
  <c r="H480" i="111" s="1"/>
  <c r="H481" i="111" s="1"/>
  <c r="H482" i="111" s="1"/>
  <c r="H483" i="111" s="1"/>
  <c r="H484" i="111" s="1"/>
  <c r="H485" i="111" s="1"/>
  <c r="H486" i="111" s="1"/>
  <c r="H487" i="111" s="1"/>
  <c r="H488" i="111" s="1"/>
  <c r="H489" i="111" s="1"/>
  <c r="H490" i="111" s="1"/>
  <c r="H491" i="111" s="1"/>
  <c r="H492" i="111" s="1"/>
  <c r="H493" i="111" s="1"/>
  <c r="H494" i="111" s="1"/>
  <c r="H495" i="111" s="1"/>
  <c r="H496" i="111" s="1"/>
  <c r="H497" i="111" s="1"/>
  <c r="H498" i="111" s="1"/>
  <c r="H499" i="111" s="1"/>
  <c r="H500" i="111" s="1"/>
  <c r="H501" i="111" s="1"/>
  <c r="H502" i="111" s="1"/>
  <c r="H503" i="111" s="1"/>
  <c r="H504" i="111" s="1"/>
  <c r="H505" i="111" s="1"/>
  <c r="H506" i="111" s="1"/>
  <c r="H507" i="111" s="1"/>
  <c r="H508" i="111" s="1"/>
  <c r="H509" i="111" s="1"/>
  <c r="H510" i="111" s="1"/>
  <c r="H511" i="111" s="1"/>
  <c r="H512" i="111" s="1"/>
  <c r="H513" i="111" s="1"/>
  <c r="H514" i="111" s="1"/>
  <c r="H515" i="111" s="1"/>
  <c r="H516" i="111" s="1"/>
  <c r="H517" i="111" s="1"/>
  <c r="H518" i="111" s="1"/>
  <c r="H519" i="111" s="1"/>
  <c r="H520" i="111" s="1"/>
  <c r="H521" i="111" s="1"/>
  <c r="H522" i="111" s="1"/>
  <c r="H523" i="111" s="1"/>
  <c r="H524" i="111" s="1"/>
  <c r="H525" i="111" s="1"/>
  <c r="H526" i="111" s="1"/>
  <c r="H527" i="111" s="1"/>
  <c r="H528" i="111" s="1"/>
  <c r="H529" i="111" s="1"/>
  <c r="H530" i="111" s="1"/>
  <c r="H531" i="111" s="1"/>
  <c r="H532" i="111" s="1"/>
  <c r="H533" i="111" s="1"/>
  <c r="H534" i="111" s="1"/>
  <c r="H535" i="111" s="1"/>
  <c r="H536" i="111" s="1"/>
  <c r="H537" i="111" s="1"/>
  <c r="H538" i="111" s="1"/>
  <c r="H539" i="111" s="1"/>
  <c r="H540" i="111" s="1"/>
  <c r="H541" i="111" s="1"/>
  <c r="H542" i="111" s="1"/>
  <c r="H543" i="111" s="1"/>
  <c r="H544" i="111" s="1"/>
  <c r="H545" i="111" s="1"/>
  <c r="H546" i="111" s="1"/>
  <c r="H547" i="111" s="1"/>
  <c r="H548" i="111" s="1"/>
  <c r="H549" i="111" s="1"/>
  <c r="H550" i="111" s="1"/>
  <c r="H551" i="111" s="1"/>
  <c r="H552" i="111" s="1"/>
  <c r="H553" i="111" s="1"/>
  <c r="H554" i="111" s="1"/>
  <c r="H555" i="111" s="1"/>
  <c r="H556" i="111" s="1"/>
  <c r="H557" i="111" s="1"/>
  <c r="H558" i="111" s="1"/>
  <c r="H559" i="111" s="1"/>
  <c r="H560" i="111" s="1"/>
  <c r="H561" i="111" s="1"/>
  <c r="H562" i="111" s="1"/>
  <c r="H563" i="111" s="1"/>
  <c r="H564" i="111" s="1"/>
  <c r="H565" i="111" s="1"/>
  <c r="H566" i="111" s="1"/>
  <c r="H567" i="111" s="1"/>
  <c r="H568" i="111" s="1"/>
  <c r="H569" i="111" s="1"/>
  <c r="H570" i="111" s="1"/>
  <c r="H571" i="111" s="1"/>
  <c r="H572" i="111" s="1"/>
  <c r="H573" i="111" s="1"/>
  <c r="H574" i="111" s="1"/>
  <c r="H575" i="111" s="1"/>
  <c r="H576" i="111" s="1"/>
  <c r="H577" i="111" s="1"/>
  <c r="H578" i="111" s="1"/>
  <c r="H579" i="111" s="1"/>
  <c r="H580" i="111" s="1"/>
  <c r="H581" i="111" s="1"/>
  <c r="H582" i="111" s="1"/>
  <c r="H583" i="111" s="1"/>
  <c r="H584" i="111" s="1"/>
  <c r="H585" i="111" s="1"/>
  <c r="H586" i="111" s="1"/>
  <c r="H587" i="111" s="1"/>
  <c r="H588" i="111" s="1"/>
  <c r="H589" i="111" s="1"/>
  <c r="H590" i="111" s="1"/>
  <c r="H591" i="111" s="1"/>
  <c r="H592" i="111" s="1"/>
  <c r="H593" i="111" s="1"/>
  <c r="H594" i="111" s="1"/>
  <c r="H595" i="111" s="1"/>
  <c r="H596" i="111" s="1"/>
  <c r="H597" i="111" s="1"/>
  <c r="H598" i="111" s="1"/>
  <c r="H599" i="111" s="1"/>
  <c r="H600" i="111" s="1"/>
  <c r="H601" i="111" s="1"/>
  <c r="H602" i="111" s="1"/>
  <c r="H603" i="111" s="1"/>
  <c r="H604" i="111" s="1"/>
  <c r="H605" i="111" s="1"/>
  <c r="H606" i="111" s="1"/>
  <c r="H607" i="111" s="1"/>
  <c r="H608" i="111" s="1"/>
  <c r="F9" i="111"/>
  <c r="F426" i="111"/>
  <c r="F170" i="111"/>
  <c r="F601" i="111"/>
  <c r="F345" i="111"/>
  <c r="F89" i="111"/>
  <c r="F520" i="111"/>
  <c r="F264" i="111"/>
  <c r="F423" i="111"/>
  <c r="F167" i="111"/>
  <c r="F598" i="111"/>
  <c r="F294" i="111"/>
  <c r="F38" i="111"/>
  <c r="F293" i="111"/>
  <c r="F580" i="111"/>
  <c r="F324" i="111"/>
  <c r="F68" i="111"/>
  <c r="F325" i="111"/>
  <c r="F371" i="111"/>
  <c r="F115" i="111"/>
  <c r="F410" i="111"/>
  <c r="F154" i="111"/>
  <c r="F585" i="111"/>
  <c r="F329" i="111"/>
  <c r="F73" i="111"/>
  <c r="F504" i="111"/>
  <c r="F248" i="111"/>
  <c r="F407" i="111"/>
  <c r="F151" i="111"/>
  <c r="F582" i="111"/>
  <c r="F278" i="111"/>
  <c r="F22" i="111"/>
  <c r="F277" i="111"/>
  <c r="F564" i="111"/>
  <c r="F308" i="111"/>
  <c r="F52" i="111"/>
  <c r="F213" i="111"/>
  <c r="F355" i="111"/>
  <c r="F99" i="111"/>
  <c r="F462" i="111"/>
  <c r="F206" i="111"/>
  <c r="F394" i="111"/>
  <c r="F138" i="111"/>
  <c r="F569" i="111"/>
  <c r="F313" i="111"/>
  <c r="F57" i="111"/>
  <c r="F488" i="111"/>
  <c r="F232" i="111"/>
  <c r="F391" i="111"/>
  <c r="F135" i="111"/>
  <c r="F550" i="111"/>
  <c r="F262" i="111"/>
  <c r="F261" i="111"/>
  <c r="F548" i="111"/>
  <c r="F292" i="111"/>
  <c r="F36" i="111"/>
  <c r="F595" i="111"/>
  <c r="F339" i="111"/>
  <c r="F83" i="111"/>
  <c r="F378" i="111"/>
  <c r="F122" i="111"/>
  <c r="F553" i="111"/>
  <c r="F297" i="111"/>
  <c r="F41" i="111"/>
  <c r="F472" i="111"/>
  <c r="F216" i="111"/>
  <c r="F375" i="111"/>
  <c r="F119" i="111"/>
  <c r="F502" i="111"/>
  <c r="F246" i="111"/>
  <c r="F245" i="111"/>
  <c r="F532" i="111"/>
  <c r="F276" i="111"/>
  <c r="F20" i="111"/>
  <c r="F579" i="111"/>
  <c r="F323" i="111"/>
  <c r="F67" i="111"/>
  <c r="F362" i="111"/>
  <c r="F106" i="111"/>
  <c r="F537" i="111"/>
  <c r="F281" i="111"/>
  <c r="F25" i="111"/>
  <c r="F456" i="111"/>
  <c r="F200" i="111"/>
  <c r="F359" i="111"/>
  <c r="F103" i="111"/>
  <c r="F486" i="111"/>
  <c r="F230" i="111"/>
  <c r="F229" i="111"/>
  <c r="F516" i="111"/>
  <c r="F260" i="111"/>
  <c r="F563" i="111"/>
  <c r="F307" i="111"/>
  <c r="F51" i="111"/>
  <c r="F338" i="111"/>
  <c r="F429" i="111"/>
  <c r="F173" i="111"/>
  <c r="F602" i="111"/>
  <c r="F346" i="111"/>
  <c r="F90" i="111"/>
  <c r="F521" i="111"/>
  <c r="F265" i="111"/>
  <c r="F440" i="111"/>
  <c r="F184" i="111"/>
  <c r="F343" i="111"/>
  <c r="F87" i="111"/>
  <c r="F470" i="111"/>
  <c r="F214" i="111"/>
  <c r="F181" i="111"/>
  <c r="F500" i="111"/>
  <c r="F244" i="111"/>
  <c r="F547" i="111"/>
  <c r="F291" i="111"/>
  <c r="F35" i="111"/>
  <c r="F82" i="111"/>
  <c r="F513" i="111"/>
  <c r="F492" i="111"/>
  <c r="F236" i="111"/>
  <c r="F586" i="111"/>
  <c r="F330" i="111"/>
  <c r="F74" i="111"/>
  <c r="F505" i="111"/>
  <c r="F249" i="111"/>
  <c r="F424" i="111"/>
  <c r="F168" i="111"/>
  <c r="F583" i="111"/>
  <c r="F327" i="111"/>
  <c r="F71" i="111"/>
  <c r="F454" i="111"/>
  <c r="F198" i="111"/>
  <c r="F165" i="111"/>
  <c r="F599" i="111"/>
  <c r="F484" i="111"/>
  <c r="F228" i="111"/>
  <c r="F531" i="111"/>
  <c r="F275" i="111"/>
  <c r="F19" i="111"/>
  <c r="F591" i="111"/>
  <c r="F335" i="111"/>
  <c r="F79" i="111"/>
  <c r="F570" i="111"/>
  <c r="F314" i="111"/>
  <c r="F58" i="111"/>
  <c r="F489" i="111"/>
  <c r="F233" i="111"/>
  <c r="F408" i="111"/>
  <c r="F152" i="111"/>
  <c r="F567" i="111"/>
  <c r="F311" i="111"/>
  <c r="F55" i="111"/>
  <c r="F438" i="111"/>
  <c r="F182" i="111"/>
  <c r="F149" i="111"/>
  <c r="F534" i="111"/>
  <c r="F468" i="111"/>
  <c r="F212" i="111"/>
  <c r="F515" i="111"/>
  <c r="F259" i="111"/>
  <c r="F554" i="111"/>
  <c r="F298" i="111"/>
  <c r="F42" i="111"/>
  <c r="F473" i="111"/>
  <c r="F217" i="111"/>
  <c r="F392" i="111"/>
  <c r="F136" i="111"/>
  <c r="F551" i="111"/>
  <c r="F295" i="111"/>
  <c r="F39" i="111"/>
  <c r="F422" i="111"/>
  <c r="F166" i="111"/>
  <c r="F566" i="111"/>
  <c r="F133" i="111"/>
  <c r="F597" i="111"/>
  <c r="F452" i="111"/>
  <c r="F196" i="111"/>
  <c r="F499" i="111"/>
  <c r="F243" i="111"/>
  <c r="F594" i="111"/>
  <c r="F94" i="111"/>
  <c r="F538" i="111"/>
  <c r="F282" i="111"/>
  <c r="F26" i="111"/>
  <c r="F457" i="111"/>
  <c r="F201" i="111"/>
  <c r="F376" i="111"/>
  <c r="F120" i="111"/>
  <c r="F535" i="111"/>
  <c r="F279" i="111"/>
  <c r="F23" i="111"/>
  <c r="F406" i="111"/>
  <c r="F150" i="111"/>
  <c r="F581" i="111"/>
  <c r="F117" i="111"/>
  <c r="F549" i="111"/>
  <c r="F436" i="111"/>
  <c r="F180" i="111"/>
  <c r="F483" i="111"/>
  <c r="F227" i="111"/>
  <c r="F62" i="111"/>
  <c r="F10" i="111"/>
  <c r="G10" i="111"/>
  <c r="G11" i="111" s="1"/>
  <c r="G12" i="111" s="1"/>
  <c r="G13" i="111" s="1"/>
  <c r="G14" i="111" s="1"/>
  <c r="G15" i="111" s="1"/>
  <c r="G16" i="111" s="1"/>
  <c r="G17" i="111" s="1"/>
  <c r="G18" i="111" s="1"/>
  <c r="G19" i="111" s="1"/>
  <c r="G20" i="111" s="1"/>
  <c r="F522" i="111"/>
  <c r="F266" i="111"/>
  <c r="F441" i="111"/>
  <c r="F185" i="111"/>
  <c r="F360" i="111"/>
  <c r="F104" i="111"/>
  <c r="F519" i="111"/>
  <c r="F263" i="111"/>
  <c r="F390" i="111"/>
  <c r="F134" i="111"/>
  <c r="F533" i="111"/>
  <c r="F101" i="111"/>
  <c r="F485" i="111"/>
  <c r="F420" i="111"/>
  <c r="F164" i="111"/>
  <c r="F518" i="111"/>
  <c r="F467" i="111"/>
  <c r="F211" i="111"/>
  <c r="F181" i="110"/>
  <c r="F65" i="110"/>
  <c r="F242" i="110"/>
  <c r="F237" i="110"/>
  <c r="F208" i="110"/>
  <c r="F209" i="110"/>
  <c r="F258" i="110"/>
  <c r="F201" i="110"/>
  <c r="F452" i="110"/>
  <c r="F560" i="110"/>
  <c r="F305" i="110"/>
  <c r="F153" i="110"/>
  <c r="F198" i="110"/>
  <c r="F26" i="110"/>
  <c r="F113" i="110"/>
  <c r="F570" i="110"/>
  <c r="F353" i="110"/>
  <c r="F116" i="110"/>
  <c r="F277" i="110"/>
  <c r="F213" i="110"/>
  <c r="F315" i="110"/>
  <c r="F360" i="110"/>
  <c r="F196" i="110"/>
  <c r="F231" i="110"/>
  <c r="F162" i="110"/>
  <c r="F120" i="110"/>
  <c r="F12" i="110"/>
  <c r="F23" i="110"/>
  <c r="F306" i="110"/>
  <c r="F15" i="110"/>
  <c r="F250" i="110"/>
  <c r="F264" i="110"/>
  <c r="F87" i="110"/>
  <c r="F228" i="110"/>
  <c r="F189" i="110"/>
  <c r="F180" i="110"/>
  <c r="F123" i="110"/>
  <c r="F85" i="110"/>
  <c r="F245" i="110"/>
  <c r="F420" i="110"/>
  <c r="F133" i="110"/>
  <c r="F74" i="110"/>
  <c r="F210" i="110"/>
  <c r="F110" i="110"/>
  <c r="F253" i="110"/>
  <c r="F343" i="110"/>
  <c r="F358" i="110"/>
  <c r="F36" i="110"/>
  <c r="F424" i="110"/>
  <c r="F312" i="110"/>
  <c r="F266" i="110"/>
  <c r="F230" i="110"/>
  <c r="F497" i="110"/>
  <c r="F525" i="110"/>
  <c r="F478" i="110"/>
  <c r="F222" i="110"/>
  <c r="F405" i="110"/>
  <c r="F101" i="110"/>
  <c r="F223" i="110"/>
  <c r="F61" i="110"/>
  <c r="F154" i="110"/>
  <c r="F200" i="110"/>
  <c r="F173" i="110"/>
  <c r="F98" i="110"/>
  <c r="F84" i="110"/>
  <c r="F52" i="110"/>
  <c r="F63" i="110"/>
  <c r="F179" i="110"/>
  <c r="F428" i="110"/>
  <c r="F178" i="110"/>
  <c r="F18" i="110"/>
  <c r="F130" i="110"/>
  <c r="F99" i="110"/>
  <c r="F592" i="110"/>
  <c r="F129" i="110"/>
  <c r="F254" i="110"/>
  <c r="F380" i="110"/>
  <c r="F423" i="110"/>
  <c r="F551" i="110"/>
  <c r="F535" i="110"/>
  <c r="F356" i="110"/>
  <c r="F158" i="110"/>
  <c r="F187" i="110"/>
  <c r="F345" i="110"/>
  <c r="F376" i="110"/>
  <c r="F151" i="110"/>
  <c r="F377" i="110"/>
  <c r="F442" i="110"/>
  <c r="F267" i="110"/>
  <c r="F354" i="110"/>
  <c r="F409" i="110"/>
  <c r="F142" i="110"/>
  <c r="F64" i="110"/>
  <c r="F334" i="110"/>
  <c r="F451" i="110"/>
  <c r="F433" i="110"/>
  <c r="F555" i="110"/>
  <c r="F564" i="110"/>
  <c r="F303" i="110"/>
  <c r="F256" i="110"/>
  <c r="F426" i="110"/>
  <c r="F554" i="110"/>
  <c r="F545" i="110"/>
  <c r="F225" i="110"/>
  <c r="F524" i="110"/>
  <c r="F297" i="110"/>
  <c r="F399" i="110"/>
  <c r="F197" i="110"/>
  <c r="F520" i="110"/>
  <c r="F523" i="110"/>
  <c r="F272" i="110"/>
  <c r="F359" i="110"/>
  <c r="F227" i="110"/>
  <c r="F436" i="110"/>
  <c r="F605" i="110"/>
  <c r="F397" i="110"/>
  <c r="F339" i="110"/>
  <c r="F128" i="110"/>
  <c r="F375" i="110"/>
  <c r="F338" i="110"/>
  <c r="F465" i="110"/>
  <c r="F386" i="110"/>
  <c r="F463" i="110"/>
  <c r="F591" i="110"/>
  <c r="F387" i="110"/>
  <c r="F412" i="110"/>
  <c r="F346" i="110"/>
  <c r="F300" i="110"/>
  <c r="F481" i="110"/>
  <c r="F417" i="110"/>
  <c r="F282" i="110"/>
  <c r="F547" i="110"/>
  <c r="F281" i="110"/>
  <c r="F394" i="110"/>
  <c r="F466" i="110"/>
  <c r="F594" i="110"/>
  <c r="F286" i="110"/>
  <c r="F410" i="110"/>
  <c r="F326" i="110"/>
  <c r="F289" i="110"/>
  <c r="F571" i="110"/>
  <c r="F484" i="110"/>
  <c r="F474" i="110"/>
  <c r="F602" i="110"/>
  <c r="F595" i="110"/>
  <c r="F321" i="110"/>
  <c r="F464" i="110"/>
  <c r="F275" i="110"/>
  <c r="F340" i="110"/>
  <c r="F511" i="110"/>
  <c r="F255" i="110"/>
  <c r="F159" i="110"/>
  <c r="F483" i="110"/>
  <c r="F291" i="110"/>
  <c r="F313" i="110"/>
  <c r="F373" i="110"/>
  <c r="F445" i="110"/>
  <c r="F519" i="110"/>
  <c r="F166" i="110"/>
  <c r="F517" i="110"/>
  <c r="F298" i="110"/>
  <c r="F362" i="110"/>
  <c r="F174" i="110"/>
  <c r="F378" i="110"/>
  <c r="F332" i="110"/>
  <c r="F513" i="110"/>
  <c r="F529" i="110"/>
  <c r="F24" i="110"/>
  <c r="F310" i="110"/>
  <c r="F496" i="110"/>
  <c r="F384" i="110"/>
  <c r="F604" i="110"/>
  <c r="F522" i="110"/>
  <c r="E6" i="110"/>
  <c r="J7" i="109" s="1"/>
  <c r="F175" i="110"/>
  <c r="F374" i="110"/>
  <c r="F206" i="110"/>
  <c r="F109" i="110"/>
  <c r="F16" i="110"/>
  <c r="F385" i="110"/>
  <c r="F248" i="110"/>
  <c r="F351" i="110"/>
  <c r="F579" i="110"/>
  <c r="F372" i="110"/>
  <c r="F530" i="110"/>
  <c r="F518" i="110"/>
  <c r="F335" i="110"/>
  <c r="F182" i="110"/>
  <c r="F115" i="110"/>
  <c r="F131" i="110"/>
  <c r="F440" i="110"/>
  <c r="F88" i="110"/>
  <c r="F468" i="110"/>
  <c r="F195" i="110"/>
  <c r="F402" i="110"/>
  <c r="F538" i="110"/>
  <c r="F449" i="110"/>
  <c r="F118" i="110"/>
  <c r="F103" i="110"/>
  <c r="F456" i="110"/>
  <c r="F366" i="110"/>
  <c r="F226" i="110"/>
  <c r="F350" i="110"/>
  <c r="F475" i="110"/>
  <c r="F389" i="110"/>
  <c r="F431" i="110"/>
  <c r="F559" i="110"/>
  <c r="F581" i="110"/>
  <c r="F608" i="110"/>
  <c r="F425" i="110"/>
  <c r="F503" i="110"/>
  <c r="F165" i="110"/>
  <c r="F217" i="110"/>
  <c r="F278" i="110"/>
  <c r="F224" i="110"/>
  <c r="F241" i="110"/>
  <c r="F204" i="110"/>
  <c r="F311" i="110"/>
  <c r="F396" i="110"/>
  <c r="F421" i="110"/>
  <c r="F439" i="110"/>
  <c r="F567" i="110"/>
  <c r="F185" i="110"/>
  <c r="F381" i="110"/>
  <c r="F514" i="110"/>
  <c r="F155" i="110"/>
  <c r="F112" i="110"/>
  <c r="F247" i="110"/>
  <c r="F361" i="110"/>
  <c r="F219" i="110"/>
  <c r="F488" i="110"/>
  <c r="F544" i="110"/>
  <c r="F537" i="110"/>
  <c r="F447" i="110"/>
  <c r="F575" i="110"/>
  <c r="F434" i="110"/>
  <c r="F562" i="110"/>
  <c r="F597" i="110"/>
  <c r="F432" i="110"/>
  <c r="F70" i="110"/>
  <c r="F125" i="110"/>
  <c r="F27" i="110"/>
  <c r="F323" i="110"/>
  <c r="F379" i="110"/>
  <c r="F246" i="110"/>
  <c r="F168" i="110"/>
  <c r="F444" i="110"/>
  <c r="F273" i="110"/>
  <c r="F236" i="110"/>
  <c r="F553" i="110"/>
  <c r="F251" i="110"/>
  <c r="F400" i="110"/>
  <c r="F401" i="110"/>
  <c r="F491" i="110"/>
  <c r="F556" i="110"/>
  <c r="F487" i="110"/>
  <c r="F506" i="110"/>
  <c r="F565" i="110"/>
  <c r="F430" i="110"/>
  <c r="F83" i="110"/>
  <c r="F145" i="110"/>
  <c r="F143" i="110"/>
  <c r="F62" i="110"/>
  <c r="F280" i="110"/>
  <c r="F19" i="110"/>
  <c r="F56" i="110"/>
  <c r="F205" i="110"/>
  <c r="F140" i="110"/>
  <c r="F443" i="110"/>
  <c r="F403" i="110"/>
  <c r="F138" i="110"/>
  <c r="F176" i="110"/>
  <c r="F563" i="110"/>
  <c r="F244" i="110"/>
  <c r="F342" i="110"/>
  <c r="F259" i="110"/>
  <c r="F406" i="110"/>
  <c r="F492" i="110"/>
  <c r="F548" i="110"/>
  <c r="F473" i="110"/>
  <c r="F404" i="110"/>
  <c r="F495" i="110"/>
  <c r="F573" i="110"/>
  <c r="F603" i="110"/>
  <c r="F438" i="110"/>
  <c r="F566" i="110"/>
  <c r="F127" i="110"/>
  <c r="F102" i="110"/>
  <c r="F141" i="110"/>
  <c r="F54" i="110"/>
  <c r="F11" i="110"/>
  <c r="F106" i="110"/>
  <c r="F48" i="110"/>
  <c r="F148" i="110"/>
  <c r="F146" i="110"/>
  <c r="F184" i="110"/>
  <c r="F252" i="110"/>
  <c r="F347" i="110"/>
  <c r="F576" i="110"/>
  <c r="F539" i="110"/>
  <c r="F357" i="110"/>
  <c r="F516" i="110"/>
  <c r="F308" i="110"/>
  <c r="F407" i="110"/>
  <c r="F572" i="110"/>
  <c r="F453" i="110"/>
  <c r="F446" i="110"/>
  <c r="F574" i="110"/>
  <c r="F229" i="110"/>
  <c r="F75" i="110"/>
  <c r="F94" i="110"/>
  <c r="F114" i="110"/>
  <c r="F93" i="110"/>
  <c r="F46" i="110"/>
  <c r="F132" i="110"/>
  <c r="F40" i="110"/>
  <c r="F192" i="110"/>
  <c r="F295" i="110"/>
  <c r="F476" i="110"/>
  <c r="F156" i="110"/>
  <c r="F270" i="110"/>
  <c r="F263" i="110"/>
  <c r="F532" i="110"/>
  <c r="F472" i="110"/>
  <c r="F260" i="110"/>
  <c r="F352" i="110"/>
  <c r="F536" i="110"/>
  <c r="F365" i="110"/>
  <c r="F316" i="110"/>
  <c r="F504" i="110"/>
  <c r="F457" i="110"/>
  <c r="F580" i="110"/>
  <c r="F461" i="110"/>
  <c r="F589" i="110"/>
  <c r="F584" i="110"/>
  <c r="F454" i="110"/>
  <c r="F582" i="110"/>
  <c r="F22" i="110"/>
  <c r="F336" i="110"/>
  <c r="F86" i="110"/>
  <c r="F271" i="110"/>
  <c r="F137" i="110"/>
  <c r="F38" i="110"/>
  <c r="F232" i="110"/>
  <c r="F100" i="110"/>
  <c r="F32" i="110"/>
  <c r="F186" i="110"/>
  <c r="F299" i="110"/>
  <c r="F288" i="110"/>
  <c r="F344" i="110"/>
  <c r="F268" i="110"/>
  <c r="F368" i="110"/>
  <c r="F309" i="110"/>
  <c r="F283" i="110"/>
  <c r="F505" i="110"/>
  <c r="F467" i="110"/>
  <c r="F324" i="110"/>
  <c r="F588" i="110"/>
  <c r="F469" i="110"/>
  <c r="F462" i="110"/>
  <c r="F590" i="110"/>
  <c r="F97" i="110"/>
  <c r="F150" i="110"/>
  <c r="F170" i="110"/>
  <c r="F307" i="110"/>
  <c r="F304" i="110"/>
  <c r="F500" i="110"/>
  <c r="F330" i="110"/>
  <c r="F552" i="110"/>
  <c r="F596" i="110"/>
  <c r="F527" i="110"/>
  <c r="F418" i="110"/>
  <c r="F546" i="110"/>
  <c r="F477" i="110"/>
  <c r="F600" i="110"/>
  <c r="F470" i="110"/>
  <c r="F598" i="110"/>
  <c r="F234" i="110"/>
  <c r="F302" i="110"/>
  <c r="F216" i="110"/>
  <c r="F284" i="110"/>
  <c r="F319" i="110"/>
  <c r="F485" i="110"/>
  <c r="F606" i="110"/>
  <c r="F269" i="110"/>
  <c r="F568" i="110"/>
  <c r="F199" i="110"/>
  <c r="F96" i="110"/>
  <c r="F317" i="110"/>
  <c r="F437" i="110"/>
  <c r="F480" i="110"/>
  <c r="F348" i="110"/>
  <c r="F415" i="110"/>
  <c r="F543" i="110"/>
  <c r="F493" i="110"/>
  <c r="F486" i="110"/>
  <c r="H10" i="110"/>
  <c r="H11" i="110" s="1"/>
  <c r="H12" i="110" s="1"/>
  <c r="H13" i="110" s="1"/>
  <c r="H14" i="110" s="1"/>
  <c r="H15" i="110" s="1"/>
  <c r="H16" i="110" s="1"/>
  <c r="H17" i="110" s="1"/>
  <c r="H18" i="110" s="1"/>
  <c r="H19" i="110" s="1"/>
  <c r="H20" i="110" s="1"/>
  <c r="H21" i="110" s="1"/>
  <c r="H22" i="110" s="1"/>
  <c r="H23" i="110" s="1"/>
  <c r="H24" i="110" s="1"/>
  <c r="H25" i="110" s="1"/>
  <c r="H26" i="110" s="1"/>
  <c r="H27" i="110" s="1"/>
  <c r="H28" i="110" s="1"/>
  <c r="H29" i="110" s="1"/>
  <c r="H30" i="110" s="1"/>
  <c r="H31" i="110" s="1"/>
  <c r="H32" i="110" s="1"/>
  <c r="H33" i="110" s="1"/>
  <c r="H34" i="110" s="1"/>
  <c r="H35" i="110" s="1"/>
  <c r="H36" i="110" s="1"/>
  <c r="H37" i="110" s="1"/>
  <c r="H38" i="110" s="1"/>
  <c r="H39" i="110" s="1"/>
  <c r="H40" i="110" s="1"/>
  <c r="H41" i="110" s="1"/>
  <c r="H42" i="110" s="1"/>
  <c r="H43" i="110" s="1"/>
  <c r="H44" i="110" s="1"/>
  <c r="H45" i="110" s="1"/>
  <c r="H46" i="110" s="1"/>
  <c r="H47" i="110" s="1"/>
  <c r="H48" i="110" s="1"/>
  <c r="H49" i="110" s="1"/>
  <c r="H50" i="110" s="1"/>
  <c r="H51" i="110" s="1"/>
  <c r="H52" i="110" s="1"/>
  <c r="H53" i="110" s="1"/>
  <c r="H54" i="110" s="1"/>
  <c r="H55" i="110" s="1"/>
  <c r="H56" i="110" s="1"/>
  <c r="H57" i="110" s="1"/>
  <c r="H58" i="110" s="1"/>
  <c r="H59" i="110" s="1"/>
  <c r="H60" i="110" s="1"/>
  <c r="H61" i="110" s="1"/>
  <c r="H62" i="110" s="1"/>
  <c r="H63" i="110" s="1"/>
  <c r="H64" i="110" s="1"/>
  <c r="H65" i="110" s="1"/>
  <c r="H66" i="110" s="1"/>
  <c r="H67" i="110" s="1"/>
  <c r="H68" i="110" s="1"/>
  <c r="H69" i="110" s="1"/>
  <c r="H70" i="110" s="1"/>
  <c r="H71" i="110" s="1"/>
  <c r="H72" i="110" s="1"/>
  <c r="H73" i="110" s="1"/>
  <c r="H74" i="110" s="1"/>
  <c r="H75" i="110" s="1"/>
  <c r="H76" i="110" s="1"/>
  <c r="H77" i="110" s="1"/>
  <c r="H78" i="110" s="1"/>
  <c r="H79" i="110" s="1"/>
  <c r="H80" i="110" s="1"/>
  <c r="H81" i="110" s="1"/>
  <c r="H82" i="110" s="1"/>
  <c r="H83" i="110" s="1"/>
  <c r="H84" i="110" s="1"/>
  <c r="H85" i="110" s="1"/>
  <c r="H86" i="110" s="1"/>
  <c r="H87" i="110" s="1"/>
  <c r="H88" i="110" s="1"/>
  <c r="H89" i="110" s="1"/>
  <c r="H90" i="110" s="1"/>
  <c r="H91" i="110" s="1"/>
  <c r="H92" i="110" s="1"/>
  <c r="H93" i="110" s="1"/>
  <c r="H94" i="110" s="1"/>
  <c r="H95" i="110" s="1"/>
  <c r="H96" i="110" s="1"/>
  <c r="H97" i="110" s="1"/>
  <c r="H98" i="110" s="1"/>
  <c r="H99" i="110" s="1"/>
  <c r="H100" i="110" s="1"/>
  <c r="H101" i="110" s="1"/>
  <c r="H102" i="110" s="1"/>
  <c r="H103" i="110" s="1"/>
  <c r="H104" i="110" s="1"/>
  <c r="H105" i="110" s="1"/>
  <c r="H106" i="110" s="1"/>
  <c r="H107" i="110" s="1"/>
  <c r="H108" i="110" s="1"/>
  <c r="H109" i="110" s="1"/>
  <c r="H110" i="110" s="1"/>
  <c r="H111" i="110" s="1"/>
  <c r="H112" i="110" s="1"/>
  <c r="H113" i="110" s="1"/>
  <c r="H114" i="110" s="1"/>
  <c r="H115" i="110" s="1"/>
  <c r="H116" i="110" s="1"/>
  <c r="H117" i="110" s="1"/>
  <c r="H118" i="110" s="1"/>
  <c r="H119" i="110" s="1"/>
  <c r="H120" i="110" s="1"/>
  <c r="H121" i="110" s="1"/>
  <c r="H122" i="110" s="1"/>
  <c r="H123" i="110" s="1"/>
  <c r="H124" i="110" s="1"/>
  <c r="H125" i="110" s="1"/>
  <c r="H126" i="110" s="1"/>
  <c r="H127" i="110" s="1"/>
  <c r="H128" i="110" s="1"/>
  <c r="H129" i="110" s="1"/>
  <c r="H130" i="110" s="1"/>
  <c r="H131" i="110" s="1"/>
  <c r="H132" i="110" s="1"/>
  <c r="H133" i="110" s="1"/>
  <c r="H134" i="110" s="1"/>
  <c r="H135" i="110" s="1"/>
  <c r="H136" i="110" s="1"/>
  <c r="H137" i="110" s="1"/>
  <c r="H138" i="110" s="1"/>
  <c r="H139" i="110" s="1"/>
  <c r="H140" i="110" s="1"/>
  <c r="H141" i="110" s="1"/>
  <c r="H142" i="110" s="1"/>
  <c r="H143" i="110" s="1"/>
  <c r="H144" i="110" s="1"/>
  <c r="H145" i="110" s="1"/>
  <c r="H146" i="110" s="1"/>
  <c r="H147" i="110" s="1"/>
  <c r="H148" i="110" s="1"/>
  <c r="H149" i="110" s="1"/>
  <c r="H150" i="110" s="1"/>
  <c r="H151" i="110" s="1"/>
  <c r="H152" i="110" s="1"/>
  <c r="H153" i="110" s="1"/>
  <c r="H154" i="110" s="1"/>
  <c r="H155" i="110" s="1"/>
  <c r="H156" i="110" s="1"/>
  <c r="H157" i="110" s="1"/>
  <c r="H158" i="110" s="1"/>
  <c r="H159" i="110" s="1"/>
  <c r="H160" i="110" s="1"/>
  <c r="H161" i="110" s="1"/>
  <c r="H162" i="110" s="1"/>
  <c r="H163" i="110" s="1"/>
  <c r="H164" i="110" s="1"/>
  <c r="H165" i="110" s="1"/>
  <c r="H166" i="110" s="1"/>
  <c r="H167" i="110" s="1"/>
  <c r="H168" i="110" s="1"/>
  <c r="H169" i="110" s="1"/>
  <c r="H170" i="110" s="1"/>
  <c r="H171" i="110" s="1"/>
  <c r="H172" i="110" s="1"/>
  <c r="H173" i="110" s="1"/>
  <c r="H174" i="110" s="1"/>
  <c r="H175" i="110" s="1"/>
  <c r="H176" i="110" s="1"/>
  <c r="H177" i="110" s="1"/>
  <c r="H178" i="110" s="1"/>
  <c r="H179" i="110" s="1"/>
  <c r="H180" i="110" s="1"/>
  <c r="H181" i="110" s="1"/>
  <c r="H182" i="110" s="1"/>
  <c r="H183" i="110" s="1"/>
  <c r="H184" i="110" s="1"/>
  <c r="H185" i="110" s="1"/>
  <c r="H186" i="110" s="1"/>
  <c r="H187" i="110" s="1"/>
  <c r="H188" i="110" s="1"/>
  <c r="H189" i="110" s="1"/>
  <c r="H190" i="110" s="1"/>
  <c r="H191" i="110" s="1"/>
  <c r="H192" i="110" s="1"/>
  <c r="H193" i="110" s="1"/>
  <c r="H194" i="110" s="1"/>
  <c r="H195" i="110" s="1"/>
  <c r="H196" i="110" s="1"/>
  <c r="H197" i="110" s="1"/>
  <c r="H198" i="110" s="1"/>
  <c r="H199" i="110" s="1"/>
  <c r="H200" i="110" s="1"/>
  <c r="H201" i="110" s="1"/>
  <c r="H202" i="110" s="1"/>
  <c r="H203" i="110" s="1"/>
  <c r="H204" i="110" s="1"/>
  <c r="H205" i="110" s="1"/>
  <c r="H206" i="110" s="1"/>
  <c r="H207" i="110" s="1"/>
  <c r="H208" i="110" s="1"/>
  <c r="H209" i="110" s="1"/>
  <c r="H210" i="110" s="1"/>
  <c r="H211" i="110" s="1"/>
  <c r="H212" i="110" s="1"/>
  <c r="H213" i="110" s="1"/>
  <c r="H214" i="110" s="1"/>
  <c r="H215" i="110" s="1"/>
  <c r="H216" i="110" s="1"/>
  <c r="H217" i="110" s="1"/>
  <c r="H218" i="110" s="1"/>
  <c r="H219" i="110" s="1"/>
  <c r="H220" i="110" s="1"/>
  <c r="H221" i="110" s="1"/>
  <c r="H222" i="110" s="1"/>
  <c r="H223" i="110" s="1"/>
  <c r="H224" i="110" s="1"/>
  <c r="H225" i="110" s="1"/>
  <c r="H226" i="110" s="1"/>
  <c r="H227" i="110" s="1"/>
  <c r="H228" i="110" s="1"/>
  <c r="H229" i="110" s="1"/>
  <c r="H230" i="110" s="1"/>
  <c r="H231" i="110" s="1"/>
  <c r="H232" i="110" s="1"/>
  <c r="H233" i="110" s="1"/>
  <c r="H234" i="110" s="1"/>
  <c r="H235" i="110" s="1"/>
  <c r="H236" i="110" s="1"/>
  <c r="H237" i="110" s="1"/>
  <c r="H238" i="110" s="1"/>
  <c r="H239" i="110" s="1"/>
  <c r="H240" i="110" s="1"/>
  <c r="H241" i="110" s="1"/>
  <c r="H242" i="110" s="1"/>
  <c r="H243" i="110" s="1"/>
  <c r="H244" i="110" s="1"/>
  <c r="H245" i="110" s="1"/>
  <c r="H246" i="110" s="1"/>
  <c r="H247" i="110" s="1"/>
  <c r="H248" i="110" s="1"/>
  <c r="H249" i="110" s="1"/>
  <c r="H250" i="110" s="1"/>
  <c r="H251" i="110" s="1"/>
  <c r="H252" i="110" s="1"/>
  <c r="H253" i="110" s="1"/>
  <c r="H254" i="110" s="1"/>
  <c r="H255" i="110" s="1"/>
  <c r="H256" i="110" s="1"/>
  <c r="H257" i="110" s="1"/>
  <c r="H258" i="110" s="1"/>
  <c r="H259" i="110" s="1"/>
  <c r="H260" i="110" s="1"/>
  <c r="H261" i="110" s="1"/>
  <c r="H262" i="110" s="1"/>
  <c r="H263" i="110" s="1"/>
  <c r="H264" i="110" s="1"/>
  <c r="H265" i="110" s="1"/>
  <c r="H266" i="110" s="1"/>
  <c r="H267" i="110" s="1"/>
  <c r="H268" i="110" s="1"/>
  <c r="H269" i="110" s="1"/>
  <c r="H270" i="110" s="1"/>
  <c r="H271" i="110" s="1"/>
  <c r="H272" i="110" s="1"/>
  <c r="H273" i="110" s="1"/>
  <c r="H274" i="110" s="1"/>
  <c r="H275" i="110" s="1"/>
  <c r="H276" i="110" s="1"/>
  <c r="H277" i="110" s="1"/>
  <c r="H278" i="110" s="1"/>
  <c r="H279" i="110" s="1"/>
  <c r="H280" i="110" s="1"/>
  <c r="H281" i="110" s="1"/>
  <c r="H282" i="110" s="1"/>
  <c r="H283" i="110" s="1"/>
  <c r="H284" i="110" s="1"/>
  <c r="H285" i="110" s="1"/>
  <c r="H286" i="110" s="1"/>
  <c r="H287" i="110" s="1"/>
  <c r="H288" i="110" s="1"/>
  <c r="H289" i="110" s="1"/>
  <c r="H290" i="110" s="1"/>
  <c r="H291" i="110" s="1"/>
  <c r="H292" i="110" s="1"/>
  <c r="H293" i="110" s="1"/>
  <c r="H294" i="110" s="1"/>
  <c r="H295" i="110" s="1"/>
  <c r="H296" i="110" s="1"/>
  <c r="H297" i="110" s="1"/>
  <c r="H298" i="110" s="1"/>
  <c r="H299" i="110" s="1"/>
  <c r="H300" i="110" s="1"/>
  <c r="H301" i="110" s="1"/>
  <c r="H302" i="110" s="1"/>
  <c r="H303" i="110" s="1"/>
  <c r="H304" i="110" s="1"/>
  <c r="H305" i="110" s="1"/>
  <c r="H306" i="110" s="1"/>
  <c r="H307" i="110" s="1"/>
  <c r="H308" i="110" s="1"/>
  <c r="H309" i="110" s="1"/>
  <c r="H310" i="110" s="1"/>
  <c r="H311" i="110" s="1"/>
  <c r="H312" i="110" s="1"/>
  <c r="H313" i="110" s="1"/>
  <c r="H314" i="110" s="1"/>
  <c r="H315" i="110" s="1"/>
  <c r="H316" i="110" s="1"/>
  <c r="H317" i="110" s="1"/>
  <c r="H318" i="110" s="1"/>
  <c r="H319" i="110" s="1"/>
  <c r="H320" i="110" s="1"/>
  <c r="H321" i="110" s="1"/>
  <c r="H322" i="110" s="1"/>
  <c r="H323" i="110" s="1"/>
  <c r="H324" i="110" s="1"/>
  <c r="H325" i="110" s="1"/>
  <c r="H326" i="110" s="1"/>
  <c r="H327" i="110" s="1"/>
  <c r="H328" i="110" s="1"/>
  <c r="H329" i="110" s="1"/>
  <c r="H330" i="110" s="1"/>
  <c r="H331" i="110" s="1"/>
  <c r="H332" i="110" s="1"/>
  <c r="H333" i="110" s="1"/>
  <c r="H334" i="110" s="1"/>
  <c r="H335" i="110" s="1"/>
  <c r="H336" i="110" s="1"/>
  <c r="H337" i="110" s="1"/>
  <c r="H338" i="110" s="1"/>
  <c r="H339" i="110" s="1"/>
  <c r="H340" i="110" s="1"/>
  <c r="H341" i="110" s="1"/>
  <c r="H342" i="110" s="1"/>
  <c r="H343" i="110" s="1"/>
  <c r="H344" i="110" s="1"/>
  <c r="H345" i="110" s="1"/>
  <c r="H346" i="110" s="1"/>
  <c r="H347" i="110" s="1"/>
  <c r="H348" i="110" s="1"/>
  <c r="H349" i="110" s="1"/>
  <c r="H350" i="110" s="1"/>
  <c r="H351" i="110" s="1"/>
  <c r="H352" i="110" s="1"/>
  <c r="H353" i="110" s="1"/>
  <c r="H354" i="110" s="1"/>
  <c r="H355" i="110" s="1"/>
  <c r="H356" i="110" s="1"/>
  <c r="H357" i="110" s="1"/>
  <c r="H358" i="110" s="1"/>
  <c r="H359" i="110" s="1"/>
  <c r="H360" i="110" s="1"/>
  <c r="H361" i="110" s="1"/>
  <c r="H362" i="110" s="1"/>
  <c r="H363" i="110" s="1"/>
  <c r="H364" i="110" s="1"/>
  <c r="H365" i="110" s="1"/>
  <c r="H366" i="110" s="1"/>
  <c r="H367" i="110" s="1"/>
  <c r="H368" i="110" s="1"/>
  <c r="H369" i="110" s="1"/>
  <c r="H370" i="110" s="1"/>
  <c r="H371" i="110" s="1"/>
  <c r="H372" i="110" s="1"/>
  <c r="H373" i="110" s="1"/>
  <c r="H374" i="110" s="1"/>
  <c r="H375" i="110" s="1"/>
  <c r="H376" i="110" s="1"/>
  <c r="H377" i="110" s="1"/>
  <c r="H378" i="110" s="1"/>
  <c r="H379" i="110" s="1"/>
  <c r="H380" i="110" s="1"/>
  <c r="H381" i="110" s="1"/>
  <c r="H382" i="110" s="1"/>
  <c r="H383" i="110" s="1"/>
  <c r="H384" i="110" s="1"/>
  <c r="H385" i="110" s="1"/>
  <c r="H386" i="110" s="1"/>
  <c r="H387" i="110" s="1"/>
  <c r="H388" i="110" s="1"/>
  <c r="H389" i="110" s="1"/>
  <c r="H390" i="110" s="1"/>
  <c r="H391" i="110" s="1"/>
  <c r="H392" i="110" s="1"/>
  <c r="H393" i="110" s="1"/>
  <c r="H394" i="110" s="1"/>
  <c r="H395" i="110" s="1"/>
  <c r="H396" i="110" s="1"/>
  <c r="H397" i="110" s="1"/>
  <c r="H398" i="110" s="1"/>
  <c r="H399" i="110" s="1"/>
  <c r="H400" i="110" s="1"/>
  <c r="H401" i="110" s="1"/>
  <c r="H402" i="110" s="1"/>
  <c r="H403" i="110" s="1"/>
  <c r="H404" i="110" s="1"/>
  <c r="H405" i="110" s="1"/>
  <c r="H406" i="110" s="1"/>
  <c r="H407" i="110" s="1"/>
  <c r="H408" i="110" s="1"/>
  <c r="H409" i="110" s="1"/>
  <c r="H410" i="110" s="1"/>
  <c r="H411" i="110" s="1"/>
  <c r="H412" i="110" s="1"/>
  <c r="H413" i="110" s="1"/>
  <c r="H414" i="110" s="1"/>
  <c r="H415" i="110" s="1"/>
  <c r="H416" i="110" s="1"/>
  <c r="H417" i="110" s="1"/>
  <c r="H418" i="110" s="1"/>
  <c r="H419" i="110" s="1"/>
  <c r="H420" i="110" s="1"/>
  <c r="H421" i="110" s="1"/>
  <c r="H422" i="110" s="1"/>
  <c r="H423" i="110" s="1"/>
  <c r="H424" i="110" s="1"/>
  <c r="H425" i="110" s="1"/>
  <c r="H426" i="110" s="1"/>
  <c r="H427" i="110" s="1"/>
  <c r="H428" i="110" s="1"/>
  <c r="H429" i="110" s="1"/>
  <c r="H430" i="110" s="1"/>
  <c r="H431" i="110" s="1"/>
  <c r="H432" i="110" s="1"/>
  <c r="H433" i="110" s="1"/>
  <c r="H434" i="110" s="1"/>
  <c r="H435" i="110" s="1"/>
  <c r="H436" i="110" s="1"/>
  <c r="H437" i="110" s="1"/>
  <c r="H438" i="110" s="1"/>
  <c r="H439" i="110" s="1"/>
  <c r="H440" i="110" s="1"/>
  <c r="H441" i="110" s="1"/>
  <c r="H442" i="110" s="1"/>
  <c r="H443" i="110" s="1"/>
  <c r="H444" i="110" s="1"/>
  <c r="H445" i="110" s="1"/>
  <c r="H446" i="110" s="1"/>
  <c r="H447" i="110" s="1"/>
  <c r="H448" i="110" s="1"/>
  <c r="H449" i="110" s="1"/>
  <c r="H450" i="110" s="1"/>
  <c r="H451" i="110" s="1"/>
  <c r="H452" i="110" s="1"/>
  <c r="H453" i="110" s="1"/>
  <c r="H454" i="110" s="1"/>
  <c r="H455" i="110" s="1"/>
  <c r="H456" i="110" s="1"/>
  <c r="H457" i="110" s="1"/>
  <c r="H458" i="110" s="1"/>
  <c r="H459" i="110" s="1"/>
  <c r="H460" i="110" s="1"/>
  <c r="H461" i="110" s="1"/>
  <c r="H462" i="110" s="1"/>
  <c r="H463" i="110" s="1"/>
  <c r="H464" i="110" s="1"/>
  <c r="H465" i="110" s="1"/>
  <c r="H466" i="110" s="1"/>
  <c r="H467" i="110" s="1"/>
  <c r="H468" i="110" s="1"/>
  <c r="H469" i="110" s="1"/>
  <c r="H470" i="110" s="1"/>
  <c r="H471" i="110" s="1"/>
  <c r="H472" i="110" s="1"/>
  <c r="H473" i="110" s="1"/>
  <c r="H474" i="110" s="1"/>
  <c r="H475" i="110" s="1"/>
  <c r="H476" i="110" s="1"/>
  <c r="H477" i="110" s="1"/>
  <c r="H478" i="110" s="1"/>
  <c r="H479" i="110" s="1"/>
  <c r="H480" i="110" s="1"/>
  <c r="H481" i="110" s="1"/>
  <c r="H482" i="110" s="1"/>
  <c r="H483" i="110" s="1"/>
  <c r="H484" i="110" s="1"/>
  <c r="H485" i="110" s="1"/>
  <c r="H486" i="110" s="1"/>
  <c r="H487" i="110" s="1"/>
  <c r="H488" i="110" s="1"/>
  <c r="H489" i="110" s="1"/>
  <c r="H490" i="110" s="1"/>
  <c r="H491" i="110" s="1"/>
  <c r="H492" i="110" s="1"/>
  <c r="H493" i="110" s="1"/>
  <c r="H494" i="110" s="1"/>
  <c r="H495" i="110" s="1"/>
  <c r="H496" i="110" s="1"/>
  <c r="H497" i="110" s="1"/>
  <c r="H498" i="110" s="1"/>
  <c r="H499" i="110" s="1"/>
  <c r="H500" i="110" s="1"/>
  <c r="H501" i="110" s="1"/>
  <c r="H502" i="110" s="1"/>
  <c r="H503" i="110" s="1"/>
  <c r="H504" i="110" s="1"/>
  <c r="H505" i="110" s="1"/>
  <c r="H506" i="110" s="1"/>
  <c r="H507" i="110" s="1"/>
  <c r="H508" i="110" s="1"/>
  <c r="H509" i="110" s="1"/>
  <c r="H510" i="110" s="1"/>
  <c r="H511" i="110" s="1"/>
  <c r="H512" i="110" s="1"/>
  <c r="H513" i="110" s="1"/>
  <c r="H514" i="110" s="1"/>
  <c r="H515" i="110" s="1"/>
  <c r="H516" i="110" s="1"/>
  <c r="H517" i="110" s="1"/>
  <c r="H518" i="110" s="1"/>
  <c r="H519" i="110" s="1"/>
  <c r="H520" i="110" s="1"/>
  <c r="H521" i="110" s="1"/>
  <c r="H522" i="110" s="1"/>
  <c r="H523" i="110" s="1"/>
  <c r="H524" i="110" s="1"/>
  <c r="H525" i="110" s="1"/>
  <c r="H526" i="110" s="1"/>
  <c r="H527" i="110" s="1"/>
  <c r="H528" i="110" s="1"/>
  <c r="H529" i="110" s="1"/>
  <c r="H530" i="110" s="1"/>
  <c r="H531" i="110" s="1"/>
  <c r="H532" i="110" s="1"/>
  <c r="H533" i="110" s="1"/>
  <c r="H534" i="110" s="1"/>
  <c r="H535" i="110" s="1"/>
  <c r="H536" i="110" s="1"/>
  <c r="H537" i="110" s="1"/>
  <c r="H538" i="110" s="1"/>
  <c r="H539" i="110" s="1"/>
  <c r="H540" i="110" s="1"/>
  <c r="H541" i="110" s="1"/>
  <c r="H542" i="110" s="1"/>
  <c r="H543" i="110" s="1"/>
  <c r="H544" i="110" s="1"/>
  <c r="H545" i="110" s="1"/>
  <c r="H546" i="110" s="1"/>
  <c r="H547" i="110" s="1"/>
  <c r="H548" i="110" s="1"/>
  <c r="H549" i="110" s="1"/>
  <c r="H550" i="110" s="1"/>
  <c r="H551" i="110" s="1"/>
  <c r="H552" i="110" s="1"/>
  <c r="H553" i="110" s="1"/>
  <c r="H554" i="110" s="1"/>
  <c r="H555" i="110" s="1"/>
  <c r="H556" i="110" s="1"/>
  <c r="H557" i="110" s="1"/>
  <c r="H558" i="110" s="1"/>
  <c r="H559" i="110" s="1"/>
  <c r="H560" i="110" s="1"/>
  <c r="H561" i="110" s="1"/>
  <c r="H562" i="110" s="1"/>
  <c r="H563" i="110" s="1"/>
  <c r="H564" i="110" s="1"/>
  <c r="H565" i="110" s="1"/>
  <c r="H566" i="110" s="1"/>
  <c r="H567" i="110" s="1"/>
  <c r="H568" i="110" s="1"/>
  <c r="H569" i="110" s="1"/>
  <c r="H570" i="110" s="1"/>
  <c r="H571" i="110" s="1"/>
  <c r="H572" i="110" s="1"/>
  <c r="H573" i="110" s="1"/>
  <c r="H574" i="110" s="1"/>
  <c r="H575" i="110" s="1"/>
  <c r="H576" i="110" s="1"/>
  <c r="H577" i="110" s="1"/>
  <c r="H578" i="110" s="1"/>
  <c r="H579" i="110" s="1"/>
  <c r="H580" i="110" s="1"/>
  <c r="H581" i="110" s="1"/>
  <c r="H582" i="110" s="1"/>
  <c r="H583" i="110" s="1"/>
  <c r="H584" i="110" s="1"/>
  <c r="H585" i="110" s="1"/>
  <c r="H586" i="110" s="1"/>
  <c r="H587" i="110" s="1"/>
  <c r="H588" i="110" s="1"/>
  <c r="H589" i="110" s="1"/>
  <c r="H590" i="110" s="1"/>
  <c r="H591" i="110" s="1"/>
  <c r="H592" i="110" s="1"/>
  <c r="H593" i="110" s="1"/>
  <c r="H594" i="110" s="1"/>
  <c r="H595" i="110" s="1"/>
  <c r="H596" i="110" s="1"/>
  <c r="H597" i="110" s="1"/>
  <c r="H598" i="110" s="1"/>
  <c r="H599" i="110" s="1"/>
  <c r="H600" i="110" s="1"/>
  <c r="H601" i="110" s="1"/>
  <c r="H602" i="110" s="1"/>
  <c r="H603" i="110" s="1"/>
  <c r="H604" i="110" s="1"/>
  <c r="H605" i="110" s="1"/>
  <c r="H606" i="110" s="1"/>
  <c r="H607" i="110" s="1"/>
  <c r="H608" i="110" s="1"/>
  <c r="F202" i="110"/>
  <c r="F193" i="110"/>
  <c r="F104" i="110"/>
  <c r="F314" i="110"/>
  <c r="F416" i="110"/>
  <c r="F331" i="110"/>
  <c r="F390" i="110"/>
  <c r="F501" i="110"/>
  <c r="F494" i="110"/>
  <c r="F119" i="110"/>
  <c r="F261" i="110"/>
  <c r="F393" i="110"/>
  <c r="F364" i="110"/>
  <c r="F450" i="110"/>
  <c r="F578" i="110"/>
  <c r="F509" i="110"/>
  <c r="F502" i="110"/>
  <c r="F274" i="110"/>
  <c r="F337" i="110"/>
  <c r="F301" i="110"/>
  <c r="F203" i="110"/>
  <c r="F370" i="110"/>
  <c r="F458" i="110"/>
  <c r="F586" i="110"/>
  <c r="F510" i="110"/>
  <c r="F188" i="110"/>
  <c r="F211" i="110"/>
  <c r="F508" i="110"/>
  <c r="F287" i="110"/>
  <c r="F448" i="110"/>
  <c r="F577" i="110"/>
  <c r="F455" i="110"/>
  <c r="F583" i="110"/>
  <c r="F533" i="110"/>
  <c r="F526" i="110"/>
  <c r="F136" i="110"/>
  <c r="F111" i="110"/>
  <c r="F89" i="110"/>
  <c r="F51" i="110"/>
  <c r="F262" i="110"/>
  <c r="G10" i="110"/>
  <c r="G11" i="110" s="1"/>
  <c r="G12" i="110" s="1"/>
  <c r="G13" i="110" s="1"/>
  <c r="G14" i="110" s="1"/>
  <c r="G15" i="110" s="1"/>
  <c r="G16" i="110" s="1"/>
  <c r="G17" i="110" s="1"/>
  <c r="G18" i="110" s="1"/>
  <c r="G19" i="110" s="1"/>
  <c r="G20" i="110" s="1"/>
  <c r="G21" i="110" s="1"/>
  <c r="G22" i="110" s="1"/>
  <c r="G23" i="110" s="1"/>
  <c r="G24" i="110" s="1"/>
  <c r="G25" i="110" s="1"/>
  <c r="G26" i="110" s="1"/>
  <c r="G27" i="110" s="1"/>
  <c r="G28" i="110" s="1"/>
  <c r="G29" i="110" s="1"/>
  <c r="G30" i="110" s="1"/>
  <c r="G31" i="110" s="1"/>
  <c r="G32" i="110" s="1"/>
  <c r="G33" i="110" s="1"/>
  <c r="F194" i="110"/>
  <c r="F169" i="110"/>
  <c r="F285" i="110"/>
  <c r="F249" i="110"/>
  <c r="F212" i="110"/>
  <c r="F408" i="110"/>
  <c r="F561" i="110"/>
  <c r="F419" i="110"/>
  <c r="F512" i="110"/>
  <c r="F392" i="110"/>
  <c r="F585" i="110"/>
  <c r="F482" i="110"/>
  <c r="F541" i="110"/>
  <c r="F534" i="110"/>
  <c r="F122" i="110"/>
  <c r="F191" i="110"/>
  <c r="F363" i="110"/>
  <c r="F320" i="110"/>
  <c r="F43" i="110"/>
  <c r="F80" i="110"/>
  <c r="F207" i="110"/>
  <c r="F177" i="110"/>
  <c r="F152" i="110"/>
  <c r="F429" i="110"/>
  <c r="F257" i="110"/>
  <c r="F220" i="110"/>
  <c r="F325" i="110"/>
  <c r="F507" i="110"/>
  <c r="F235" i="110"/>
  <c r="F355" i="110"/>
  <c r="F328" i="110"/>
  <c r="F411" i="110"/>
  <c r="F427" i="110"/>
  <c r="F460" i="110"/>
  <c r="F395" i="110"/>
  <c r="F569" i="110"/>
  <c r="F521" i="110"/>
  <c r="F593" i="110"/>
  <c r="F471" i="110"/>
  <c r="F599" i="110"/>
  <c r="F490" i="110"/>
  <c r="F549" i="110"/>
  <c r="F414" i="110"/>
  <c r="F542" i="110"/>
  <c r="F149" i="110"/>
  <c r="F30" i="110"/>
  <c r="F117" i="110"/>
  <c r="F67" i="110"/>
  <c r="F59" i="110"/>
  <c r="F161" i="110"/>
  <c r="F108" i="110"/>
  <c r="F105" i="110"/>
  <c r="F78" i="110"/>
  <c r="F135" i="110"/>
  <c r="F35" i="110"/>
  <c r="F72" i="110"/>
  <c r="F91" i="110"/>
  <c r="F214" i="110"/>
  <c r="F239" i="110"/>
  <c r="F160" i="110"/>
  <c r="F265" i="110"/>
  <c r="F540" i="110"/>
  <c r="F367" i="110"/>
  <c r="F329" i="110"/>
  <c r="F243" i="110"/>
  <c r="F371" i="110"/>
  <c r="F531" i="110"/>
  <c r="F398" i="110"/>
  <c r="F441" i="110"/>
  <c r="F601" i="110"/>
  <c r="F479" i="110"/>
  <c r="F607" i="110"/>
  <c r="F498" i="110"/>
  <c r="F557" i="110"/>
  <c r="F587" i="110"/>
  <c r="F422" i="110"/>
  <c r="F550" i="110"/>
  <c r="M56" i="114" l="1"/>
  <c r="E56" i="114"/>
  <c r="N56" i="114"/>
  <c r="G56" i="114"/>
  <c r="L56" i="114"/>
  <c r="K56" i="114"/>
  <c r="L57" i="114"/>
  <c r="K57" i="114"/>
  <c r="J58" i="114"/>
  <c r="H58" i="114"/>
  <c r="F58" i="114"/>
  <c r="O58" i="114" s="1"/>
  <c r="I58" i="114"/>
  <c r="G57" i="114"/>
  <c r="M57" i="114"/>
  <c r="E57" i="114"/>
  <c r="N57" i="114"/>
  <c r="C59" i="114" a="1"/>
  <c r="C59" i="114" s="1"/>
  <c r="H6" i="111"/>
  <c r="M8" i="109" s="1"/>
  <c r="G21" i="111"/>
  <c r="G22" i="111" s="1"/>
  <c r="G23" i="111" s="1"/>
  <c r="G24" i="111" s="1"/>
  <c r="G25" i="111" s="1"/>
  <c r="G26" i="111" s="1"/>
  <c r="G27" i="111" s="1"/>
  <c r="G28" i="111" s="1"/>
  <c r="G29" i="111" s="1"/>
  <c r="G30" i="111" s="1"/>
  <c r="G31" i="111" s="1"/>
  <c r="G32" i="111" s="1"/>
  <c r="G33" i="111" s="1"/>
  <c r="G34" i="111" s="1"/>
  <c r="G35" i="111" s="1"/>
  <c r="G36" i="111" s="1"/>
  <c r="G37" i="111" s="1"/>
  <c r="G38" i="111" s="1"/>
  <c r="G39" i="111" s="1"/>
  <c r="G40" i="111" s="1"/>
  <c r="G41" i="111" s="1"/>
  <c r="G42" i="111" s="1"/>
  <c r="G43" i="111" s="1"/>
  <c r="G44" i="111" s="1"/>
  <c r="G45" i="111" s="1"/>
  <c r="G46" i="111" s="1"/>
  <c r="G47" i="111" s="1"/>
  <c r="G48" i="111" s="1"/>
  <c r="G49" i="111" s="1"/>
  <c r="G50" i="111" s="1"/>
  <c r="G51" i="111" s="1"/>
  <c r="G52" i="111" s="1"/>
  <c r="G53" i="111" s="1"/>
  <c r="G54" i="111" s="1"/>
  <c r="G55" i="111" s="1"/>
  <c r="G56" i="111" s="1"/>
  <c r="G57" i="111" s="1"/>
  <c r="G58" i="111" s="1"/>
  <c r="G59" i="111" s="1"/>
  <c r="G60" i="111" s="1"/>
  <c r="G61" i="111" s="1"/>
  <c r="G62" i="111" s="1"/>
  <c r="G63" i="111" s="1"/>
  <c r="G64" i="111" s="1"/>
  <c r="G65" i="111" s="1"/>
  <c r="G66" i="111" s="1"/>
  <c r="G67" i="111" s="1"/>
  <c r="G68" i="111" s="1"/>
  <c r="G69" i="111" s="1"/>
  <c r="G70" i="111" s="1"/>
  <c r="G71" i="111" s="1"/>
  <c r="G72" i="111" s="1"/>
  <c r="G73" i="111" s="1"/>
  <c r="G74" i="111" s="1"/>
  <c r="G75" i="111" s="1"/>
  <c r="G76" i="111" s="1"/>
  <c r="G77" i="111" s="1"/>
  <c r="G78" i="111" s="1"/>
  <c r="G79" i="111" s="1"/>
  <c r="G80" i="111" s="1"/>
  <c r="G81" i="111" s="1"/>
  <c r="G82" i="111" s="1"/>
  <c r="G83" i="111" s="1"/>
  <c r="G84" i="111" s="1"/>
  <c r="G85" i="111" s="1"/>
  <c r="G86" i="111" s="1"/>
  <c r="G87" i="111" s="1"/>
  <c r="G88" i="111" s="1"/>
  <c r="G89" i="111" s="1"/>
  <c r="G90" i="111" s="1"/>
  <c r="G91" i="111" s="1"/>
  <c r="G92" i="111" s="1"/>
  <c r="G93" i="111" s="1"/>
  <c r="G94" i="111" s="1"/>
  <c r="G95" i="111" s="1"/>
  <c r="G96" i="111" s="1"/>
  <c r="G97" i="111" s="1"/>
  <c r="G98" i="111" s="1"/>
  <c r="G99" i="111" s="1"/>
  <c r="G100" i="111" s="1"/>
  <c r="G101" i="111" s="1"/>
  <c r="G102" i="111" s="1"/>
  <c r="G103" i="111" s="1"/>
  <c r="G104" i="111" s="1"/>
  <c r="G105" i="111" s="1"/>
  <c r="G106" i="111" s="1"/>
  <c r="G107" i="111" s="1"/>
  <c r="G108" i="111" s="1"/>
  <c r="G109" i="111" s="1"/>
  <c r="G110" i="111" s="1"/>
  <c r="G111" i="111" s="1"/>
  <c r="G112" i="111" s="1"/>
  <c r="G113" i="111" s="1"/>
  <c r="G114" i="111" s="1"/>
  <c r="G115" i="111" s="1"/>
  <c r="G116" i="111" s="1"/>
  <c r="G117" i="111" s="1"/>
  <c r="G118" i="111" s="1"/>
  <c r="G119" i="111" s="1"/>
  <c r="G120" i="111" s="1"/>
  <c r="G121" i="111" s="1"/>
  <c r="G122" i="111" s="1"/>
  <c r="G123" i="111" s="1"/>
  <c r="G124" i="111" s="1"/>
  <c r="G125" i="111" s="1"/>
  <c r="G126" i="111" s="1"/>
  <c r="G127" i="111" s="1"/>
  <c r="G128" i="111" s="1"/>
  <c r="G129" i="111" s="1"/>
  <c r="G130" i="111" s="1"/>
  <c r="G131" i="111" s="1"/>
  <c r="G132" i="111" s="1"/>
  <c r="G133" i="111" s="1"/>
  <c r="G134" i="111" s="1"/>
  <c r="G135" i="111" s="1"/>
  <c r="G136" i="111" s="1"/>
  <c r="G137" i="111" s="1"/>
  <c r="G138" i="111" s="1"/>
  <c r="G139" i="111" s="1"/>
  <c r="G140" i="111" s="1"/>
  <c r="G141" i="111" s="1"/>
  <c r="G142" i="111" s="1"/>
  <c r="G143" i="111" s="1"/>
  <c r="G144" i="111" s="1"/>
  <c r="G145" i="111" s="1"/>
  <c r="G146" i="111" s="1"/>
  <c r="G147" i="111" s="1"/>
  <c r="G148" i="111" s="1"/>
  <c r="G149" i="111" s="1"/>
  <c r="G150" i="111" s="1"/>
  <c r="G151" i="111" s="1"/>
  <c r="G152" i="111" s="1"/>
  <c r="G6" i="111"/>
  <c r="L8" i="109" s="1"/>
  <c r="F6" i="111"/>
  <c r="K8" i="109" s="1"/>
  <c r="F6" i="110"/>
  <c r="K7" i="109" s="1"/>
  <c r="H6" i="110"/>
  <c r="M7" i="109" s="1"/>
  <c r="G6" i="110"/>
  <c r="G34" i="110"/>
  <c r="G35" i="110" s="1"/>
  <c r="G36" i="110" s="1"/>
  <c r="G37" i="110" s="1"/>
  <c r="G38" i="110" s="1"/>
  <c r="G39" i="110" s="1"/>
  <c r="G40" i="110" s="1"/>
  <c r="G41" i="110" s="1"/>
  <c r="G42" i="110" s="1"/>
  <c r="G43" i="110" s="1"/>
  <c r="G44" i="110" s="1"/>
  <c r="G45" i="110" s="1"/>
  <c r="G46" i="110" s="1"/>
  <c r="G47" i="110" s="1"/>
  <c r="G48" i="110" s="1"/>
  <c r="G49" i="110" s="1"/>
  <c r="G50" i="110" s="1"/>
  <c r="G51" i="110" s="1"/>
  <c r="G52" i="110" s="1"/>
  <c r="G53" i="110" s="1"/>
  <c r="G54" i="110" s="1"/>
  <c r="G55" i="110" s="1"/>
  <c r="G56" i="110" s="1"/>
  <c r="G57" i="110" s="1"/>
  <c r="G58" i="110" s="1"/>
  <c r="G59" i="110" s="1"/>
  <c r="G60" i="110" s="1"/>
  <c r="G61" i="110" s="1"/>
  <c r="G62" i="110" s="1"/>
  <c r="G63" i="110" s="1"/>
  <c r="G64" i="110" s="1"/>
  <c r="G65" i="110" s="1"/>
  <c r="G66" i="110" s="1"/>
  <c r="G67" i="110" s="1"/>
  <c r="G68" i="110" s="1"/>
  <c r="G69" i="110" s="1"/>
  <c r="G70" i="110" s="1"/>
  <c r="G71" i="110" s="1"/>
  <c r="G72" i="110" s="1"/>
  <c r="G73" i="110" s="1"/>
  <c r="G74" i="110" s="1"/>
  <c r="G75" i="110" s="1"/>
  <c r="G76" i="110" s="1"/>
  <c r="G77" i="110" s="1"/>
  <c r="G78" i="110" s="1"/>
  <c r="G79" i="110" s="1"/>
  <c r="G80" i="110" s="1"/>
  <c r="G81" i="110" s="1"/>
  <c r="G82" i="110" s="1"/>
  <c r="G83" i="110" s="1"/>
  <c r="G84" i="110" s="1"/>
  <c r="G85" i="110" s="1"/>
  <c r="G86" i="110" s="1"/>
  <c r="G87" i="110" s="1"/>
  <c r="G88" i="110" s="1"/>
  <c r="G89" i="110" s="1"/>
  <c r="G90" i="110" s="1"/>
  <c r="G91" i="110" s="1"/>
  <c r="G92" i="110" s="1"/>
  <c r="G93" i="110" s="1"/>
  <c r="G94" i="110" s="1"/>
  <c r="G95" i="110" s="1"/>
  <c r="G96" i="110" s="1"/>
  <c r="G97" i="110" s="1"/>
  <c r="G98" i="110" s="1"/>
  <c r="G99" i="110" s="1"/>
  <c r="G100" i="110" s="1"/>
  <c r="G101" i="110" s="1"/>
  <c r="G102" i="110" s="1"/>
  <c r="G103" i="110" s="1"/>
  <c r="G104" i="110" s="1"/>
  <c r="G105" i="110" s="1"/>
  <c r="G106" i="110" s="1"/>
  <c r="G107" i="110" s="1"/>
  <c r="G108" i="110" s="1"/>
  <c r="G109" i="110" s="1"/>
  <c r="G110" i="110" s="1"/>
  <c r="G111" i="110" s="1"/>
  <c r="G112" i="110" s="1"/>
  <c r="G113" i="110" s="1"/>
  <c r="G114" i="110" s="1"/>
  <c r="G115" i="110" s="1"/>
  <c r="G116" i="110" s="1"/>
  <c r="G117" i="110" s="1"/>
  <c r="G118" i="110" s="1"/>
  <c r="G119" i="110" s="1"/>
  <c r="G120" i="110" s="1"/>
  <c r="G121" i="110" s="1"/>
  <c r="G122" i="110" s="1"/>
  <c r="G123" i="110" s="1"/>
  <c r="G124" i="110" s="1"/>
  <c r="G125" i="110" s="1"/>
  <c r="G126" i="110" s="1"/>
  <c r="G127" i="110" s="1"/>
  <c r="G128" i="110" s="1"/>
  <c r="G129" i="110" s="1"/>
  <c r="G130" i="110" s="1"/>
  <c r="G131" i="110" s="1"/>
  <c r="G132" i="110" s="1"/>
  <c r="G133" i="110" s="1"/>
  <c r="G134" i="110" s="1"/>
  <c r="G135" i="110" s="1"/>
  <c r="G136" i="110" s="1"/>
  <c r="G137" i="110" s="1"/>
  <c r="G138" i="110" s="1"/>
  <c r="G139" i="110" s="1"/>
  <c r="G140" i="110" s="1"/>
  <c r="G141" i="110" s="1"/>
  <c r="G142" i="110" s="1"/>
  <c r="G143" i="110" s="1"/>
  <c r="G144" i="110" s="1"/>
  <c r="G145" i="110" s="1"/>
  <c r="G146" i="110" s="1"/>
  <c r="G147" i="110" s="1"/>
  <c r="G148" i="110" s="1"/>
  <c r="G149" i="110" s="1"/>
  <c r="G150" i="110" s="1"/>
  <c r="G151" i="110" s="1"/>
  <c r="G152" i="110" s="1"/>
  <c r="G153" i="110" s="1"/>
  <c r="G154" i="110" s="1"/>
  <c r="G155" i="110" s="1"/>
  <c r="G156" i="110" s="1"/>
  <c r="G157" i="110" s="1"/>
  <c r="G158" i="110" s="1"/>
  <c r="G159" i="110" s="1"/>
  <c r="G160" i="110" s="1"/>
  <c r="G161" i="110" s="1"/>
  <c r="G162" i="110" s="1"/>
  <c r="G163" i="110" s="1"/>
  <c r="G164" i="110" s="1"/>
  <c r="G165" i="110" s="1"/>
  <c r="G166" i="110" s="1"/>
  <c r="G167" i="110" s="1"/>
  <c r="G168" i="110" s="1"/>
  <c r="G169" i="110" s="1"/>
  <c r="G170" i="110" s="1"/>
  <c r="G171" i="110" s="1"/>
  <c r="G172" i="110" s="1"/>
  <c r="G173" i="110" s="1"/>
  <c r="G174" i="110" s="1"/>
  <c r="G175" i="110" s="1"/>
  <c r="G176" i="110" s="1"/>
  <c r="G177" i="110" s="1"/>
  <c r="G178" i="110" s="1"/>
  <c r="G179" i="110" s="1"/>
  <c r="G180" i="110" s="1"/>
  <c r="G181" i="110" s="1"/>
  <c r="G182" i="110" s="1"/>
  <c r="G183" i="110" s="1"/>
  <c r="G184" i="110" s="1"/>
  <c r="G185" i="110" s="1"/>
  <c r="G186" i="110" s="1"/>
  <c r="G187" i="110" s="1"/>
  <c r="G188" i="110" s="1"/>
  <c r="G189" i="110" s="1"/>
  <c r="G190" i="110" s="1"/>
  <c r="G191" i="110" s="1"/>
  <c r="G192" i="110" s="1"/>
  <c r="G193" i="110" s="1"/>
  <c r="G194" i="110" s="1"/>
  <c r="G195" i="110" s="1"/>
  <c r="G196" i="110" s="1"/>
  <c r="G197" i="110" s="1"/>
  <c r="G198" i="110" s="1"/>
  <c r="G199" i="110" s="1"/>
  <c r="G200" i="110" s="1"/>
  <c r="G201" i="110" s="1"/>
  <c r="G202" i="110" s="1"/>
  <c r="G203" i="110" s="1"/>
  <c r="G204" i="110" s="1"/>
  <c r="G205" i="110" s="1"/>
  <c r="G206" i="110" s="1"/>
  <c r="G207" i="110" s="1"/>
  <c r="G208" i="110" s="1"/>
  <c r="G209" i="110" s="1"/>
  <c r="G210" i="110" s="1"/>
  <c r="G211" i="110" s="1"/>
  <c r="G212" i="110" s="1"/>
  <c r="G213" i="110" s="1"/>
  <c r="G214" i="110" s="1"/>
  <c r="G215" i="110" s="1"/>
  <c r="G216" i="110" s="1"/>
  <c r="G217" i="110" s="1"/>
  <c r="G218" i="110" s="1"/>
  <c r="G219" i="110" s="1"/>
  <c r="G220" i="110" s="1"/>
  <c r="G221" i="110" s="1"/>
  <c r="G222" i="110" s="1"/>
  <c r="G223" i="110" s="1"/>
  <c r="G224" i="110" s="1"/>
  <c r="G225" i="110" s="1"/>
  <c r="G226" i="110" s="1"/>
  <c r="G227" i="110" s="1"/>
  <c r="G228" i="110" s="1"/>
  <c r="G229" i="110" s="1"/>
  <c r="G230" i="110" s="1"/>
  <c r="G231" i="110" s="1"/>
  <c r="G232" i="110" s="1"/>
  <c r="G233" i="110" s="1"/>
  <c r="G234" i="110" s="1"/>
  <c r="G235" i="110" s="1"/>
  <c r="G236" i="110" s="1"/>
  <c r="G237" i="110" s="1"/>
  <c r="G238" i="110" s="1"/>
  <c r="G239" i="110" s="1"/>
  <c r="G240" i="110" s="1"/>
  <c r="G241" i="110" s="1"/>
  <c r="G242" i="110" s="1"/>
  <c r="G243" i="110" s="1"/>
  <c r="G244" i="110" s="1"/>
  <c r="G245" i="110" s="1"/>
  <c r="G246" i="110" s="1"/>
  <c r="G247" i="110" s="1"/>
  <c r="G248" i="110" s="1"/>
  <c r="G249" i="110" s="1"/>
  <c r="G250" i="110" s="1"/>
  <c r="G251" i="110" s="1"/>
  <c r="G252" i="110" s="1"/>
  <c r="G253" i="110" s="1"/>
  <c r="G254" i="110" s="1"/>
  <c r="G255" i="110" s="1"/>
  <c r="G256" i="110" s="1"/>
  <c r="G257" i="110" s="1"/>
  <c r="G258" i="110" s="1"/>
  <c r="G259" i="110" s="1"/>
  <c r="G260" i="110" s="1"/>
  <c r="G261" i="110" s="1"/>
  <c r="G262" i="110" s="1"/>
  <c r="G263" i="110" s="1"/>
  <c r="G264" i="110" s="1"/>
  <c r="G265" i="110" s="1"/>
  <c r="G266" i="110" s="1"/>
  <c r="G267" i="110" s="1"/>
  <c r="G268" i="110" s="1"/>
  <c r="G269" i="110" s="1"/>
  <c r="G270" i="110" s="1"/>
  <c r="G271" i="110" s="1"/>
  <c r="G272" i="110" s="1"/>
  <c r="G273" i="110" s="1"/>
  <c r="G274" i="110" s="1"/>
  <c r="G275" i="110" s="1"/>
  <c r="G276" i="110" s="1"/>
  <c r="G277" i="110" s="1"/>
  <c r="G278" i="110" s="1"/>
  <c r="G279" i="110" s="1"/>
  <c r="G280" i="110" s="1"/>
  <c r="G281" i="110" s="1"/>
  <c r="G282" i="110" s="1"/>
  <c r="G283" i="110" s="1"/>
  <c r="G284" i="110" s="1"/>
  <c r="G285" i="110" s="1"/>
  <c r="G286" i="110" s="1"/>
  <c r="G287" i="110" s="1"/>
  <c r="G288" i="110" s="1"/>
  <c r="G289" i="110" s="1"/>
  <c r="G290" i="110" s="1"/>
  <c r="G291" i="110" s="1"/>
  <c r="G292" i="110" s="1"/>
  <c r="G293" i="110" s="1"/>
  <c r="G294" i="110" s="1"/>
  <c r="G295" i="110" s="1"/>
  <c r="G296" i="110" s="1"/>
  <c r="G297" i="110" s="1"/>
  <c r="G298" i="110" s="1"/>
  <c r="G299" i="110" s="1"/>
  <c r="G300" i="110" s="1"/>
  <c r="G301" i="110" s="1"/>
  <c r="G302" i="110" s="1"/>
  <c r="G303" i="110" s="1"/>
  <c r="G304" i="110" s="1"/>
  <c r="G305" i="110" s="1"/>
  <c r="G306" i="110" s="1"/>
  <c r="G307" i="110" s="1"/>
  <c r="G308" i="110" s="1"/>
  <c r="G309" i="110" s="1"/>
  <c r="G310" i="110" s="1"/>
  <c r="G311" i="110" s="1"/>
  <c r="G312" i="110" s="1"/>
  <c r="G313" i="110" s="1"/>
  <c r="G314" i="110" s="1"/>
  <c r="G315" i="110" s="1"/>
  <c r="G316" i="110" s="1"/>
  <c r="G317" i="110" s="1"/>
  <c r="G318" i="110" s="1"/>
  <c r="G319" i="110" s="1"/>
  <c r="G320" i="110" s="1"/>
  <c r="G321" i="110" s="1"/>
  <c r="G322" i="110" s="1"/>
  <c r="G323" i="110" s="1"/>
  <c r="G324" i="110" s="1"/>
  <c r="G325" i="110" s="1"/>
  <c r="G326" i="110" s="1"/>
  <c r="G327" i="110" s="1"/>
  <c r="G328" i="110" s="1"/>
  <c r="G329" i="110" s="1"/>
  <c r="G330" i="110" s="1"/>
  <c r="G331" i="110" s="1"/>
  <c r="G332" i="110" s="1"/>
  <c r="G333" i="110" s="1"/>
  <c r="G334" i="110" s="1"/>
  <c r="G335" i="110" s="1"/>
  <c r="G336" i="110" s="1"/>
  <c r="G337" i="110" s="1"/>
  <c r="G338" i="110" s="1"/>
  <c r="G339" i="110" s="1"/>
  <c r="G340" i="110" s="1"/>
  <c r="G341" i="110" s="1"/>
  <c r="G342" i="110" s="1"/>
  <c r="G343" i="110" s="1"/>
  <c r="G344" i="110" s="1"/>
  <c r="G345" i="110" s="1"/>
  <c r="G346" i="110" s="1"/>
  <c r="G347" i="110" s="1"/>
  <c r="G348" i="110" s="1"/>
  <c r="G349" i="110" s="1"/>
  <c r="G350" i="110" s="1"/>
  <c r="G351" i="110" s="1"/>
  <c r="G352" i="110" s="1"/>
  <c r="G353" i="110" s="1"/>
  <c r="G354" i="110" s="1"/>
  <c r="G355" i="110" s="1"/>
  <c r="G356" i="110" s="1"/>
  <c r="G357" i="110" s="1"/>
  <c r="G358" i="110" s="1"/>
  <c r="G359" i="110" s="1"/>
  <c r="G360" i="110" s="1"/>
  <c r="G361" i="110" s="1"/>
  <c r="G362" i="110" s="1"/>
  <c r="G363" i="110" s="1"/>
  <c r="G364" i="110" s="1"/>
  <c r="G365" i="110" s="1"/>
  <c r="G366" i="110" s="1"/>
  <c r="G367" i="110" s="1"/>
  <c r="G368" i="110" s="1"/>
  <c r="G369" i="110" s="1"/>
  <c r="G370" i="110" s="1"/>
  <c r="G371" i="110" s="1"/>
  <c r="G372" i="110" s="1"/>
  <c r="G373" i="110" s="1"/>
  <c r="G374" i="110" s="1"/>
  <c r="G375" i="110" s="1"/>
  <c r="G376" i="110" s="1"/>
  <c r="G377" i="110" s="1"/>
  <c r="G378" i="110" s="1"/>
  <c r="G379" i="110" s="1"/>
  <c r="G380" i="110" s="1"/>
  <c r="G381" i="110" s="1"/>
  <c r="G382" i="110" s="1"/>
  <c r="G383" i="110" s="1"/>
  <c r="G384" i="110" s="1"/>
  <c r="G385" i="110" s="1"/>
  <c r="G386" i="110" s="1"/>
  <c r="G387" i="110" s="1"/>
  <c r="G388" i="110" s="1"/>
  <c r="G389" i="110" s="1"/>
  <c r="G390" i="110" s="1"/>
  <c r="G391" i="110" s="1"/>
  <c r="G392" i="110" s="1"/>
  <c r="G393" i="110" s="1"/>
  <c r="G394" i="110" s="1"/>
  <c r="G395" i="110" s="1"/>
  <c r="G396" i="110" s="1"/>
  <c r="G397" i="110" s="1"/>
  <c r="G398" i="110" s="1"/>
  <c r="G399" i="110" s="1"/>
  <c r="G400" i="110" s="1"/>
  <c r="G401" i="110" s="1"/>
  <c r="G402" i="110" s="1"/>
  <c r="G403" i="110" s="1"/>
  <c r="G404" i="110" s="1"/>
  <c r="G405" i="110" s="1"/>
  <c r="G406" i="110" s="1"/>
  <c r="G407" i="110" s="1"/>
  <c r="G408" i="110" s="1"/>
  <c r="G409" i="110" s="1"/>
  <c r="G410" i="110" s="1"/>
  <c r="G411" i="110" s="1"/>
  <c r="G412" i="110" s="1"/>
  <c r="G413" i="110" s="1"/>
  <c r="G414" i="110" s="1"/>
  <c r="G415" i="110" s="1"/>
  <c r="G416" i="110" s="1"/>
  <c r="G417" i="110" s="1"/>
  <c r="G418" i="110" s="1"/>
  <c r="G419" i="110" s="1"/>
  <c r="G420" i="110" s="1"/>
  <c r="G421" i="110" s="1"/>
  <c r="G422" i="110" s="1"/>
  <c r="G423" i="110" s="1"/>
  <c r="G424" i="110" s="1"/>
  <c r="G425" i="110" s="1"/>
  <c r="G426" i="110" s="1"/>
  <c r="G427" i="110" s="1"/>
  <c r="G428" i="110" s="1"/>
  <c r="G429" i="110" s="1"/>
  <c r="G430" i="110" s="1"/>
  <c r="G431" i="110" s="1"/>
  <c r="G432" i="110" s="1"/>
  <c r="G433" i="110" s="1"/>
  <c r="G434" i="110" s="1"/>
  <c r="G435" i="110" s="1"/>
  <c r="G436" i="110" s="1"/>
  <c r="G437" i="110" s="1"/>
  <c r="G438" i="110" s="1"/>
  <c r="G439" i="110" s="1"/>
  <c r="G440" i="110" s="1"/>
  <c r="G441" i="110" s="1"/>
  <c r="G442" i="110" s="1"/>
  <c r="G443" i="110" s="1"/>
  <c r="G444" i="110" s="1"/>
  <c r="G445" i="110" s="1"/>
  <c r="G446" i="110" s="1"/>
  <c r="G447" i="110" s="1"/>
  <c r="G448" i="110" s="1"/>
  <c r="G449" i="110" s="1"/>
  <c r="G450" i="110" s="1"/>
  <c r="G451" i="110" s="1"/>
  <c r="G452" i="110" s="1"/>
  <c r="G453" i="110" s="1"/>
  <c r="G454" i="110" s="1"/>
  <c r="G455" i="110" s="1"/>
  <c r="G456" i="110" s="1"/>
  <c r="G457" i="110" s="1"/>
  <c r="G458" i="110" s="1"/>
  <c r="G459" i="110" s="1"/>
  <c r="G460" i="110" s="1"/>
  <c r="G461" i="110" s="1"/>
  <c r="G462" i="110" s="1"/>
  <c r="G463" i="110" s="1"/>
  <c r="G464" i="110" s="1"/>
  <c r="G465" i="110" s="1"/>
  <c r="G466" i="110" s="1"/>
  <c r="G467" i="110" s="1"/>
  <c r="G468" i="110" s="1"/>
  <c r="G469" i="110" s="1"/>
  <c r="G470" i="110" s="1"/>
  <c r="G471" i="110" s="1"/>
  <c r="G472" i="110" s="1"/>
  <c r="G473" i="110" s="1"/>
  <c r="G474" i="110" s="1"/>
  <c r="G475" i="110" s="1"/>
  <c r="G476" i="110" s="1"/>
  <c r="G477" i="110" s="1"/>
  <c r="G478" i="110" s="1"/>
  <c r="G479" i="110" s="1"/>
  <c r="G480" i="110" s="1"/>
  <c r="G481" i="110" s="1"/>
  <c r="G482" i="110" s="1"/>
  <c r="G483" i="110" s="1"/>
  <c r="G484" i="110" s="1"/>
  <c r="G485" i="110" s="1"/>
  <c r="G486" i="110" s="1"/>
  <c r="G487" i="110" s="1"/>
  <c r="G488" i="110" s="1"/>
  <c r="G489" i="110" s="1"/>
  <c r="G490" i="110" s="1"/>
  <c r="G491" i="110" s="1"/>
  <c r="G492" i="110" s="1"/>
  <c r="G493" i="110" s="1"/>
  <c r="G494" i="110" s="1"/>
  <c r="G495" i="110" s="1"/>
  <c r="G496" i="110" s="1"/>
  <c r="G497" i="110" s="1"/>
  <c r="G498" i="110" s="1"/>
  <c r="G499" i="110" s="1"/>
  <c r="G500" i="110" s="1"/>
  <c r="G501" i="110" s="1"/>
  <c r="G502" i="110" s="1"/>
  <c r="G503" i="110" s="1"/>
  <c r="G504" i="110" s="1"/>
  <c r="G505" i="110" s="1"/>
  <c r="G506" i="110" s="1"/>
  <c r="G507" i="110" s="1"/>
  <c r="G508" i="110" s="1"/>
  <c r="G509" i="110" s="1"/>
  <c r="G510" i="110" s="1"/>
  <c r="G511" i="110" s="1"/>
  <c r="G512" i="110" s="1"/>
  <c r="G513" i="110" s="1"/>
  <c r="G514" i="110" s="1"/>
  <c r="G515" i="110" s="1"/>
  <c r="G516" i="110" s="1"/>
  <c r="G517" i="110" s="1"/>
  <c r="G518" i="110" s="1"/>
  <c r="G519" i="110" s="1"/>
  <c r="G520" i="110" s="1"/>
  <c r="G521" i="110" s="1"/>
  <c r="G522" i="110" s="1"/>
  <c r="G523" i="110" s="1"/>
  <c r="G524" i="110" s="1"/>
  <c r="G525" i="110" s="1"/>
  <c r="G526" i="110" s="1"/>
  <c r="G527" i="110" s="1"/>
  <c r="G528" i="110" s="1"/>
  <c r="G529" i="110" s="1"/>
  <c r="G530" i="110" s="1"/>
  <c r="G531" i="110" s="1"/>
  <c r="G532" i="110" s="1"/>
  <c r="G533" i="110" s="1"/>
  <c r="G534" i="110" s="1"/>
  <c r="G535" i="110" s="1"/>
  <c r="G536" i="110" s="1"/>
  <c r="G537" i="110" s="1"/>
  <c r="G538" i="110" s="1"/>
  <c r="G539" i="110" s="1"/>
  <c r="G540" i="110" s="1"/>
  <c r="G541" i="110" s="1"/>
  <c r="G542" i="110" s="1"/>
  <c r="G543" i="110" s="1"/>
  <c r="G544" i="110" s="1"/>
  <c r="G545" i="110" s="1"/>
  <c r="G546" i="110" s="1"/>
  <c r="G547" i="110" s="1"/>
  <c r="G548" i="110" s="1"/>
  <c r="G549" i="110" s="1"/>
  <c r="G550" i="110" s="1"/>
  <c r="G551" i="110" s="1"/>
  <c r="G552" i="110" s="1"/>
  <c r="G553" i="110" s="1"/>
  <c r="G554" i="110" s="1"/>
  <c r="G555" i="110" s="1"/>
  <c r="G556" i="110" s="1"/>
  <c r="G557" i="110" s="1"/>
  <c r="G558" i="110" s="1"/>
  <c r="G559" i="110" s="1"/>
  <c r="G560" i="110" s="1"/>
  <c r="G561" i="110" s="1"/>
  <c r="G562" i="110" s="1"/>
  <c r="G563" i="110" s="1"/>
  <c r="G564" i="110" s="1"/>
  <c r="G565" i="110" s="1"/>
  <c r="G566" i="110" s="1"/>
  <c r="G567" i="110" s="1"/>
  <c r="G568" i="110" s="1"/>
  <c r="G569" i="110" s="1"/>
  <c r="G570" i="110" s="1"/>
  <c r="G571" i="110" s="1"/>
  <c r="G572" i="110" s="1"/>
  <c r="G573" i="110" s="1"/>
  <c r="G574" i="110" s="1"/>
  <c r="G575" i="110" s="1"/>
  <c r="G576" i="110" s="1"/>
  <c r="G577" i="110" s="1"/>
  <c r="G578" i="110" s="1"/>
  <c r="G579" i="110" s="1"/>
  <c r="G580" i="110" s="1"/>
  <c r="G581" i="110" s="1"/>
  <c r="G582" i="110" s="1"/>
  <c r="G583" i="110" s="1"/>
  <c r="G584" i="110" s="1"/>
  <c r="G585" i="110" s="1"/>
  <c r="G586" i="110" s="1"/>
  <c r="G587" i="110" s="1"/>
  <c r="G588" i="110" s="1"/>
  <c r="G589" i="110" s="1"/>
  <c r="G590" i="110" s="1"/>
  <c r="G591" i="110" s="1"/>
  <c r="G592" i="110" s="1"/>
  <c r="G593" i="110" s="1"/>
  <c r="G594" i="110" s="1"/>
  <c r="G595" i="110" s="1"/>
  <c r="G596" i="110" s="1"/>
  <c r="G597" i="110" s="1"/>
  <c r="G598" i="110" s="1"/>
  <c r="G599" i="110" s="1"/>
  <c r="G600" i="110" s="1"/>
  <c r="G601" i="110" s="1"/>
  <c r="G602" i="110" s="1"/>
  <c r="G603" i="110" s="1"/>
  <c r="G604" i="110" s="1"/>
  <c r="G605" i="110" s="1"/>
  <c r="G606" i="110" s="1"/>
  <c r="G607" i="110" s="1"/>
  <c r="G608" i="110" s="1"/>
  <c r="N58" i="114" l="1"/>
  <c r="G58" i="114"/>
  <c r="M58" i="114"/>
  <c r="E58" i="114"/>
  <c r="L58" i="114"/>
  <c r="K58" i="114"/>
  <c r="C60" i="114" a="1"/>
  <c r="C60" i="114" s="1"/>
  <c r="I59" i="114"/>
  <c r="H59" i="114"/>
  <c r="J59" i="114"/>
  <c r="F59" i="114"/>
  <c r="O59" i="114" s="1"/>
  <c r="L7" i="109"/>
  <c r="I60" i="114" l="1"/>
  <c r="J60" i="114"/>
  <c r="H60" i="114"/>
  <c r="F60" i="114"/>
  <c r="O60" i="114" s="1"/>
  <c r="C61" i="114" a="1"/>
  <c r="C61" i="114" s="1"/>
  <c r="N59" i="114"/>
  <c r="M59" i="114"/>
  <c r="E59" i="114"/>
  <c r="G59" i="114"/>
  <c r="L59" i="114"/>
  <c r="K59" i="114"/>
  <c r="L4" i="109"/>
  <c r="C62" i="114" l="1" a="1"/>
  <c r="C62" i="114" s="1"/>
  <c r="J61" i="114"/>
  <c r="I61" i="114"/>
  <c r="H61" i="114"/>
  <c r="F61" i="114"/>
  <c r="O61" i="114" s="1"/>
  <c r="N60" i="114"/>
  <c r="G60" i="114"/>
  <c r="M60" i="114"/>
  <c r="E60" i="114"/>
  <c r="K60" i="114"/>
  <c r="L60" i="114"/>
  <c r="M4" i="109"/>
  <c r="F5" i="81" s="1"/>
  <c r="J62" i="114" l="1"/>
  <c r="I62" i="114"/>
  <c r="F62" i="114"/>
  <c r="O62" i="114" s="1"/>
  <c r="H62" i="114"/>
  <c r="G61" i="114"/>
  <c r="M61" i="114"/>
  <c r="N61" i="114"/>
  <c r="E61" i="114"/>
  <c r="C63" i="114" a="1"/>
  <c r="C63" i="114" s="1"/>
  <c r="K61" i="114"/>
  <c r="L61" i="114"/>
  <c r="H11" i="94"/>
  <c r="H12" i="94"/>
  <c r="H13" i="94"/>
  <c r="H14" i="94"/>
  <c r="H15" i="94"/>
  <c r="H16" i="94"/>
  <c r="P13" i="94"/>
  <c r="L9" i="87"/>
  <c r="Q83" i="67"/>
  <c r="L56" i="66"/>
  <c r="L56" i="65"/>
  <c r="L56" i="64"/>
  <c r="L56" i="63"/>
  <c r="L56" i="62"/>
  <c r="L56" i="61"/>
  <c r="L56" i="60"/>
  <c r="L56" i="59"/>
  <c r="L56" i="40"/>
  <c r="L56" i="69"/>
  <c r="L56" i="68"/>
  <c r="L56" i="67"/>
  <c r="P12" i="56"/>
  <c r="O12" i="56"/>
  <c r="N12" i="56"/>
  <c r="M12" i="56"/>
  <c r="K12" i="56"/>
  <c r="I12" i="56"/>
  <c r="G12" i="56"/>
  <c r="S126" i="66"/>
  <c r="S127" i="66"/>
  <c r="S128" i="66"/>
  <c r="S129" i="66"/>
  <c r="S130" i="66"/>
  <c r="S131" i="66"/>
  <c r="S132" i="66"/>
  <c r="S133" i="66"/>
  <c r="S134" i="66"/>
  <c r="S135" i="66"/>
  <c r="S136" i="66"/>
  <c r="S137" i="66"/>
  <c r="S138" i="66"/>
  <c r="S139" i="66"/>
  <c r="S140" i="66"/>
  <c r="S141" i="66"/>
  <c r="S142" i="66"/>
  <c r="S143" i="66"/>
  <c r="S144" i="66"/>
  <c r="S145" i="66"/>
  <c r="S128" i="65"/>
  <c r="S129" i="65"/>
  <c r="S130" i="65"/>
  <c r="S131" i="65"/>
  <c r="S132" i="65"/>
  <c r="S133" i="65"/>
  <c r="S134" i="65"/>
  <c r="S135" i="65"/>
  <c r="S136" i="65"/>
  <c r="S137" i="65"/>
  <c r="S138" i="65"/>
  <c r="S139" i="65"/>
  <c r="S140" i="65"/>
  <c r="S141" i="65"/>
  <c r="S142" i="65"/>
  <c r="S143" i="65"/>
  <c r="S144" i="65"/>
  <c r="S145" i="65"/>
  <c r="S125" i="64"/>
  <c r="S126" i="64"/>
  <c r="S127" i="64"/>
  <c r="S128" i="64"/>
  <c r="S129" i="64"/>
  <c r="S130" i="64"/>
  <c r="S131" i="64"/>
  <c r="S132" i="64"/>
  <c r="S133" i="64"/>
  <c r="S134" i="64"/>
  <c r="S135" i="64"/>
  <c r="S136" i="64"/>
  <c r="S137" i="64"/>
  <c r="S138" i="64"/>
  <c r="S139" i="64"/>
  <c r="S140" i="64"/>
  <c r="S141" i="64"/>
  <c r="S142" i="64"/>
  <c r="S143" i="64"/>
  <c r="S144" i="64"/>
  <c r="S145" i="64"/>
  <c r="S127" i="63"/>
  <c r="S128" i="63"/>
  <c r="S129" i="63"/>
  <c r="S130" i="63"/>
  <c r="S131" i="63"/>
  <c r="S132" i="63"/>
  <c r="S133" i="63"/>
  <c r="S134" i="63"/>
  <c r="S135" i="63"/>
  <c r="S136" i="63"/>
  <c r="S137" i="63"/>
  <c r="S138" i="63"/>
  <c r="S139" i="63"/>
  <c r="S140" i="63"/>
  <c r="S141" i="63"/>
  <c r="S142" i="63"/>
  <c r="S143" i="63"/>
  <c r="S144" i="63"/>
  <c r="S145" i="63"/>
  <c r="S128" i="62"/>
  <c r="S129" i="62"/>
  <c r="S130" i="62"/>
  <c r="S131" i="62"/>
  <c r="S132" i="62"/>
  <c r="S133" i="62"/>
  <c r="S134" i="62"/>
  <c r="S135" i="62"/>
  <c r="S136" i="62"/>
  <c r="S137" i="62"/>
  <c r="S138" i="62"/>
  <c r="S139" i="62"/>
  <c r="S140" i="62"/>
  <c r="S141" i="62"/>
  <c r="S142" i="62"/>
  <c r="S143" i="62"/>
  <c r="S144" i="62"/>
  <c r="S145" i="62"/>
  <c r="S127" i="61"/>
  <c r="S128" i="61"/>
  <c r="S129" i="61"/>
  <c r="S130" i="61"/>
  <c r="S131" i="61"/>
  <c r="S132" i="61"/>
  <c r="S133" i="61"/>
  <c r="S134" i="61"/>
  <c r="S135" i="61"/>
  <c r="S136" i="61"/>
  <c r="S137" i="61"/>
  <c r="S138" i="61"/>
  <c r="S139" i="61"/>
  <c r="S140" i="61"/>
  <c r="S141" i="61"/>
  <c r="S142" i="61"/>
  <c r="S143" i="61"/>
  <c r="S144" i="61"/>
  <c r="S145" i="61"/>
  <c r="S129" i="60"/>
  <c r="S130" i="60"/>
  <c r="S131" i="60"/>
  <c r="S132" i="60"/>
  <c r="S133" i="60"/>
  <c r="S134" i="60"/>
  <c r="S135" i="60"/>
  <c r="S136" i="60"/>
  <c r="S137" i="60"/>
  <c r="S138" i="60"/>
  <c r="S139" i="60"/>
  <c r="S140" i="60"/>
  <c r="S141" i="60"/>
  <c r="S142" i="60"/>
  <c r="S143" i="60"/>
  <c r="S144" i="60"/>
  <c r="S145" i="60"/>
  <c r="S129" i="59"/>
  <c r="S130" i="59"/>
  <c r="S131" i="59"/>
  <c r="S132" i="59"/>
  <c r="S133" i="59"/>
  <c r="S134" i="59"/>
  <c r="S135" i="59"/>
  <c r="S136" i="59"/>
  <c r="S137" i="59"/>
  <c r="S138" i="59"/>
  <c r="S139" i="59"/>
  <c r="S140" i="59"/>
  <c r="S141" i="59"/>
  <c r="S142" i="59"/>
  <c r="S143" i="59"/>
  <c r="S144" i="59"/>
  <c r="S145" i="59"/>
  <c r="S125" i="40"/>
  <c r="S126" i="40"/>
  <c r="S127" i="40"/>
  <c r="S128" i="40"/>
  <c r="S129" i="40"/>
  <c r="S130" i="40"/>
  <c r="S131" i="40"/>
  <c r="S132" i="40"/>
  <c r="S133" i="40"/>
  <c r="S134" i="40"/>
  <c r="S135" i="40"/>
  <c r="S136" i="40"/>
  <c r="S137" i="40"/>
  <c r="S138" i="40"/>
  <c r="S139" i="40"/>
  <c r="S140" i="40"/>
  <c r="S141" i="40"/>
  <c r="S142" i="40"/>
  <c r="S143" i="40"/>
  <c r="S144" i="40"/>
  <c r="S145" i="40"/>
  <c r="S122" i="69"/>
  <c r="S123" i="69"/>
  <c r="S124" i="69"/>
  <c r="S125" i="69"/>
  <c r="S126" i="69"/>
  <c r="S127" i="69"/>
  <c r="S128" i="69"/>
  <c r="S129" i="69"/>
  <c r="S130" i="69"/>
  <c r="S131" i="69"/>
  <c r="S132" i="69"/>
  <c r="S133" i="69"/>
  <c r="S134" i="69"/>
  <c r="S135" i="69"/>
  <c r="S136" i="69"/>
  <c r="S137" i="69"/>
  <c r="S138" i="69"/>
  <c r="S139" i="69"/>
  <c r="S140" i="69"/>
  <c r="S141" i="69"/>
  <c r="S142" i="69"/>
  <c r="S143" i="69"/>
  <c r="S144" i="69"/>
  <c r="S145" i="69"/>
  <c r="J63" i="114" l="1"/>
  <c r="I63" i="114"/>
  <c r="H63" i="114"/>
  <c r="F63" i="114"/>
  <c r="O63" i="114" s="1"/>
  <c r="L62" i="114"/>
  <c r="K62" i="114"/>
  <c r="C64" i="114" a="1"/>
  <c r="C64" i="114" s="1"/>
  <c r="G62" i="114"/>
  <c r="M62" i="114"/>
  <c r="N62" i="114"/>
  <c r="E62" i="114"/>
  <c r="I64" i="114" l="1"/>
  <c r="J64" i="114"/>
  <c r="H64" i="114"/>
  <c r="F64" i="114"/>
  <c r="O64" i="114" s="1"/>
  <c r="N63" i="114"/>
  <c r="G63" i="114"/>
  <c r="M63" i="114"/>
  <c r="E63" i="114"/>
  <c r="C65" i="114" a="1"/>
  <c r="C65" i="114" s="1"/>
  <c r="L63" i="114"/>
  <c r="K63" i="114"/>
  <c r="M82" i="18"/>
  <c r="S81" i="63"/>
  <c r="S82" i="63" s="1"/>
  <c r="S83" i="63" s="1"/>
  <c r="S84" i="63" s="1"/>
  <c r="S85" i="63" s="1"/>
  <c r="S86" i="63" s="1"/>
  <c r="S87" i="63" s="1"/>
  <c r="S81" i="62"/>
  <c r="S82" i="62" s="1"/>
  <c r="S83" i="62" s="1"/>
  <c r="S84" i="62" s="1"/>
  <c r="S85" i="62" s="1"/>
  <c r="S86" i="62" s="1"/>
  <c r="A1" i="66"/>
  <c r="B11" i="66" s="1"/>
  <c r="A2" i="66"/>
  <c r="A1" i="65"/>
  <c r="B11" i="65" s="1"/>
  <c r="B20" i="65" s="1"/>
  <c r="B21" i="65" s="1"/>
  <c r="A2" i="65"/>
  <c r="A1" i="64"/>
  <c r="B11" i="64" s="1"/>
  <c r="A2" i="64"/>
  <c r="A1" i="63"/>
  <c r="B11" i="63" s="1"/>
  <c r="A2" i="63"/>
  <c r="A1" i="62"/>
  <c r="B11" i="62" s="1"/>
  <c r="A2" i="62"/>
  <c r="J12" i="66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J13" i="66"/>
  <c r="J18" i="66"/>
  <c r="J16" i="66"/>
  <c r="K16" i="66" s="1"/>
  <c r="J19" i="66"/>
  <c r="J15" i="66"/>
  <c r="K15" i="66" s="1"/>
  <c r="J20" i="66"/>
  <c r="K20" i="66" s="1"/>
  <c r="J21" i="66"/>
  <c r="J17" i="66"/>
  <c r="K17" i="66" s="1"/>
  <c r="J22" i="66"/>
  <c r="K22" i="66" s="1"/>
  <c r="J23" i="66"/>
  <c r="J14" i="66"/>
  <c r="J11" i="66"/>
  <c r="K11" i="66" s="1"/>
  <c r="S87" i="66"/>
  <c r="S88" i="66"/>
  <c r="S89" i="66"/>
  <c r="S90" i="66"/>
  <c r="S91" i="66"/>
  <c r="S92" i="66"/>
  <c r="S93" i="66"/>
  <c r="S94" i="66"/>
  <c r="S95" i="66"/>
  <c r="S96" i="66"/>
  <c r="S97" i="66"/>
  <c r="S98" i="66"/>
  <c r="S99" i="66"/>
  <c r="S100" i="66"/>
  <c r="S101" i="66"/>
  <c r="S102" i="66"/>
  <c r="S103" i="66"/>
  <c r="S104" i="66"/>
  <c r="S105" i="66"/>
  <c r="S106" i="66"/>
  <c r="S107" i="66"/>
  <c r="S108" i="66"/>
  <c r="S109" i="66"/>
  <c r="S110" i="66"/>
  <c r="S111" i="66"/>
  <c r="S112" i="66"/>
  <c r="S113" i="66"/>
  <c r="S114" i="66"/>
  <c r="S115" i="66"/>
  <c r="S116" i="66"/>
  <c r="S117" i="66"/>
  <c r="S118" i="66"/>
  <c r="S119" i="66"/>
  <c r="S120" i="66"/>
  <c r="S121" i="66"/>
  <c r="S122" i="66"/>
  <c r="S123" i="66"/>
  <c r="S124" i="66"/>
  <c r="S125" i="66"/>
  <c r="S65" i="66"/>
  <c r="S66" i="66"/>
  <c r="S67" i="66"/>
  <c r="S68" i="66"/>
  <c r="S69" i="66"/>
  <c r="S70" i="66"/>
  <c r="S71" i="66"/>
  <c r="S72" i="66"/>
  <c r="S73" i="66"/>
  <c r="S74" i="66"/>
  <c r="S75" i="66"/>
  <c r="S76" i="66"/>
  <c r="S77" i="66"/>
  <c r="J79" i="66"/>
  <c r="J17" i="65"/>
  <c r="J11" i="64"/>
  <c r="J14" i="64"/>
  <c r="J13" i="65"/>
  <c r="K13" i="65" s="1"/>
  <c r="J12" i="64"/>
  <c r="J16" i="65"/>
  <c r="K16" i="65" s="1"/>
  <c r="J18" i="64"/>
  <c r="K18" i="64" s="1"/>
  <c r="J14" i="65"/>
  <c r="J15" i="64"/>
  <c r="K15" i="64" s="1"/>
  <c r="J18" i="65"/>
  <c r="J19" i="64"/>
  <c r="K19" i="64" s="1"/>
  <c r="J15" i="65"/>
  <c r="K15" i="65" s="1"/>
  <c r="J16" i="64"/>
  <c r="J19" i="65"/>
  <c r="J17" i="64"/>
  <c r="K17" i="64" s="1"/>
  <c r="J20" i="65"/>
  <c r="K20" i="65" s="1"/>
  <c r="J20" i="64"/>
  <c r="K20" i="64" s="1"/>
  <c r="J21" i="65"/>
  <c r="J21" i="64"/>
  <c r="J22" i="65"/>
  <c r="K22" i="65" s="1"/>
  <c r="J22" i="64"/>
  <c r="J23" i="65"/>
  <c r="K23" i="65" s="1"/>
  <c r="J23" i="64"/>
  <c r="K23" i="64" s="1"/>
  <c r="J12" i="65"/>
  <c r="K12" i="65" s="1"/>
  <c r="J13" i="64"/>
  <c r="K13" i="64" s="1"/>
  <c r="J11" i="65"/>
  <c r="B14" i="16"/>
  <c r="M40" i="1"/>
  <c r="L55" i="65" s="1"/>
  <c r="S79" i="65" s="1"/>
  <c r="S100" i="65"/>
  <c r="S101" i="65"/>
  <c r="S102" i="65"/>
  <c r="S103" i="65"/>
  <c r="S104" i="65"/>
  <c r="S105" i="65"/>
  <c r="S106" i="65"/>
  <c r="S107" i="65"/>
  <c r="S108" i="65"/>
  <c r="S109" i="65"/>
  <c r="S110" i="65"/>
  <c r="S111" i="65"/>
  <c r="S112" i="65"/>
  <c r="S113" i="65"/>
  <c r="S114" i="65"/>
  <c r="S115" i="65"/>
  <c r="S116" i="65"/>
  <c r="S117" i="65"/>
  <c r="S118" i="65"/>
  <c r="S119" i="65"/>
  <c r="S120" i="65"/>
  <c r="S121" i="65"/>
  <c r="S122" i="65"/>
  <c r="S123" i="65"/>
  <c r="S124" i="65"/>
  <c r="S125" i="65"/>
  <c r="S126" i="65"/>
  <c r="S127" i="65"/>
  <c r="S65" i="65"/>
  <c r="S66" i="65"/>
  <c r="S67" i="65"/>
  <c r="S68" i="65"/>
  <c r="S69" i="65"/>
  <c r="S70" i="65"/>
  <c r="S71" i="65"/>
  <c r="S72" i="65"/>
  <c r="S73" i="65"/>
  <c r="S74" i="65"/>
  <c r="S75" i="65"/>
  <c r="S76" i="65"/>
  <c r="S77" i="65"/>
  <c r="S84" i="65"/>
  <c r="S85" i="65"/>
  <c r="S86" i="65"/>
  <c r="S87" i="65"/>
  <c r="S88" i="65"/>
  <c r="S89" i="65"/>
  <c r="S90" i="65"/>
  <c r="S91" i="65"/>
  <c r="S92" i="65"/>
  <c r="S93" i="65"/>
  <c r="S94" i="65"/>
  <c r="S95" i="65"/>
  <c r="S96" i="65"/>
  <c r="S97" i="65"/>
  <c r="S98" i="65"/>
  <c r="S99" i="65"/>
  <c r="J79" i="65"/>
  <c r="S111" i="64"/>
  <c r="S112" i="64"/>
  <c r="S113" i="64"/>
  <c r="S114" i="64"/>
  <c r="S115" i="64"/>
  <c r="S116" i="64"/>
  <c r="S117" i="64"/>
  <c r="S118" i="64"/>
  <c r="S119" i="64"/>
  <c r="S120" i="64"/>
  <c r="S121" i="64"/>
  <c r="S122" i="64"/>
  <c r="S123" i="64"/>
  <c r="S124" i="64"/>
  <c r="S115" i="63"/>
  <c r="S116" i="63"/>
  <c r="S117" i="63"/>
  <c r="S118" i="63"/>
  <c r="S119" i="63"/>
  <c r="S120" i="63"/>
  <c r="S121" i="63"/>
  <c r="S122" i="63"/>
  <c r="S123" i="63"/>
  <c r="S124" i="63"/>
  <c r="S125" i="63"/>
  <c r="S126" i="63"/>
  <c r="S103" i="62"/>
  <c r="S104" i="62"/>
  <c r="S105" i="62"/>
  <c r="S106" i="62"/>
  <c r="S107" i="62"/>
  <c r="S108" i="62"/>
  <c r="S109" i="62"/>
  <c r="S110" i="62"/>
  <c r="S111" i="62"/>
  <c r="S112" i="62"/>
  <c r="S113" i="62"/>
  <c r="S114" i="62"/>
  <c r="S115" i="62"/>
  <c r="S116" i="62"/>
  <c r="S117" i="62"/>
  <c r="S118" i="62"/>
  <c r="S119" i="62"/>
  <c r="S120" i="62"/>
  <c r="S121" i="62"/>
  <c r="S122" i="62"/>
  <c r="S123" i="62"/>
  <c r="S124" i="62"/>
  <c r="S125" i="62"/>
  <c r="S126" i="62"/>
  <c r="S127" i="62"/>
  <c r="S108" i="61"/>
  <c r="S109" i="61"/>
  <c r="S110" i="61"/>
  <c r="S111" i="61"/>
  <c r="S112" i="61"/>
  <c r="S113" i="61"/>
  <c r="S114" i="61"/>
  <c r="S115" i="61"/>
  <c r="S116" i="61"/>
  <c r="S117" i="61"/>
  <c r="S118" i="61"/>
  <c r="S119" i="61"/>
  <c r="S120" i="61"/>
  <c r="S121" i="61"/>
  <c r="S122" i="61"/>
  <c r="S123" i="61"/>
  <c r="S124" i="61"/>
  <c r="S125" i="61"/>
  <c r="S126" i="61"/>
  <c r="S93" i="64"/>
  <c r="S94" i="64"/>
  <c r="S95" i="64"/>
  <c r="S96" i="64"/>
  <c r="S97" i="64"/>
  <c r="S98" i="64"/>
  <c r="S99" i="64"/>
  <c r="S100" i="64"/>
  <c r="S101" i="64"/>
  <c r="S102" i="64"/>
  <c r="S103" i="64"/>
  <c r="S104" i="64"/>
  <c r="S105" i="64"/>
  <c r="S106" i="64"/>
  <c r="S107" i="64"/>
  <c r="S108" i="64"/>
  <c r="S109" i="64"/>
  <c r="S110" i="64"/>
  <c r="J79" i="64"/>
  <c r="J12" i="61"/>
  <c r="K12" i="61" s="1"/>
  <c r="J15" i="61"/>
  <c r="K15" i="61" s="1"/>
  <c r="J11" i="61"/>
  <c r="K11" i="61" s="1"/>
  <c r="J13" i="60"/>
  <c r="J14" i="60"/>
  <c r="K14" i="60" s="1"/>
  <c r="J11" i="60"/>
  <c r="K11" i="60" s="1"/>
  <c r="J12" i="60"/>
  <c r="K12" i="60" s="1"/>
  <c r="J22" i="60"/>
  <c r="K22" i="60" s="1"/>
  <c r="J11" i="59"/>
  <c r="K11" i="59" s="1"/>
  <c r="J12" i="59"/>
  <c r="K12" i="59" s="1"/>
  <c r="J13" i="59"/>
  <c r="K13" i="59" s="1"/>
  <c r="J14" i="59"/>
  <c r="K14" i="59" s="1"/>
  <c r="J15" i="59"/>
  <c r="K15" i="59" s="1"/>
  <c r="J16" i="59"/>
  <c r="K16" i="59" s="1"/>
  <c r="J17" i="59"/>
  <c r="K17" i="59" s="1"/>
  <c r="J18" i="59"/>
  <c r="K18" i="59" s="1"/>
  <c r="J19" i="59"/>
  <c r="K19" i="59" s="1"/>
  <c r="J20" i="59"/>
  <c r="K20" i="59" s="1"/>
  <c r="J21" i="59"/>
  <c r="K21" i="59" s="1"/>
  <c r="J22" i="59"/>
  <c r="J23" i="59"/>
  <c r="K23" i="59" s="1"/>
  <c r="K40" i="1"/>
  <c r="S88" i="63"/>
  <c r="S89" i="63"/>
  <c r="S90" i="63"/>
  <c r="S91" i="63"/>
  <c r="S92" i="63"/>
  <c r="S93" i="63"/>
  <c r="S94" i="63"/>
  <c r="S95" i="63"/>
  <c r="S96" i="63"/>
  <c r="S97" i="63"/>
  <c r="S98" i="63"/>
  <c r="S99" i="63"/>
  <c r="S100" i="63"/>
  <c r="S101" i="63"/>
  <c r="S102" i="63"/>
  <c r="S103" i="63"/>
  <c r="S104" i="63"/>
  <c r="S105" i="63"/>
  <c r="S106" i="63"/>
  <c r="S107" i="63"/>
  <c r="S108" i="63"/>
  <c r="S109" i="63"/>
  <c r="S110" i="63"/>
  <c r="S111" i="63"/>
  <c r="S112" i="63"/>
  <c r="S113" i="63"/>
  <c r="S114" i="63"/>
  <c r="S65" i="63"/>
  <c r="S66" i="63"/>
  <c r="S67" i="63"/>
  <c r="S68" i="63"/>
  <c r="S69" i="63"/>
  <c r="S70" i="63"/>
  <c r="S71" i="63"/>
  <c r="S72" i="63"/>
  <c r="S73" i="63"/>
  <c r="S74" i="63"/>
  <c r="S75" i="63"/>
  <c r="S76" i="63"/>
  <c r="S77" i="63"/>
  <c r="K32" i="67"/>
  <c r="J17" i="63"/>
  <c r="K17" i="63" s="1"/>
  <c r="J11" i="62"/>
  <c r="K11" i="62" s="1"/>
  <c r="J12" i="62"/>
  <c r="J13" i="62"/>
  <c r="J18" i="62"/>
  <c r="J14" i="62"/>
  <c r="K14" i="62" s="1"/>
  <c r="J15" i="62"/>
  <c r="K15" i="62" s="1"/>
  <c r="J17" i="62"/>
  <c r="J16" i="62"/>
  <c r="K16" i="62" s="1"/>
  <c r="J19" i="62"/>
  <c r="K19" i="62" s="1"/>
  <c r="J20" i="62"/>
  <c r="K20" i="62" s="1"/>
  <c r="J21" i="62"/>
  <c r="K21" i="62" s="1"/>
  <c r="J22" i="62"/>
  <c r="K22" i="62" s="1"/>
  <c r="J23" i="62"/>
  <c r="J16" i="63"/>
  <c r="K16" i="63" s="1"/>
  <c r="J19" i="63"/>
  <c r="K19" i="63" s="1"/>
  <c r="J14" i="63"/>
  <c r="K14" i="63" s="1"/>
  <c r="J20" i="63"/>
  <c r="K20" i="63" s="1"/>
  <c r="J21" i="63"/>
  <c r="K21" i="63" s="1"/>
  <c r="J15" i="63"/>
  <c r="J22" i="63"/>
  <c r="J23" i="63"/>
  <c r="K23" i="63" s="1"/>
  <c r="J79" i="63"/>
  <c r="J13" i="63"/>
  <c r="K13" i="63" s="1"/>
  <c r="J18" i="63"/>
  <c r="K18" i="63" s="1"/>
  <c r="J12" i="63"/>
  <c r="K12" i="63" s="1"/>
  <c r="J11" i="63"/>
  <c r="K11" i="63" s="1"/>
  <c r="L12" i="56"/>
  <c r="S87" i="62"/>
  <c r="S88" i="62"/>
  <c r="S89" i="62"/>
  <c r="S90" i="62"/>
  <c r="S91" i="62"/>
  <c r="S92" i="62"/>
  <c r="S93" i="62"/>
  <c r="S94" i="62"/>
  <c r="S95" i="62"/>
  <c r="S96" i="62"/>
  <c r="S97" i="62"/>
  <c r="S98" i="62"/>
  <c r="S99" i="62"/>
  <c r="S100" i="62"/>
  <c r="S101" i="62"/>
  <c r="S102" i="62"/>
  <c r="J40" i="1"/>
  <c r="L55" i="62" s="1"/>
  <c r="S79" i="62" s="1"/>
  <c r="S65" i="62"/>
  <c r="S66" i="62"/>
  <c r="S67" i="62"/>
  <c r="S68" i="62"/>
  <c r="S69" i="62"/>
  <c r="S70" i="62"/>
  <c r="S71" i="62"/>
  <c r="S72" i="62"/>
  <c r="S73" i="62"/>
  <c r="S74" i="62"/>
  <c r="S75" i="62"/>
  <c r="S76" i="62"/>
  <c r="S77" i="62"/>
  <c r="J79" i="62"/>
  <c r="A2" i="61"/>
  <c r="A1" i="61"/>
  <c r="J14" i="61"/>
  <c r="K14" i="61" s="1"/>
  <c r="J23" i="61"/>
  <c r="K23" i="61" s="1"/>
  <c r="J22" i="61"/>
  <c r="K22" i="61" s="1"/>
  <c r="J21" i="61"/>
  <c r="J20" i="61"/>
  <c r="K20" i="61" s="1"/>
  <c r="J13" i="61"/>
  <c r="J16" i="61"/>
  <c r="J19" i="61"/>
  <c r="K19" i="61" s="1"/>
  <c r="J18" i="61"/>
  <c r="K18" i="61" s="1"/>
  <c r="J17" i="61"/>
  <c r="J12" i="56"/>
  <c r="J79" i="61"/>
  <c r="J15" i="60"/>
  <c r="K15" i="60" s="1"/>
  <c r="J16" i="60"/>
  <c r="K16" i="60" s="1"/>
  <c r="J17" i="60"/>
  <c r="J18" i="60"/>
  <c r="K18" i="60" s="1"/>
  <c r="J19" i="60"/>
  <c r="K19" i="60" s="1"/>
  <c r="J20" i="60"/>
  <c r="K20" i="60" s="1"/>
  <c r="J21" i="60"/>
  <c r="K21" i="60" s="1"/>
  <c r="J23" i="60"/>
  <c r="K23" i="60" s="1"/>
  <c r="H40" i="1"/>
  <c r="L55" i="60"/>
  <c r="S89" i="60"/>
  <c r="S90" i="60"/>
  <c r="S91" i="60"/>
  <c r="S92" i="60"/>
  <c r="S93" i="60"/>
  <c r="S94" i="60"/>
  <c r="S95" i="60"/>
  <c r="S96" i="60"/>
  <c r="S97" i="60"/>
  <c r="S98" i="60"/>
  <c r="S99" i="60"/>
  <c r="S100" i="60"/>
  <c r="S101" i="60"/>
  <c r="S102" i="60"/>
  <c r="S103" i="60"/>
  <c r="S104" i="60"/>
  <c r="S105" i="60"/>
  <c r="S106" i="60"/>
  <c r="S107" i="60"/>
  <c r="S108" i="60"/>
  <c r="S109" i="60"/>
  <c r="S110" i="60"/>
  <c r="S111" i="60"/>
  <c r="S112" i="60"/>
  <c r="S113" i="60"/>
  <c r="S114" i="60"/>
  <c r="S115" i="60"/>
  <c r="S116" i="60"/>
  <c r="S117" i="60"/>
  <c r="S118" i="60"/>
  <c r="S119" i="60"/>
  <c r="S120" i="60"/>
  <c r="S121" i="60"/>
  <c r="S122" i="60"/>
  <c r="S123" i="60"/>
  <c r="S124" i="60"/>
  <c r="S125" i="60"/>
  <c r="S126" i="60"/>
  <c r="S127" i="60"/>
  <c r="S128" i="60"/>
  <c r="C56" i="60"/>
  <c r="K32" i="60"/>
  <c r="C6" i="60" s="1"/>
  <c r="S75" i="60"/>
  <c r="S76" i="60"/>
  <c r="S77" i="60"/>
  <c r="C56" i="40"/>
  <c r="C56" i="68"/>
  <c r="C56" i="69"/>
  <c r="C56" i="67"/>
  <c r="S67" i="60"/>
  <c r="S68" i="60"/>
  <c r="S69" i="60"/>
  <c r="S70" i="60"/>
  <c r="S71" i="60"/>
  <c r="S72" i="60"/>
  <c r="S73" i="60"/>
  <c r="S74" i="60"/>
  <c r="J79" i="60"/>
  <c r="A2" i="60"/>
  <c r="A1" i="60"/>
  <c r="B11" i="60" s="1"/>
  <c r="B23" i="60" s="1"/>
  <c r="B24" i="60" s="1"/>
  <c r="J23" i="40"/>
  <c r="K23" i="40" s="1"/>
  <c r="J22" i="40"/>
  <c r="K22" i="40" s="1"/>
  <c r="J21" i="40"/>
  <c r="K21" i="40" s="1"/>
  <c r="J20" i="40"/>
  <c r="K20" i="40" s="1"/>
  <c r="J19" i="40"/>
  <c r="K19" i="40" s="1"/>
  <c r="J18" i="40"/>
  <c r="K18" i="40" s="1"/>
  <c r="J16" i="40"/>
  <c r="K16" i="40" s="1"/>
  <c r="J17" i="40"/>
  <c r="K17" i="40" s="1"/>
  <c r="J15" i="40"/>
  <c r="J14" i="40"/>
  <c r="K14" i="40" s="1"/>
  <c r="J13" i="40"/>
  <c r="K13" i="40" s="1"/>
  <c r="J12" i="40"/>
  <c r="K12" i="40" s="1"/>
  <c r="J11" i="40"/>
  <c r="K11" i="40" s="1"/>
  <c r="J23" i="69"/>
  <c r="K23" i="69" s="1"/>
  <c r="J18" i="69"/>
  <c r="K18" i="69" s="1"/>
  <c r="J22" i="69"/>
  <c r="J16" i="69"/>
  <c r="K16" i="69" s="1"/>
  <c r="J11" i="68"/>
  <c r="K11" i="68" s="1"/>
  <c r="J12" i="68"/>
  <c r="K12" i="68" s="1"/>
  <c r="J13" i="68"/>
  <c r="K13" i="68" s="1"/>
  <c r="J14" i="68"/>
  <c r="K14" i="68" s="1"/>
  <c r="J15" i="68"/>
  <c r="J16" i="68"/>
  <c r="K16" i="68" s="1"/>
  <c r="J17" i="68"/>
  <c r="K17" i="68" s="1"/>
  <c r="J18" i="68"/>
  <c r="K18" i="68" s="1"/>
  <c r="J19" i="68"/>
  <c r="K19" i="68" s="1"/>
  <c r="J20" i="68"/>
  <c r="K20" i="68" s="1"/>
  <c r="J21" i="68"/>
  <c r="K21" i="68" s="1"/>
  <c r="J22" i="68"/>
  <c r="K22" i="68" s="1"/>
  <c r="J23" i="68"/>
  <c r="K23" i="68" s="1"/>
  <c r="J21" i="69"/>
  <c r="K21" i="69" s="1"/>
  <c r="J20" i="69"/>
  <c r="K20" i="69" s="1"/>
  <c r="J14" i="69"/>
  <c r="K14" i="69" s="1"/>
  <c r="J17" i="69"/>
  <c r="K17" i="69" s="1"/>
  <c r="J15" i="69"/>
  <c r="K15" i="69" s="1"/>
  <c r="J13" i="69"/>
  <c r="K13" i="69" s="1"/>
  <c r="J19" i="69"/>
  <c r="K19" i="69" s="1"/>
  <c r="J12" i="69"/>
  <c r="K12" i="69" s="1"/>
  <c r="J11" i="69"/>
  <c r="K11" i="69" s="1"/>
  <c r="N11" i="40" s="1"/>
  <c r="S66" i="59"/>
  <c r="S67" i="59"/>
  <c r="S68" i="59"/>
  <c r="S69" i="59"/>
  <c r="S70" i="59"/>
  <c r="S71" i="59"/>
  <c r="S72" i="59"/>
  <c r="S73" i="59"/>
  <c r="S74" i="59"/>
  <c r="S75" i="59"/>
  <c r="S76" i="59"/>
  <c r="S88" i="59"/>
  <c r="S89" i="59"/>
  <c r="S90" i="59"/>
  <c r="S91" i="59"/>
  <c r="S92" i="59"/>
  <c r="S93" i="59"/>
  <c r="S94" i="59"/>
  <c r="S95" i="59"/>
  <c r="S96" i="59"/>
  <c r="S97" i="59"/>
  <c r="S98" i="59"/>
  <c r="S99" i="59"/>
  <c r="S100" i="59"/>
  <c r="S101" i="59"/>
  <c r="S102" i="59"/>
  <c r="S103" i="59"/>
  <c r="S104" i="59"/>
  <c r="S105" i="59"/>
  <c r="S106" i="59"/>
  <c r="S107" i="59"/>
  <c r="S108" i="59"/>
  <c r="S109" i="59"/>
  <c r="S110" i="59"/>
  <c r="S111" i="59"/>
  <c r="S112" i="59"/>
  <c r="S113" i="59"/>
  <c r="S114" i="59"/>
  <c r="S115" i="59"/>
  <c r="S116" i="59"/>
  <c r="S117" i="59"/>
  <c r="S118" i="59"/>
  <c r="S119" i="59"/>
  <c r="S120" i="59"/>
  <c r="S121" i="59"/>
  <c r="S122" i="59"/>
  <c r="S123" i="59"/>
  <c r="S124" i="59"/>
  <c r="S125" i="59"/>
  <c r="S126" i="59"/>
  <c r="S127" i="59"/>
  <c r="S128" i="59"/>
  <c r="J79" i="59"/>
  <c r="S77" i="59"/>
  <c r="A2" i="59"/>
  <c r="A1" i="59"/>
  <c r="B11" i="59" s="1"/>
  <c r="J23" i="67"/>
  <c r="K23" i="67" s="1"/>
  <c r="J19" i="67"/>
  <c r="K19" i="67" s="1"/>
  <c r="J13" i="67"/>
  <c r="K13" i="67" s="1"/>
  <c r="J15" i="67"/>
  <c r="K15" i="67" s="1"/>
  <c r="J20" i="67"/>
  <c r="K20" i="67" s="1"/>
  <c r="J16" i="67"/>
  <c r="K16" i="67" s="1"/>
  <c r="J17" i="67"/>
  <c r="K17" i="67" s="1"/>
  <c r="J11" i="67"/>
  <c r="K11" i="67" s="1"/>
  <c r="J22" i="67"/>
  <c r="K22" i="67" s="1"/>
  <c r="J21" i="67"/>
  <c r="K21" i="67" s="1"/>
  <c r="J18" i="67"/>
  <c r="K18" i="67" s="1"/>
  <c r="J12" i="67"/>
  <c r="K12" i="67" s="1"/>
  <c r="J14" i="67"/>
  <c r="K14" i="67" s="1"/>
  <c r="B27" i="87"/>
  <c r="B5" i="20"/>
  <c r="B6" i="20"/>
  <c r="B4" i="20"/>
  <c r="B7" i="20"/>
  <c r="B8" i="20"/>
  <c r="B9" i="20"/>
  <c r="B10" i="20"/>
  <c r="B11" i="20"/>
  <c r="B12" i="20"/>
  <c r="B13" i="20"/>
  <c r="B14" i="20"/>
  <c r="B15" i="20"/>
  <c r="B16" i="20"/>
  <c r="C52" i="18"/>
  <c r="H52" i="18" s="1"/>
  <c r="C58" i="18"/>
  <c r="C65" i="18"/>
  <c r="C57" i="18"/>
  <c r="C70" i="18"/>
  <c r="C77" i="18"/>
  <c r="C193" i="18"/>
  <c r="C196" i="18"/>
  <c r="C199" i="18"/>
  <c r="C187" i="18"/>
  <c r="G187" i="18" s="1"/>
  <c r="C173" i="18"/>
  <c r="C180" i="18"/>
  <c r="C181" i="18"/>
  <c r="C182" i="18"/>
  <c r="G182" i="18" s="1"/>
  <c r="C184" i="18"/>
  <c r="C186" i="18"/>
  <c r="C159" i="18"/>
  <c r="C161" i="18"/>
  <c r="C162" i="18"/>
  <c r="C163" i="18"/>
  <c r="C166" i="18"/>
  <c r="C170" i="18"/>
  <c r="C171" i="18"/>
  <c r="C157" i="18"/>
  <c r="C143" i="18"/>
  <c r="C148" i="18"/>
  <c r="C149" i="18"/>
  <c r="C150" i="18"/>
  <c r="C152" i="18"/>
  <c r="C155" i="18"/>
  <c r="C128" i="18"/>
  <c r="C113" i="18"/>
  <c r="C114" i="18"/>
  <c r="C121" i="18"/>
  <c r="E121" i="18" s="1"/>
  <c r="C100" i="18"/>
  <c r="C105" i="18"/>
  <c r="C108" i="18"/>
  <c r="O108" i="18" s="1"/>
  <c r="C97" i="18"/>
  <c r="K97" i="18" s="1"/>
  <c r="C84" i="18"/>
  <c r="C86" i="18"/>
  <c r="C92" i="18"/>
  <c r="C93" i="18"/>
  <c r="C96" i="18"/>
  <c r="C69" i="18"/>
  <c r="C75" i="18"/>
  <c r="C81" i="18"/>
  <c r="C41" i="18"/>
  <c r="C43" i="18"/>
  <c r="C44" i="18"/>
  <c r="C50" i="18"/>
  <c r="M50" i="18" s="1"/>
  <c r="C51" i="18"/>
  <c r="C37" i="18"/>
  <c r="C24" i="18"/>
  <c r="C28" i="18"/>
  <c r="G28" i="18" s="1"/>
  <c r="C33" i="18"/>
  <c r="B14" i="18"/>
  <c r="C49" i="18"/>
  <c r="C112" i="18"/>
  <c r="C142" i="18"/>
  <c r="C169" i="18"/>
  <c r="C172" i="18"/>
  <c r="L172" i="18" s="1"/>
  <c r="C191" i="18"/>
  <c r="C27" i="18"/>
  <c r="C46" i="18"/>
  <c r="C30" i="18"/>
  <c r="L30" i="18" s="1"/>
  <c r="C79" i="18"/>
  <c r="B17" i="18"/>
  <c r="B13" i="18"/>
  <c r="B9" i="18"/>
  <c r="C25" i="18"/>
  <c r="C40" i="18"/>
  <c r="C78" i="18"/>
  <c r="C74" i="18"/>
  <c r="E74" i="18" s="1"/>
  <c r="C89" i="18"/>
  <c r="C130" i="18"/>
  <c r="C145" i="18"/>
  <c r="C168" i="18"/>
  <c r="C160" i="18"/>
  <c r="C198" i="18"/>
  <c r="B11" i="18"/>
  <c r="B16" i="18"/>
  <c r="B12" i="18"/>
  <c r="B8" i="18"/>
  <c r="C32" i="18"/>
  <c r="C47" i="18"/>
  <c r="E47" i="18" s="1"/>
  <c r="C73" i="18"/>
  <c r="C111" i="18"/>
  <c r="C107" i="18"/>
  <c r="C103" i="18"/>
  <c r="H103" i="18" s="1"/>
  <c r="C99" i="18"/>
  <c r="C141" i="18"/>
  <c r="C137" i="18"/>
  <c r="C129" i="18"/>
  <c r="E129" i="18" s="1"/>
  <c r="C167" i="18"/>
  <c r="C178" i="18"/>
  <c r="C174" i="18"/>
  <c r="C189" i="18"/>
  <c r="F189" i="18" s="1"/>
  <c r="C216" i="18"/>
  <c r="F216" i="18" s="1"/>
  <c r="C212" i="18"/>
  <c r="B15" i="18"/>
  <c r="C35" i="18"/>
  <c r="C95" i="18"/>
  <c r="C91" i="18"/>
  <c r="C87" i="18"/>
  <c r="C106" i="18"/>
  <c r="L106" i="18" s="1"/>
  <c r="C117" i="18"/>
  <c r="C136" i="18"/>
  <c r="C147" i="18"/>
  <c r="F147" i="18" s="1"/>
  <c r="C158" i="18"/>
  <c r="C177" i="18"/>
  <c r="C200" i="18"/>
  <c r="C188" i="18"/>
  <c r="C215" i="18"/>
  <c r="C202" i="18"/>
  <c r="H202" i="18" s="1"/>
  <c r="C203" i="18"/>
  <c r="E203" i="18" s="1"/>
  <c r="C204" i="18"/>
  <c r="C207" i="18"/>
  <c r="C72" i="18"/>
  <c r="G72" i="18" s="1"/>
  <c r="C71" i="18"/>
  <c r="C197" i="18"/>
  <c r="C140" i="18"/>
  <c r="C101" i="18"/>
  <c r="C94" i="18"/>
  <c r="C38" i="18"/>
  <c r="C104" i="18"/>
  <c r="C127" i="18"/>
  <c r="C82" i="18"/>
  <c r="C76" i="18"/>
  <c r="C26" i="18"/>
  <c r="C165" i="18"/>
  <c r="C154" i="18"/>
  <c r="C125" i="18"/>
  <c r="C67" i="18"/>
  <c r="C146" i="18"/>
  <c r="C59" i="18"/>
  <c r="B6" i="18"/>
  <c r="C36" i="18"/>
  <c r="G36" i="18" s="1"/>
  <c r="C151" i="18"/>
  <c r="C194" i="18"/>
  <c r="C209" i="18"/>
  <c r="C210" i="18"/>
  <c r="F210" i="18" s="1"/>
  <c r="C48" i="18"/>
  <c r="C132" i="18"/>
  <c r="C116" i="18"/>
  <c r="N116" i="18" s="1"/>
  <c r="C131" i="18"/>
  <c r="C179" i="18"/>
  <c r="C201" i="18"/>
  <c r="B7" i="18"/>
  <c r="B18" i="18"/>
  <c r="C213" i="18"/>
  <c r="C134" i="18"/>
  <c r="C85" i="18"/>
  <c r="C118" i="18"/>
  <c r="M118" i="18" s="1"/>
  <c r="C133" i="18"/>
  <c r="C115" i="18"/>
  <c r="C45" i="18"/>
  <c r="C185" i="18"/>
  <c r="C190" i="18"/>
  <c r="C205" i="18"/>
  <c r="C64" i="18"/>
  <c r="C23" i="18"/>
  <c r="C144" i="18"/>
  <c r="C122" i="18"/>
  <c r="C139" i="18"/>
  <c r="C80" i="18"/>
  <c r="C124" i="18"/>
  <c r="F124" i="18" s="1"/>
  <c r="C55" i="18"/>
  <c r="C119" i="18"/>
  <c r="B15" i="16"/>
  <c r="C40" i="1"/>
  <c r="L55" i="67" s="1"/>
  <c r="A2" i="68"/>
  <c r="A1" i="68"/>
  <c r="S68" i="68"/>
  <c r="S69" i="68"/>
  <c r="S74" i="68"/>
  <c r="S75" i="68"/>
  <c r="S76" i="68"/>
  <c r="S77" i="68"/>
  <c r="P5" i="69"/>
  <c r="A2" i="67"/>
  <c r="A1" i="67"/>
  <c r="A2" i="40"/>
  <c r="A1" i="40"/>
  <c r="B11" i="40" s="1"/>
  <c r="S86" i="40"/>
  <c r="S87" i="40"/>
  <c r="S88" i="40"/>
  <c r="S89" i="40"/>
  <c r="S90" i="40"/>
  <c r="S91" i="40"/>
  <c r="S92" i="40"/>
  <c r="S93" i="40"/>
  <c r="S94" i="40"/>
  <c r="S95" i="40"/>
  <c r="S96" i="40"/>
  <c r="S97" i="40"/>
  <c r="S98" i="40"/>
  <c r="S99" i="40"/>
  <c r="S100" i="40"/>
  <c r="S101" i="40"/>
  <c r="S102" i="40"/>
  <c r="S103" i="40"/>
  <c r="S104" i="40"/>
  <c r="S105" i="40"/>
  <c r="S106" i="40"/>
  <c r="S107" i="40"/>
  <c r="S108" i="40"/>
  <c r="S109" i="40"/>
  <c r="S110" i="40"/>
  <c r="S111" i="40"/>
  <c r="S112" i="40"/>
  <c r="S113" i="40"/>
  <c r="S114" i="40"/>
  <c r="S115" i="40"/>
  <c r="S116" i="40"/>
  <c r="S117" i="40"/>
  <c r="S118" i="40"/>
  <c r="S119" i="40"/>
  <c r="S120" i="40"/>
  <c r="S121" i="40"/>
  <c r="S122" i="40"/>
  <c r="S123" i="40"/>
  <c r="S124" i="40"/>
  <c r="S65" i="40"/>
  <c r="S66" i="40"/>
  <c r="S67" i="40"/>
  <c r="S68" i="40"/>
  <c r="S69" i="40"/>
  <c r="S70" i="40"/>
  <c r="S71" i="40"/>
  <c r="S72" i="40"/>
  <c r="S73" i="40"/>
  <c r="S74" i="40"/>
  <c r="S75" i="40"/>
  <c r="S76" i="40"/>
  <c r="S77" i="40"/>
  <c r="E40" i="1"/>
  <c r="L55" i="69"/>
  <c r="S79" i="69" s="1"/>
  <c r="S74" i="69"/>
  <c r="S75" i="69"/>
  <c r="S76" i="69"/>
  <c r="S77" i="69"/>
  <c r="A2" i="69"/>
  <c r="A1" i="69"/>
  <c r="B11" i="69" s="1"/>
  <c r="B20" i="69" s="1"/>
  <c r="B21" i="69" s="1"/>
  <c r="S89" i="69"/>
  <c r="S90" i="69"/>
  <c r="S91" i="69"/>
  <c r="S92" i="69"/>
  <c r="S93" i="69"/>
  <c r="S94" i="69"/>
  <c r="S95" i="69"/>
  <c r="S96" i="69"/>
  <c r="S97" i="69"/>
  <c r="S98" i="69"/>
  <c r="S99" i="69"/>
  <c r="S100" i="69"/>
  <c r="S101" i="69"/>
  <c r="S102" i="69"/>
  <c r="S103" i="69"/>
  <c r="S104" i="69"/>
  <c r="S105" i="69"/>
  <c r="S106" i="69"/>
  <c r="S107" i="69"/>
  <c r="S108" i="69"/>
  <c r="S109" i="69"/>
  <c r="S110" i="69"/>
  <c r="S111" i="69"/>
  <c r="S112" i="69"/>
  <c r="S113" i="69"/>
  <c r="S114" i="69"/>
  <c r="S115" i="69"/>
  <c r="S116" i="69"/>
  <c r="S117" i="69"/>
  <c r="S118" i="69"/>
  <c r="S119" i="69"/>
  <c r="S120" i="69"/>
  <c r="S121" i="69"/>
  <c r="S65" i="69"/>
  <c r="S66" i="69"/>
  <c r="S67" i="69"/>
  <c r="S68" i="69"/>
  <c r="S69" i="69"/>
  <c r="S70" i="69"/>
  <c r="S71" i="69"/>
  <c r="S72" i="69"/>
  <c r="S73" i="69"/>
  <c r="B32" i="69"/>
  <c r="C32" i="69"/>
  <c r="B4" i="17"/>
  <c r="B5" i="17"/>
  <c r="H5" i="17" s="1"/>
  <c r="B6" i="17"/>
  <c r="B7" i="17"/>
  <c r="B8" i="17"/>
  <c r="H8" i="17" s="1"/>
  <c r="B9" i="17"/>
  <c r="H9" i="17" s="1"/>
  <c r="B10" i="17"/>
  <c r="B11" i="17"/>
  <c r="B12" i="17"/>
  <c r="H12" i="17" s="1"/>
  <c r="B13" i="17"/>
  <c r="B14" i="17"/>
  <c r="B15" i="17"/>
  <c r="B16" i="17"/>
  <c r="H16" i="17" s="1"/>
  <c r="B17" i="17"/>
  <c r="M9" i="17"/>
  <c r="I11" i="17"/>
  <c r="C16" i="17"/>
  <c r="E8" i="17"/>
  <c r="E16" i="17"/>
  <c r="N5" i="17"/>
  <c r="C12" i="17"/>
  <c r="D12" i="17"/>
  <c r="I12" i="17"/>
  <c r="J12" i="17"/>
  <c r="L12" i="17"/>
  <c r="F13" i="17"/>
  <c r="C14" i="17"/>
  <c r="F15" i="17"/>
  <c r="K15" i="17"/>
  <c r="J16" i="17"/>
  <c r="N16" i="17"/>
  <c r="F17" i="17"/>
  <c r="K7" i="17"/>
  <c r="L9" i="17"/>
  <c r="E12" i="56"/>
  <c r="F12" i="56"/>
  <c r="D8" i="17"/>
  <c r="B4" i="16"/>
  <c r="D40" i="1"/>
  <c r="L55" i="68"/>
  <c r="B6" i="16"/>
  <c r="B7" i="16"/>
  <c r="B8" i="16"/>
  <c r="B9" i="16"/>
  <c r="B10" i="16"/>
  <c r="B11" i="16"/>
  <c r="B25" i="16" s="1"/>
  <c r="B12" i="16"/>
  <c r="B13" i="16"/>
  <c r="B16" i="16"/>
  <c r="B30" i="16" s="1"/>
  <c r="B17" i="16"/>
  <c r="B31" i="16" s="1"/>
  <c r="B18" i="16"/>
  <c r="H12" i="56"/>
  <c r="I7" i="94"/>
  <c r="O7" i="94" s="1"/>
  <c r="I8" i="94"/>
  <c r="O8" i="94" s="1"/>
  <c r="I9" i="94"/>
  <c r="O9" i="94" s="1"/>
  <c r="S10" i="94"/>
  <c r="S11" i="94"/>
  <c r="S12" i="94"/>
  <c r="I11" i="94"/>
  <c r="K6" i="87"/>
  <c r="K5" i="87"/>
  <c r="O44" i="1"/>
  <c r="P44" i="1" s="1"/>
  <c r="B10" i="87"/>
  <c r="B11" i="87"/>
  <c r="B12" i="87"/>
  <c r="B13" i="87"/>
  <c r="B14" i="87"/>
  <c r="B15" i="87"/>
  <c r="B16" i="87"/>
  <c r="B17" i="87"/>
  <c r="B18" i="87"/>
  <c r="B19" i="87"/>
  <c r="B20" i="87"/>
  <c r="B21" i="87"/>
  <c r="B22" i="87"/>
  <c r="B23" i="87"/>
  <c r="B24" i="87"/>
  <c r="B25" i="87"/>
  <c r="B26" i="87"/>
  <c r="B28" i="87"/>
  <c r="B29" i="87"/>
  <c r="B30" i="87"/>
  <c r="B31" i="87"/>
  <c r="B32" i="87"/>
  <c r="B33" i="87"/>
  <c r="B34" i="87"/>
  <c r="B35" i="87"/>
  <c r="B36" i="87"/>
  <c r="B37" i="87"/>
  <c r="B38" i="87"/>
  <c r="B39" i="87"/>
  <c r="B40" i="87"/>
  <c r="B41" i="87"/>
  <c r="B42" i="87"/>
  <c r="B43" i="87"/>
  <c r="B9" i="87"/>
  <c r="M8" i="85"/>
  <c r="N8" i="85" s="1"/>
  <c r="O8" i="85" s="1"/>
  <c r="M9" i="85"/>
  <c r="N9" i="85"/>
  <c r="O9" i="85"/>
  <c r="M10" i="85"/>
  <c r="N10" i="85"/>
  <c r="O10" i="85"/>
  <c r="M11" i="85"/>
  <c r="N11" i="85"/>
  <c r="O11" i="85"/>
  <c r="M12" i="85"/>
  <c r="M13" i="85"/>
  <c r="N13" i="85"/>
  <c r="O13" i="85"/>
  <c r="M14" i="85"/>
  <c r="N14" i="85"/>
  <c r="O14" i="85"/>
  <c r="M15" i="85"/>
  <c r="M16" i="85"/>
  <c r="N16" i="85"/>
  <c r="O16" i="85"/>
  <c r="M7" i="85"/>
  <c r="N7" i="85" s="1"/>
  <c r="O7" i="85" s="1"/>
  <c r="H9" i="85"/>
  <c r="G9" i="85"/>
  <c r="H10" i="85"/>
  <c r="G10" i="85"/>
  <c r="H11" i="85"/>
  <c r="G11" i="85"/>
  <c r="H12" i="85"/>
  <c r="G12" i="85"/>
  <c r="H13" i="85"/>
  <c r="G13" i="85"/>
  <c r="H14" i="85"/>
  <c r="G14" i="85"/>
  <c r="H15" i="85"/>
  <c r="H16" i="85"/>
  <c r="G16" i="85"/>
  <c r="I10" i="94"/>
  <c r="I12" i="94"/>
  <c r="I13" i="94"/>
  <c r="I14" i="94"/>
  <c r="O14" i="94" s="1"/>
  <c r="I15" i="94"/>
  <c r="O15" i="94" s="1"/>
  <c r="S15" i="94" s="1"/>
  <c r="Q15" i="94"/>
  <c r="R15" i="94" s="1"/>
  <c r="I16" i="94"/>
  <c r="H7" i="94"/>
  <c r="H8" i="85"/>
  <c r="G8" i="85" s="1"/>
  <c r="H7" i="85"/>
  <c r="G7" i="85" s="1"/>
  <c r="K4" i="81"/>
  <c r="I6" i="81"/>
  <c r="I9" i="81"/>
  <c r="K5" i="81" s="1"/>
  <c r="S78" i="67"/>
  <c r="C53" i="18"/>
  <c r="C54" i="18"/>
  <c r="G54" i="18" s="1"/>
  <c r="L55" i="18"/>
  <c r="E55" i="18"/>
  <c r="F55" i="18"/>
  <c r="G55" i="18"/>
  <c r="H55" i="18"/>
  <c r="J55" i="18"/>
  <c r="K55" i="18"/>
  <c r="M55" i="18"/>
  <c r="N55" i="18"/>
  <c r="O55" i="18"/>
  <c r="C56" i="18"/>
  <c r="F57" i="18"/>
  <c r="C60" i="18"/>
  <c r="M60" i="18"/>
  <c r="C61" i="18"/>
  <c r="M61" i="18" s="1"/>
  <c r="C62" i="18"/>
  <c r="G62" i="18" s="1"/>
  <c r="C63" i="18"/>
  <c r="E63" i="18"/>
  <c r="O63" i="18"/>
  <c r="F65" i="18"/>
  <c r="C66" i="18"/>
  <c r="F52" i="18"/>
  <c r="B18" i="1"/>
  <c r="B16" i="1"/>
  <c r="O16" i="1"/>
  <c r="P16" i="1"/>
  <c r="B17" i="1"/>
  <c r="O17" i="1"/>
  <c r="P17" i="1"/>
  <c r="B10" i="21"/>
  <c r="E52" i="18"/>
  <c r="G52" i="18"/>
  <c r="J52" i="18"/>
  <c r="K52" i="18"/>
  <c r="L52" i="18"/>
  <c r="N52" i="18"/>
  <c r="O52" i="18"/>
  <c r="L63" i="18"/>
  <c r="F63" i="18"/>
  <c r="H63" i="18"/>
  <c r="J63" i="18"/>
  <c r="K63" i="18"/>
  <c r="M63" i="18"/>
  <c r="N63" i="18"/>
  <c r="O65" i="18"/>
  <c r="G65" i="18"/>
  <c r="G57" i="18"/>
  <c r="M58" i="18"/>
  <c r="N65" i="18"/>
  <c r="N57" i="18"/>
  <c r="E65" i="18"/>
  <c r="H65" i="18"/>
  <c r="J65" i="18"/>
  <c r="K65" i="18"/>
  <c r="L65" i="18"/>
  <c r="M65" i="18"/>
  <c r="J57" i="18"/>
  <c r="C68" i="18"/>
  <c r="B82" i="18"/>
  <c r="B67" i="18"/>
  <c r="B52" i="18"/>
  <c r="J3" i="56"/>
  <c r="Q10" i="94"/>
  <c r="R10" i="94" s="1"/>
  <c r="Q11" i="94"/>
  <c r="R11" i="94"/>
  <c r="Q12" i="94"/>
  <c r="R12" i="94" s="1"/>
  <c r="Q16" i="94"/>
  <c r="R16" i="94" s="1"/>
  <c r="S16" i="94" s="1"/>
  <c r="J8" i="94"/>
  <c r="J9" i="94"/>
  <c r="J10" i="94"/>
  <c r="P10" i="94"/>
  <c r="J11" i="94"/>
  <c r="J12" i="94"/>
  <c r="J13" i="94"/>
  <c r="J14" i="94"/>
  <c r="J15" i="94"/>
  <c r="J16" i="94"/>
  <c r="P16" i="94" s="1"/>
  <c r="J7" i="94"/>
  <c r="P7" i="94" s="1"/>
  <c r="I8" i="85"/>
  <c r="I9" i="85"/>
  <c r="I10" i="85"/>
  <c r="I11" i="85"/>
  <c r="I12" i="85"/>
  <c r="I13" i="85"/>
  <c r="I14" i="85"/>
  <c r="I15" i="85"/>
  <c r="I16" i="85"/>
  <c r="I7" i="85"/>
  <c r="O21" i="1"/>
  <c r="P21" i="1" s="1"/>
  <c r="O22" i="1"/>
  <c r="P22" i="1"/>
  <c r="O23" i="1"/>
  <c r="P23" i="1" s="1"/>
  <c r="O24" i="1"/>
  <c r="P24" i="1" s="1"/>
  <c r="O25" i="1"/>
  <c r="P25" i="1" s="1"/>
  <c r="O26" i="1"/>
  <c r="P26" i="1" s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E29" i="81"/>
  <c r="N12" i="85"/>
  <c r="O12" i="85"/>
  <c r="N15" i="85"/>
  <c r="O15" i="85"/>
  <c r="P11" i="94"/>
  <c r="P12" i="94"/>
  <c r="O10" i="94"/>
  <c r="O11" i="94"/>
  <c r="O12" i="94"/>
  <c r="O13" i="94"/>
  <c r="H10" i="94"/>
  <c r="G15" i="85"/>
  <c r="O5" i="83"/>
  <c r="O6" i="83"/>
  <c r="O7" i="83"/>
  <c r="O8" i="83"/>
  <c r="O9" i="83"/>
  <c r="O10" i="83"/>
  <c r="O11" i="83"/>
  <c r="O12" i="83"/>
  <c r="O13" i="83"/>
  <c r="O14" i="83"/>
  <c r="O15" i="83"/>
  <c r="O16" i="83"/>
  <c r="O17" i="83"/>
  <c r="O18" i="83"/>
  <c r="O19" i="83"/>
  <c r="O20" i="83"/>
  <c r="O21" i="83"/>
  <c r="O22" i="83"/>
  <c r="O23" i="83"/>
  <c r="O24" i="83"/>
  <c r="O25" i="83"/>
  <c r="O26" i="83"/>
  <c r="O27" i="83"/>
  <c r="O28" i="83"/>
  <c r="O29" i="83"/>
  <c r="O30" i="83"/>
  <c r="O31" i="83"/>
  <c r="O32" i="83"/>
  <c r="O33" i="83"/>
  <c r="O34" i="83"/>
  <c r="O35" i="83"/>
  <c r="O36" i="83"/>
  <c r="O37" i="83"/>
  <c r="O38" i="83"/>
  <c r="O39" i="83"/>
  <c r="O40" i="83"/>
  <c r="O41" i="83"/>
  <c r="O42" i="83"/>
  <c r="O43" i="83"/>
  <c r="O44" i="83"/>
  <c r="J5" i="83"/>
  <c r="J6" i="83"/>
  <c r="J7" i="83"/>
  <c r="J8" i="83"/>
  <c r="J9" i="83"/>
  <c r="J10" i="83"/>
  <c r="J11" i="83"/>
  <c r="J12" i="83"/>
  <c r="J13" i="83"/>
  <c r="J14" i="83"/>
  <c r="J15" i="83"/>
  <c r="J16" i="83"/>
  <c r="J17" i="83"/>
  <c r="J18" i="83"/>
  <c r="J19" i="83"/>
  <c r="J20" i="83"/>
  <c r="J21" i="83"/>
  <c r="J22" i="83"/>
  <c r="J23" i="83"/>
  <c r="J24" i="83"/>
  <c r="J25" i="83"/>
  <c r="J26" i="83"/>
  <c r="J27" i="83"/>
  <c r="J28" i="83"/>
  <c r="J29" i="83"/>
  <c r="J30" i="83"/>
  <c r="J31" i="83"/>
  <c r="J32" i="83"/>
  <c r="J33" i="83"/>
  <c r="J34" i="83"/>
  <c r="J35" i="83"/>
  <c r="J36" i="83"/>
  <c r="J37" i="83"/>
  <c r="J38" i="83"/>
  <c r="J39" i="83"/>
  <c r="J40" i="83"/>
  <c r="J41" i="83"/>
  <c r="J42" i="83"/>
  <c r="J43" i="83"/>
  <c r="J44" i="83"/>
  <c r="E5" i="83"/>
  <c r="E6" i="83"/>
  <c r="E7" i="83"/>
  <c r="E8" i="83"/>
  <c r="E9" i="83"/>
  <c r="E10" i="83"/>
  <c r="E11" i="83"/>
  <c r="E12" i="83" s="1"/>
  <c r="E13" i="83" s="1"/>
  <c r="E14" i="83" s="1"/>
  <c r="E15" i="83" s="1"/>
  <c r="E16" i="83" s="1"/>
  <c r="E17" i="83" s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39" i="83"/>
  <c r="E40" i="83"/>
  <c r="E41" i="83"/>
  <c r="E42" i="83"/>
  <c r="E43" i="83"/>
  <c r="E44" i="83"/>
  <c r="N4" i="85"/>
  <c r="J56" i="66"/>
  <c r="J32" i="66"/>
  <c r="J5" i="66"/>
  <c r="B56" i="66"/>
  <c r="B32" i="66"/>
  <c r="J5" i="65"/>
  <c r="J56" i="65"/>
  <c r="J32" i="65"/>
  <c r="B56" i="65"/>
  <c r="B32" i="65"/>
  <c r="J56" i="64"/>
  <c r="J32" i="64"/>
  <c r="J5" i="64"/>
  <c r="B56" i="64"/>
  <c r="B32" i="64"/>
  <c r="J5" i="63"/>
  <c r="J56" i="63"/>
  <c r="J32" i="63"/>
  <c r="B56" i="63"/>
  <c r="B32" i="63"/>
  <c r="J5" i="62"/>
  <c r="J56" i="62"/>
  <c r="J32" i="62"/>
  <c r="B56" i="62"/>
  <c r="B32" i="62"/>
  <c r="J56" i="61"/>
  <c r="J5" i="61"/>
  <c r="J32" i="61"/>
  <c r="B56" i="61"/>
  <c r="B32" i="61"/>
  <c r="J5" i="60"/>
  <c r="J56" i="60"/>
  <c r="J32" i="60"/>
  <c r="B56" i="60"/>
  <c r="B32" i="60"/>
  <c r="J5" i="59"/>
  <c r="J56" i="59"/>
  <c r="J32" i="59"/>
  <c r="B56" i="59"/>
  <c r="B32" i="59"/>
  <c r="J5" i="40"/>
  <c r="J56" i="40"/>
  <c r="J32" i="40"/>
  <c r="B56" i="40"/>
  <c r="B32" i="40"/>
  <c r="J5" i="69"/>
  <c r="J56" i="69"/>
  <c r="J32" i="69"/>
  <c r="B56" i="69"/>
  <c r="J5" i="68"/>
  <c r="J56" i="68"/>
  <c r="B56" i="68"/>
  <c r="J32" i="68"/>
  <c r="B32" i="68"/>
  <c r="O6" i="1"/>
  <c r="P6" i="1" s="1"/>
  <c r="O7" i="1"/>
  <c r="P7" i="1" s="1"/>
  <c r="O8" i="1"/>
  <c r="P8" i="1" s="1"/>
  <c r="O9" i="1"/>
  <c r="P9" i="1"/>
  <c r="O10" i="1"/>
  <c r="P10" i="1" s="1"/>
  <c r="O11" i="1"/>
  <c r="P11" i="1"/>
  <c r="O12" i="1"/>
  <c r="P12" i="1" s="1"/>
  <c r="O13" i="1"/>
  <c r="P13" i="1"/>
  <c r="O14" i="1"/>
  <c r="P14" i="1"/>
  <c r="O15" i="1"/>
  <c r="P15" i="1"/>
  <c r="B6" i="1"/>
  <c r="B7" i="1"/>
  <c r="B8" i="1"/>
  <c r="B9" i="1"/>
  <c r="B10" i="1"/>
  <c r="B11" i="1"/>
  <c r="B12" i="1"/>
  <c r="B13" i="1"/>
  <c r="B14" i="1"/>
  <c r="B15" i="1"/>
  <c r="B5" i="1"/>
  <c r="C206" i="18"/>
  <c r="L206" i="18" s="1"/>
  <c r="C208" i="18"/>
  <c r="L210" i="18"/>
  <c r="E210" i="18"/>
  <c r="H210" i="18"/>
  <c r="J210" i="18"/>
  <c r="N210" i="18"/>
  <c r="O210" i="18"/>
  <c r="C211" i="18"/>
  <c r="C214" i="18"/>
  <c r="G214" i="18"/>
  <c r="O190" i="18"/>
  <c r="C192" i="18"/>
  <c r="C195" i="18"/>
  <c r="M201" i="18"/>
  <c r="C175" i="18"/>
  <c r="G175" i="18" s="1"/>
  <c r="C176" i="18"/>
  <c r="K176" i="18" s="1"/>
  <c r="C183" i="18"/>
  <c r="L160" i="18"/>
  <c r="C164" i="18"/>
  <c r="E164" i="18"/>
  <c r="O166" i="18"/>
  <c r="K169" i="18"/>
  <c r="N145" i="18"/>
  <c r="C153" i="18"/>
  <c r="C156" i="18"/>
  <c r="L129" i="18"/>
  <c r="F129" i="18"/>
  <c r="G129" i="18"/>
  <c r="H129" i="18"/>
  <c r="K129" i="18"/>
  <c r="M129" i="18"/>
  <c r="N129" i="18"/>
  <c r="O134" i="18"/>
  <c r="C135" i="18"/>
  <c r="J135" i="18" s="1"/>
  <c r="C138" i="18"/>
  <c r="F141" i="18"/>
  <c r="E141" i="18"/>
  <c r="G141" i="18"/>
  <c r="H141" i="18"/>
  <c r="J141" i="18"/>
  <c r="K141" i="18"/>
  <c r="L141" i="18"/>
  <c r="M141" i="18"/>
  <c r="N141" i="18"/>
  <c r="O141" i="18"/>
  <c r="L119" i="18"/>
  <c r="C120" i="18"/>
  <c r="C123" i="18"/>
  <c r="C126" i="18"/>
  <c r="K112" i="18"/>
  <c r="C98" i="18"/>
  <c r="C102" i="18"/>
  <c r="E102" i="18" s="1"/>
  <c r="E106" i="18"/>
  <c r="C109" i="18"/>
  <c r="C110" i="18"/>
  <c r="C83" i="18"/>
  <c r="C88" i="18"/>
  <c r="M89" i="18"/>
  <c r="C90" i="18"/>
  <c r="C39" i="18"/>
  <c r="G39" i="18" s="1"/>
  <c r="G40" i="18"/>
  <c r="C42" i="18"/>
  <c r="F45" i="18"/>
  <c r="G25" i="18"/>
  <c r="H27" i="18"/>
  <c r="C29" i="18"/>
  <c r="G29" i="18" s="1"/>
  <c r="E30" i="18"/>
  <c r="F30" i="18"/>
  <c r="G30" i="18"/>
  <c r="J30" i="18"/>
  <c r="K30" i="18"/>
  <c r="M30" i="18"/>
  <c r="O30" i="18"/>
  <c r="C31" i="18"/>
  <c r="C34" i="18"/>
  <c r="C22" i="18"/>
  <c r="E22" i="18"/>
  <c r="O22" i="18"/>
  <c r="B10" i="18"/>
  <c r="O11" i="18"/>
  <c r="O15" i="18"/>
  <c r="O16" i="18"/>
  <c r="O17" i="18"/>
  <c r="B19" i="18"/>
  <c r="O19" i="18"/>
  <c r="B20" i="18"/>
  <c r="G49" i="18"/>
  <c r="M45" i="18"/>
  <c r="G41" i="18"/>
  <c r="M90" i="18"/>
  <c r="L112" i="18"/>
  <c r="N112" i="18"/>
  <c r="J139" i="18"/>
  <c r="G142" i="18"/>
  <c r="E142" i="18"/>
  <c r="F142" i="18"/>
  <c r="H142" i="18"/>
  <c r="J142" i="18"/>
  <c r="K142" i="18"/>
  <c r="M142" i="18"/>
  <c r="N142" i="18"/>
  <c r="O142" i="18"/>
  <c r="J169" i="18"/>
  <c r="N169" i="18"/>
  <c r="E172" i="18"/>
  <c r="F172" i="18"/>
  <c r="G172" i="18"/>
  <c r="J172" i="18"/>
  <c r="K172" i="18"/>
  <c r="N172" i="18"/>
  <c r="F176" i="18"/>
  <c r="J191" i="18"/>
  <c r="E27" i="18"/>
  <c r="F27" i="18"/>
  <c r="G27" i="18"/>
  <c r="J27" i="18"/>
  <c r="K27" i="18"/>
  <c r="L27" i="18"/>
  <c r="M27" i="18"/>
  <c r="N27" i="18"/>
  <c r="O27" i="18"/>
  <c r="H79" i="18"/>
  <c r="J79" i="18"/>
  <c r="E17" i="18"/>
  <c r="F17" i="18"/>
  <c r="G17" i="18"/>
  <c r="H17" i="18"/>
  <c r="J17" i="18"/>
  <c r="K17" i="18"/>
  <c r="L17" i="18"/>
  <c r="M17" i="18"/>
  <c r="N17" i="18"/>
  <c r="E13" i="18"/>
  <c r="G13" i="18"/>
  <c r="L13" i="18"/>
  <c r="O9" i="18"/>
  <c r="F78" i="18"/>
  <c r="G78" i="18"/>
  <c r="J78" i="18"/>
  <c r="L78" i="18"/>
  <c r="N78" i="18"/>
  <c r="F74" i="18"/>
  <c r="G74" i="18"/>
  <c r="H74" i="18"/>
  <c r="J74" i="18"/>
  <c r="L74" i="18"/>
  <c r="M74" i="18"/>
  <c r="N74" i="18"/>
  <c r="F89" i="18"/>
  <c r="K89" i="18"/>
  <c r="G108" i="18"/>
  <c r="M108" i="18"/>
  <c r="G119" i="18"/>
  <c r="E119" i="18"/>
  <c r="J119" i="18"/>
  <c r="M119" i="18"/>
  <c r="O119" i="18"/>
  <c r="H115" i="18"/>
  <c r="G115" i="18"/>
  <c r="N115" i="18"/>
  <c r="N138" i="18"/>
  <c r="G130" i="18"/>
  <c r="G149" i="18"/>
  <c r="H149" i="18"/>
  <c r="J149" i="18"/>
  <c r="L149" i="18"/>
  <c r="E149" i="18"/>
  <c r="F149" i="18"/>
  <c r="K149" i="18"/>
  <c r="M149" i="18"/>
  <c r="N149" i="18"/>
  <c r="O149" i="18"/>
  <c r="E145" i="18"/>
  <c r="G145" i="18"/>
  <c r="J145" i="18"/>
  <c r="L145" i="18"/>
  <c r="O145" i="18"/>
  <c r="F168" i="18"/>
  <c r="F160" i="18"/>
  <c r="N160" i="18"/>
  <c r="H198" i="18"/>
  <c r="E198" i="18"/>
  <c r="F198" i="18"/>
  <c r="G198" i="18"/>
  <c r="J198" i="18"/>
  <c r="K198" i="18"/>
  <c r="L198" i="18"/>
  <c r="M198" i="18"/>
  <c r="N198" i="18"/>
  <c r="O198" i="18"/>
  <c r="H213" i="18"/>
  <c r="K213" i="18"/>
  <c r="G19" i="18"/>
  <c r="M19" i="18"/>
  <c r="N19" i="18"/>
  <c r="E11" i="18"/>
  <c r="H11" i="18"/>
  <c r="H7" i="18"/>
  <c r="H8" i="18"/>
  <c r="H9" i="18"/>
  <c r="H15" i="18"/>
  <c r="H16" i="18"/>
  <c r="H18" i="18"/>
  <c r="H19" i="18"/>
  <c r="H20" i="18"/>
  <c r="K11" i="18"/>
  <c r="M11" i="18"/>
  <c r="G80" i="18"/>
  <c r="J80" i="18"/>
  <c r="K80" i="18"/>
  <c r="O80" i="18"/>
  <c r="O12" i="18"/>
  <c r="L12" i="18"/>
  <c r="O8" i="18"/>
  <c r="E8" i="18"/>
  <c r="F8" i="18"/>
  <c r="G8" i="18"/>
  <c r="J8" i="18"/>
  <c r="K8" i="18"/>
  <c r="L8" i="18"/>
  <c r="M8" i="18"/>
  <c r="N8" i="18"/>
  <c r="L36" i="18"/>
  <c r="E36" i="18"/>
  <c r="F36" i="18"/>
  <c r="H36" i="18"/>
  <c r="J36" i="18"/>
  <c r="K36" i="18"/>
  <c r="N36" i="18"/>
  <c r="O36" i="18"/>
  <c r="F32" i="18"/>
  <c r="H32" i="18"/>
  <c r="K32" i="18"/>
  <c r="M32" i="18"/>
  <c r="O32" i="18"/>
  <c r="F47" i="18"/>
  <c r="G47" i="18"/>
  <c r="H47" i="18"/>
  <c r="K47" i="18"/>
  <c r="L47" i="18"/>
  <c r="M47" i="18"/>
  <c r="O47" i="18"/>
  <c r="F43" i="18"/>
  <c r="H43" i="18"/>
  <c r="K43" i="18"/>
  <c r="M43" i="18"/>
  <c r="O43" i="18"/>
  <c r="H73" i="18"/>
  <c r="M73" i="18"/>
  <c r="O73" i="18"/>
  <c r="F111" i="18"/>
  <c r="E111" i="18"/>
  <c r="G111" i="18"/>
  <c r="H111" i="18"/>
  <c r="J111" i="18"/>
  <c r="K111" i="18"/>
  <c r="L111" i="18"/>
  <c r="M111" i="18"/>
  <c r="N111" i="18"/>
  <c r="O111" i="18"/>
  <c r="F107" i="18"/>
  <c r="E103" i="18"/>
  <c r="F103" i="18"/>
  <c r="G103" i="18"/>
  <c r="J103" i="18"/>
  <c r="K103" i="18"/>
  <c r="L103" i="18"/>
  <c r="N103" i="18"/>
  <c r="O103" i="18"/>
  <c r="G99" i="18"/>
  <c r="J99" i="18"/>
  <c r="L99" i="18"/>
  <c r="G126" i="18"/>
  <c r="G118" i="18"/>
  <c r="H118" i="18"/>
  <c r="O118" i="18"/>
  <c r="E137" i="18"/>
  <c r="G137" i="18"/>
  <c r="K137" i="18"/>
  <c r="M137" i="18"/>
  <c r="O137" i="18"/>
  <c r="F133" i="18"/>
  <c r="F144" i="18"/>
  <c r="H144" i="18"/>
  <c r="E167" i="18"/>
  <c r="F167" i="18"/>
  <c r="K167" i="18"/>
  <c r="L167" i="18"/>
  <c r="G163" i="18"/>
  <c r="E178" i="18"/>
  <c r="F178" i="18"/>
  <c r="G178" i="18"/>
  <c r="H178" i="18"/>
  <c r="J178" i="18"/>
  <c r="K178" i="18"/>
  <c r="L178" i="18"/>
  <c r="M178" i="18"/>
  <c r="N178" i="18"/>
  <c r="O178" i="18"/>
  <c r="G174" i="18"/>
  <c r="E174" i="18"/>
  <c r="F174" i="18"/>
  <c r="J174" i="18"/>
  <c r="K174" i="18"/>
  <c r="L174" i="18"/>
  <c r="N174" i="18"/>
  <c r="O174" i="18"/>
  <c r="K201" i="18"/>
  <c r="L201" i="18"/>
  <c r="E201" i="18"/>
  <c r="F201" i="18"/>
  <c r="G201" i="18"/>
  <c r="H201" i="18"/>
  <c r="J201" i="18"/>
  <c r="N201" i="18"/>
  <c r="O201" i="18"/>
  <c r="E189" i="18"/>
  <c r="G189" i="18"/>
  <c r="H189" i="18"/>
  <c r="J189" i="18"/>
  <c r="L189" i="18"/>
  <c r="M189" i="18"/>
  <c r="N189" i="18"/>
  <c r="F212" i="18"/>
  <c r="E212" i="18"/>
  <c r="G212" i="18"/>
  <c r="H212" i="18"/>
  <c r="J212" i="18"/>
  <c r="K212" i="18"/>
  <c r="L212" i="18"/>
  <c r="M212" i="18"/>
  <c r="N212" i="18"/>
  <c r="O212" i="18"/>
  <c r="K95" i="18"/>
  <c r="E95" i="18"/>
  <c r="H91" i="18"/>
  <c r="E91" i="18"/>
  <c r="F91" i="18"/>
  <c r="G91" i="18"/>
  <c r="J91" i="18"/>
  <c r="K91" i="18"/>
  <c r="L91" i="18"/>
  <c r="M91" i="18"/>
  <c r="N91" i="18"/>
  <c r="O91" i="18"/>
  <c r="F87" i="18"/>
  <c r="H87" i="18"/>
  <c r="J87" i="18"/>
  <c r="L87" i="18"/>
  <c r="M87" i="18"/>
  <c r="N87" i="18"/>
  <c r="G106" i="18"/>
  <c r="H106" i="18"/>
  <c r="K106" i="18"/>
  <c r="N106" i="18"/>
  <c r="O106" i="18"/>
  <c r="G102" i="18"/>
  <c r="M102" i="18"/>
  <c r="F117" i="18"/>
  <c r="E117" i="18"/>
  <c r="K117" i="18"/>
  <c r="M117" i="18"/>
  <c r="E136" i="18"/>
  <c r="F136" i="18"/>
  <c r="G136" i="18"/>
  <c r="H136" i="18"/>
  <c r="J136" i="18"/>
  <c r="K136" i="18"/>
  <c r="L136" i="18"/>
  <c r="M136" i="18"/>
  <c r="N136" i="18"/>
  <c r="O136" i="18"/>
  <c r="F162" i="18"/>
  <c r="F158" i="18"/>
  <c r="E158" i="18"/>
  <c r="G158" i="18"/>
  <c r="H158" i="18"/>
  <c r="J158" i="18"/>
  <c r="K158" i="18"/>
  <c r="L158" i="18"/>
  <c r="M158" i="18"/>
  <c r="N158" i="18"/>
  <c r="O158" i="18"/>
  <c r="J177" i="18"/>
  <c r="H177" i="18"/>
  <c r="K177" i="18"/>
  <c r="O177" i="18"/>
  <c r="F200" i="18"/>
  <c r="E200" i="18"/>
  <c r="G200" i="18"/>
  <c r="H200" i="18"/>
  <c r="J200" i="18"/>
  <c r="K200" i="18"/>
  <c r="L200" i="18"/>
  <c r="M200" i="18"/>
  <c r="N200" i="18"/>
  <c r="O200" i="18"/>
  <c r="F188" i="18"/>
  <c r="E188" i="18"/>
  <c r="G188" i="18"/>
  <c r="H188" i="18"/>
  <c r="J188" i="18"/>
  <c r="K188" i="18"/>
  <c r="L188" i="18"/>
  <c r="M188" i="18"/>
  <c r="N188" i="18"/>
  <c r="O188" i="18"/>
  <c r="F215" i="18"/>
  <c r="E215" i="18"/>
  <c r="G215" i="18"/>
  <c r="H215" i="18"/>
  <c r="J215" i="18"/>
  <c r="K215" i="18"/>
  <c r="L215" i="18"/>
  <c r="M215" i="18"/>
  <c r="N215" i="18"/>
  <c r="O215" i="18"/>
  <c r="F202" i="18"/>
  <c r="G202" i="18"/>
  <c r="K202" i="18"/>
  <c r="L202" i="18"/>
  <c r="O202" i="18"/>
  <c r="M204" i="18"/>
  <c r="E204" i="18"/>
  <c r="F204" i="18"/>
  <c r="G204" i="18"/>
  <c r="H204" i="18"/>
  <c r="J204" i="18"/>
  <c r="K204" i="18"/>
  <c r="L204" i="18"/>
  <c r="N204" i="18"/>
  <c r="O204" i="18"/>
  <c r="F205" i="18"/>
  <c r="E205" i="18"/>
  <c r="G205" i="18"/>
  <c r="H205" i="18"/>
  <c r="J205" i="18"/>
  <c r="K205" i="18"/>
  <c r="L205" i="18"/>
  <c r="M205" i="18"/>
  <c r="N205" i="18"/>
  <c r="O205" i="18"/>
  <c r="E206" i="18"/>
  <c r="F206" i="18"/>
  <c r="G206" i="18"/>
  <c r="H206" i="18"/>
  <c r="J206" i="18"/>
  <c r="K206" i="18"/>
  <c r="M206" i="18"/>
  <c r="N206" i="18"/>
  <c r="E207" i="18"/>
  <c r="H207" i="18"/>
  <c r="J207" i="18"/>
  <c r="K207" i="18"/>
  <c r="L207" i="18"/>
  <c r="F207" i="18"/>
  <c r="G207" i="18"/>
  <c r="M207" i="18"/>
  <c r="N207" i="18"/>
  <c r="O207" i="18"/>
  <c r="E72" i="18"/>
  <c r="F72" i="18"/>
  <c r="K72" i="18"/>
  <c r="L72" i="18"/>
  <c r="O72" i="18"/>
  <c r="N71" i="18"/>
  <c r="E71" i="18"/>
  <c r="F71" i="18"/>
  <c r="G71" i="18"/>
  <c r="H71" i="18"/>
  <c r="J71" i="18"/>
  <c r="K71" i="18"/>
  <c r="L71" i="18"/>
  <c r="M71" i="18"/>
  <c r="O71" i="18"/>
  <c r="F153" i="18"/>
  <c r="E153" i="18"/>
  <c r="G153" i="18"/>
  <c r="H153" i="18"/>
  <c r="J153" i="18"/>
  <c r="K153" i="18"/>
  <c r="L153" i="18"/>
  <c r="M153" i="18"/>
  <c r="N153" i="18"/>
  <c r="O153" i="18"/>
  <c r="E197" i="18"/>
  <c r="F197" i="18"/>
  <c r="G197" i="18"/>
  <c r="H197" i="18"/>
  <c r="J197" i="18"/>
  <c r="K197" i="18"/>
  <c r="L197" i="18"/>
  <c r="M197" i="18"/>
  <c r="N197" i="18"/>
  <c r="O197" i="18"/>
  <c r="G164" i="18"/>
  <c r="H164" i="18"/>
  <c r="J164" i="18"/>
  <c r="K164" i="18"/>
  <c r="L164" i="18"/>
  <c r="M164" i="18"/>
  <c r="N164" i="18"/>
  <c r="O164" i="18"/>
  <c r="H114" i="18"/>
  <c r="E124" i="18"/>
  <c r="F34" i="18"/>
  <c r="H34" i="18"/>
  <c r="L34" i="18"/>
  <c r="E34" i="18"/>
  <c r="G34" i="18"/>
  <c r="J34" i="18"/>
  <c r="K34" i="18"/>
  <c r="M34" i="18"/>
  <c r="N34" i="18"/>
  <c r="O34" i="18"/>
  <c r="G150" i="18"/>
  <c r="E180" i="18"/>
  <c r="G180" i="18"/>
  <c r="H180" i="18"/>
  <c r="J180" i="18"/>
  <c r="K180" i="18"/>
  <c r="L180" i="18"/>
  <c r="M180" i="18"/>
  <c r="N180" i="18"/>
  <c r="O180" i="18"/>
  <c r="E148" i="18"/>
  <c r="F130" i="18"/>
  <c r="F175" i="18"/>
  <c r="H175" i="18"/>
  <c r="L175" i="18"/>
  <c r="E175" i="18"/>
  <c r="O175" i="18"/>
  <c r="E28" i="18"/>
  <c r="F28" i="18"/>
  <c r="H28" i="18"/>
  <c r="J28" i="18"/>
  <c r="K28" i="18"/>
  <c r="M28" i="18"/>
  <c r="N28" i="18"/>
  <c r="O28" i="18"/>
  <c r="M85" i="18"/>
  <c r="N85" i="18"/>
  <c r="O85" i="18"/>
  <c r="E186" i="18"/>
  <c r="F186" i="18"/>
  <c r="G186" i="18"/>
  <c r="H186" i="18"/>
  <c r="J186" i="18"/>
  <c r="K186" i="18"/>
  <c r="L186" i="18"/>
  <c r="O186" i="18"/>
  <c r="E107" i="18"/>
  <c r="G107" i="18"/>
  <c r="H107" i="18"/>
  <c r="J107" i="18"/>
  <c r="K107" i="18"/>
  <c r="L107" i="18"/>
  <c r="M107" i="18"/>
  <c r="N107" i="18"/>
  <c r="O107" i="18"/>
  <c r="F41" i="18"/>
  <c r="G193" i="18"/>
  <c r="K31" i="18"/>
  <c r="G31" i="18"/>
  <c r="O50" i="18"/>
  <c r="N50" i="18"/>
  <c r="L50" i="18"/>
  <c r="K50" i="18"/>
  <c r="G50" i="18"/>
  <c r="H50" i="18"/>
  <c r="O38" i="18"/>
  <c r="M38" i="18"/>
  <c r="L38" i="18"/>
  <c r="H38" i="18"/>
  <c r="N68" i="18"/>
  <c r="M68" i="18"/>
  <c r="L98" i="18"/>
  <c r="E98" i="18"/>
  <c r="F98" i="18"/>
  <c r="G98" i="18"/>
  <c r="H98" i="18"/>
  <c r="J98" i="18"/>
  <c r="K98" i="18"/>
  <c r="M98" i="18"/>
  <c r="N98" i="18"/>
  <c r="O98" i="18"/>
  <c r="O113" i="18"/>
  <c r="N113" i="18"/>
  <c r="L113" i="18"/>
  <c r="J113" i="18"/>
  <c r="K113" i="18"/>
  <c r="G113" i="18"/>
  <c r="F113" i="18"/>
  <c r="M113" i="18"/>
  <c r="H113" i="18"/>
  <c r="N128" i="18"/>
  <c r="L128" i="18"/>
  <c r="E128" i="18"/>
  <c r="F128" i="18"/>
  <c r="G128" i="18"/>
  <c r="H128" i="18"/>
  <c r="J128" i="18"/>
  <c r="K128" i="18"/>
  <c r="M128" i="18"/>
  <c r="O128" i="18"/>
  <c r="N166" i="18"/>
  <c r="K166" i="18"/>
  <c r="M166" i="18"/>
  <c r="E166" i="18"/>
  <c r="F166" i="18"/>
  <c r="G166" i="18"/>
  <c r="H166" i="18"/>
  <c r="J166" i="18"/>
  <c r="O185" i="18"/>
  <c r="M185" i="18"/>
  <c r="L185" i="18"/>
  <c r="E185" i="18"/>
  <c r="F185" i="18"/>
  <c r="G185" i="18"/>
  <c r="H185" i="18"/>
  <c r="J185" i="18"/>
  <c r="K185" i="18"/>
  <c r="N185" i="18"/>
  <c r="N173" i="18"/>
  <c r="L173" i="18"/>
  <c r="E173" i="18"/>
  <c r="F173" i="18"/>
  <c r="G173" i="18"/>
  <c r="H173" i="18"/>
  <c r="J173" i="18"/>
  <c r="K173" i="18"/>
  <c r="M173" i="18"/>
  <c r="O173" i="18"/>
  <c r="O196" i="18"/>
  <c r="M196" i="18"/>
  <c r="L196" i="18"/>
  <c r="E196" i="18"/>
  <c r="F196" i="18"/>
  <c r="G196" i="18"/>
  <c r="H196" i="18"/>
  <c r="J196" i="18"/>
  <c r="K196" i="18"/>
  <c r="N196" i="18"/>
  <c r="E140" i="18"/>
  <c r="F140" i="18"/>
  <c r="G140" i="18"/>
  <c r="H140" i="18"/>
  <c r="J140" i="18"/>
  <c r="K140" i="18"/>
  <c r="L140" i="18"/>
  <c r="M140" i="18"/>
  <c r="N140" i="18"/>
  <c r="O140" i="18"/>
  <c r="E113" i="18"/>
  <c r="E23" i="18"/>
  <c r="J23" i="18"/>
  <c r="L23" i="18"/>
  <c r="F23" i="18"/>
  <c r="G23" i="18"/>
  <c r="H23" i="18"/>
  <c r="K23" i="18"/>
  <c r="M23" i="18"/>
  <c r="N23" i="18"/>
  <c r="O23" i="18"/>
  <c r="F46" i="18"/>
  <c r="J26" i="18"/>
  <c r="K26" i="18"/>
  <c r="O37" i="18"/>
  <c r="M37" i="18"/>
  <c r="J37" i="18"/>
  <c r="L37" i="18"/>
  <c r="E37" i="18"/>
  <c r="F37" i="18"/>
  <c r="G37" i="18"/>
  <c r="H37" i="18"/>
  <c r="K37" i="18"/>
  <c r="O49" i="18"/>
  <c r="N49" i="18"/>
  <c r="M49" i="18"/>
  <c r="J49" i="18"/>
  <c r="L49" i="18"/>
  <c r="E49" i="18"/>
  <c r="F49" i="18"/>
  <c r="H49" i="18"/>
  <c r="K49" i="18"/>
  <c r="O41" i="18"/>
  <c r="N41" i="18"/>
  <c r="M41" i="18"/>
  <c r="J41" i="18"/>
  <c r="H41" i="18"/>
  <c r="L41" i="18"/>
  <c r="E41" i="18"/>
  <c r="K41" i="18"/>
  <c r="O67" i="18"/>
  <c r="M67" i="18"/>
  <c r="O75" i="18"/>
  <c r="N75" i="18"/>
  <c r="K75" i="18"/>
  <c r="M75" i="18"/>
  <c r="L75" i="18"/>
  <c r="G75" i="18"/>
  <c r="F75" i="18"/>
  <c r="E75" i="18"/>
  <c r="H75" i="18"/>
  <c r="J75" i="18"/>
  <c r="O82" i="18"/>
  <c r="N82" i="18"/>
  <c r="K82" i="18"/>
  <c r="L82" i="18"/>
  <c r="E82" i="18"/>
  <c r="F82" i="18"/>
  <c r="G82" i="18"/>
  <c r="H82" i="18"/>
  <c r="J82" i="18"/>
  <c r="O94" i="18"/>
  <c r="N94" i="18"/>
  <c r="K94" i="18"/>
  <c r="M94" i="18"/>
  <c r="G94" i="18"/>
  <c r="F94" i="18"/>
  <c r="E94" i="18"/>
  <c r="H94" i="18"/>
  <c r="J94" i="18"/>
  <c r="L94" i="18"/>
  <c r="O86" i="18"/>
  <c r="N86" i="18"/>
  <c r="M86" i="18"/>
  <c r="K86" i="18"/>
  <c r="L86" i="18"/>
  <c r="E86" i="18"/>
  <c r="F86" i="18"/>
  <c r="G86" i="18"/>
  <c r="H86" i="18"/>
  <c r="J86" i="18"/>
  <c r="O97" i="18"/>
  <c r="N97" i="18"/>
  <c r="M97" i="18"/>
  <c r="L97" i="18"/>
  <c r="E97" i="18"/>
  <c r="F97" i="18"/>
  <c r="G97" i="18"/>
  <c r="H97" i="18"/>
  <c r="J97" i="18"/>
  <c r="O105" i="18"/>
  <c r="N105" i="18"/>
  <c r="M105" i="18"/>
  <c r="K105" i="18"/>
  <c r="L105" i="18"/>
  <c r="E105" i="18"/>
  <c r="F105" i="18"/>
  <c r="G105" i="18"/>
  <c r="H105" i="18"/>
  <c r="J105" i="18"/>
  <c r="K101" i="18"/>
  <c r="O124" i="18"/>
  <c r="N124" i="18"/>
  <c r="L124" i="18"/>
  <c r="G124" i="18"/>
  <c r="H124" i="18"/>
  <c r="J124" i="18"/>
  <c r="K124" i="18"/>
  <c r="M124" i="18"/>
  <c r="O127" i="18"/>
  <c r="M127" i="18"/>
  <c r="K127" i="18"/>
  <c r="L127" i="18"/>
  <c r="E127" i="18"/>
  <c r="F127" i="18"/>
  <c r="G127" i="18"/>
  <c r="H127" i="18"/>
  <c r="J127" i="18"/>
  <c r="N127" i="18"/>
  <c r="O154" i="18"/>
  <c r="N154" i="18"/>
  <c r="K154" i="18"/>
  <c r="E154" i="18"/>
  <c r="F154" i="18"/>
  <c r="G154" i="18"/>
  <c r="H154" i="18"/>
  <c r="J154" i="18"/>
  <c r="L154" i="18"/>
  <c r="M154" i="18"/>
  <c r="O150" i="18"/>
  <c r="N150" i="18"/>
  <c r="K150" i="18"/>
  <c r="M150" i="18"/>
  <c r="J150" i="18"/>
  <c r="H150" i="18"/>
  <c r="N157" i="18"/>
  <c r="O157" i="18"/>
  <c r="K157" i="18"/>
  <c r="L157" i="18"/>
  <c r="E157" i="18"/>
  <c r="F157" i="18"/>
  <c r="G157" i="18"/>
  <c r="H157" i="18"/>
  <c r="J157" i="18"/>
  <c r="M157" i="18"/>
  <c r="O161" i="18"/>
  <c r="N184" i="18"/>
  <c r="O184" i="18"/>
  <c r="M184" i="18"/>
  <c r="L184" i="18"/>
  <c r="E184" i="18"/>
  <c r="F184" i="18"/>
  <c r="G184" i="18"/>
  <c r="H184" i="18"/>
  <c r="J184" i="18"/>
  <c r="K184" i="18"/>
  <c r="O187" i="18"/>
  <c r="N187" i="18"/>
  <c r="M187" i="18"/>
  <c r="K187" i="18"/>
  <c r="J187" i="18"/>
  <c r="L187" i="18"/>
  <c r="E187" i="18"/>
  <c r="F187" i="18"/>
  <c r="H187" i="18"/>
  <c r="O199" i="18"/>
  <c r="N199" i="18"/>
  <c r="M199" i="18"/>
  <c r="K199" i="18"/>
  <c r="J199" i="18"/>
  <c r="H199" i="18"/>
  <c r="O195" i="18"/>
  <c r="O214" i="18"/>
  <c r="K214" i="18"/>
  <c r="J214" i="18"/>
  <c r="L214" i="18"/>
  <c r="E214" i="18"/>
  <c r="F214" i="18"/>
  <c r="H214" i="18"/>
  <c r="M214" i="18"/>
  <c r="N214" i="18"/>
  <c r="E216" i="18"/>
  <c r="E195" i="18"/>
  <c r="E168" i="18"/>
  <c r="G168" i="18"/>
  <c r="H168" i="18"/>
  <c r="J168" i="18"/>
  <c r="K168" i="18"/>
  <c r="L168" i="18"/>
  <c r="M168" i="18"/>
  <c r="N168" i="18"/>
  <c r="O168" i="18"/>
  <c r="E163" i="18"/>
  <c r="F163" i="18"/>
  <c r="H163" i="18"/>
  <c r="J163" i="18"/>
  <c r="K163" i="18"/>
  <c r="L163" i="18"/>
  <c r="M163" i="18"/>
  <c r="N163" i="18"/>
  <c r="O163" i="18"/>
  <c r="E152" i="18"/>
  <c r="F152" i="18"/>
  <c r="G152" i="18"/>
  <c r="H152" i="18"/>
  <c r="J152" i="18"/>
  <c r="K152" i="18"/>
  <c r="L152" i="18"/>
  <c r="M152" i="18"/>
  <c r="N152" i="18"/>
  <c r="O152" i="18"/>
  <c r="E122" i="18"/>
  <c r="G122" i="18"/>
  <c r="H122" i="18"/>
  <c r="J122" i="18"/>
  <c r="K122" i="18"/>
  <c r="L122" i="18"/>
  <c r="F122" i="18"/>
  <c r="M122" i="18"/>
  <c r="N122" i="18"/>
  <c r="O122" i="18"/>
  <c r="E101" i="18"/>
  <c r="F101" i="18"/>
  <c r="G101" i="18"/>
  <c r="H101" i="18"/>
  <c r="J101" i="18"/>
  <c r="L101" i="18"/>
  <c r="M101" i="18"/>
  <c r="N101" i="18"/>
  <c r="O101" i="18"/>
  <c r="E38" i="18"/>
  <c r="F38" i="18"/>
  <c r="G38" i="18"/>
  <c r="J38" i="18"/>
  <c r="K38" i="18"/>
  <c r="N38" i="18"/>
  <c r="F84" i="18"/>
  <c r="E84" i="18"/>
  <c r="G84" i="18"/>
  <c r="H84" i="18"/>
  <c r="J84" i="18"/>
  <c r="K84" i="18"/>
  <c r="L84" i="18"/>
  <c r="M84" i="18"/>
  <c r="N84" i="18"/>
  <c r="O84" i="18"/>
  <c r="F50" i="18"/>
  <c r="F40" i="18"/>
  <c r="E40" i="18"/>
  <c r="H40" i="18"/>
  <c r="J40" i="18"/>
  <c r="K40" i="18"/>
  <c r="L40" i="18"/>
  <c r="M40" i="18"/>
  <c r="N40" i="18"/>
  <c r="O40" i="18"/>
  <c r="F29" i="18"/>
  <c r="G88" i="18"/>
  <c r="L150" i="18"/>
  <c r="E150" i="18"/>
  <c r="F150" i="18"/>
  <c r="M146" i="18"/>
  <c r="N46" i="18"/>
  <c r="M46" i="18"/>
  <c r="L46" i="18"/>
  <c r="E46" i="18"/>
  <c r="G46" i="18"/>
  <c r="H46" i="18"/>
  <c r="K46" i="18"/>
  <c r="O46" i="18"/>
  <c r="O76" i="18"/>
  <c r="M76" i="18"/>
  <c r="N76" i="18"/>
  <c r="K76" i="18"/>
  <c r="L76" i="18"/>
  <c r="E76" i="18"/>
  <c r="F76" i="18"/>
  <c r="G76" i="18"/>
  <c r="H76" i="18"/>
  <c r="J76" i="18"/>
  <c r="N132" i="18"/>
  <c r="O132" i="18"/>
  <c r="L132" i="18"/>
  <c r="E132" i="18"/>
  <c r="F132" i="18"/>
  <c r="G132" i="18"/>
  <c r="H132" i="18"/>
  <c r="J132" i="18"/>
  <c r="K132" i="18"/>
  <c r="M132" i="18"/>
  <c r="O155" i="18"/>
  <c r="L155" i="18"/>
  <c r="E155" i="18"/>
  <c r="F155" i="18"/>
  <c r="G155" i="18"/>
  <c r="H155" i="18"/>
  <c r="J155" i="18"/>
  <c r="K155" i="18"/>
  <c r="M155" i="18"/>
  <c r="N155" i="18"/>
  <c r="N143" i="18"/>
  <c r="O143" i="18"/>
  <c r="L143" i="18"/>
  <c r="E143" i="18"/>
  <c r="F143" i="18"/>
  <c r="G143" i="18"/>
  <c r="H143" i="18"/>
  <c r="J143" i="18"/>
  <c r="K143" i="18"/>
  <c r="M143" i="18"/>
  <c r="O170" i="18"/>
  <c r="L170" i="18"/>
  <c r="E170" i="18"/>
  <c r="F170" i="18"/>
  <c r="G170" i="18"/>
  <c r="H170" i="18"/>
  <c r="J170" i="18"/>
  <c r="K170" i="18"/>
  <c r="M170" i="18"/>
  <c r="N170" i="18"/>
  <c r="E50" i="18"/>
  <c r="F35" i="18"/>
  <c r="F22" i="18"/>
  <c r="F24" i="18"/>
  <c r="F26" i="18"/>
  <c r="F31" i="18"/>
  <c r="F33" i="18"/>
  <c r="F39" i="18"/>
  <c r="F42" i="18"/>
  <c r="F44" i="18"/>
  <c r="F48" i="18"/>
  <c r="F51" i="18"/>
  <c r="F53" i="18"/>
  <c r="F56" i="18"/>
  <c r="F59" i="18"/>
  <c r="F61" i="18"/>
  <c r="F64" i="18"/>
  <c r="F66" i="18"/>
  <c r="F67" i="18"/>
  <c r="F68" i="18"/>
  <c r="F69" i="18"/>
  <c r="F70" i="18"/>
  <c r="F77" i="18"/>
  <c r="F81" i="18"/>
  <c r="F83" i="18"/>
  <c r="F85" i="18"/>
  <c r="F90" i="18"/>
  <c r="F92" i="18"/>
  <c r="F93" i="18"/>
  <c r="F96" i="18"/>
  <c r="F100" i="18"/>
  <c r="F104" i="18"/>
  <c r="F106" i="18"/>
  <c r="F108" i="18"/>
  <c r="F110" i="18"/>
  <c r="F115" i="18"/>
  <c r="F116" i="18"/>
  <c r="F118" i="18"/>
  <c r="F120" i="18"/>
  <c r="F121" i="18"/>
  <c r="F123" i="18"/>
  <c r="F125" i="18"/>
  <c r="F134" i="18"/>
  <c r="F135" i="18"/>
  <c r="F138" i="18"/>
  <c r="F139" i="18"/>
  <c r="F146" i="18"/>
  <c r="F148" i="18"/>
  <c r="F151" i="18"/>
  <c r="F156" i="18"/>
  <c r="F159" i="18"/>
  <c r="F169" i="18"/>
  <c r="F171" i="18"/>
  <c r="F179" i="18"/>
  <c r="F181" i="18"/>
  <c r="F182" i="18"/>
  <c r="F183" i="18"/>
  <c r="F193" i="18"/>
  <c r="F194" i="18"/>
  <c r="F195" i="18"/>
  <c r="F199" i="18"/>
  <c r="F208" i="18"/>
  <c r="F209" i="18"/>
  <c r="F211" i="18"/>
  <c r="G171" i="18"/>
  <c r="O33" i="18"/>
  <c r="M33" i="18"/>
  <c r="L33" i="18"/>
  <c r="E33" i="18"/>
  <c r="G33" i="18"/>
  <c r="H33" i="18"/>
  <c r="J33" i="18"/>
  <c r="K33" i="18"/>
  <c r="N33" i="18"/>
  <c r="O29" i="18"/>
  <c r="M29" i="18"/>
  <c r="N29" i="18"/>
  <c r="L29" i="18"/>
  <c r="E29" i="18"/>
  <c r="H29" i="18"/>
  <c r="J29" i="18"/>
  <c r="K29" i="18"/>
  <c r="O44" i="18"/>
  <c r="M44" i="18"/>
  <c r="L44" i="18"/>
  <c r="E44" i="18"/>
  <c r="G44" i="18"/>
  <c r="H44" i="18"/>
  <c r="J44" i="18"/>
  <c r="K44" i="18"/>
  <c r="N44" i="18"/>
  <c r="M70" i="18"/>
  <c r="L70" i="18"/>
  <c r="E70" i="18"/>
  <c r="G70" i="18"/>
  <c r="H70" i="18"/>
  <c r="J70" i="18"/>
  <c r="K70" i="18"/>
  <c r="N70" i="18"/>
  <c r="O70" i="18"/>
  <c r="N93" i="18"/>
  <c r="O93" i="18"/>
  <c r="L93" i="18"/>
  <c r="M93" i="18"/>
  <c r="J93" i="18"/>
  <c r="K93" i="18"/>
  <c r="E93" i="18"/>
  <c r="G93" i="18"/>
  <c r="H93" i="18"/>
  <c r="M104" i="18"/>
  <c r="O104" i="18"/>
  <c r="N104" i="18"/>
  <c r="K104" i="18"/>
  <c r="L104" i="18"/>
  <c r="E104" i="18"/>
  <c r="G104" i="18"/>
  <c r="H104" i="18"/>
  <c r="J104" i="18"/>
  <c r="M100" i="18"/>
  <c r="N100" i="18"/>
  <c r="O100" i="18"/>
  <c r="J100" i="18"/>
  <c r="E100" i="18"/>
  <c r="G100" i="18"/>
  <c r="H100" i="18"/>
  <c r="K100" i="18"/>
  <c r="L100" i="18"/>
  <c r="O130" i="18"/>
  <c r="M130" i="18"/>
  <c r="K130" i="18"/>
  <c r="N130" i="18"/>
  <c r="L130" i="18"/>
  <c r="E130" i="18"/>
  <c r="H130" i="18"/>
  <c r="J130" i="18"/>
  <c r="O183" i="18"/>
  <c r="M194" i="18"/>
  <c r="L194" i="18"/>
  <c r="E194" i="18"/>
  <c r="G194" i="18"/>
  <c r="H194" i="18"/>
  <c r="J194" i="18"/>
  <c r="K194" i="18"/>
  <c r="N194" i="18"/>
  <c r="O194" i="18"/>
  <c r="E199" i="18"/>
  <c r="G199" i="18"/>
  <c r="L199" i="18"/>
  <c r="G183" i="18"/>
  <c r="J183" i="18"/>
  <c r="G161" i="18"/>
  <c r="G68" i="18"/>
  <c r="J68" i="18"/>
  <c r="O68" i="18"/>
  <c r="E31" i="18"/>
  <c r="H31" i="18"/>
  <c r="J31" i="18"/>
  <c r="L31" i="18"/>
  <c r="M31" i="18"/>
  <c r="N31" i="18"/>
  <c r="O31" i="18"/>
  <c r="E26" i="18"/>
  <c r="G26" i="18"/>
  <c r="H26" i="18"/>
  <c r="L26" i="18"/>
  <c r="M26" i="18"/>
  <c r="N26" i="18"/>
  <c r="O26" i="18"/>
  <c r="G211" i="18"/>
  <c r="G146" i="18"/>
  <c r="N35" i="18"/>
  <c r="M35" i="18"/>
  <c r="L35" i="18"/>
  <c r="K35" i="18"/>
  <c r="E35" i="18"/>
  <c r="G35" i="18"/>
  <c r="H35" i="18"/>
  <c r="J35" i="18"/>
  <c r="O35" i="18"/>
  <c r="M125" i="18"/>
  <c r="L125" i="18"/>
  <c r="J125" i="18"/>
  <c r="N121" i="18"/>
  <c r="O121" i="18"/>
  <c r="L121" i="18"/>
  <c r="M121" i="18"/>
  <c r="J121" i="18"/>
  <c r="G121" i="18"/>
  <c r="H121" i="18"/>
  <c r="K121" i="18"/>
  <c r="K147" i="18"/>
  <c r="M147" i="18"/>
  <c r="L147" i="18"/>
  <c r="G147" i="18"/>
  <c r="H147" i="18"/>
  <c r="N162" i="18"/>
  <c r="L162" i="18"/>
  <c r="E162" i="18"/>
  <c r="G162" i="18"/>
  <c r="H162" i="18"/>
  <c r="J162" i="18"/>
  <c r="K162" i="18"/>
  <c r="M162" i="18"/>
  <c r="O162" i="18"/>
  <c r="O181" i="18"/>
  <c r="L181" i="18"/>
  <c r="M181" i="18"/>
  <c r="K181" i="18"/>
  <c r="E181" i="18"/>
  <c r="G181" i="18"/>
  <c r="H181" i="18"/>
  <c r="J181" i="18"/>
  <c r="N181" i="18"/>
  <c r="E192" i="18"/>
  <c r="J192" i="18"/>
  <c r="K192" i="18"/>
  <c r="O211" i="18"/>
  <c r="M211" i="18"/>
  <c r="L211" i="18"/>
  <c r="H211" i="18"/>
  <c r="E211" i="18"/>
  <c r="O24" i="18"/>
  <c r="N24" i="18"/>
  <c r="L24" i="18"/>
  <c r="K24" i="18"/>
  <c r="M24" i="18"/>
  <c r="J24" i="18"/>
  <c r="E24" i="18"/>
  <c r="E39" i="18"/>
  <c r="E42" i="18"/>
  <c r="E45" i="18"/>
  <c r="E48" i="18"/>
  <c r="E51" i="18"/>
  <c r="E53" i="18"/>
  <c r="E54" i="18"/>
  <c r="E56" i="18"/>
  <c r="E57" i="18"/>
  <c r="E59" i="18"/>
  <c r="E64" i="18"/>
  <c r="E66" i="18"/>
  <c r="E67" i="18"/>
  <c r="E68" i="18"/>
  <c r="E69" i="18"/>
  <c r="E77" i="18"/>
  <c r="E80" i="18"/>
  <c r="E81" i="18"/>
  <c r="E83" i="18"/>
  <c r="E85" i="18"/>
  <c r="E88" i="18"/>
  <c r="E90" i="18"/>
  <c r="E92" i="18"/>
  <c r="E96" i="18"/>
  <c r="E108" i="18"/>
  <c r="E109" i="18"/>
  <c r="E110" i="18"/>
  <c r="E115" i="18"/>
  <c r="E116" i="18"/>
  <c r="E118" i="18"/>
  <c r="E120" i="18"/>
  <c r="E123" i="18"/>
  <c r="E125" i="18"/>
  <c r="E126" i="18"/>
  <c r="E133" i="18"/>
  <c r="E134" i="18"/>
  <c r="E135" i="18"/>
  <c r="E138" i="18"/>
  <c r="E139" i="18"/>
  <c r="E146" i="18"/>
  <c r="E147" i="18"/>
  <c r="E151" i="18"/>
  <c r="E156" i="18"/>
  <c r="E159" i="18"/>
  <c r="E171" i="18"/>
  <c r="E176" i="18"/>
  <c r="E179" i="18"/>
  <c r="E182" i="18"/>
  <c r="E183" i="18"/>
  <c r="E193" i="18"/>
  <c r="E208" i="18"/>
  <c r="E209" i="18"/>
  <c r="G24" i="18"/>
  <c r="H24" i="18"/>
  <c r="O51" i="18"/>
  <c r="N51" i="18"/>
  <c r="L51" i="18"/>
  <c r="K51" i="18"/>
  <c r="M51" i="18"/>
  <c r="J51" i="18"/>
  <c r="G51" i="18"/>
  <c r="H51" i="18"/>
  <c r="O81" i="18"/>
  <c r="M81" i="18"/>
  <c r="N81" i="18"/>
  <c r="K81" i="18"/>
  <c r="G81" i="18"/>
  <c r="H81" i="18"/>
  <c r="J81" i="18"/>
  <c r="L81" i="18"/>
  <c r="M77" i="18"/>
  <c r="N77" i="18"/>
  <c r="L77" i="18"/>
  <c r="G77" i="18"/>
  <c r="H77" i="18"/>
  <c r="J77" i="18"/>
  <c r="K77" i="18"/>
  <c r="O77" i="18"/>
  <c r="K69" i="18"/>
  <c r="G69" i="18"/>
  <c r="H69" i="18"/>
  <c r="J69" i="18"/>
  <c r="L69" i="18"/>
  <c r="M69" i="18"/>
  <c r="N69" i="18"/>
  <c r="O69" i="18"/>
  <c r="O92" i="18"/>
  <c r="M92" i="18"/>
  <c r="N92" i="18"/>
  <c r="K92" i="18"/>
  <c r="L92" i="18"/>
  <c r="G92" i="18"/>
  <c r="H92" i="18"/>
  <c r="J92" i="18"/>
  <c r="M88" i="18"/>
  <c r="O88" i="18"/>
  <c r="N88" i="18"/>
  <c r="L88" i="18"/>
  <c r="H88" i="18"/>
  <c r="J88" i="18"/>
  <c r="K88" i="18"/>
  <c r="N133" i="18"/>
  <c r="O133" i="18"/>
  <c r="M133" i="18"/>
  <c r="G133" i="18"/>
  <c r="J133" i="18"/>
  <c r="O148" i="18"/>
  <c r="N148" i="18"/>
  <c r="M148" i="18"/>
  <c r="L148" i="18"/>
  <c r="G148" i="18"/>
  <c r="H148" i="18"/>
  <c r="J148" i="18"/>
  <c r="K148" i="18"/>
  <c r="O171" i="18"/>
  <c r="N171" i="18"/>
  <c r="L171" i="18"/>
  <c r="M171" i="18"/>
  <c r="H171" i="18"/>
  <c r="O159" i="18"/>
  <c r="N159" i="18"/>
  <c r="M159" i="18"/>
  <c r="L159" i="18"/>
  <c r="K159" i="18"/>
  <c r="G159" i="18"/>
  <c r="H159" i="18"/>
  <c r="J159" i="18"/>
  <c r="O182" i="18"/>
  <c r="N182" i="18"/>
  <c r="L182" i="18"/>
  <c r="H182" i="18"/>
  <c r="J182" i="18"/>
  <c r="K182" i="18"/>
  <c r="M182" i="18"/>
  <c r="N193" i="18"/>
  <c r="O193" i="18"/>
  <c r="L193" i="18"/>
  <c r="H193" i="18"/>
  <c r="J193" i="18"/>
  <c r="K193" i="18"/>
  <c r="M193" i="18"/>
  <c r="O216" i="18"/>
  <c r="N216" i="18"/>
  <c r="M216" i="18"/>
  <c r="L216" i="18"/>
  <c r="G216" i="18"/>
  <c r="H216" i="18"/>
  <c r="J216" i="18"/>
  <c r="K216" i="18"/>
  <c r="O208" i="18"/>
  <c r="L208" i="18"/>
  <c r="G208" i="18"/>
  <c r="H208" i="18"/>
  <c r="J208" i="18"/>
  <c r="K208" i="18"/>
  <c r="M208" i="18"/>
  <c r="N208" i="18"/>
  <c r="J171" i="18"/>
  <c r="K171" i="18"/>
  <c r="G125" i="18"/>
  <c r="H125" i="18"/>
  <c r="K125" i="18"/>
  <c r="N125" i="18"/>
  <c r="O125" i="18"/>
  <c r="G120" i="18"/>
  <c r="H120" i="18"/>
  <c r="J120" i="18"/>
  <c r="K120" i="18"/>
  <c r="L120" i="18"/>
  <c r="M120" i="18"/>
  <c r="N120" i="18"/>
  <c r="O120" i="18"/>
  <c r="G67" i="18"/>
  <c r="J203" i="18"/>
  <c r="J147" i="18"/>
  <c r="N147" i="18"/>
  <c r="O147" i="18"/>
  <c r="E16" i="18"/>
  <c r="F16" i="18"/>
  <c r="G16" i="18"/>
  <c r="J16" i="18"/>
  <c r="K16" i="18"/>
  <c r="L16" i="18"/>
  <c r="M16" i="18"/>
  <c r="N16" i="18"/>
  <c r="E15" i="18"/>
  <c r="F15" i="18"/>
  <c r="G15" i="18"/>
  <c r="J15" i="18"/>
  <c r="K15" i="18"/>
  <c r="L15" i="18"/>
  <c r="M15" i="18"/>
  <c r="N15" i="18"/>
  <c r="K7" i="18"/>
  <c r="L7" i="18"/>
  <c r="E7" i="18"/>
  <c r="E6" i="18"/>
  <c r="E9" i="18"/>
  <c r="E14" i="18"/>
  <c r="E18" i="18"/>
  <c r="E19" i="18"/>
  <c r="E20" i="18"/>
  <c r="F7" i="18"/>
  <c r="G7" i="18"/>
  <c r="J7" i="18"/>
  <c r="M7" i="18"/>
  <c r="N7" i="18"/>
  <c r="O7" i="18"/>
  <c r="F18" i="18"/>
  <c r="G18" i="18"/>
  <c r="J18" i="18"/>
  <c r="K18" i="18"/>
  <c r="L18" i="18"/>
  <c r="M18" i="18"/>
  <c r="N18" i="18"/>
  <c r="O18" i="18"/>
  <c r="F14" i="18"/>
  <c r="G14" i="18"/>
  <c r="J14" i="18"/>
  <c r="K14" i="18"/>
  <c r="L14" i="18"/>
  <c r="M14" i="18"/>
  <c r="N14" i="18"/>
  <c r="F10" i="18"/>
  <c r="J10" i="18"/>
  <c r="K10" i="18"/>
  <c r="L10" i="18"/>
  <c r="L6" i="18"/>
  <c r="F6" i="18"/>
  <c r="F9" i="18"/>
  <c r="F19" i="18"/>
  <c r="F20" i="18"/>
  <c r="G6" i="18"/>
  <c r="G9" i="18"/>
  <c r="G10" i="18"/>
  <c r="G20" i="18"/>
  <c r="J6" i="18"/>
  <c r="K6" i="18"/>
  <c r="M6" i="18"/>
  <c r="N6" i="18"/>
  <c r="O6" i="18"/>
  <c r="L9" i="18"/>
  <c r="L19" i="18"/>
  <c r="J19" i="18"/>
  <c r="K19" i="18"/>
  <c r="L20" i="18"/>
  <c r="J20" i="18"/>
  <c r="K20" i="18"/>
  <c r="M20" i="18"/>
  <c r="N20" i="18"/>
  <c r="O20" i="18"/>
  <c r="M10" i="18"/>
  <c r="N10" i="18"/>
  <c r="J9" i="18"/>
  <c r="K9" i="18"/>
  <c r="M9" i="18"/>
  <c r="N9" i="18"/>
  <c r="K32" i="64"/>
  <c r="K32" i="63"/>
  <c r="C32" i="63"/>
  <c r="C5" i="63" s="1"/>
  <c r="C56" i="63"/>
  <c r="J19" i="1"/>
  <c r="J54" i="1" s="1"/>
  <c r="J55" i="1" s="1"/>
  <c r="J4" i="1"/>
  <c r="C32" i="68"/>
  <c r="C32" i="67"/>
  <c r="C5" i="67" s="1"/>
  <c r="D3" i="56"/>
  <c r="B1" i="56"/>
  <c r="K32" i="68"/>
  <c r="C6" i="68" s="1"/>
  <c r="G40" i="1"/>
  <c r="L55" i="59" s="1"/>
  <c r="I40" i="1"/>
  <c r="L55" i="61" s="1"/>
  <c r="K32" i="40"/>
  <c r="C6" i="40" s="1"/>
  <c r="C32" i="64"/>
  <c r="C56" i="64"/>
  <c r="K4" i="1"/>
  <c r="K19" i="1"/>
  <c r="K32" i="66"/>
  <c r="C32" i="66"/>
  <c r="C56" i="66"/>
  <c r="K32" i="65"/>
  <c r="C6" i="65" s="1"/>
  <c r="C32" i="65"/>
  <c r="C56" i="65"/>
  <c r="H19" i="1"/>
  <c r="H4" i="1"/>
  <c r="K32" i="62"/>
  <c r="C56" i="62"/>
  <c r="K32" i="61"/>
  <c r="C32" i="61"/>
  <c r="C56" i="61"/>
  <c r="C56" i="59"/>
  <c r="C32" i="59"/>
  <c r="K32" i="59"/>
  <c r="C6" i="59" s="1"/>
  <c r="C32" i="40"/>
  <c r="O5" i="1"/>
  <c r="P5" i="1"/>
  <c r="N4" i="1"/>
  <c r="D4" i="1"/>
  <c r="C4" i="1"/>
  <c r="E4" i="1"/>
  <c r="F4" i="1"/>
  <c r="F55" i="1" s="1"/>
  <c r="G4" i="1"/>
  <c r="I4" i="1"/>
  <c r="L4" i="1"/>
  <c r="M4" i="1"/>
  <c r="E19" i="1"/>
  <c r="E54" i="1"/>
  <c r="E55" i="1" s="1"/>
  <c r="G19" i="1"/>
  <c r="G54" i="1" s="1"/>
  <c r="M19" i="1"/>
  <c r="M54" i="1" s="1"/>
  <c r="M55" i="1" s="1"/>
  <c r="N40" i="1"/>
  <c r="L55" i="66" s="1"/>
  <c r="O20" i="1"/>
  <c r="P20" i="1" s="1"/>
  <c r="D19" i="1"/>
  <c r="C19" i="1"/>
  <c r="F40" i="1"/>
  <c r="L55" i="40" s="1"/>
  <c r="L40" i="1"/>
  <c r="L55" i="64"/>
  <c r="F19" i="1"/>
  <c r="I19" i="1"/>
  <c r="L19" i="1"/>
  <c r="L54" i="1" s="1"/>
  <c r="L55" i="1" s="1"/>
  <c r="N19" i="1"/>
  <c r="N54" i="1" s="1"/>
  <c r="B19" i="21"/>
  <c r="B18" i="21"/>
  <c r="B17" i="21"/>
  <c r="B16" i="21"/>
  <c r="B15" i="21"/>
  <c r="B14" i="21"/>
  <c r="B13" i="21"/>
  <c r="B12" i="21"/>
  <c r="B11" i="21"/>
  <c r="B9" i="21"/>
  <c r="B8" i="21"/>
  <c r="B7" i="21"/>
  <c r="B5" i="21"/>
  <c r="B202" i="18"/>
  <c r="B187" i="18"/>
  <c r="B172" i="18"/>
  <c r="B157" i="18"/>
  <c r="B142" i="18"/>
  <c r="B127" i="18"/>
  <c r="B112" i="18"/>
  <c r="B97" i="18"/>
  <c r="B37" i="18"/>
  <c r="B22" i="18"/>
  <c r="O42" i="1"/>
  <c r="P42" i="1" s="1"/>
  <c r="O41" i="1"/>
  <c r="P41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3" i="1"/>
  <c r="P43" i="1" s="1"/>
  <c r="B19" i="1"/>
  <c r="S78" i="64"/>
  <c r="S58" i="60"/>
  <c r="S59" i="60" s="1"/>
  <c r="S60" i="60" s="1"/>
  <c r="S61" i="60" s="1"/>
  <c r="S62" i="60" s="1"/>
  <c r="S63" i="60" s="1"/>
  <c r="S64" i="60" s="1"/>
  <c r="S65" i="60"/>
  <c r="S66" i="60"/>
  <c r="S58" i="63"/>
  <c r="S59" i="63"/>
  <c r="S60" i="63" s="1"/>
  <c r="S61" i="63" s="1"/>
  <c r="S62" i="63" s="1"/>
  <c r="S58" i="62"/>
  <c r="S59" i="62"/>
  <c r="S60" i="62" s="1"/>
  <c r="S61" i="62" s="1"/>
  <c r="S62" i="62" s="1"/>
  <c r="S63" i="62" s="1"/>
  <c r="S64" i="62" s="1"/>
  <c r="S65" i="61"/>
  <c r="S66" i="61"/>
  <c r="S67" i="61"/>
  <c r="S86" i="61"/>
  <c r="S87" i="61"/>
  <c r="S88" i="61"/>
  <c r="S89" i="61"/>
  <c r="S90" i="61"/>
  <c r="S91" i="61"/>
  <c r="S92" i="61"/>
  <c r="S93" i="61"/>
  <c r="S94" i="61"/>
  <c r="S95" i="61"/>
  <c r="S96" i="61"/>
  <c r="S97" i="61"/>
  <c r="S98" i="61"/>
  <c r="S99" i="61"/>
  <c r="S100" i="61"/>
  <c r="S101" i="61"/>
  <c r="S102" i="61"/>
  <c r="S103" i="61"/>
  <c r="S104" i="61"/>
  <c r="S105" i="61"/>
  <c r="S106" i="61"/>
  <c r="S107" i="61"/>
  <c r="B24" i="16"/>
  <c r="B32" i="16"/>
  <c r="B27" i="16"/>
  <c r="B23" i="16"/>
  <c r="B26" i="16"/>
  <c r="B22" i="16"/>
  <c r="B28" i="16"/>
  <c r="S65" i="68"/>
  <c r="S66" i="68"/>
  <c r="S67" i="68"/>
  <c r="H59" i="18"/>
  <c r="N59" i="18"/>
  <c r="O59" i="18"/>
  <c r="K59" i="18"/>
  <c r="M59" i="18"/>
  <c r="J59" i="18"/>
  <c r="G59" i="18"/>
  <c r="L59" i="18"/>
  <c r="M13" i="18"/>
  <c r="K13" i="18"/>
  <c r="M151" i="18"/>
  <c r="N151" i="18"/>
  <c r="L151" i="18"/>
  <c r="G151" i="18"/>
  <c r="H151" i="18"/>
  <c r="J151" i="18"/>
  <c r="K151" i="18"/>
  <c r="O151" i="18"/>
  <c r="H209" i="18"/>
  <c r="J209" i="18"/>
  <c r="L209" i="18"/>
  <c r="G209" i="18"/>
  <c r="K209" i="18"/>
  <c r="M209" i="18"/>
  <c r="N209" i="18"/>
  <c r="O209" i="18"/>
  <c r="B21" i="16"/>
  <c r="G48" i="18"/>
  <c r="H48" i="18"/>
  <c r="J48" i="18"/>
  <c r="K48" i="18"/>
  <c r="L48" i="18"/>
  <c r="M48" i="18"/>
  <c r="N48" i="18"/>
  <c r="O48" i="18"/>
  <c r="N13" i="18"/>
  <c r="B20" i="16"/>
  <c r="G96" i="18"/>
  <c r="H96" i="18"/>
  <c r="J96" i="18"/>
  <c r="K96" i="18"/>
  <c r="L96" i="18"/>
  <c r="M96" i="18"/>
  <c r="N96" i="18"/>
  <c r="O96" i="18"/>
  <c r="J116" i="18"/>
  <c r="O116" i="18"/>
  <c r="G116" i="18"/>
  <c r="H116" i="18"/>
  <c r="K116" i="18"/>
  <c r="L116" i="18"/>
  <c r="M116" i="18"/>
  <c r="J179" i="18"/>
  <c r="K179" i="18"/>
  <c r="L179" i="18"/>
  <c r="M179" i="18"/>
  <c r="N179" i="18"/>
  <c r="O179" i="18"/>
  <c r="G42" i="18"/>
  <c r="H42" i="18"/>
  <c r="J42" i="18"/>
  <c r="L42" i="18"/>
  <c r="K42" i="18"/>
  <c r="M42" i="18"/>
  <c r="N42" i="18"/>
  <c r="O42" i="18"/>
  <c r="B29" i="16"/>
  <c r="O53" i="18"/>
  <c r="J53" i="18"/>
  <c r="G53" i="18"/>
  <c r="H53" i="18"/>
  <c r="K53" i="18"/>
  <c r="L53" i="18"/>
  <c r="M53" i="18"/>
  <c r="N53" i="18"/>
  <c r="H134" i="18"/>
  <c r="G134" i="18"/>
  <c r="J134" i="18"/>
  <c r="K134" i="18"/>
  <c r="L134" i="18"/>
  <c r="M134" i="18"/>
  <c r="N134" i="18"/>
  <c r="J85" i="18"/>
  <c r="G85" i="18"/>
  <c r="K85" i="18"/>
  <c r="L85" i="18"/>
  <c r="H85" i="18"/>
  <c r="J118" i="18"/>
  <c r="K118" i="18"/>
  <c r="L118" i="18"/>
  <c r="N118" i="18"/>
  <c r="K133" i="18"/>
  <c r="L133" i="18"/>
  <c r="H133" i="18"/>
  <c r="O16" i="94"/>
  <c r="J115" i="18"/>
  <c r="L115" i="18"/>
  <c r="K115" i="18"/>
  <c r="M115" i="18"/>
  <c r="O115" i="18"/>
  <c r="O64" i="18"/>
  <c r="D54" i="1"/>
  <c r="G45" i="18"/>
  <c r="K45" i="18"/>
  <c r="L45" i="18"/>
  <c r="H45" i="18"/>
  <c r="N45" i="18"/>
  <c r="O45" i="18"/>
  <c r="J13" i="18"/>
  <c r="G64" i="18"/>
  <c r="H64" i="18"/>
  <c r="J64" i="18"/>
  <c r="K64" i="18"/>
  <c r="L64" i="18"/>
  <c r="M64" i="18"/>
  <c r="N64" i="18"/>
  <c r="K39" i="18"/>
  <c r="K54" i="18"/>
  <c r="K56" i="18"/>
  <c r="K66" i="18"/>
  <c r="K67" i="18"/>
  <c r="K68" i="18"/>
  <c r="K83" i="18"/>
  <c r="K90" i="18"/>
  <c r="K102" i="18"/>
  <c r="K108" i="18"/>
  <c r="K109" i="18"/>
  <c r="K110" i="18"/>
  <c r="K123" i="18"/>
  <c r="K126" i="18"/>
  <c r="K135" i="18"/>
  <c r="K138" i="18"/>
  <c r="K139" i="18"/>
  <c r="K146" i="18"/>
  <c r="K156" i="18"/>
  <c r="K183" i="18"/>
  <c r="K195" i="18"/>
  <c r="K211" i="18"/>
  <c r="J106" i="18"/>
  <c r="M106" i="18"/>
  <c r="O90" i="18"/>
  <c r="H90" i="18"/>
  <c r="L90" i="18"/>
  <c r="G90" i="18"/>
  <c r="J90" i="18"/>
  <c r="N90" i="18"/>
  <c r="G156" i="18"/>
  <c r="L139" i="18"/>
  <c r="N139" i="18"/>
  <c r="O139" i="18"/>
  <c r="H139" i="18"/>
  <c r="F28" i="81"/>
  <c r="L80" i="18"/>
  <c r="H80" i="18"/>
  <c r="N54" i="18"/>
  <c r="O54" i="18"/>
  <c r="L8" i="17"/>
  <c r="F8" i="17"/>
  <c r="G8" i="17"/>
  <c r="I8" i="17"/>
  <c r="J8" i="17"/>
  <c r="K8" i="17"/>
  <c r="C8" i="17"/>
  <c r="N8" i="17"/>
  <c r="Q8" i="94"/>
  <c r="R8" i="94" s="1"/>
  <c r="S58" i="69"/>
  <c r="S59" i="69" s="1"/>
  <c r="S60" i="69" s="1"/>
  <c r="S61" i="69" s="1"/>
  <c r="S62" i="69" s="1"/>
  <c r="S63" i="69" s="1"/>
  <c r="S64" i="69" s="1"/>
  <c r="G110" i="18"/>
  <c r="H110" i="18"/>
  <c r="J110" i="18"/>
  <c r="L110" i="18"/>
  <c r="M110" i="18"/>
  <c r="N110" i="18"/>
  <c r="O110" i="18"/>
  <c r="H54" i="1"/>
  <c r="G83" i="18"/>
  <c r="H83" i="18"/>
  <c r="J83" i="18"/>
  <c r="L83" i="18"/>
  <c r="M83" i="18"/>
  <c r="N83" i="18"/>
  <c r="O83" i="18"/>
  <c r="N183" i="18"/>
  <c r="M183" i="18"/>
  <c r="H183" i="18"/>
  <c r="L56" i="18"/>
  <c r="G56" i="18"/>
  <c r="H56" i="18"/>
  <c r="J56" i="18"/>
  <c r="M56" i="18"/>
  <c r="N56" i="18"/>
  <c r="O56" i="18"/>
  <c r="H146" i="18"/>
  <c r="J146" i="18"/>
  <c r="L146" i="18"/>
  <c r="N146" i="18"/>
  <c r="O146" i="18"/>
  <c r="H39" i="18"/>
  <c r="J39" i="18"/>
  <c r="L39" i="18"/>
  <c r="M39" i="18"/>
  <c r="N39" i="18"/>
  <c r="O39" i="18"/>
  <c r="H156" i="18"/>
  <c r="J156" i="18"/>
  <c r="L156" i="18"/>
  <c r="M156" i="18"/>
  <c r="N156" i="18"/>
  <c r="O156" i="18"/>
  <c r="G138" i="18"/>
  <c r="H138" i="18"/>
  <c r="J138" i="18"/>
  <c r="L138" i="18"/>
  <c r="M138" i="18"/>
  <c r="O138" i="18"/>
  <c r="J211" i="18"/>
  <c r="N211" i="18"/>
  <c r="H67" i="18"/>
  <c r="L67" i="18"/>
  <c r="J67" i="18"/>
  <c r="N67" i="18"/>
  <c r="L68" i="18"/>
  <c r="H68" i="18"/>
  <c r="N195" i="18"/>
  <c r="G195" i="18"/>
  <c r="H195" i="18"/>
  <c r="J195" i="18"/>
  <c r="L195" i="18"/>
  <c r="M195" i="18"/>
  <c r="J102" i="18"/>
  <c r="H102" i="18"/>
  <c r="L102" i="18"/>
  <c r="L135" i="18"/>
  <c r="G135" i="18"/>
  <c r="H135" i="18"/>
  <c r="M135" i="18"/>
  <c r="N135" i="18"/>
  <c r="O135" i="18"/>
  <c r="L176" i="18"/>
  <c r="G176" i="18"/>
  <c r="H176" i="18"/>
  <c r="J176" i="18"/>
  <c r="M176" i="18"/>
  <c r="N176" i="18"/>
  <c r="O176" i="18"/>
  <c r="H192" i="18"/>
  <c r="L192" i="18"/>
  <c r="M192" i="18"/>
  <c r="N192" i="18"/>
  <c r="H169" i="18"/>
  <c r="N22" i="18"/>
  <c r="L66" i="18"/>
  <c r="G66" i="18"/>
  <c r="H66" i="18"/>
  <c r="J66" i="18"/>
  <c r="M66" i="18"/>
  <c r="N66" i="18"/>
  <c r="O66" i="18"/>
  <c r="L191" i="18"/>
  <c r="G169" i="18"/>
  <c r="M22" i="18"/>
  <c r="L57" i="18"/>
  <c r="H57" i="18"/>
  <c r="M57" i="18"/>
  <c r="L54" i="18"/>
  <c r="J54" i="18"/>
  <c r="M54" i="18"/>
  <c r="O206" i="18"/>
  <c r="L169" i="18"/>
  <c r="L22" i="18"/>
  <c r="G22" i="18"/>
  <c r="G61" i="18"/>
  <c r="G63" i="18"/>
  <c r="G123" i="18"/>
  <c r="H22" i="18"/>
  <c r="H108" i="18"/>
  <c r="H123" i="18"/>
  <c r="J22" i="18"/>
  <c r="N108" i="18"/>
  <c r="O126" i="18"/>
  <c r="L108" i="18"/>
  <c r="J108" i="18"/>
  <c r="N126" i="18"/>
  <c r="L61" i="18"/>
  <c r="N61" i="18"/>
  <c r="M126" i="18"/>
  <c r="L126" i="18"/>
  <c r="L166" i="18"/>
  <c r="N186" i="18"/>
  <c r="F4" i="17"/>
  <c r="F18" i="17"/>
  <c r="H18" i="17"/>
  <c r="L15" i="69"/>
  <c r="L20" i="59"/>
  <c r="L14" i="69"/>
  <c r="M14" i="69" s="1"/>
  <c r="L17" i="69"/>
  <c r="L19" i="69"/>
  <c r="L20" i="69"/>
  <c r="M20" i="69" s="1"/>
  <c r="L19" i="68"/>
  <c r="L20" i="40"/>
  <c r="L22" i="40"/>
  <c r="L17" i="68"/>
  <c r="L11" i="59"/>
  <c r="L14" i="40"/>
  <c r="M14" i="40" s="1"/>
  <c r="L21" i="59"/>
  <c r="M21" i="59" s="1"/>
  <c r="L18" i="59"/>
  <c r="L19" i="59"/>
  <c r="L16" i="59"/>
  <c r="L16" i="69"/>
  <c r="L19" i="40"/>
  <c r="L18" i="68"/>
  <c r="L21" i="40"/>
  <c r="M21" i="40" s="1"/>
  <c r="L13" i="68"/>
  <c r="L16" i="40"/>
  <c r="L17" i="40"/>
  <c r="M17" i="40" s="1"/>
  <c r="O123" i="18"/>
  <c r="J123" i="18"/>
  <c r="L123" i="18"/>
  <c r="M123" i="18"/>
  <c r="N123" i="18"/>
  <c r="L183" i="18"/>
  <c r="O10" i="18"/>
  <c r="S81" i="69"/>
  <c r="S82" i="69" s="1"/>
  <c r="S83" i="69" s="1"/>
  <c r="S84" i="69" s="1"/>
  <c r="S85" i="69" s="1"/>
  <c r="S86" i="69" s="1"/>
  <c r="S87" i="69" s="1"/>
  <c r="S88" i="69" s="1"/>
  <c r="D4" i="17"/>
  <c r="D18" i="17" s="1"/>
  <c r="O109" i="18"/>
  <c r="L4" i="17"/>
  <c r="L18" i="17" s="1"/>
  <c r="G14" i="17"/>
  <c r="K14" i="17"/>
  <c r="E4" i="17"/>
  <c r="E18" i="17" s="1"/>
  <c r="E21" i="17" s="1"/>
  <c r="J4" i="17"/>
  <c r="J18" i="17"/>
  <c r="J109" i="18"/>
  <c r="L16" i="17"/>
  <c r="N10" i="17"/>
  <c r="I4" i="17"/>
  <c r="I18" i="17" s="1"/>
  <c r="K16" i="17"/>
  <c r="D16" i="17"/>
  <c r="G16" i="17"/>
  <c r="I16" i="17"/>
  <c r="K10" i="17"/>
  <c r="F10" i="17"/>
  <c r="G10" i="17"/>
  <c r="C4" i="17"/>
  <c r="C18" i="17" s="1"/>
  <c r="C5" i="69"/>
  <c r="L17" i="67"/>
  <c r="L18" i="67"/>
  <c r="C5" i="59"/>
  <c r="F54" i="1"/>
  <c r="C5" i="40"/>
  <c r="L17" i="63"/>
  <c r="L23" i="63"/>
  <c r="L21" i="63"/>
  <c r="O19" i="1"/>
  <c r="P19" i="1" s="1"/>
  <c r="I54" i="1"/>
  <c r="I55" i="1" s="1"/>
  <c r="J3" i="83"/>
  <c r="L14" i="62"/>
  <c r="L17" i="62"/>
  <c r="L20" i="61"/>
  <c r="N11" i="61"/>
  <c r="L60" i="18" l="1"/>
  <c r="H60" i="18"/>
  <c r="N60" i="18"/>
  <c r="E60" i="18"/>
  <c r="J60" i="18"/>
  <c r="O60" i="18"/>
  <c r="H14" i="17"/>
  <c r="F14" i="17"/>
  <c r="J14" i="17"/>
  <c r="E14" i="17"/>
  <c r="I14" i="17"/>
  <c r="H10" i="17"/>
  <c r="M10" i="17"/>
  <c r="H6" i="17"/>
  <c r="G6" i="17"/>
  <c r="K6" i="17"/>
  <c r="M144" i="18"/>
  <c r="J144" i="18"/>
  <c r="G144" i="18"/>
  <c r="O144" i="18"/>
  <c r="F190" i="18"/>
  <c r="E190" i="18"/>
  <c r="M190" i="18"/>
  <c r="G190" i="18"/>
  <c r="N190" i="18"/>
  <c r="E213" i="18"/>
  <c r="L213" i="18"/>
  <c r="G179" i="18"/>
  <c r="H179" i="18"/>
  <c r="G177" i="18"/>
  <c r="M177" i="18"/>
  <c r="G117" i="18"/>
  <c r="L117" i="18"/>
  <c r="F95" i="18"/>
  <c r="L95" i="18"/>
  <c r="O95" i="18"/>
  <c r="H167" i="18"/>
  <c r="M167" i="18"/>
  <c r="E99" i="18"/>
  <c r="K99" i="18"/>
  <c r="O99" i="18"/>
  <c r="E73" i="18"/>
  <c r="J73" i="18"/>
  <c r="N73" i="18"/>
  <c r="H12" i="18"/>
  <c r="E12" i="18"/>
  <c r="K12" i="18"/>
  <c r="E160" i="18"/>
  <c r="K160" i="18"/>
  <c r="H89" i="18"/>
  <c r="N89" i="18"/>
  <c r="E25" i="18"/>
  <c r="H25" i="18"/>
  <c r="N25" i="18"/>
  <c r="K79" i="18"/>
  <c r="G79" i="18"/>
  <c r="O79" i="18"/>
  <c r="K191" i="18"/>
  <c r="G191" i="18"/>
  <c r="N191" i="18"/>
  <c r="J112" i="18"/>
  <c r="H112" i="18"/>
  <c r="E58" i="18"/>
  <c r="G58" i="18"/>
  <c r="J58" i="18"/>
  <c r="G73" i="18"/>
  <c r="J12" i="18"/>
  <c r="O213" i="18"/>
  <c r="J213" i="18"/>
  <c r="M160" i="18"/>
  <c r="H160" i="18"/>
  <c r="J89" i="18"/>
  <c r="F79" i="18"/>
  <c r="H191" i="18"/>
  <c r="M112" i="18"/>
  <c r="E112" i="18"/>
  <c r="M25" i="18"/>
  <c r="F25" i="18"/>
  <c r="J190" i="18"/>
  <c r="L58" i="18"/>
  <c r="K60" i="18"/>
  <c r="K58" i="18"/>
  <c r="N14" i="17"/>
  <c r="H17" i="17"/>
  <c r="C17" i="17"/>
  <c r="N17" i="17"/>
  <c r="K17" i="17"/>
  <c r="H13" i="17"/>
  <c r="I13" i="17"/>
  <c r="M13" i="17"/>
  <c r="K13" i="17"/>
  <c r="L13" i="17"/>
  <c r="F80" i="18"/>
  <c r="M80" i="18"/>
  <c r="J50" i="18"/>
  <c r="L28" i="18"/>
  <c r="N175" i="18"/>
  <c r="K175" i="18"/>
  <c r="N72" i="18"/>
  <c r="J72" i="18"/>
  <c r="H72" i="18"/>
  <c r="N202" i="18"/>
  <c r="J202" i="18"/>
  <c r="E202" i="18"/>
  <c r="N177" i="18"/>
  <c r="F177" i="18"/>
  <c r="O117" i="18"/>
  <c r="J117" i="18"/>
  <c r="N95" i="18"/>
  <c r="H95" i="18"/>
  <c r="O167" i="18"/>
  <c r="J167" i="18"/>
  <c r="N144" i="18"/>
  <c r="E144" i="18"/>
  <c r="N99" i="18"/>
  <c r="H99" i="18"/>
  <c r="L73" i="18"/>
  <c r="F73" i="18"/>
  <c r="N12" i="18"/>
  <c r="G12" i="18"/>
  <c r="N80" i="18"/>
  <c r="N213" i="18"/>
  <c r="G213" i="18"/>
  <c r="J160" i="18"/>
  <c r="O89" i="18"/>
  <c r="G89" i="18"/>
  <c r="N79" i="18"/>
  <c r="E79" i="18"/>
  <c r="O191" i="18"/>
  <c r="E191" i="18"/>
  <c r="G112" i="18"/>
  <c r="L25" i="18"/>
  <c r="M95" i="18"/>
  <c r="H190" i="18"/>
  <c r="H58" i="18"/>
  <c r="G60" i="18"/>
  <c r="L14" i="17"/>
  <c r="D13" i="17"/>
  <c r="M17" i="17"/>
  <c r="M175" i="18"/>
  <c r="J175" i="18"/>
  <c r="M72" i="18"/>
  <c r="M202" i="18"/>
  <c r="L177" i="18"/>
  <c r="E177" i="18"/>
  <c r="N117" i="18"/>
  <c r="H117" i="18"/>
  <c r="J95" i="18"/>
  <c r="G95" i="18"/>
  <c r="N167" i="18"/>
  <c r="G167" i="18"/>
  <c r="K144" i="18"/>
  <c r="L144" i="18"/>
  <c r="M99" i="18"/>
  <c r="F99" i="18"/>
  <c r="K73" i="18"/>
  <c r="M12" i="18"/>
  <c r="F12" i="18"/>
  <c r="M213" i="18"/>
  <c r="F213" i="18"/>
  <c r="O160" i="18"/>
  <c r="G160" i="18"/>
  <c r="L89" i="18"/>
  <c r="E89" i="18"/>
  <c r="M79" i="18"/>
  <c r="L79" i="18"/>
  <c r="M191" i="18"/>
  <c r="F191" i="18"/>
  <c r="O112" i="18"/>
  <c r="F112" i="18"/>
  <c r="J25" i="18"/>
  <c r="L190" i="18"/>
  <c r="O58" i="18"/>
  <c r="F60" i="18"/>
  <c r="J17" i="17"/>
  <c r="D14" i="17"/>
  <c r="E6" i="17"/>
  <c r="M14" i="17"/>
  <c r="M210" i="18"/>
  <c r="G210" i="18"/>
  <c r="O189" i="18"/>
  <c r="K189" i="18"/>
  <c r="M103" i="18"/>
  <c r="N47" i="18"/>
  <c r="J47" i="18"/>
  <c r="M36" i="18"/>
  <c r="O74" i="18"/>
  <c r="K74" i="18"/>
  <c r="O172" i="18"/>
  <c r="H172" i="18"/>
  <c r="N30" i="18"/>
  <c r="H30" i="18"/>
  <c r="O129" i="18"/>
  <c r="J129" i="18"/>
  <c r="K210" i="18"/>
  <c r="F54" i="18"/>
  <c r="M52" i="18"/>
  <c r="N12" i="17"/>
  <c r="G12" i="17"/>
  <c r="I88" i="18"/>
  <c r="D88" i="18"/>
  <c r="F88" i="18"/>
  <c r="I109" i="18"/>
  <c r="D109" i="18"/>
  <c r="F109" i="18"/>
  <c r="N109" i="18"/>
  <c r="H109" i="18"/>
  <c r="L109" i="18"/>
  <c r="I135" i="18"/>
  <c r="D135" i="18"/>
  <c r="I156" i="18"/>
  <c r="D156" i="18"/>
  <c r="I183" i="18"/>
  <c r="D183" i="18"/>
  <c r="I62" i="18"/>
  <c r="D62" i="18"/>
  <c r="F62" i="18"/>
  <c r="E62" i="18"/>
  <c r="J62" i="18"/>
  <c r="L62" i="18"/>
  <c r="M62" i="18"/>
  <c r="I83" i="18"/>
  <c r="D83" i="18"/>
  <c r="I126" i="18"/>
  <c r="D126" i="18"/>
  <c r="H126" i="18"/>
  <c r="F126" i="18"/>
  <c r="J126" i="18"/>
  <c r="H62" i="18"/>
  <c r="I61" i="18"/>
  <c r="D61" i="18"/>
  <c r="K61" i="18"/>
  <c r="E61" i="18"/>
  <c r="H61" i="18"/>
  <c r="O61" i="18"/>
  <c r="M109" i="18"/>
  <c r="I123" i="18"/>
  <c r="D123" i="18"/>
  <c r="I211" i="18"/>
  <c r="D211" i="18"/>
  <c r="J61" i="18"/>
  <c r="O62" i="18"/>
  <c r="H4" i="17"/>
  <c r="M4" i="17"/>
  <c r="M18" i="17" s="1"/>
  <c r="I119" i="18"/>
  <c r="D119" i="18"/>
  <c r="F119" i="18"/>
  <c r="K119" i="18"/>
  <c r="H119" i="18"/>
  <c r="N119" i="18"/>
  <c r="I139" i="18"/>
  <c r="D139" i="18"/>
  <c r="M139" i="18"/>
  <c r="G139" i="18"/>
  <c r="I64" i="18"/>
  <c r="D64" i="18"/>
  <c r="I45" i="18"/>
  <c r="D45" i="18"/>
  <c r="J45" i="18"/>
  <c r="I85" i="18"/>
  <c r="D85" i="18"/>
  <c r="I7" i="18"/>
  <c r="D7" i="18"/>
  <c r="I209" i="18"/>
  <c r="D209" i="18"/>
  <c r="I6" i="18"/>
  <c r="D6" i="18"/>
  <c r="H6" i="18"/>
  <c r="I125" i="18"/>
  <c r="D125" i="18"/>
  <c r="I76" i="18"/>
  <c r="D76" i="18"/>
  <c r="I38" i="18"/>
  <c r="D38" i="18"/>
  <c r="I197" i="18"/>
  <c r="D197" i="18"/>
  <c r="I87" i="18"/>
  <c r="D87" i="18"/>
  <c r="G87" i="18"/>
  <c r="E87" i="18"/>
  <c r="K87" i="18"/>
  <c r="O87" i="18"/>
  <c r="I15" i="18"/>
  <c r="D15" i="18"/>
  <c r="H174" i="18"/>
  <c r="M174" i="18"/>
  <c r="I137" i="18"/>
  <c r="D137" i="18"/>
  <c r="F137" i="18"/>
  <c r="L137" i="18"/>
  <c r="J137" i="18"/>
  <c r="H137" i="18"/>
  <c r="N137" i="18"/>
  <c r="I107" i="18"/>
  <c r="D107" i="18"/>
  <c r="I32" i="18"/>
  <c r="D32" i="18"/>
  <c r="E32" i="18"/>
  <c r="J32" i="18"/>
  <c r="N32" i="18"/>
  <c r="G32" i="18"/>
  <c r="L32" i="18"/>
  <c r="I11" i="18"/>
  <c r="J11" i="18"/>
  <c r="N11" i="18"/>
  <c r="G11" i="18"/>
  <c r="L11" i="18"/>
  <c r="F145" i="18"/>
  <c r="K145" i="18"/>
  <c r="H145" i="18"/>
  <c r="M145" i="18"/>
  <c r="I78" i="18"/>
  <c r="D78" i="18"/>
  <c r="E78" i="18"/>
  <c r="K78" i="18"/>
  <c r="O78" i="18"/>
  <c r="H78" i="18"/>
  <c r="M78" i="18"/>
  <c r="O13" i="18"/>
  <c r="H13" i="18"/>
  <c r="F13" i="18"/>
  <c r="I46" i="18"/>
  <c r="D46" i="18"/>
  <c r="J46" i="18"/>
  <c r="I169" i="18"/>
  <c r="D169" i="18"/>
  <c r="M169" i="18"/>
  <c r="E169" i="18"/>
  <c r="O169" i="18"/>
  <c r="I14" i="18"/>
  <c r="D14" i="18"/>
  <c r="O14" i="18"/>
  <c r="H14" i="18"/>
  <c r="I37" i="18"/>
  <c r="D37" i="18"/>
  <c r="N37" i="18"/>
  <c r="I43" i="18"/>
  <c r="D43" i="18"/>
  <c r="E43" i="18"/>
  <c r="J43" i="18"/>
  <c r="N43" i="18"/>
  <c r="G43" i="18"/>
  <c r="L43" i="18"/>
  <c r="I69" i="18"/>
  <c r="D69" i="18"/>
  <c r="I86" i="18"/>
  <c r="D86" i="18"/>
  <c r="I105" i="18"/>
  <c r="D105" i="18"/>
  <c r="I186" i="18"/>
  <c r="D186" i="18"/>
  <c r="M186" i="18"/>
  <c r="I180" i="18"/>
  <c r="D180" i="18"/>
  <c r="F180" i="18"/>
  <c r="I196" i="18"/>
  <c r="D196" i="18"/>
  <c r="I57" i="18"/>
  <c r="D57" i="18"/>
  <c r="K57" i="18"/>
  <c r="O57" i="18"/>
  <c r="G109" i="18"/>
  <c r="H10" i="18"/>
  <c r="E10" i="18"/>
  <c r="I34" i="18"/>
  <c r="D34" i="18"/>
  <c r="I110" i="18"/>
  <c r="D110" i="18"/>
  <c r="I138" i="18"/>
  <c r="D138" i="18"/>
  <c r="K62" i="18"/>
  <c r="N62" i="18"/>
  <c r="H15" i="17"/>
  <c r="E15" i="17"/>
  <c r="G15" i="17"/>
  <c r="L15" i="17"/>
  <c r="M15" i="17"/>
  <c r="C15" i="17"/>
  <c r="I15" i="17"/>
  <c r="N15" i="17"/>
  <c r="D15" i="17"/>
  <c r="J15" i="17"/>
  <c r="H11" i="17"/>
  <c r="J11" i="17"/>
  <c r="M11" i="17"/>
  <c r="E11" i="17"/>
  <c r="L11" i="17"/>
  <c r="G11" i="17"/>
  <c r="N11" i="17"/>
  <c r="H7" i="17"/>
  <c r="E7" i="17"/>
  <c r="I7" i="17"/>
  <c r="I20" i="18"/>
  <c r="D20" i="18"/>
  <c r="I22" i="18"/>
  <c r="D22" i="18"/>
  <c r="O25" i="18"/>
  <c r="K25" i="18"/>
  <c r="I42" i="18"/>
  <c r="D42" i="18"/>
  <c r="I90" i="18"/>
  <c r="D90" i="18"/>
  <c r="K190" i="18"/>
  <c r="I214" i="18"/>
  <c r="D214" i="18"/>
  <c r="I208" i="18"/>
  <c r="D208" i="18"/>
  <c r="N58" i="18"/>
  <c r="I66" i="18"/>
  <c r="D66" i="18"/>
  <c r="I63" i="18"/>
  <c r="D63" i="18"/>
  <c r="I60" i="18"/>
  <c r="D60" i="18"/>
  <c r="N9" i="17"/>
  <c r="G17" i="17"/>
  <c r="D17" i="17"/>
  <c r="F16" i="17"/>
  <c r="N13" i="17"/>
  <c r="G13" i="17"/>
  <c r="C13" i="17"/>
  <c r="K12" i="17"/>
  <c r="F12" i="17"/>
  <c r="E12" i="17"/>
  <c r="I17" i="17"/>
  <c r="M16" i="17"/>
  <c r="M12" i="17"/>
  <c r="M8" i="17"/>
  <c r="I55" i="18"/>
  <c r="D55" i="18"/>
  <c r="I122" i="18"/>
  <c r="D122" i="18"/>
  <c r="I134" i="18"/>
  <c r="D134" i="18"/>
  <c r="I201" i="18"/>
  <c r="D201" i="18"/>
  <c r="I132" i="18"/>
  <c r="D132" i="18"/>
  <c r="I194" i="18"/>
  <c r="D194" i="18"/>
  <c r="I59" i="18"/>
  <c r="D59" i="18"/>
  <c r="I154" i="18"/>
  <c r="D154" i="18"/>
  <c r="I82" i="18"/>
  <c r="D82" i="18"/>
  <c r="I94" i="18"/>
  <c r="D94" i="18"/>
  <c r="I71" i="18"/>
  <c r="D71" i="18"/>
  <c r="I200" i="18"/>
  <c r="D200" i="18"/>
  <c r="I136" i="18"/>
  <c r="D136" i="18"/>
  <c r="I91" i="18"/>
  <c r="D91" i="18"/>
  <c r="I212" i="18"/>
  <c r="D212" i="18"/>
  <c r="I178" i="18"/>
  <c r="D178" i="18"/>
  <c r="I141" i="18"/>
  <c r="D141" i="18"/>
  <c r="I111" i="18"/>
  <c r="D111" i="18"/>
  <c r="I198" i="18"/>
  <c r="D198" i="18"/>
  <c r="I40" i="18"/>
  <c r="D40" i="18"/>
  <c r="I17" i="18"/>
  <c r="D17" i="18"/>
  <c r="I27" i="18"/>
  <c r="D27" i="18"/>
  <c r="I33" i="18"/>
  <c r="D33" i="18"/>
  <c r="I51" i="18"/>
  <c r="D51" i="18"/>
  <c r="I41" i="18"/>
  <c r="D41" i="18"/>
  <c r="I96" i="18"/>
  <c r="D96" i="18"/>
  <c r="I84" i="18"/>
  <c r="D84" i="18"/>
  <c r="I171" i="18"/>
  <c r="D171" i="18"/>
  <c r="I184" i="18"/>
  <c r="D184" i="18"/>
  <c r="I193" i="18"/>
  <c r="D193" i="18"/>
  <c r="I65" i="18"/>
  <c r="D65" i="18"/>
  <c r="N11" i="59"/>
  <c r="L19" i="63"/>
  <c r="M19" i="63" s="1"/>
  <c r="I56" i="18"/>
  <c r="D56" i="18"/>
  <c r="I54" i="18"/>
  <c r="D54" i="18"/>
  <c r="I124" i="18"/>
  <c r="D124" i="18"/>
  <c r="I133" i="18"/>
  <c r="D133" i="18"/>
  <c r="I213" i="18"/>
  <c r="D213" i="18"/>
  <c r="I179" i="18"/>
  <c r="D179" i="18"/>
  <c r="I48" i="18"/>
  <c r="D48" i="18"/>
  <c r="I72" i="18"/>
  <c r="D72" i="18"/>
  <c r="I117" i="18"/>
  <c r="D117" i="18"/>
  <c r="I95" i="18"/>
  <c r="D95" i="18"/>
  <c r="I216" i="18"/>
  <c r="D216" i="18"/>
  <c r="I167" i="18"/>
  <c r="D167" i="18"/>
  <c r="I73" i="18"/>
  <c r="D73" i="18"/>
  <c r="I89" i="18"/>
  <c r="D89" i="18"/>
  <c r="I25" i="18"/>
  <c r="D25" i="18"/>
  <c r="I79" i="18"/>
  <c r="D79" i="18"/>
  <c r="I28" i="18"/>
  <c r="D28" i="18"/>
  <c r="I50" i="18"/>
  <c r="D50" i="18"/>
  <c r="I81" i="18"/>
  <c r="D81" i="18"/>
  <c r="I93" i="18"/>
  <c r="D93" i="18"/>
  <c r="I121" i="18"/>
  <c r="D121" i="18"/>
  <c r="I155" i="18"/>
  <c r="D155" i="18"/>
  <c r="I170" i="18"/>
  <c r="D170" i="18"/>
  <c r="I182" i="18"/>
  <c r="D182" i="18"/>
  <c r="I77" i="18"/>
  <c r="D77" i="18"/>
  <c r="I58" i="18"/>
  <c r="D58" i="18"/>
  <c r="I19" i="18"/>
  <c r="D19" i="18"/>
  <c r="I31" i="18"/>
  <c r="D31" i="18"/>
  <c r="I29" i="18"/>
  <c r="D29" i="18"/>
  <c r="I39" i="18"/>
  <c r="D39" i="18"/>
  <c r="I120" i="18"/>
  <c r="D120" i="18"/>
  <c r="I195" i="18"/>
  <c r="D195" i="18"/>
  <c r="I206" i="18"/>
  <c r="D206" i="18"/>
  <c r="I68" i="18"/>
  <c r="D68" i="18"/>
  <c r="H54" i="18"/>
  <c r="F58" i="18"/>
  <c r="I53" i="18"/>
  <c r="D53" i="18"/>
  <c r="E9" i="17"/>
  <c r="L17" i="17"/>
  <c r="E17" i="17"/>
  <c r="J13" i="17"/>
  <c r="E13" i="17"/>
  <c r="L5" i="17"/>
  <c r="I80" i="18"/>
  <c r="D80" i="18"/>
  <c r="I23" i="18"/>
  <c r="D23" i="18"/>
  <c r="I185" i="18"/>
  <c r="D185" i="18"/>
  <c r="I118" i="18"/>
  <c r="D118" i="18"/>
  <c r="I18" i="18"/>
  <c r="D18" i="18"/>
  <c r="I210" i="18"/>
  <c r="D210" i="18"/>
  <c r="I36" i="18"/>
  <c r="D36" i="18"/>
  <c r="I67" i="18"/>
  <c r="D67" i="18"/>
  <c r="I26" i="18"/>
  <c r="D26" i="18"/>
  <c r="I140" i="18"/>
  <c r="D140" i="18"/>
  <c r="I207" i="18"/>
  <c r="D207" i="18"/>
  <c r="I215" i="18"/>
  <c r="D215" i="18"/>
  <c r="I106" i="18"/>
  <c r="D106" i="18"/>
  <c r="I35" i="18"/>
  <c r="D35" i="18"/>
  <c r="I47" i="18"/>
  <c r="D47" i="18"/>
  <c r="I16" i="18"/>
  <c r="D16" i="18"/>
  <c r="I168" i="18"/>
  <c r="D168" i="18"/>
  <c r="I74" i="18"/>
  <c r="D74" i="18"/>
  <c r="I30" i="18"/>
  <c r="D30" i="18"/>
  <c r="I49" i="18"/>
  <c r="D49" i="18"/>
  <c r="I24" i="18"/>
  <c r="D24" i="18"/>
  <c r="I44" i="18"/>
  <c r="D44" i="18"/>
  <c r="I75" i="18"/>
  <c r="D75" i="18"/>
  <c r="I92" i="18"/>
  <c r="D92" i="18"/>
  <c r="I108" i="18"/>
  <c r="D108" i="18"/>
  <c r="I181" i="18"/>
  <c r="D181" i="18"/>
  <c r="I199" i="18"/>
  <c r="D199" i="18"/>
  <c r="I70" i="18"/>
  <c r="D70" i="18"/>
  <c r="I52" i="18"/>
  <c r="D52" i="18"/>
  <c r="L11" i="69"/>
  <c r="K22" i="18"/>
  <c r="C66" i="114" a="1"/>
  <c r="C66" i="114" s="1"/>
  <c r="N64" i="114"/>
  <c r="G64" i="114"/>
  <c r="M64" i="114"/>
  <c r="E64" i="114"/>
  <c r="F65" i="114"/>
  <c r="O65" i="114" s="1"/>
  <c r="I65" i="114"/>
  <c r="J65" i="114"/>
  <c r="H65" i="114"/>
  <c r="L64" i="114"/>
  <c r="K64" i="114"/>
  <c r="C54" i="1"/>
  <c r="C11" i="59"/>
  <c r="B17" i="59"/>
  <c r="B18" i="59" s="1"/>
  <c r="B26" i="59"/>
  <c r="B27" i="59" s="1"/>
  <c r="L12" i="40"/>
  <c r="N12" i="59"/>
  <c r="L12" i="59"/>
  <c r="M12" i="59" s="1"/>
  <c r="L12" i="63"/>
  <c r="M12" i="63" s="1"/>
  <c r="F27" i="81"/>
  <c r="F4" i="81"/>
  <c r="P8" i="94"/>
  <c r="E14" i="81" s="1"/>
  <c r="H8" i="94"/>
  <c r="F29" i="81"/>
  <c r="Q7" i="94"/>
  <c r="R7" i="94" s="1"/>
  <c r="S7" i="94" s="1"/>
  <c r="O4" i="85"/>
  <c r="S8" i="94"/>
  <c r="Q9" i="94"/>
  <c r="R9" i="94" s="1"/>
  <c r="S9" i="94" s="1"/>
  <c r="H9" i="94"/>
  <c r="P9" i="94"/>
  <c r="Q13" i="94"/>
  <c r="R13" i="94" s="1"/>
  <c r="S13" i="94" s="1"/>
  <c r="Q14" i="94"/>
  <c r="R14" i="94" s="1"/>
  <c r="S14" i="94" s="1"/>
  <c r="P15" i="94"/>
  <c r="P14" i="94"/>
  <c r="E3" i="83"/>
  <c r="M13" i="20"/>
  <c r="H13" i="20"/>
  <c r="N13" i="20"/>
  <c r="I13" i="20"/>
  <c r="J13" i="20"/>
  <c r="E13" i="20"/>
  <c r="K13" i="20"/>
  <c r="L13" i="20"/>
  <c r="G13" i="20"/>
  <c r="F13" i="20"/>
  <c r="H12" i="20"/>
  <c r="N12" i="20"/>
  <c r="I12" i="20"/>
  <c r="J12" i="20"/>
  <c r="G12" i="20"/>
  <c r="E12" i="20"/>
  <c r="M12" i="20"/>
  <c r="K12" i="20"/>
  <c r="L12" i="20"/>
  <c r="F12" i="20"/>
  <c r="N9" i="20"/>
  <c r="I9" i="20"/>
  <c r="J9" i="20"/>
  <c r="E9" i="20"/>
  <c r="K9" i="20"/>
  <c r="F9" i="20"/>
  <c r="L9" i="20"/>
  <c r="G9" i="20"/>
  <c r="M9" i="20"/>
  <c r="H9" i="20"/>
  <c r="J8" i="20"/>
  <c r="E8" i="20"/>
  <c r="K8" i="20"/>
  <c r="F8" i="20"/>
  <c r="H8" i="20"/>
  <c r="L8" i="20"/>
  <c r="I8" i="20"/>
  <c r="G8" i="20"/>
  <c r="M8" i="20"/>
  <c r="N8" i="20"/>
  <c r="J7" i="20"/>
  <c r="E7" i="20"/>
  <c r="K7" i="20"/>
  <c r="F7" i="20"/>
  <c r="F21" i="20" s="1"/>
  <c r="N7" i="20"/>
  <c r="N21" i="20" s="1"/>
  <c r="L7" i="20"/>
  <c r="G7" i="20"/>
  <c r="G21" i="20" s="1"/>
  <c r="I7" i="20"/>
  <c r="M7" i="20"/>
  <c r="M21" i="20" s="1"/>
  <c r="H7" i="20"/>
  <c r="H21" i="20" s="1"/>
  <c r="N11" i="20"/>
  <c r="I11" i="20"/>
  <c r="J11" i="20"/>
  <c r="E11" i="20"/>
  <c r="K11" i="20"/>
  <c r="F11" i="20"/>
  <c r="G11" i="20"/>
  <c r="H11" i="20"/>
  <c r="L11" i="20"/>
  <c r="M11" i="20"/>
  <c r="F4" i="20"/>
  <c r="F18" i="20" s="1"/>
  <c r="L4" i="20"/>
  <c r="L18" i="20" s="1"/>
  <c r="G18" i="20"/>
  <c r="G4" i="20"/>
  <c r="M4" i="20"/>
  <c r="M18" i="20" s="1"/>
  <c r="H4" i="20"/>
  <c r="H18" i="20" s="1"/>
  <c r="N4" i="20"/>
  <c r="N18" i="20" s="1"/>
  <c r="I4" i="20"/>
  <c r="I18" i="20" s="1"/>
  <c r="K4" i="20"/>
  <c r="K18" i="20" s="1"/>
  <c r="J4" i="20"/>
  <c r="J18" i="20" s="1"/>
  <c r="E4" i="20"/>
  <c r="E18" i="20" s="1"/>
  <c r="N10" i="20"/>
  <c r="I10" i="20"/>
  <c r="J10" i="20"/>
  <c r="E10" i="20"/>
  <c r="K10" i="20"/>
  <c r="F10" i="20"/>
  <c r="L10" i="20"/>
  <c r="G10" i="20"/>
  <c r="M10" i="20"/>
  <c r="H10" i="20"/>
  <c r="J6" i="20"/>
  <c r="J20" i="20" s="1"/>
  <c r="E6" i="20"/>
  <c r="E20" i="20" s="1"/>
  <c r="K6" i="20"/>
  <c r="F6" i="20"/>
  <c r="F20" i="20" s="1"/>
  <c r="L6" i="20"/>
  <c r="G6" i="20"/>
  <c r="G20" i="20" s="1"/>
  <c r="I6" i="20"/>
  <c r="M6" i="20"/>
  <c r="H6" i="20"/>
  <c r="H20" i="20" s="1"/>
  <c r="N6" i="20"/>
  <c r="N20" i="20" s="1"/>
  <c r="K5" i="20"/>
  <c r="F5" i="20"/>
  <c r="F19" i="20" s="1"/>
  <c r="L5" i="20"/>
  <c r="G5" i="20"/>
  <c r="G19" i="20" s="1"/>
  <c r="I5" i="20"/>
  <c r="I19" i="20" s="1"/>
  <c r="J5" i="20"/>
  <c r="J19" i="20" s="1"/>
  <c r="M5" i="20"/>
  <c r="H5" i="20"/>
  <c r="H19" i="20" s="1"/>
  <c r="N5" i="20"/>
  <c r="N19" i="20" s="1"/>
  <c r="E5" i="20"/>
  <c r="E19" i="20" s="1"/>
  <c r="L16" i="20"/>
  <c r="G16" i="20"/>
  <c r="M16" i="20"/>
  <c r="H16" i="20"/>
  <c r="N16" i="20"/>
  <c r="I16" i="20"/>
  <c r="K16" i="20"/>
  <c r="F16" i="20"/>
  <c r="J16" i="20"/>
  <c r="E16" i="20"/>
  <c r="G15" i="20"/>
  <c r="M15" i="20"/>
  <c r="H15" i="20"/>
  <c r="N15" i="20"/>
  <c r="I15" i="20"/>
  <c r="K15" i="20"/>
  <c r="J15" i="20"/>
  <c r="F15" i="20"/>
  <c r="E15" i="20"/>
  <c r="L15" i="20"/>
  <c r="M14" i="20"/>
  <c r="H14" i="20"/>
  <c r="N14" i="20"/>
  <c r="I14" i="20"/>
  <c r="F14" i="20"/>
  <c r="L14" i="20"/>
  <c r="J14" i="20"/>
  <c r="E14" i="20"/>
  <c r="G14" i="20"/>
  <c r="K14" i="20"/>
  <c r="C13" i="20"/>
  <c r="D13" i="20"/>
  <c r="C12" i="20"/>
  <c r="D12" i="20"/>
  <c r="C10" i="20"/>
  <c r="D10" i="20"/>
  <c r="C11" i="20"/>
  <c r="D11" i="20"/>
  <c r="C9" i="20"/>
  <c r="D9" i="20"/>
  <c r="C8" i="20"/>
  <c r="D8" i="20"/>
  <c r="C15" i="20"/>
  <c r="D15" i="20"/>
  <c r="D7" i="20"/>
  <c r="D21" i="20" s="1"/>
  <c r="C7" i="20"/>
  <c r="C21" i="20" s="1"/>
  <c r="E21" i="20"/>
  <c r="C4" i="20"/>
  <c r="C18" i="20" s="1"/>
  <c r="D4" i="20"/>
  <c r="D18" i="20" s="1"/>
  <c r="D6" i="20"/>
  <c r="D20" i="20" s="1"/>
  <c r="C6" i="20"/>
  <c r="D5" i="20"/>
  <c r="D19" i="20" s="1"/>
  <c r="C5" i="20"/>
  <c r="K19" i="20"/>
  <c r="C16" i="20"/>
  <c r="D16" i="20"/>
  <c r="C14" i="20"/>
  <c r="D14" i="20"/>
  <c r="S58" i="67"/>
  <c r="S59" i="67" s="1"/>
  <c r="S60" i="67" s="1"/>
  <c r="S61" i="67" s="1"/>
  <c r="S62" i="67" s="1"/>
  <c r="S63" i="67" s="1"/>
  <c r="S64" i="67" s="1"/>
  <c r="S65" i="67" s="1"/>
  <c r="S66" i="67" s="1"/>
  <c r="S67" i="67" s="1"/>
  <c r="S68" i="67" s="1"/>
  <c r="S69" i="67" s="1"/>
  <c r="S70" i="67" s="1"/>
  <c r="S71" i="67" s="1"/>
  <c r="S72" i="67" s="1"/>
  <c r="S73" i="67" s="1"/>
  <c r="S74" i="67" s="1"/>
  <c r="S75" i="67" s="1"/>
  <c r="S76" i="67" s="1"/>
  <c r="S77" i="67" s="1"/>
  <c r="S79" i="67"/>
  <c r="S81" i="67" s="1"/>
  <c r="S82" i="67" s="1"/>
  <c r="S83" i="67" s="1"/>
  <c r="S84" i="67" s="1"/>
  <c r="S85" i="67" s="1"/>
  <c r="S86" i="67" s="1"/>
  <c r="S87" i="67" s="1"/>
  <c r="S88" i="67" s="1"/>
  <c r="O4" i="1"/>
  <c r="P4" i="1" s="1"/>
  <c r="C55" i="1"/>
  <c r="N55" i="1"/>
  <c r="H55" i="1"/>
  <c r="D55" i="1"/>
  <c r="G55" i="1"/>
  <c r="O40" i="1"/>
  <c r="P40" i="1" s="1"/>
  <c r="F6" i="16"/>
  <c r="F7" i="21" s="1"/>
  <c r="S79" i="40"/>
  <c r="F9" i="16"/>
  <c r="F10" i="21" s="1"/>
  <c r="F4" i="16"/>
  <c r="H15" i="56" s="1"/>
  <c r="F10" i="16"/>
  <c r="F11" i="21" s="1"/>
  <c r="S81" i="59"/>
  <c r="S82" i="59" s="1"/>
  <c r="S83" i="59" s="1"/>
  <c r="S84" i="59" s="1"/>
  <c r="S85" i="59" s="1"/>
  <c r="S86" i="59" s="1"/>
  <c r="S87" i="59" s="1"/>
  <c r="S79" i="59"/>
  <c r="G11" i="16"/>
  <c r="G12" i="21" s="1"/>
  <c r="S81" i="66"/>
  <c r="S82" i="66" s="1"/>
  <c r="S83" i="66" s="1"/>
  <c r="S84" i="66" s="1"/>
  <c r="S85" i="66" s="1"/>
  <c r="S86" i="66" s="1"/>
  <c r="S79" i="66"/>
  <c r="I16" i="16"/>
  <c r="I17" i="21" s="1"/>
  <c r="S79" i="61"/>
  <c r="I12" i="16"/>
  <c r="I13" i="21" s="1"/>
  <c r="K54" i="1"/>
  <c r="K55" i="1" s="1"/>
  <c r="L55" i="63"/>
  <c r="S79" i="63" s="1"/>
  <c r="E17" i="16"/>
  <c r="E18" i="21" s="1"/>
  <c r="D8" i="16"/>
  <c r="D9" i="21" s="1"/>
  <c r="S79" i="68"/>
  <c r="E16" i="16"/>
  <c r="E17" i="21" s="1"/>
  <c r="E14" i="16"/>
  <c r="E15" i="21" s="1"/>
  <c r="S81" i="64"/>
  <c r="S82" i="64" s="1"/>
  <c r="S83" i="64" s="1"/>
  <c r="S84" i="64" s="1"/>
  <c r="S85" i="64" s="1"/>
  <c r="S86" i="64" s="1"/>
  <c r="S87" i="64" s="1"/>
  <c r="S88" i="64" s="1"/>
  <c r="S89" i="64" s="1"/>
  <c r="S79" i="64"/>
  <c r="E9" i="16"/>
  <c r="E23" i="16" s="1"/>
  <c r="S81" i="60"/>
  <c r="S82" i="60" s="1"/>
  <c r="S83" i="60" s="1"/>
  <c r="S84" i="60" s="1"/>
  <c r="S85" i="60" s="1"/>
  <c r="S86" i="60" s="1"/>
  <c r="S87" i="60" s="1"/>
  <c r="S88" i="60" s="1"/>
  <c r="S79" i="60"/>
  <c r="E8" i="16"/>
  <c r="E22" i="16" s="1"/>
  <c r="E18" i="16"/>
  <c r="E19" i="21" s="1"/>
  <c r="E4" i="16"/>
  <c r="G15" i="56" s="1"/>
  <c r="E7" i="16"/>
  <c r="E21" i="16" s="1"/>
  <c r="E15" i="16"/>
  <c r="E16" i="21" s="1"/>
  <c r="E13" i="16"/>
  <c r="E14" i="21" s="1"/>
  <c r="E10" i="16"/>
  <c r="E11" i="21" s="1"/>
  <c r="E6" i="16"/>
  <c r="E11" i="16"/>
  <c r="E12" i="21" s="1"/>
  <c r="E12" i="16"/>
  <c r="E13" i="21" s="1"/>
  <c r="L12" i="67"/>
  <c r="L14" i="67"/>
  <c r="M14" i="67" s="1"/>
  <c r="C7" i="59"/>
  <c r="O12" i="59"/>
  <c r="C7" i="40"/>
  <c r="I21" i="20"/>
  <c r="H203" i="18"/>
  <c r="G203" i="18"/>
  <c r="M203" i="18"/>
  <c r="F203" i="18"/>
  <c r="N203" i="18"/>
  <c r="L203" i="18"/>
  <c r="O203" i="18"/>
  <c r="K203" i="18"/>
  <c r="I203" i="18"/>
  <c r="D203" i="18"/>
  <c r="I202" i="18"/>
  <c r="D202" i="18"/>
  <c r="I205" i="18"/>
  <c r="D205" i="18"/>
  <c r="I204" i="18"/>
  <c r="D204" i="18"/>
  <c r="I190" i="18"/>
  <c r="D190" i="18"/>
  <c r="I191" i="18"/>
  <c r="D191" i="18"/>
  <c r="I192" i="18"/>
  <c r="D192" i="18"/>
  <c r="F192" i="18"/>
  <c r="G192" i="18"/>
  <c r="O192" i="18"/>
  <c r="I189" i="18"/>
  <c r="D189" i="18"/>
  <c r="I188" i="18"/>
  <c r="D188" i="18"/>
  <c r="I187" i="18"/>
  <c r="D187" i="18"/>
  <c r="P187" i="18" s="1"/>
  <c r="Q187" i="18" s="1"/>
  <c r="N13" i="59"/>
  <c r="O13" i="59" s="1"/>
  <c r="I177" i="18"/>
  <c r="D177" i="18"/>
  <c r="I176" i="18"/>
  <c r="D176" i="18"/>
  <c r="I175" i="18"/>
  <c r="D175" i="18"/>
  <c r="I174" i="18"/>
  <c r="D174" i="18"/>
  <c r="I173" i="18"/>
  <c r="D173" i="18"/>
  <c r="I172" i="18"/>
  <c r="D172" i="18"/>
  <c r="N18" i="59"/>
  <c r="O18" i="59" s="1"/>
  <c r="K15" i="40"/>
  <c r="N15" i="59" s="1"/>
  <c r="O15" i="59" s="1"/>
  <c r="L15" i="68"/>
  <c r="K15" i="68"/>
  <c r="I153" i="18"/>
  <c r="D153" i="18"/>
  <c r="I152" i="18"/>
  <c r="D152" i="18"/>
  <c r="I165" i="18"/>
  <c r="D165" i="18"/>
  <c r="J165" i="18"/>
  <c r="K165" i="18"/>
  <c r="O165" i="18"/>
  <c r="N165" i="18"/>
  <c r="L165" i="18"/>
  <c r="H165" i="18"/>
  <c r="G165" i="18"/>
  <c r="I164" i="18"/>
  <c r="D164" i="18"/>
  <c r="E165" i="18"/>
  <c r="F164" i="18"/>
  <c r="I166" i="18"/>
  <c r="D166" i="18"/>
  <c r="P166" i="18" s="1"/>
  <c r="F165" i="18"/>
  <c r="I163" i="18"/>
  <c r="D163" i="18"/>
  <c r="I162" i="18"/>
  <c r="D162" i="18"/>
  <c r="I161" i="18"/>
  <c r="D161" i="18"/>
  <c r="E161" i="18"/>
  <c r="F161" i="18"/>
  <c r="L161" i="18"/>
  <c r="H161" i="18"/>
  <c r="J161" i="18"/>
  <c r="M161" i="18"/>
  <c r="K161" i="18"/>
  <c r="N161" i="18"/>
  <c r="I160" i="18"/>
  <c r="D160" i="18"/>
  <c r="I159" i="18"/>
  <c r="D159" i="18"/>
  <c r="I158" i="18"/>
  <c r="D158" i="18"/>
  <c r="I157" i="18"/>
  <c r="D157" i="18"/>
  <c r="N11" i="63"/>
  <c r="O11" i="63" s="1"/>
  <c r="I151" i="18"/>
  <c r="D151" i="18"/>
  <c r="I150" i="18"/>
  <c r="D150" i="18"/>
  <c r="I149" i="18"/>
  <c r="D149" i="18"/>
  <c r="I148" i="18"/>
  <c r="D148" i="18"/>
  <c r="I147" i="18"/>
  <c r="D147" i="18"/>
  <c r="I146" i="18"/>
  <c r="D146" i="18"/>
  <c r="P146" i="18" s="1"/>
  <c r="R146" i="18" s="1"/>
  <c r="I145" i="18"/>
  <c r="D145" i="18"/>
  <c r="I144" i="18"/>
  <c r="D144" i="18"/>
  <c r="I143" i="18"/>
  <c r="D143" i="18"/>
  <c r="I142" i="18"/>
  <c r="D142" i="18"/>
  <c r="I131" i="18"/>
  <c r="D131" i="18"/>
  <c r="N131" i="18"/>
  <c r="M131" i="18"/>
  <c r="L131" i="18"/>
  <c r="K131" i="18"/>
  <c r="J131" i="18"/>
  <c r="H131" i="18"/>
  <c r="G131" i="18"/>
  <c r="E131" i="18"/>
  <c r="O131" i="18"/>
  <c r="F131" i="18"/>
  <c r="I130" i="18"/>
  <c r="D130" i="18"/>
  <c r="I129" i="18"/>
  <c r="D129" i="18"/>
  <c r="I128" i="18"/>
  <c r="D128" i="18"/>
  <c r="I127" i="18"/>
  <c r="D127" i="18"/>
  <c r="P127" i="18" s="1"/>
  <c r="Q127" i="18" s="1"/>
  <c r="L18" i="69"/>
  <c r="M18" i="69" s="1"/>
  <c r="I116" i="18"/>
  <c r="D116" i="18"/>
  <c r="I115" i="18"/>
  <c r="D115" i="18"/>
  <c r="I114" i="18"/>
  <c r="D114" i="18"/>
  <c r="G114" i="18"/>
  <c r="E114" i="18"/>
  <c r="F114" i="18"/>
  <c r="O114" i="18"/>
  <c r="N114" i="18"/>
  <c r="M114" i="18"/>
  <c r="L114" i="18"/>
  <c r="K114" i="18"/>
  <c r="J114" i="18"/>
  <c r="I113" i="18"/>
  <c r="D113" i="18"/>
  <c r="I112" i="18"/>
  <c r="D112" i="18"/>
  <c r="P112" i="18" s="1"/>
  <c r="Q112" i="18" s="1"/>
  <c r="L13" i="40"/>
  <c r="M13" i="40" s="1"/>
  <c r="L11" i="63"/>
  <c r="M11" i="63" s="1"/>
  <c r="L16" i="66"/>
  <c r="M16" i="66" s="1"/>
  <c r="L16" i="62"/>
  <c r="M16" i="62" s="1"/>
  <c r="L11" i="68"/>
  <c r="M11" i="68" s="1"/>
  <c r="L23" i="60"/>
  <c r="M23" i="60" s="1"/>
  <c r="L15" i="62"/>
  <c r="M15" i="62" s="1"/>
  <c r="L13" i="69"/>
  <c r="M13" i="69" s="1"/>
  <c r="L23" i="40"/>
  <c r="M23" i="40" s="1"/>
  <c r="L14" i="60"/>
  <c r="M14" i="60" s="1"/>
  <c r="L19" i="62"/>
  <c r="M19" i="62" s="1"/>
  <c r="L11" i="66"/>
  <c r="M11" i="66" s="1"/>
  <c r="L11" i="40"/>
  <c r="M11" i="40" s="1"/>
  <c r="L15" i="40"/>
  <c r="L22" i="69"/>
  <c r="K22" i="69"/>
  <c r="N22" i="40" s="1"/>
  <c r="O22" i="40" s="1"/>
  <c r="L20" i="63"/>
  <c r="M20" i="63" s="1"/>
  <c r="L23" i="69"/>
  <c r="M23" i="69" s="1"/>
  <c r="L18" i="63"/>
  <c r="M18" i="63" s="1"/>
  <c r="L13" i="59"/>
  <c r="M13" i="59" s="1"/>
  <c r="L14" i="68"/>
  <c r="M14" i="68" s="1"/>
  <c r="L17" i="59"/>
  <c r="M17" i="59" s="1"/>
  <c r="L15" i="67"/>
  <c r="L20" i="67"/>
  <c r="M20" i="67" s="1"/>
  <c r="L16" i="67"/>
  <c r="M16" i="67" s="1"/>
  <c r="L22" i="59"/>
  <c r="K22" i="59"/>
  <c r="N22" i="60" s="1"/>
  <c r="O22" i="60" s="1"/>
  <c r="I104" i="18"/>
  <c r="D104" i="18"/>
  <c r="I103" i="18"/>
  <c r="D103" i="18"/>
  <c r="I102" i="18"/>
  <c r="D102" i="18"/>
  <c r="O102" i="18"/>
  <c r="N102" i="18"/>
  <c r="F102" i="18"/>
  <c r="I101" i="18"/>
  <c r="D101" i="18"/>
  <c r="I100" i="18"/>
  <c r="D100" i="18"/>
  <c r="I99" i="18"/>
  <c r="D99" i="18"/>
  <c r="I98" i="18"/>
  <c r="D98" i="18"/>
  <c r="I97" i="18"/>
  <c r="D97" i="18"/>
  <c r="L12" i="60"/>
  <c r="M12" i="60" s="1"/>
  <c r="I13" i="18"/>
  <c r="D13" i="18"/>
  <c r="I12" i="18"/>
  <c r="D12" i="18"/>
  <c r="I10" i="18"/>
  <c r="D10" i="18"/>
  <c r="I9" i="18"/>
  <c r="D9" i="18"/>
  <c r="I8" i="18"/>
  <c r="D8" i="18"/>
  <c r="D11" i="17"/>
  <c r="C11" i="17"/>
  <c r="K11" i="17"/>
  <c r="F11" i="17"/>
  <c r="E10" i="17"/>
  <c r="L10" i="17"/>
  <c r="J10" i="17"/>
  <c r="I10" i="17"/>
  <c r="D10" i="17"/>
  <c r="C10" i="17"/>
  <c r="D9" i="17"/>
  <c r="C9" i="17"/>
  <c r="K9" i="17"/>
  <c r="G9" i="17"/>
  <c r="I9" i="17"/>
  <c r="J9" i="17"/>
  <c r="F9" i="17"/>
  <c r="G7" i="17"/>
  <c r="F7" i="17"/>
  <c r="C7" i="17"/>
  <c r="D7" i="17"/>
  <c r="N7" i="17"/>
  <c r="M7" i="17"/>
  <c r="L7" i="17"/>
  <c r="J7" i="17"/>
  <c r="C6" i="17"/>
  <c r="N6" i="17"/>
  <c r="L6" i="17"/>
  <c r="J6" i="17"/>
  <c r="I6" i="17"/>
  <c r="F6" i="17"/>
  <c r="D6" i="17"/>
  <c r="M6" i="17"/>
  <c r="I5" i="17"/>
  <c r="C5" i="17"/>
  <c r="K5" i="17"/>
  <c r="J5" i="17"/>
  <c r="G5" i="17"/>
  <c r="F5" i="17"/>
  <c r="D5" i="17"/>
  <c r="M5" i="17"/>
  <c r="E5" i="17"/>
  <c r="F21" i="17"/>
  <c r="N4" i="17"/>
  <c r="N18" i="17" s="1"/>
  <c r="K4" i="17"/>
  <c r="G18" i="17"/>
  <c r="G21" i="17" s="1"/>
  <c r="G4" i="17"/>
  <c r="G20" i="17" s="1"/>
  <c r="H5" i="18"/>
  <c r="G5" i="18"/>
  <c r="L18" i="66"/>
  <c r="K18" i="66"/>
  <c r="L13" i="66"/>
  <c r="K13" i="66"/>
  <c r="L19" i="66"/>
  <c r="K19" i="66"/>
  <c r="L12" i="66"/>
  <c r="K12" i="66"/>
  <c r="L14" i="66"/>
  <c r="K14" i="66"/>
  <c r="L23" i="66"/>
  <c r="K23" i="66"/>
  <c r="L21" i="66"/>
  <c r="K21" i="66"/>
  <c r="C5" i="64"/>
  <c r="L22" i="63"/>
  <c r="K22" i="63"/>
  <c r="N22" i="64" s="1"/>
  <c r="L15" i="63"/>
  <c r="K15" i="63"/>
  <c r="N12" i="64" s="1"/>
  <c r="L16" i="63"/>
  <c r="M16" i="63" s="1"/>
  <c r="L14" i="63"/>
  <c r="M14" i="63" s="1"/>
  <c r="J21" i="17"/>
  <c r="J17" i="16"/>
  <c r="K17" i="62"/>
  <c r="N19" i="63" s="1"/>
  <c r="O19" i="63" s="1"/>
  <c r="K5" i="18"/>
  <c r="K18" i="62"/>
  <c r="N17" i="63" s="1"/>
  <c r="O17" i="63" s="1"/>
  <c r="L13" i="62"/>
  <c r="K13" i="62"/>
  <c r="N15" i="63" s="1"/>
  <c r="C32" i="62"/>
  <c r="C5" i="62" s="1"/>
  <c r="L20" i="62"/>
  <c r="M20" i="62" s="1"/>
  <c r="K12" i="62"/>
  <c r="N12" i="63" s="1"/>
  <c r="O12" i="63" s="1"/>
  <c r="L11" i="62"/>
  <c r="M11" i="62" s="1"/>
  <c r="L23" i="62"/>
  <c r="K23" i="62"/>
  <c r="N13" i="63" s="1"/>
  <c r="O13" i="63" s="1"/>
  <c r="L21" i="62"/>
  <c r="M21" i="62" s="1"/>
  <c r="I20" i="20"/>
  <c r="L14" i="61"/>
  <c r="M14" i="61" s="1"/>
  <c r="I9" i="16"/>
  <c r="I23" i="16" s="1"/>
  <c r="I15" i="16"/>
  <c r="I16" i="21" s="1"/>
  <c r="L22" i="61"/>
  <c r="M22" i="61" s="1"/>
  <c r="S58" i="61"/>
  <c r="S59" i="61" s="1"/>
  <c r="S60" i="61" s="1"/>
  <c r="S61" i="61" s="1"/>
  <c r="S62" i="61" s="1"/>
  <c r="S63" i="61" s="1"/>
  <c r="S64" i="61" s="1"/>
  <c r="I8" i="16"/>
  <c r="I4" i="16"/>
  <c r="C5" i="61"/>
  <c r="B11" i="61"/>
  <c r="B23" i="61" s="1"/>
  <c r="B24" i="61" s="1"/>
  <c r="L16" i="61"/>
  <c r="K16" i="61"/>
  <c r="N15" i="62" s="1"/>
  <c r="O15" i="62" s="1"/>
  <c r="L13" i="61"/>
  <c r="K13" i="61"/>
  <c r="N16" i="62" s="1"/>
  <c r="O16" i="62" s="1"/>
  <c r="I18" i="16"/>
  <c r="I19" i="21" s="1"/>
  <c r="C6" i="61"/>
  <c r="S81" i="61"/>
  <c r="S82" i="61" s="1"/>
  <c r="S83" i="61" s="1"/>
  <c r="S84" i="61" s="1"/>
  <c r="S85" i="61" s="1"/>
  <c r="L21" i="61"/>
  <c r="K21" i="61"/>
  <c r="N21" i="62" s="1"/>
  <c r="O21" i="62" s="1"/>
  <c r="I14" i="16"/>
  <c r="I15" i="21" s="1"/>
  <c r="I17" i="16"/>
  <c r="I18" i="21" s="1"/>
  <c r="L23" i="61"/>
  <c r="M23" i="61" s="1"/>
  <c r="I7" i="16"/>
  <c r="I8" i="21" s="1"/>
  <c r="J5" i="18"/>
  <c r="I10" i="16"/>
  <c r="I13" i="16"/>
  <c r="I14" i="21" s="1"/>
  <c r="L15" i="61"/>
  <c r="M15" i="61" s="1"/>
  <c r="L17" i="61"/>
  <c r="K17" i="61"/>
  <c r="N17" i="62" s="1"/>
  <c r="I6" i="16"/>
  <c r="L18" i="61"/>
  <c r="M18" i="61" s="1"/>
  <c r="I11" i="16"/>
  <c r="L13" i="60"/>
  <c r="K13" i="60"/>
  <c r="N17" i="61" s="1"/>
  <c r="L17" i="60"/>
  <c r="K17" i="60"/>
  <c r="N16" i="60"/>
  <c r="O16" i="60" s="1"/>
  <c r="B14" i="60"/>
  <c r="B15" i="60" s="1"/>
  <c r="B26" i="60"/>
  <c r="B27" i="60" s="1"/>
  <c r="L11" i="60"/>
  <c r="M11" i="60" s="1"/>
  <c r="N14" i="60"/>
  <c r="O14" i="60" s="1"/>
  <c r="H18" i="16"/>
  <c r="H4" i="16"/>
  <c r="H6" i="16"/>
  <c r="H7" i="16"/>
  <c r="H8" i="16"/>
  <c r="H9" i="21" s="1"/>
  <c r="H9" i="16"/>
  <c r="H10" i="16"/>
  <c r="H15" i="16"/>
  <c r="H16" i="21" s="1"/>
  <c r="H11" i="16"/>
  <c r="H12" i="21" s="1"/>
  <c r="H12" i="16"/>
  <c r="H13" i="16"/>
  <c r="H14" i="21" s="1"/>
  <c r="H14" i="16"/>
  <c r="H15" i="21" s="1"/>
  <c r="H17" i="16"/>
  <c r="H18" i="21" s="1"/>
  <c r="H16" i="16"/>
  <c r="H17" i="21" s="1"/>
  <c r="C11" i="60"/>
  <c r="C17" i="60" s="1"/>
  <c r="C18" i="60" s="1"/>
  <c r="L21" i="60"/>
  <c r="M21" i="60" s="1"/>
  <c r="B17" i="60"/>
  <c r="B18" i="60" s="1"/>
  <c r="N11" i="60"/>
  <c r="O11" i="60" s="1"/>
  <c r="B12" i="60"/>
  <c r="B20" i="60"/>
  <c r="B21" i="60" s="1"/>
  <c r="C32" i="60"/>
  <c r="C5" i="60" s="1"/>
  <c r="C7" i="60" s="1"/>
  <c r="L20" i="60"/>
  <c r="M20" i="60" s="1"/>
  <c r="L5" i="18"/>
  <c r="B12" i="66"/>
  <c r="B14" i="66"/>
  <c r="B15" i="66" s="1"/>
  <c r="B17" i="66"/>
  <c r="B18" i="66" s="1"/>
  <c r="B26" i="66"/>
  <c r="B27" i="66" s="1"/>
  <c r="B20" i="66"/>
  <c r="B21" i="66" s="1"/>
  <c r="C11" i="66"/>
  <c r="B23" i="66"/>
  <c r="B24" i="66" s="1"/>
  <c r="S58" i="66"/>
  <c r="S59" i="66" s="1"/>
  <c r="S60" i="66" s="1"/>
  <c r="S61" i="66" s="1"/>
  <c r="S62" i="66" s="1"/>
  <c r="S63" i="66" s="1"/>
  <c r="S64" i="66" s="1"/>
  <c r="N10" i="16"/>
  <c r="N24" i="16" s="1"/>
  <c r="L22" i="66"/>
  <c r="M22" i="66" s="1"/>
  <c r="L18" i="65"/>
  <c r="K18" i="65"/>
  <c r="L14" i="65"/>
  <c r="K14" i="65"/>
  <c r="L11" i="65"/>
  <c r="K11" i="65"/>
  <c r="N11" i="66" s="1"/>
  <c r="O11" i="66" s="1"/>
  <c r="L21" i="65"/>
  <c r="K21" i="65"/>
  <c r="L17" i="65"/>
  <c r="K17" i="65"/>
  <c r="N12" i="66" s="1"/>
  <c r="L19" i="65"/>
  <c r="K19" i="65"/>
  <c r="L22" i="64"/>
  <c r="K22" i="64"/>
  <c r="L12" i="64"/>
  <c r="K12" i="64"/>
  <c r="L21" i="64"/>
  <c r="K21" i="64"/>
  <c r="L14" i="64"/>
  <c r="K14" i="64"/>
  <c r="L11" i="64"/>
  <c r="K11" i="64"/>
  <c r="N14" i="65" s="1"/>
  <c r="L16" i="64"/>
  <c r="K16" i="64"/>
  <c r="B20" i="64"/>
  <c r="C11" i="64"/>
  <c r="B23" i="64"/>
  <c r="B24" i="64" s="1"/>
  <c r="B12" i="64"/>
  <c r="B26" i="64"/>
  <c r="B27" i="64" s="1"/>
  <c r="B14" i="64"/>
  <c r="B15" i="64" s="1"/>
  <c r="B17" i="64"/>
  <c r="B18" i="64" s="1"/>
  <c r="M172" i="18"/>
  <c r="S58" i="64"/>
  <c r="S59" i="64" s="1"/>
  <c r="S60" i="64" s="1"/>
  <c r="S61" i="64" s="1"/>
  <c r="S62" i="64" s="1"/>
  <c r="N14" i="64"/>
  <c r="B14" i="63"/>
  <c r="B15" i="63" s="1"/>
  <c r="B17" i="63"/>
  <c r="B18" i="63" s="1"/>
  <c r="B20" i="63"/>
  <c r="B21" i="63" s="1"/>
  <c r="C11" i="63"/>
  <c r="B23" i="63"/>
  <c r="B24" i="63" s="1"/>
  <c r="B26" i="63"/>
  <c r="B27" i="63" s="1"/>
  <c r="B12" i="63"/>
  <c r="S63" i="63"/>
  <c r="S64" i="63" s="1"/>
  <c r="L142" i="18"/>
  <c r="N23" i="64"/>
  <c r="N18" i="64"/>
  <c r="K18" i="17"/>
  <c r="K21" i="17" s="1"/>
  <c r="N15" i="64"/>
  <c r="N21" i="64"/>
  <c r="L13" i="63"/>
  <c r="M13" i="63" s="1"/>
  <c r="M21" i="63"/>
  <c r="M23" i="63"/>
  <c r="M17" i="63"/>
  <c r="C11" i="62"/>
  <c r="B23" i="62"/>
  <c r="B24" i="62" s="1"/>
  <c r="B17" i="62"/>
  <c r="B18" i="62" s="1"/>
  <c r="B12" i="62"/>
  <c r="B20" i="62"/>
  <c r="B21" i="62" s="1"/>
  <c r="B26" i="62"/>
  <c r="B27" i="62" s="1"/>
  <c r="B14" i="62"/>
  <c r="B15" i="62" s="1"/>
  <c r="N20" i="63"/>
  <c r="O20" i="63" s="1"/>
  <c r="L18" i="62"/>
  <c r="J11" i="16"/>
  <c r="L22" i="62"/>
  <c r="M22" i="62" s="1"/>
  <c r="N16" i="63"/>
  <c r="O16" i="63" s="1"/>
  <c r="L12" i="62"/>
  <c r="M14" i="62"/>
  <c r="N14" i="63"/>
  <c r="O14" i="63" s="1"/>
  <c r="N21" i="63"/>
  <c r="O21" i="63" s="1"/>
  <c r="J13" i="16"/>
  <c r="N23" i="63"/>
  <c r="O23" i="63" s="1"/>
  <c r="N11" i="62"/>
  <c r="O11" i="62" s="1"/>
  <c r="J6" i="16"/>
  <c r="N22" i="63"/>
  <c r="J14" i="16"/>
  <c r="J10" i="16"/>
  <c r="N18" i="63"/>
  <c r="O18" i="63" s="1"/>
  <c r="J18" i="16"/>
  <c r="J4" i="16"/>
  <c r="L11" i="61"/>
  <c r="M11" i="61" s="1"/>
  <c r="L12" i="61"/>
  <c r="N12" i="62"/>
  <c r="N14" i="62"/>
  <c r="O14" i="62" s="1"/>
  <c r="O11" i="61"/>
  <c r="N23" i="62"/>
  <c r="L19" i="61"/>
  <c r="M19" i="61" s="1"/>
  <c r="N19" i="62"/>
  <c r="O19" i="62" s="1"/>
  <c r="N13" i="62"/>
  <c r="M20" i="61"/>
  <c r="N15" i="61"/>
  <c r="O15" i="61" s="1"/>
  <c r="N20" i="62"/>
  <c r="O20" i="62" s="1"/>
  <c r="N18" i="62"/>
  <c r="N22" i="62"/>
  <c r="O22" i="62" s="1"/>
  <c r="N13" i="61"/>
  <c r="H21" i="17"/>
  <c r="N22" i="61"/>
  <c r="O22" i="61" s="1"/>
  <c r="N16" i="61"/>
  <c r="N21" i="61"/>
  <c r="L15" i="60"/>
  <c r="N12" i="61"/>
  <c r="O12" i="61" s="1"/>
  <c r="N14" i="61"/>
  <c r="O14" i="61" s="1"/>
  <c r="L19" i="60"/>
  <c r="M19" i="60" s="1"/>
  <c r="L22" i="60"/>
  <c r="M22" i="60" s="1"/>
  <c r="N20" i="61"/>
  <c r="O20" i="61" s="1"/>
  <c r="N12" i="60"/>
  <c r="L16" i="60"/>
  <c r="M16" i="60" s="1"/>
  <c r="C23" i="60"/>
  <c r="C24" i="60" s="1"/>
  <c r="N19" i="61"/>
  <c r="O19" i="61" s="1"/>
  <c r="L18" i="60"/>
  <c r="M18" i="60" s="1"/>
  <c r="N23" i="61"/>
  <c r="O23" i="61" s="1"/>
  <c r="N23" i="60"/>
  <c r="O23" i="60" s="1"/>
  <c r="C26" i="59"/>
  <c r="C27" i="59" s="1"/>
  <c r="C23" i="59"/>
  <c r="C24" i="59" s="1"/>
  <c r="D11" i="59"/>
  <c r="C20" i="59"/>
  <c r="C21" i="59" s="1"/>
  <c r="C17" i="59"/>
  <c r="C18" i="59" s="1"/>
  <c r="C14" i="59"/>
  <c r="C15" i="59" s="1"/>
  <c r="C12" i="59"/>
  <c r="N17" i="60"/>
  <c r="B23" i="59"/>
  <c r="B24" i="59" s="1"/>
  <c r="N18" i="60"/>
  <c r="O18" i="60" s="1"/>
  <c r="B20" i="59"/>
  <c r="B21" i="59" s="1"/>
  <c r="G10" i="16"/>
  <c r="L23" i="59"/>
  <c r="M23" i="59" s="1"/>
  <c r="N20" i="60"/>
  <c r="O20" i="60" s="1"/>
  <c r="N13" i="60"/>
  <c r="G18" i="16"/>
  <c r="M16" i="59"/>
  <c r="N16" i="59"/>
  <c r="O16" i="59" s="1"/>
  <c r="N21" i="60"/>
  <c r="O21" i="60" s="1"/>
  <c r="L15" i="59"/>
  <c r="M15" i="59" s="1"/>
  <c r="G16" i="16"/>
  <c r="M19" i="59"/>
  <c r="O11" i="59"/>
  <c r="B14" i="59"/>
  <c r="B15" i="59" s="1"/>
  <c r="G15" i="16"/>
  <c r="M18" i="59"/>
  <c r="N14" i="59"/>
  <c r="G17" i="16"/>
  <c r="N15" i="60"/>
  <c r="O15" i="60" s="1"/>
  <c r="G14" i="16"/>
  <c r="G13" i="16"/>
  <c r="G4" i="16"/>
  <c r="S58" i="59"/>
  <c r="S59" i="59" s="1"/>
  <c r="S60" i="59" s="1"/>
  <c r="S61" i="59" s="1"/>
  <c r="S62" i="59" s="1"/>
  <c r="S63" i="59" s="1"/>
  <c r="S64" i="59" s="1"/>
  <c r="S65" i="59" s="1"/>
  <c r="N19" i="60"/>
  <c r="O19" i="60" s="1"/>
  <c r="G12" i="16"/>
  <c r="L14" i="59"/>
  <c r="G9" i="16"/>
  <c r="G8" i="16"/>
  <c r="M11" i="59"/>
  <c r="M20" i="59"/>
  <c r="G7" i="16"/>
  <c r="N23" i="59"/>
  <c r="O23" i="59" s="1"/>
  <c r="B12" i="59"/>
  <c r="G6" i="16"/>
  <c r="B17" i="40"/>
  <c r="B18" i="40" s="1"/>
  <c r="B26" i="40"/>
  <c r="B27" i="40" s="1"/>
  <c r="B12" i="40"/>
  <c r="B23" i="40"/>
  <c r="B24" i="40" s="1"/>
  <c r="C11" i="40"/>
  <c r="B14" i="40"/>
  <c r="B15" i="40" s="1"/>
  <c r="B20" i="40"/>
  <c r="B21" i="40" s="1"/>
  <c r="F13" i="16"/>
  <c r="S81" i="40"/>
  <c r="S82" i="40" s="1"/>
  <c r="S83" i="40" s="1"/>
  <c r="S84" i="40" s="1"/>
  <c r="S85" i="40" s="1"/>
  <c r="N22" i="59"/>
  <c r="N17" i="59"/>
  <c r="O17" i="59" s="1"/>
  <c r="M19" i="40"/>
  <c r="F17" i="16"/>
  <c r="F16" i="16"/>
  <c r="L18" i="40"/>
  <c r="N20" i="59"/>
  <c r="O20" i="59" s="1"/>
  <c r="N19" i="40"/>
  <c r="O19" i="40" s="1"/>
  <c r="F8" i="16"/>
  <c r="S58" i="40"/>
  <c r="S59" i="40" s="1"/>
  <c r="S60" i="40" s="1"/>
  <c r="S61" i="40" s="1"/>
  <c r="S62" i="40" s="1"/>
  <c r="S63" i="40" s="1"/>
  <c r="S64" i="40" s="1"/>
  <c r="F14" i="16"/>
  <c r="M22" i="40"/>
  <c r="F7" i="16"/>
  <c r="F12" i="16"/>
  <c r="M20" i="40"/>
  <c r="N21" i="59"/>
  <c r="O21" i="59" s="1"/>
  <c r="M12" i="40"/>
  <c r="F15" i="16"/>
  <c r="F18" i="16"/>
  <c r="F11" i="16"/>
  <c r="M16" i="40"/>
  <c r="O11" i="40"/>
  <c r="N19" i="59"/>
  <c r="O19" i="59" s="1"/>
  <c r="N20" i="40"/>
  <c r="O20" i="40" s="1"/>
  <c r="M19" i="69"/>
  <c r="F11" i="18"/>
  <c r="F5" i="18" s="1"/>
  <c r="C11" i="69"/>
  <c r="M17" i="69"/>
  <c r="E7" i="21"/>
  <c r="N13" i="40"/>
  <c r="O13" i="40" s="1"/>
  <c r="B14" i="69"/>
  <c r="B15" i="69" s="1"/>
  <c r="K32" i="69"/>
  <c r="C6" i="69" s="1"/>
  <c r="C7" i="69" s="1"/>
  <c r="B23" i="69"/>
  <c r="B24" i="69" s="1"/>
  <c r="M15" i="69"/>
  <c r="B12" i="69"/>
  <c r="N16" i="40"/>
  <c r="O16" i="40" s="1"/>
  <c r="M16" i="69"/>
  <c r="M11" i="69"/>
  <c r="N18" i="40"/>
  <c r="B26" i="69"/>
  <c r="B27" i="69" s="1"/>
  <c r="L21" i="69"/>
  <c r="M21" i="69" s="1"/>
  <c r="N14" i="40"/>
  <c r="O14" i="40" s="1"/>
  <c r="N21" i="40"/>
  <c r="O21" i="40" s="1"/>
  <c r="L12" i="69"/>
  <c r="N12" i="40"/>
  <c r="O12" i="40" s="1"/>
  <c r="N23" i="40"/>
  <c r="O23" i="40" s="1"/>
  <c r="N17" i="40"/>
  <c r="O17" i="40" s="1"/>
  <c r="B17" i="69"/>
  <c r="B18" i="69" s="1"/>
  <c r="N15" i="40"/>
  <c r="N11" i="69"/>
  <c r="O11" i="69" s="1"/>
  <c r="B11" i="68"/>
  <c r="B17" i="68" s="1"/>
  <c r="B18" i="68" s="1"/>
  <c r="C5" i="68"/>
  <c r="C7" i="68" s="1"/>
  <c r="L22" i="68"/>
  <c r="M22" i="68" s="1"/>
  <c r="L21" i="68"/>
  <c r="M21" i="68" s="1"/>
  <c r="M13" i="68"/>
  <c r="L23" i="68"/>
  <c r="M23" i="68" s="1"/>
  <c r="N13" i="69"/>
  <c r="O13" i="69" s="1"/>
  <c r="D17" i="16"/>
  <c r="D18" i="21" s="1"/>
  <c r="D9" i="16"/>
  <c r="D13" i="16"/>
  <c r="D14" i="21" s="1"/>
  <c r="D14" i="16"/>
  <c r="D15" i="21" s="1"/>
  <c r="D4" i="16"/>
  <c r="F15" i="56" s="1"/>
  <c r="D12" i="16"/>
  <c r="D26" i="16" s="1"/>
  <c r="D7" i="16"/>
  <c r="D11" i="16"/>
  <c r="D12" i="21" s="1"/>
  <c r="D15" i="16"/>
  <c r="D16" i="21" s="1"/>
  <c r="S59" i="68"/>
  <c r="S60" i="68" s="1"/>
  <c r="S61" i="68" s="1"/>
  <c r="S62" i="68" s="1"/>
  <c r="S63" i="68" s="1"/>
  <c r="S64" i="68" s="1"/>
  <c r="S81" i="68"/>
  <c r="S82" i="68" s="1"/>
  <c r="S83" i="68" s="1"/>
  <c r="S84" i="68" s="1"/>
  <c r="S85" i="68" s="1"/>
  <c r="S86" i="68" s="1"/>
  <c r="D6" i="16"/>
  <c r="D7" i="21" s="1"/>
  <c r="D18" i="16"/>
  <c r="D19" i="21" s="1"/>
  <c r="D16" i="16"/>
  <c r="D17" i="21" s="1"/>
  <c r="D10" i="16"/>
  <c r="D11" i="21" s="1"/>
  <c r="N23" i="69"/>
  <c r="O23" i="69" s="1"/>
  <c r="N21" i="69"/>
  <c r="O21" i="69" s="1"/>
  <c r="L20" i="68"/>
  <c r="M20" i="68" s="1"/>
  <c r="M18" i="68"/>
  <c r="L16" i="68"/>
  <c r="M16" i="68" s="1"/>
  <c r="N20" i="69"/>
  <c r="O20" i="69" s="1"/>
  <c r="E5" i="18"/>
  <c r="L12" i="68"/>
  <c r="N18" i="69"/>
  <c r="O18" i="69" s="1"/>
  <c r="M17" i="68"/>
  <c r="N19" i="69"/>
  <c r="O19" i="69" s="1"/>
  <c r="N12" i="69"/>
  <c r="N17" i="69"/>
  <c r="O17" i="69" s="1"/>
  <c r="N22" i="69"/>
  <c r="N16" i="69"/>
  <c r="O16" i="69" s="1"/>
  <c r="M19" i="68"/>
  <c r="N14" i="69"/>
  <c r="O14" i="69" s="1"/>
  <c r="N11" i="68"/>
  <c r="O11" i="68" s="1"/>
  <c r="L22" i="67"/>
  <c r="M22" i="67" s="1"/>
  <c r="L23" i="67"/>
  <c r="M23" i="67" s="1"/>
  <c r="C6" i="67"/>
  <c r="C7" i="67" s="1"/>
  <c r="L21" i="67"/>
  <c r="M21" i="67" s="1"/>
  <c r="B11" i="67"/>
  <c r="C11" i="67" s="1"/>
  <c r="N16" i="68"/>
  <c r="O16" i="68" s="1"/>
  <c r="L13" i="67"/>
  <c r="M13" i="67" s="1"/>
  <c r="N14" i="68"/>
  <c r="O14" i="68" s="1"/>
  <c r="L11" i="67"/>
  <c r="N23" i="68"/>
  <c r="O23" i="68" s="1"/>
  <c r="N18" i="68"/>
  <c r="O18" i="68" s="1"/>
  <c r="N13" i="68"/>
  <c r="O13" i="68" s="1"/>
  <c r="N19" i="68"/>
  <c r="O19" i="68" s="1"/>
  <c r="N20" i="68"/>
  <c r="O20" i="68" s="1"/>
  <c r="N21" i="68"/>
  <c r="O21" i="68" s="1"/>
  <c r="L19" i="67"/>
  <c r="M19" i="67" s="1"/>
  <c r="C15" i="16"/>
  <c r="C16" i="21" s="1"/>
  <c r="C13" i="16"/>
  <c r="C14" i="16"/>
  <c r="C15" i="21" s="1"/>
  <c r="C17" i="16"/>
  <c r="C18" i="21" s="1"/>
  <c r="C6" i="16"/>
  <c r="C10" i="16"/>
  <c r="C18" i="16"/>
  <c r="C8" i="16"/>
  <c r="C9" i="21" s="1"/>
  <c r="C9" i="16"/>
  <c r="C23" i="16" s="1"/>
  <c r="C11" i="16"/>
  <c r="C12" i="21" s="1"/>
  <c r="C12" i="16"/>
  <c r="C7" i="16"/>
  <c r="C16" i="16"/>
  <c r="C17" i="21" s="1"/>
  <c r="N22" i="68"/>
  <c r="O22" i="68" s="1"/>
  <c r="N17" i="68"/>
  <c r="O17" i="68" s="1"/>
  <c r="N15" i="68"/>
  <c r="C4" i="16"/>
  <c r="D11" i="18"/>
  <c r="N12" i="68"/>
  <c r="M17" i="67"/>
  <c r="M12" i="67"/>
  <c r="M18" i="67"/>
  <c r="L17" i="66"/>
  <c r="M17" i="66" s="1"/>
  <c r="L20" i="66"/>
  <c r="M20" i="66" s="1"/>
  <c r="L15" i="66"/>
  <c r="M15" i="66" s="1"/>
  <c r="O16" i="17"/>
  <c r="P16" i="17" s="1"/>
  <c r="N12" i="16"/>
  <c r="N13" i="21" s="1"/>
  <c r="C6" i="66"/>
  <c r="N18" i="16"/>
  <c r="N32" i="16" s="1"/>
  <c r="N4" i="16"/>
  <c r="P15" i="56" s="1"/>
  <c r="N7" i="16"/>
  <c r="N21" i="16" s="1"/>
  <c r="N9" i="16"/>
  <c r="N23" i="16" s="1"/>
  <c r="N15" i="16"/>
  <c r="N8" i="16"/>
  <c r="N17" i="16"/>
  <c r="N6" i="16"/>
  <c r="N14" i="16"/>
  <c r="N15" i="21" s="1"/>
  <c r="N11" i="16"/>
  <c r="N13" i="16"/>
  <c r="N16" i="16"/>
  <c r="N17" i="21" s="1"/>
  <c r="O5" i="18"/>
  <c r="C5" i="66"/>
  <c r="B17" i="65"/>
  <c r="B18" i="65" s="1"/>
  <c r="B14" i="65"/>
  <c r="B15" i="65" s="1"/>
  <c r="C5" i="65"/>
  <c r="C7" i="65" s="1"/>
  <c r="B12" i="65"/>
  <c r="B26" i="65"/>
  <c r="B27" i="65" s="1"/>
  <c r="B23" i="65"/>
  <c r="B24" i="65" s="1"/>
  <c r="C11" i="65"/>
  <c r="N13" i="66"/>
  <c r="O13" i="66" s="1"/>
  <c r="O3" i="83"/>
  <c r="P37" i="18"/>
  <c r="Q37" i="18" s="1"/>
  <c r="P57" i="18"/>
  <c r="R57" i="18" s="1"/>
  <c r="P119" i="18"/>
  <c r="Q119" i="18" s="1"/>
  <c r="P106" i="18"/>
  <c r="Q106" i="18" s="1"/>
  <c r="P40" i="18"/>
  <c r="L12" i="65"/>
  <c r="M12" i="65" s="1"/>
  <c r="L23" i="65"/>
  <c r="M23" i="65" s="1"/>
  <c r="N21" i="66"/>
  <c r="L22" i="65"/>
  <c r="M22" i="65" s="1"/>
  <c r="N18" i="66"/>
  <c r="L20" i="65"/>
  <c r="M20" i="65" s="1"/>
  <c r="N15" i="66"/>
  <c r="O15" i="66" s="1"/>
  <c r="N23" i="66"/>
  <c r="N22" i="66"/>
  <c r="O22" i="66" s="1"/>
  <c r="N14" i="66"/>
  <c r="L15" i="65"/>
  <c r="M15" i="65" s="1"/>
  <c r="L16" i="65"/>
  <c r="M16" i="65" s="1"/>
  <c r="L13" i="65"/>
  <c r="M13" i="65" s="1"/>
  <c r="P26" i="18"/>
  <c r="Q26" i="18" s="1"/>
  <c r="P84" i="18"/>
  <c r="Q84" i="18" s="1"/>
  <c r="P105" i="18"/>
  <c r="Q105" i="18" s="1"/>
  <c r="P41" i="18"/>
  <c r="P19" i="18"/>
  <c r="Q19" i="18" s="1"/>
  <c r="P198" i="18"/>
  <c r="Q198" i="18" s="1"/>
  <c r="M20" i="20"/>
  <c r="P68" i="18"/>
  <c r="R68" i="18" s="1"/>
  <c r="O54" i="1"/>
  <c r="P54" i="1" s="1"/>
  <c r="M9" i="16"/>
  <c r="M23" i="16" s="1"/>
  <c r="M4" i="16"/>
  <c r="O15" i="56" s="1"/>
  <c r="M6" i="16"/>
  <c r="M7" i="21" s="1"/>
  <c r="M12" i="16"/>
  <c r="M7" i="16"/>
  <c r="M21" i="16" s="1"/>
  <c r="M13" i="16"/>
  <c r="S81" i="65"/>
  <c r="S82" i="65" s="1"/>
  <c r="S83" i="65" s="1"/>
  <c r="M10" i="16"/>
  <c r="M11" i="21" s="1"/>
  <c r="M16" i="16"/>
  <c r="M15" i="16"/>
  <c r="M16" i="21" s="1"/>
  <c r="S58" i="65"/>
  <c r="S59" i="65" s="1"/>
  <c r="S60" i="65" s="1"/>
  <c r="S61" i="65" s="1"/>
  <c r="S62" i="65" s="1"/>
  <c r="S63" i="65" s="1"/>
  <c r="S64" i="65" s="1"/>
  <c r="M18" i="16"/>
  <c r="M32" i="16" s="1"/>
  <c r="M8" i="16"/>
  <c r="M9" i="21" s="1"/>
  <c r="M11" i="16"/>
  <c r="M12" i="21" s="1"/>
  <c r="M17" i="16"/>
  <c r="M18" i="21" s="1"/>
  <c r="M14" i="16"/>
  <c r="M15" i="21" s="1"/>
  <c r="P110" i="18"/>
  <c r="Q110" i="18" s="1"/>
  <c r="P138" i="18"/>
  <c r="Q138" i="18" s="1"/>
  <c r="P206" i="18"/>
  <c r="Q206" i="18" s="1"/>
  <c r="P120" i="18"/>
  <c r="Q120" i="18" s="1"/>
  <c r="P31" i="18"/>
  <c r="Q31" i="18" s="1"/>
  <c r="P214" i="18"/>
  <c r="Q214" i="18" s="1"/>
  <c r="P215" i="18"/>
  <c r="Q215" i="18" s="1"/>
  <c r="P16" i="18"/>
  <c r="Q16" i="18" s="1"/>
  <c r="P91" i="18"/>
  <c r="Q91" i="18" s="1"/>
  <c r="P135" i="18"/>
  <c r="Q135" i="18" s="1"/>
  <c r="P48" i="18"/>
  <c r="Q48" i="18" s="1"/>
  <c r="P30" i="18"/>
  <c r="Q30" i="18" s="1"/>
  <c r="P66" i="18"/>
  <c r="Q66" i="18" s="1"/>
  <c r="P6" i="18"/>
  <c r="Q6" i="18" s="1"/>
  <c r="P209" i="18"/>
  <c r="Q209" i="18" s="1"/>
  <c r="N5" i="18"/>
  <c r="P92" i="18"/>
  <c r="Q92" i="18" s="1"/>
  <c r="P212" i="18"/>
  <c r="P73" i="18"/>
  <c r="Q73" i="18" s="1"/>
  <c r="P96" i="18"/>
  <c r="Q96" i="18" s="1"/>
  <c r="P33" i="18"/>
  <c r="Q33" i="18" s="1"/>
  <c r="P124" i="18"/>
  <c r="Q124" i="18" s="1"/>
  <c r="P94" i="18"/>
  <c r="Q94" i="18" s="1"/>
  <c r="P179" i="18"/>
  <c r="Q179" i="18" s="1"/>
  <c r="P88" i="18"/>
  <c r="R88" i="18" s="1"/>
  <c r="P194" i="18"/>
  <c r="Q194" i="18" s="1"/>
  <c r="P76" i="18"/>
  <c r="Q76" i="18" s="1"/>
  <c r="P34" i="18"/>
  <c r="Q34" i="18" s="1"/>
  <c r="P207" i="18"/>
  <c r="Q207" i="18" s="1"/>
  <c r="P32" i="18"/>
  <c r="Q32" i="18" s="1"/>
  <c r="P60" i="18"/>
  <c r="Q60" i="18" s="1"/>
  <c r="P54" i="18"/>
  <c r="Q54" i="18" s="1"/>
  <c r="P185" i="18"/>
  <c r="Q185" i="18" s="1"/>
  <c r="P38" i="18"/>
  <c r="P126" i="18"/>
  <c r="Q126" i="18" s="1"/>
  <c r="P181" i="18"/>
  <c r="Q181" i="18" s="1"/>
  <c r="P70" i="18"/>
  <c r="Q70" i="18" s="1"/>
  <c r="P56" i="18"/>
  <c r="Q56" i="18" s="1"/>
  <c r="P183" i="18"/>
  <c r="Q183" i="18" s="1"/>
  <c r="P182" i="18"/>
  <c r="Q182" i="18" s="1"/>
  <c r="P63" i="18"/>
  <c r="Q63" i="18" s="1"/>
  <c r="P122" i="18"/>
  <c r="Q122" i="18" s="1"/>
  <c r="P168" i="18"/>
  <c r="Q168" i="18" s="1"/>
  <c r="P28" i="18"/>
  <c r="Q28" i="18" s="1"/>
  <c r="P137" i="18"/>
  <c r="Q137" i="18" s="1"/>
  <c r="P36" i="18"/>
  <c r="Q36" i="18" s="1"/>
  <c r="P17" i="18"/>
  <c r="Q17" i="18" s="1"/>
  <c r="P134" i="18"/>
  <c r="Q134" i="18" s="1"/>
  <c r="P18" i="18"/>
  <c r="Q18" i="18" s="1"/>
  <c r="P208" i="18"/>
  <c r="Q208" i="18" s="1"/>
  <c r="P69" i="18"/>
  <c r="Q69" i="18" s="1"/>
  <c r="P170" i="18"/>
  <c r="Q170" i="18" s="1"/>
  <c r="P23" i="18"/>
  <c r="Q23" i="18" s="1"/>
  <c r="P87" i="18"/>
  <c r="R87" i="18" s="1"/>
  <c r="P108" i="18"/>
  <c r="Q108" i="18" s="1"/>
  <c r="P20" i="18"/>
  <c r="Q20" i="18" s="1"/>
  <c r="P125" i="18"/>
  <c r="Q125" i="18" s="1"/>
  <c r="P109" i="18"/>
  <c r="Q109" i="18" s="1"/>
  <c r="P95" i="18"/>
  <c r="Q95" i="18" s="1"/>
  <c r="P61" i="18"/>
  <c r="Q61" i="18" s="1"/>
  <c r="P64" i="18"/>
  <c r="Q64" i="18" s="1"/>
  <c r="P155" i="18"/>
  <c r="Q155" i="18" s="1"/>
  <c r="P107" i="18"/>
  <c r="Q107" i="18" s="1"/>
  <c r="P27" i="18"/>
  <c r="Q27" i="18" s="1"/>
  <c r="P139" i="18"/>
  <c r="Q139" i="18" s="1"/>
  <c r="P25" i="18"/>
  <c r="R25" i="18" s="1"/>
  <c r="P201" i="18"/>
  <c r="P58" i="18"/>
  <c r="Q58" i="18" s="1"/>
  <c r="P52" i="18"/>
  <c r="Q52" i="18" s="1"/>
  <c r="P55" i="18"/>
  <c r="Q55" i="18" s="1"/>
  <c r="P14" i="18"/>
  <c r="Q14" i="18" s="1"/>
  <c r="P81" i="18"/>
  <c r="Q81" i="18" s="1"/>
  <c r="P211" i="18"/>
  <c r="Q211" i="18" s="1"/>
  <c r="P82" i="18"/>
  <c r="Q82" i="18" s="1"/>
  <c r="P197" i="18"/>
  <c r="Q197" i="18" s="1"/>
  <c r="P111" i="18"/>
  <c r="Q111" i="18" s="1"/>
  <c r="P169" i="18"/>
  <c r="Q169" i="18" s="1"/>
  <c r="P89" i="18"/>
  <c r="Q89" i="18" s="1"/>
  <c r="P118" i="18"/>
  <c r="Q118" i="18" s="1"/>
  <c r="P156" i="18"/>
  <c r="Q156" i="18" s="1"/>
  <c r="P42" i="18"/>
  <c r="R42" i="18" s="1"/>
  <c r="P7" i="18"/>
  <c r="Q7" i="18" s="1"/>
  <c r="P15" i="18"/>
  <c r="Q15" i="18" s="1"/>
  <c r="P133" i="18"/>
  <c r="Q133" i="18" s="1"/>
  <c r="P93" i="18"/>
  <c r="Q93" i="18" s="1"/>
  <c r="P29" i="18"/>
  <c r="Q29" i="18" s="1"/>
  <c r="P199" i="18"/>
  <c r="Q199" i="18" s="1"/>
  <c r="P86" i="18"/>
  <c r="Q86" i="18" s="1"/>
  <c r="P75" i="18"/>
  <c r="Q75" i="18" s="1"/>
  <c r="P85" i="18"/>
  <c r="Q85" i="18" s="1"/>
  <c r="P180" i="18"/>
  <c r="Q180" i="18" s="1"/>
  <c r="P72" i="18"/>
  <c r="Q72" i="18" s="1"/>
  <c r="P167" i="18"/>
  <c r="Q167" i="18" s="1"/>
  <c r="P47" i="18"/>
  <c r="Q47" i="18" s="1"/>
  <c r="P90" i="18"/>
  <c r="Q90" i="18" s="1"/>
  <c r="P65" i="18"/>
  <c r="Q65" i="18" s="1"/>
  <c r="P195" i="18"/>
  <c r="Q195" i="18" s="1"/>
  <c r="P171" i="18"/>
  <c r="Q171" i="18" s="1"/>
  <c r="P79" i="18"/>
  <c r="Q79" i="18" s="1"/>
  <c r="P210" i="18"/>
  <c r="Q210" i="18" s="1"/>
  <c r="P123" i="18"/>
  <c r="Q123" i="18" s="1"/>
  <c r="P45" i="18"/>
  <c r="R45" i="18" s="1"/>
  <c r="P154" i="18"/>
  <c r="Q154" i="18" s="1"/>
  <c r="P83" i="18"/>
  <c r="Q83" i="18" s="1"/>
  <c r="P53" i="18"/>
  <c r="Q53" i="18" s="1"/>
  <c r="P59" i="18"/>
  <c r="Q59" i="18" s="1"/>
  <c r="P51" i="18"/>
  <c r="Q51" i="18" s="1"/>
  <c r="P35" i="18"/>
  <c r="Q35" i="18" s="1"/>
  <c r="P46" i="18"/>
  <c r="Q46" i="18" s="1"/>
  <c r="P67" i="18"/>
  <c r="Q67" i="18" s="1"/>
  <c r="P140" i="18"/>
  <c r="Q140" i="18" s="1"/>
  <c r="P50" i="18"/>
  <c r="Q50" i="18" s="1"/>
  <c r="P71" i="18"/>
  <c r="R71" i="18" s="1"/>
  <c r="P117" i="18"/>
  <c r="Q117" i="18" s="1"/>
  <c r="P178" i="18"/>
  <c r="P78" i="18"/>
  <c r="Q78" i="18" s="1"/>
  <c r="P141" i="18"/>
  <c r="Q141" i="18" s="1"/>
  <c r="P121" i="18"/>
  <c r="Q121" i="18" s="1"/>
  <c r="P184" i="18"/>
  <c r="Q184" i="18" s="1"/>
  <c r="P49" i="18"/>
  <c r="Q49" i="18" s="1"/>
  <c r="P43" i="18"/>
  <c r="R43" i="18" s="1"/>
  <c r="P80" i="18"/>
  <c r="Q80" i="18" s="1"/>
  <c r="P62" i="18"/>
  <c r="Q62" i="18" s="1"/>
  <c r="P216" i="18"/>
  <c r="Q216" i="18" s="1"/>
  <c r="P77" i="18"/>
  <c r="Q77" i="18" s="1"/>
  <c r="P24" i="18"/>
  <c r="Q24" i="18" s="1"/>
  <c r="P44" i="18"/>
  <c r="R44" i="18" s="1"/>
  <c r="P196" i="18"/>
  <c r="Q196" i="18" s="1"/>
  <c r="P186" i="18"/>
  <c r="Q186" i="18" s="1"/>
  <c r="P132" i="18"/>
  <c r="Q132" i="18" s="1"/>
  <c r="P200" i="18"/>
  <c r="Q200" i="18" s="1"/>
  <c r="P213" i="18"/>
  <c r="Q213" i="18" s="1"/>
  <c r="P39" i="18"/>
  <c r="R39" i="18" s="1"/>
  <c r="P193" i="18"/>
  <c r="Q193" i="18" s="1"/>
  <c r="P136" i="18"/>
  <c r="P74" i="18"/>
  <c r="Q74" i="18" s="1"/>
  <c r="O15" i="17"/>
  <c r="P15" i="17" s="1"/>
  <c r="O8" i="17"/>
  <c r="P8" i="17" s="1"/>
  <c r="Q12" i="56"/>
  <c r="O13" i="17"/>
  <c r="P13" i="17" s="1"/>
  <c r="O17" i="17"/>
  <c r="P17" i="17" s="1"/>
  <c r="O14" i="17"/>
  <c r="P14" i="17" s="1"/>
  <c r="O12" i="17"/>
  <c r="P12" i="17" s="1"/>
  <c r="L19" i="64"/>
  <c r="M19" i="64" s="1"/>
  <c r="N19" i="64"/>
  <c r="O19" i="64" s="1"/>
  <c r="N23" i="65"/>
  <c r="O23" i="65" s="1"/>
  <c r="N20" i="64"/>
  <c r="O20" i="64" s="1"/>
  <c r="L18" i="64"/>
  <c r="N20" i="65"/>
  <c r="O20" i="65" s="1"/>
  <c r="L20" i="64"/>
  <c r="M20" i="64" s="1"/>
  <c r="N19" i="65"/>
  <c r="N12" i="65"/>
  <c r="O12" i="65" s="1"/>
  <c r="N16" i="64"/>
  <c r="L23" i="64"/>
  <c r="L15" i="64"/>
  <c r="N17" i="64"/>
  <c r="O17" i="64" s="1"/>
  <c r="N18" i="65"/>
  <c r="L13" i="64"/>
  <c r="M13" i="64" s="1"/>
  <c r="L17" i="64"/>
  <c r="M17" i="64" s="1"/>
  <c r="N11" i="64"/>
  <c r="N13" i="64"/>
  <c r="O13" i="64" s="1"/>
  <c r="L19" i="20"/>
  <c r="M5" i="18"/>
  <c r="P22" i="18"/>
  <c r="R12" i="56"/>
  <c r="N15" i="65" l="1"/>
  <c r="O15" i="65" s="1"/>
  <c r="N17" i="65"/>
  <c r="N13" i="65"/>
  <c r="O13" i="65" s="1"/>
  <c r="P9" i="18"/>
  <c r="Q9" i="18" s="1"/>
  <c r="P153" i="18"/>
  <c r="Q153" i="18" s="1"/>
  <c r="P190" i="18"/>
  <c r="Q190" i="18" s="1"/>
  <c r="P205" i="18"/>
  <c r="Q205" i="18" s="1"/>
  <c r="H20" i="17"/>
  <c r="E20" i="17"/>
  <c r="P149" i="18"/>
  <c r="Q149" i="18" s="1"/>
  <c r="P188" i="18"/>
  <c r="N21" i="65"/>
  <c r="N19" i="66"/>
  <c r="P10" i="18"/>
  <c r="Q10" i="18" s="1"/>
  <c r="P202" i="18"/>
  <c r="Q202" i="18" s="1"/>
  <c r="K65" i="114"/>
  <c r="L65" i="114"/>
  <c r="E65" i="114"/>
  <c r="N65" i="114"/>
  <c r="G65" i="114"/>
  <c r="M65" i="114"/>
  <c r="F66" i="114"/>
  <c r="O66" i="114" s="1"/>
  <c r="I66" i="114"/>
  <c r="H66" i="114"/>
  <c r="J66" i="114"/>
  <c r="C67" i="114" a="1"/>
  <c r="C67" i="114" s="1"/>
  <c r="P97" i="18"/>
  <c r="Q97" i="18" s="1"/>
  <c r="P113" i="18"/>
  <c r="Q113" i="18" s="1"/>
  <c r="F5" i="21"/>
  <c r="E32" i="16"/>
  <c r="O16" i="20"/>
  <c r="P16" i="20" s="1"/>
  <c r="C7" i="61"/>
  <c r="O14" i="66"/>
  <c r="N23" i="20"/>
  <c r="N25" i="20"/>
  <c r="N24" i="20"/>
  <c r="O21" i="18"/>
  <c r="M17" i="20"/>
  <c r="I25" i="20"/>
  <c r="I24" i="20"/>
  <c r="I23" i="20"/>
  <c r="P173" i="18"/>
  <c r="R173" i="18" s="1"/>
  <c r="P13" i="18"/>
  <c r="Q13" i="18" s="1"/>
  <c r="P115" i="18"/>
  <c r="Q115" i="18" s="1"/>
  <c r="P158" i="18"/>
  <c r="R158" i="18" s="1"/>
  <c r="P174" i="18"/>
  <c r="Q174" i="18" s="1"/>
  <c r="H23" i="20"/>
  <c r="H24" i="20"/>
  <c r="H25" i="20"/>
  <c r="P103" i="18"/>
  <c r="Q103" i="18" s="1"/>
  <c r="P175" i="18"/>
  <c r="Q175" i="18" s="1"/>
  <c r="G24" i="20"/>
  <c r="G23" i="20"/>
  <c r="G25" i="20"/>
  <c r="O13" i="20"/>
  <c r="P13" i="20" s="1"/>
  <c r="F24" i="20"/>
  <c r="F25" i="20"/>
  <c r="F23" i="20"/>
  <c r="E23" i="20"/>
  <c r="E24" i="20"/>
  <c r="E25" i="20"/>
  <c r="E5" i="21"/>
  <c r="E5" i="16"/>
  <c r="E19" i="16" s="1"/>
  <c r="G14" i="56" s="1"/>
  <c r="G19" i="56" s="1"/>
  <c r="E10" i="21"/>
  <c r="C14" i="60"/>
  <c r="C15" i="60" s="1"/>
  <c r="D11" i="60"/>
  <c r="C26" i="60"/>
  <c r="C27" i="60" s="1"/>
  <c r="M15" i="68"/>
  <c r="O8" i="20"/>
  <c r="P8" i="20" s="1"/>
  <c r="D25" i="20"/>
  <c r="D24" i="20"/>
  <c r="D23" i="20"/>
  <c r="O11" i="20"/>
  <c r="P11" i="20" s="1"/>
  <c r="B26" i="68"/>
  <c r="B27" i="68" s="1"/>
  <c r="B20" i="68"/>
  <c r="B21" i="68" s="1"/>
  <c r="B23" i="68"/>
  <c r="B24" i="68" s="1"/>
  <c r="B14" i="68"/>
  <c r="B15" i="68" s="1"/>
  <c r="B12" i="68"/>
  <c r="C11" i="68"/>
  <c r="C23" i="68" s="1"/>
  <c r="C24" i="68" s="1"/>
  <c r="R4" i="94"/>
  <c r="E21" i="81" s="1"/>
  <c r="E16" i="81"/>
  <c r="S4" i="94"/>
  <c r="D22" i="20"/>
  <c r="O18" i="20"/>
  <c r="P18" i="20" s="1"/>
  <c r="F17" i="20"/>
  <c r="O9" i="20"/>
  <c r="P9" i="20" s="1"/>
  <c r="G17" i="20"/>
  <c r="C17" i="20"/>
  <c r="M19" i="20"/>
  <c r="I17" i="20"/>
  <c r="O14" i="20"/>
  <c r="P14" i="20" s="1"/>
  <c r="N22" i="20"/>
  <c r="I22" i="20"/>
  <c r="H22" i="20"/>
  <c r="G22" i="20"/>
  <c r="F22" i="20"/>
  <c r="E22" i="20"/>
  <c r="K17" i="20"/>
  <c r="O10" i="20"/>
  <c r="P10" i="20" s="1"/>
  <c r="E17" i="20"/>
  <c r="O5" i="20"/>
  <c r="P5" i="20" s="1"/>
  <c r="O12" i="20"/>
  <c r="P12" i="20" s="1"/>
  <c r="N17" i="20"/>
  <c r="O15" i="20"/>
  <c r="P15" i="20" s="1"/>
  <c r="O6" i="20"/>
  <c r="P6" i="20" s="1"/>
  <c r="H17" i="20"/>
  <c r="C19" i="20"/>
  <c r="D17" i="20"/>
  <c r="F23" i="16"/>
  <c r="E9" i="21"/>
  <c r="E8" i="21"/>
  <c r="P144" i="18"/>
  <c r="Q144" i="18" s="1"/>
  <c r="P189" i="18"/>
  <c r="Q189" i="18" s="1"/>
  <c r="P147" i="18"/>
  <c r="Q147" i="18" s="1"/>
  <c r="P104" i="18"/>
  <c r="Q104" i="18" s="1"/>
  <c r="P160" i="18"/>
  <c r="R160" i="18" s="1"/>
  <c r="P152" i="18"/>
  <c r="Q152" i="18" s="1"/>
  <c r="P191" i="18"/>
  <c r="Q191" i="18" s="1"/>
  <c r="P8" i="18"/>
  <c r="Q8" i="18" s="1"/>
  <c r="P101" i="18"/>
  <c r="R101" i="18" s="1"/>
  <c r="P130" i="18"/>
  <c r="Q130" i="18" s="1"/>
  <c r="P143" i="18"/>
  <c r="Q143" i="18" s="1"/>
  <c r="P116" i="18"/>
  <c r="Q116" i="18" s="1"/>
  <c r="P163" i="18"/>
  <c r="P98" i="18"/>
  <c r="Q98" i="18" s="1"/>
  <c r="P148" i="18"/>
  <c r="Q148" i="18" s="1"/>
  <c r="P99" i="18"/>
  <c r="Q99" i="18" s="1"/>
  <c r="P128" i="18"/>
  <c r="Q128" i="18" s="1"/>
  <c r="P204" i="18"/>
  <c r="Q204" i="18" s="1"/>
  <c r="P129" i="18"/>
  <c r="Q129" i="18" s="1"/>
  <c r="P12" i="18"/>
  <c r="Q12" i="18" s="1"/>
  <c r="P157" i="18"/>
  <c r="Q157" i="18" s="1"/>
  <c r="M14" i="66"/>
  <c r="C7" i="66"/>
  <c r="O23" i="66"/>
  <c r="O12" i="66"/>
  <c r="M12" i="66"/>
  <c r="M19" i="66"/>
  <c r="M18" i="66"/>
  <c r="O15" i="63"/>
  <c r="O22" i="63"/>
  <c r="K20" i="17"/>
  <c r="K4" i="21" s="1"/>
  <c r="O13" i="62"/>
  <c r="O12" i="62"/>
  <c r="O10" i="17"/>
  <c r="P10" i="17" s="1"/>
  <c r="O6" i="17"/>
  <c r="P6" i="17" s="1"/>
  <c r="I21" i="16"/>
  <c r="I20" i="17"/>
  <c r="I21" i="17" s="1"/>
  <c r="P150" i="18"/>
  <c r="Q150" i="18" s="1"/>
  <c r="P102" i="18"/>
  <c r="Q102" i="18" s="1"/>
  <c r="P145" i="18"/>
  <c r="Q145" i="18" s="1"/>
  <c r="P100" i="18"/>
  <c r="Q100" i="18" s="1"/>
  <c r="P176" i="18"/>
  <c r="Q176" i="18" s="1"/>
  <c r="P151" i="18"/>
  <c r="Q151" i="18" s="1"/>
  <c r="P162" i="18"/>
  <c r="Q162" i="18" s="1"/>
  <c r="P172" i="18"/>
  <c r="Q172" i="18" s="1"/>
  <c r="P159" i="18"/>
  <c r="Q159" i="18" s="1"/>
  <c r="P203" i="18"/>
  <c r="R203" i="18" s="1"/>
  <c r="M22" i="59"/>
  <c r="H21" i="18"/>
  <c r="H4" i="18" s="1"/>
  <c r="O5" i="17"/>
  <c r="P5" i="17" s="1"/>
  <c r="O15" i="40"/>
  <c r="M15" i="40"/>
  <c r="O7" i="17"/>
  <c r="P7" i="17" s="1"/>
  <c r="P164" i="18"/>
  <c r="Q164" i="18" s="1"/>
  <c r="P131" i="18"/>
  <c r="R131" i="18" s="1"/>
  <c r="P192" i="18"/>
  <c r="Q192" i="18" s="1"/>
  <c r="O11" i="17"/>
  <c r="P11" i="17" s="1"/>
  <c r="P161" i="18"/>
  <c r="Q161" i="18" s="1"/>
  <c r="O9" i="17"/>
  <c r="P9" i="17" s="1"/>
  <c r="J21" i="20"/>
  <c r="J25" i="20" s="1"/>
  <c r="K21" i="20"/>
  <c r="C20" i="20"/>
  <c r="M21" i="66"/>
  <c r="M15" i="63"/>
  <c r="P177" i="18"/>
  <c r="Q177" i="18" s="1"/>
  <c r="L21" i="18"/>
  <c r="L4" i="18" s="1"/>
  <c r="I21" i="18"/>
  <c r="E21" i="18"/>
  <c r="E4" i="18" s="1"/>
  <c r="G21" i="18"/>
  <c r="G4" i="18" s="1"/>
  <c r="N21" i="18"/>
  <c r="N4" i="18" s="1"/>
  <c r="J21" i="18"/>
  <c r="J4" i="18" s="1"/>
  <c r="K21" i="18"/>
  <c r="K4" i="18" s="1"/>
  <c r="M22" i="69"/>
  <c r="E26" i="16"/>
  <c r="P114" i="18"/>
  <c r="Q114" i="18" s="1"/>
  <c r="F21" i="18"/>
  <c r="F4" i="18" s="1"/>
  <c r="M17" i="60"/>
  <c r="M19" i="65"/>
  <c r="D21" i="18"/>
  <c r="E29" i="16"/>
  <c r="M12" i="62"/>
  <c r="M14" i="65"/>
  <c r="M13" i="66"/>
  <c r="M23" i="66"/>
  <c r="I5" i="18"/>
  <c r="D5" i="18"/>
  <c r="P5" i="18" s="1"/>
  <c r="C20" i="17"/>
  <c r="E13" i="56" s="1"/>
  <c r="M20" i="17"/>
  <c r="M21" i="17" s="1"/>
  <c r="F20" i="17"/>
  <c r="H13" i="56" s="1"/>
  <c r="L20" i="17"/>
  <c r="L19" i="17" s="1"/>
  <c r="L22" i="17" s="1"/>
  <c r="D20" i="17"/>
  <c r="J20" i="17"/>
  <c r="J19" i="17" s="1"/>
  <c r="J22" i="17" s="1"/>
  <c r="J23" i="17" s="1"/>
  <c r="E19" i="17"/>
  <c r="E22" i="17" s="1"/>
  <c r="E23" i="17" s="1"/>
  <c r="E4" i="21"/>
  <c r="N20" i="17"/>
  <c r="N4" i="21" s="1"/>
  <c r="M13" i="56"/>
  <c r="O4" i="17"/>
  <c r="P4" i="17" s="1"/>
  <c r="G4" i="21"/>
  <c r="I13" i="56"/>
  <c r="G19" i="17"/>
  <c r="G22" i="17" s="1"/>
  <c r="G23" i="17" s="1"/>
  <c r="G13" i="56"/>
  <c r="H13" i="21"/>
  <c r="N11" i="21"/>
  <c r="F5" i="16"/>
  <c r="F30" i="16" s="1"/>
  <c r="M21" i="65"/>
  <c r="O18" i="17"/>
  <c r="P18" i="17" s="1"/>
  <c r="M22" i="63"/>
  <c r="M18" i="62"/>
  <c r="O23" i="62"/>
  <c r="J15" i="16"/>
  <c r="J16" i="21" s="1"/>
  <c r="J9" i="16"/>
  <c r="J23" i="16" s="1"/>
  <c r="M17" i="62"/>
  <c r="M13" i="62"/>
  <c r="O18" i="62"/>
  <c r="J17" i="20"/>
  <c r="O17" i="62"/>
  <c r="J8" i="16"/>
  <c r="J9" i="21" s="1"/>
  <c r="J16" i="16"/>
  <c r="J17" i="21" s="1"/>
  <c r="J12" i="16"/>
  <c r="M23" i="62"/>
  <c r="J7" i="16"/>
  <c r="J21" i="16" s="1"/>
  <c r="C6" i="62"/>
  <c r="C7" i="62" s="1"/>
  <c r="I10" i="21"/>
  <c r="O21" i="61"/>
  <c r="O16" i="61"/>
  <c r="M21" i="61"/>
  <c r="B26" i="61"/>
  <c r="B27" i="61" s="1"/>
  <c r="B20" i="61"/>
  <c r="B21" i="61" s="1"/>
  <c r="B14" i="61"/>
  <c r="B15" i="61" s="1"/>
  <c r="B12" i="61"/>
  <c r="B17" i="61"/>
  <c r="B18" i="61" s="1"/>
  <c r="C11" i="61"/>
  <c r="K15" i="56"/>
  <c r="I5" i="21"/>
  <c r="I9" i="21"/>
  <c r="I22" i="16"/>
  <c r="O17" i="61"/>
  <c r="I5" i="16"/>
  <c r="I26" i="16" s="1"/>
  <c r="I7" i="21"/>
  <c r="I20" i="16"/>
  <c r="M13" i="61"/>
  <c r="I24" i="16"/>
  <c r="I11" i="21"/>
  <c r="M16" i="61"/>
  <c r="M17" i="61"/>
  <c r="O13" i="61"/>
  <c r="I12" i="21"/>
  <c r="N18" i="61"/>
  <c r="O18" i="61" s="1"/>
  <c r="O13" i="60"/>
  <c r="H11" i="21"/>
  <c r="H24" i="16"/>
  <c r="H10" i="21"/>
  <c r="H23" i="16"/>
  <c r="H5" i="21"/>
  <c r="J15" i="56"/>
  <c r="H32" i="16"/>
  <c r="H19" i="21"/>
  <c r="H5" i="16"/>
  <c r="H30" i="16" s="1"/>
  <c r="H7" i="21"/>
  <c r="C12" i="60"/>
  <c r="C20" i="60"/>
  <c r="C21" i="60" s="1"/>
  <c r="H8" i="21"/>
  <c r="H21" i="16"/>
  <c r="M13" i="60"/>
  <c r="P142" i="18"/>
  <c r="Q142" i="18" s="1"/>
  <c r="K20" i="20"/>
  <c r="C20" i="66"/>
  <c r="C21" i="66" s="1"/>
  <c r="C12" i="66"/>
  <c r="C14" i="66"/>
  <c r="C15" i="66" s="1"/>
  <c r="C17" i="66"/>
  <c r="C18" i="66" s="1"/>
  <c r="D11" i="66"/>
  <c r="C26" i="66"/>
  <c r="C27" i="66" s="1"/>
  <c r="C23" i="66"/>
  <c r="C24" i="66" s="1"/>
  <c r="M15" i="64"/>
  <c r="O15" i="64"/>
  <c r="C14" i="64"/>
  <c r="C15" i="64" s="1"/>
  <c r="C17" i="64"/>
  <c r="C18" i="64" s="1"/>
  <c r="C26" i="64"/>
  <c r="C27" i="64" s="1"/>
  <c r="C20" i="64"/>
  <c r="C21" i="64" s="1"/>
  <c r="D11" i="64"/>
  <c r="C23" i="64"/>
  <c r="C24" i="64" s="1"/>
  <c r="C12" i="64"/>
  <c r="O18" i="64"/>
  <c r="C12" i="63"/>
  <c r="C14" i="63"/>
  <c r="C15" i="63" s="1"/>
  <c r="C17" i="63"/>
  <c r="C18" i="63" s="1"/>
  <c r="C26" i="63"/>
  <c r="C27" i="63" s="1"/>
  <c r="C20" i="63"/>
  <c r="C21" i="63" s="1"/>
  <c r="D11" i="63"/>
  <c r="C23" i="63"/>
  <c r="C24" i="63" s="1"/>
  <c r="O21" i="64"/>
  <c r="K19" i="17"/>
  <c r="K22" i="17" s="1"/>
  <c r="K23" i="17" s="1"/>
  <c r="O22" i="64"/>
  <c r="K12" i="16"/>
  <c r="K16" i="16"/>
  <c r="K14" i="16"/>
  <c r="K6" i="16"/>
  <c r="K4" i="16"/>
  <c r="K11" i="16"/>
  <c r="K15" i="16"/>
  <c r="K17" i="16"/>
  <c r="K18" i="16"/>
  <c r="K10" i="16"/>
  <c r="C6" i="63"/>
  <c r="C7" i="63" s="1"/>
  <c r="K9" i="16"/>
  <c r="K8" i="16"/>
  <c r="K13" i="16"/>
  <c r="K7" i="16"/>
  <c r="J19" i="21"/>
  <c r="J14" i="21"/>
  <c r="J18" i="21"/>
  <c r="J24" i="16"/>
  <c r="J11" i="21"/>
  <c r="L15" i="56"/>
  <c r="J5" i="21"/>
  <c r="J15" i="21"/>
  <c r="J12" i="21"/>
  <c r="J7" i="21"/>
  <c r="C26" i="62"/>
  <c r="C27" i="62" s="1"/>
  <c r="C12" i="62"/>
  <c r="C20" i="62"/>
  <c r="C21" i="62" s="1"/>
  <c r="C14" i="62"/>
  <c r="C15" i="62" s="1"/>
  <c r="D11" i="62"/>
  <c r="C17" i="62"/>
  <c r="C18" i="62" s="1"/>
  <c r="C23" i="62"/>
  <c r="C24" i="62" s="1"/>
  <c r="M12" i="61"/>
  <c r="K13" i="56"/>
  <c r="D26" i="60"/>
  <c r="D27" i="60" s="1"/>
  <c r="E11" i="60"/>
  <c r="D20" i="60"/>
  <c r="D21" i="60" s="1"/>
  <c r="D23" i="60"/>
  <c r="D24" i="60" s="1"/>
  <c r="D17" i="60"/>
  <c r="D18" i="60" s="1"/>
  <c r="D14" i="60"/>
  <c r="D15" i="60" s="1"/>
  <c r="D12" i="60"/>
  <c r="O17" i="60"/>
  <c r="M15" i="60"/>
  <c r="O12" i="60"/>
  <c r="G16" i="21"/>
  <c r="G19" i="21"/>
  <c r="G32" i="16"/>
  <c r="G15" i="21"/>
  <c r="G5" i="21"/>
  <c r="I15" i="56"/>
  <c r="O22" i="59"/>
  <c r="G7" i="21"/>
  <c r="G5" i="16"/>
  <c r="G31" i="16" s="1"/>
  <c r="G18" i="21"/>
  <c r="G14" i="21"/>
  <c r="G8" i="21"/>
  <c r="G21" i="16"/>
  <c r="O14" i="59"/>
  <c r="G24" i="16"/>
  <c r="G11" i="21"/>
  <c r="D12" i="59"/>
  <c r="E11" i="59"/>
  <c r="D17" i="59"/>
  <c r="D18" i="59" s="1"/>
  <c r="D14" i="59"/>
  <c r="D15" i="59" s="1"/>
  <c r="D20" i="59"/>
  <c r="D21" i="59" s="1"/>
  <c r="D23" i="59"/>
  <c r="D24" i="59" s="1"/>
  <c r="D26" i="59"/>
  <c r="D27" i="59" s="1"/>
  <c r="G23" i="16"/>
  <c r="G10" i="21"/>
  <c r="G22" i="16"/>
  <c r="G9" i="21"/>
  <c r="M14" i="59"/>
  <c r="G17" i="21"/>
  <c r="G13" i="21"/>
  <c r="G26" i="16"/>
  <c r="F14" i="21"/>
  <c r="F32" i="16"/>
  <c r="F19" i="21"/>
  <c r="F22" i="16"/>
  <c r="F9" i="21"/>
  <c r="F17" i="21"/>
  <c r="C20" i="40"/>
  <c r="C21" i="40" s="1"/>
  <c r="C23" i="40"/>
  <c r="C24" i="40" s="1"/>
  <c r="C26" i="40"/>
  <c r="C27" i="40" s="1"/>
  <c r="C12" i="40"/>
  <c r="D11" i="40"/>
  <c r="C14" i="40"/>
  <c r="C15" i="40" s="1"/>
  <c r="C17" i="40"/>
  <c r="C18" i="40" s="1"/>
  <c r="F18" i="21"/>
  <c r="M18" i="40"/>
  <c r="F26" i="16"/>
  <c r="F13" i="21"/>
  <c r="F21" i="16"/>
  <c r="F8" i="21"/>
  <c r="O18" i="40"/>
  <c r="F16" i="21"/>
  <c r="F12" i="21"/>
  <c r="F15" i="21"/>
  <c r="M12" i="69"/>
  <c r="O22" i="69"/>
  <c r="E30" i="16"/>
  <c r="E6" i="21"/>
  <c r="E27" i="16"/>
  <c r="E28" i="16"/>
  <c r="E31" i="16"/>
  <c r="E25" i="16"/>
  <c r="E24" i="16"/>
  <c r="E20" i="16"/>
  <c r="O12" i="69"/>
  <c r="C12" i="69"/>
  <c r="C17" i="69"/>
  <c r="C18" i="69" s="1"/>
  <c r="C14" i="69"/>
  <c r="C15" i="69" s="1"/>
  <c r="C26" i="69"/>
  <c r="C27" i="69" s="1"/>
  <c r="D11" i="69"/>
  <c r="C23" i="69"/>
  <c r="C24" i="69" s="1"/>
  <c r="C20" i="69"/>
  <c r="C21" i="69" s="1"/>
  <c r="N15" i="69"/>
  <c r="O15" i="69" s="1"/>
  <c r="O15" i="68"/>
  <c r="M12" i="68"/>
  <c r="D13" i="21"/>
  <c r="D32" i="16"/>
  <c r="D8" i="21"/>
  <c r="D5" i="16"/>
  <c r="D25" i="16" s="1"/>
  <c r="D24" i="16"/>
  <c r="D10" i="21"/>
  <c r="D23" i="16"/>
  <c r="D5" i="21"/>
  <c r="O12" i="68"/>
  <c r="D21" i="17"/>
  <c r="M15" i="67"/>
  <c r="B17" i="67"/>
  <c r="B18" i="67" s="1"/>
  <c r="B14" i="67"/>
  <c r="B15" i="67" s="1"/>
  <c r="B26" i="67"/>
  <c r="B27" i="67" s="1"/>
  <c r="O4" i="20"/>
  <c r="P4" i="20" s="1"/>
  <c r="B23" i="67"/>
  <c r="B24" i="67" s="1"/>
  <c r="B20" i="67"/>
  <c r="B21" i="67" s="1"/>
  <c r="B12" i="67"/>
  <c r="C21" i="17"/>
  <c r="M11" i="67"/>
  <c r="C5" i="21"/>
  <c r="E15" i="56"/>
  <c r="C14" i="21"/>
  <c r="C10" i="21"/>
  <c r="P11" i="18"/>
  <c r="Q11" i="18" s="1"/>
  <c r="C13" i="21"/>
  <c r="C8" i="21"/>
  <c r="C32" i="16"/>
  <c r="C19" i="21"/>
  <c r="C11" i="21"/>
  <c r="C24" i="16"/>
  <c r="C7" i="21"/>
  <c r="C5" i="16"/>
  <c r="C30" i="16" s="1"/>
  <c r="D11" i="67"/>
  <c r="C23" i="67"/>
  <c r="C24" i="67" s="1"/>
  <c r="C26" i="67"/>
  <c r="C27" i="67" s="1"/>
  <c r="C17" i="67"/>
  <c r="C18" i="67" s="1"/>
  <c r="C14" i="67"/>
  <c r="C15" i="67" s="1"/>
  <c r="C12" i="67"/>
  <c r="C20" i="67"/>
  <c r="C21" i="67" s="1"/>
  <c r="O19" i="66"/>
  <c r="O18" i="66"/>
  <c r="N21" i="17"/>
  <c r="O21" i="66"/>
  <c r="O4" i="18"/>
  <c r="N19" i="21"/>
  <c r="N14" i="21"/>
  <c r="N5" i="16"/>
  <c r="N25" i="16" s="1"/>
  <c r="N5" i="21"/>
  <c r="N10" i="21"/>
  <c r="N9" i="21"/>
  <c r="N22" i="16"/>
  <c r="N18" i="21"/>
  <c r="N8" i="21"/>
  <c r="N12" i="21"/>
  <c r="N16" i="21"/>
  <c r="N20" i="16"/>
  <c r="N7" i="21"/>
  <c r="M11" i="65"/>
  <c r="C14" i="65"/>
  <c r="C15" i="65" s="1"/>
  <c r="C17" i="65"/>
  <c r="C18" i="65" s="1"/>
  <c r="C26" i="65"/>
  <c r="C27" i="65" s="1"/>
  <c r="C20" i="65"/>
  <c r="C21" i="65" s="1"/>
  <c r="D11" i="65"/>
  <c r="C23" i="65"/>
  <c r="C24" i="65" s="1"/>
  <c r="C12" i="65"/>
  <c r="M18" i="65"/>
  <c r="O18" i="65"/>
  <c r="O21" i="65"/>
  <c r="R37" i="18"/>
  <c r="N20" i="66"/>
  <c r="O20" i="66" s="1"/>
  <c r="N17" i="66"/>
  <c r="O17" i="66" s="1"/>
  <c r="O19" i="65"/>
  <c r="O17" i="65"/>
  <c r="Q57" i="18"/>
  <c r="Q40" i="18"/>
  <c r="M17" i="65"/>
  <c r="M4" i="21"/>
  <c r="N16" i="66"/>
  <c r="O16" i="66" s="1"/>
  <c r="O14" i="65"/>
  <c r="Q41" i="18"/>
  <c r="Q68" i="18"/>
  <c r="R84" i="18"/>
  <c r="M10" i="21"/>
  <c r="M14" i="21"/>
  <c r="M5" i="21"/>
  <c r="M8" i="21"/>
  <c r="M24" i="16"/>
  <c r="M5" i="16"/>
  <c r="M19" i="16" s="1"/>
  <c r="O14" i="56" s="1"/>
  <c r="M19" i="21"/>
  <c r="M22" i="16"/>
  <c r="M13" i="21"/>
  <c r="M17" i="21"/>
  <c r="M25" i="16"/>
  <c r="Q38" i="18"/>
  <c r="R70" i="18"/>
  <c r="Q212" i="18"/>
  <c r="R56" i="18"/>
  <c r="R85" i="18"/>
  <c r="R69" i="18"/>
  <c r="Q178" i="18"/>
  <c r="Q71" i="18"/>
  <c r="Q42" i="18"/>
  <c r="Q45" i="18"/>
  <c r="Q146" i="18"/>
  <c r="Q87" i="18"/>
  <c r="Q201" i="18"/>
  <c r="Q88" i="18"/>
  <c r="Q43" i="18"/>
  <c r="R67" i="18"/>
  <c r="Q188" i="18"/>
  <c r="Q44" i="18"/>
  <c r="Q25" i="18"/>
  <c r="Q136" i="18"/>
  <c r="Q39" i="18"/>
  <c r="R83" i="18"/>
  <c r="N16" i="65"/>
  <c r="O16" i="65" s="1"/>
  <c r="O23" i="64"/>
  <c r="M23" i="64"/>
  <c r="M12" i="64"/>
  <c r="M18" i="64"/>
  <c r="O12" i="64"/>
  <c r="M21" i="64"/>
  <c r="M14" i="64"/>
  <c r="R153" i="18"/>
  <c r="O14" i="64"/>
  <c r="M16" i="64"/>
  <c r="O16" i="64"/>
  <c r="M22" i="64"/>
  <c r="N22" i="65"/>
  <c r="O22" i="65" s="1"/>
  <c r="Q166" i="18"/>
  <c r="Q22" i="18"/>
  <c r="L21" i="17"/>
  <c r="L4" i="21"/>
  <c r="J13" i="56" l="1"/>
  <c r="H19" i="17"/>
  <c r="H22" i="17" s="1"/>
  <c r="H23" i="17" s="1"/>
  <c r="H4" i="21"/>
  <c r="K66" i="114"/>
  <c r="L66" i="114"/>
  <c r="E66" i="114"/>
  <c r="M66" i="114"/>
  <c r="N66" i="114"/>
  <c r="G66" i="114"/>
  <c r="H67" i="114"/>
  <c r="F67" i="114"/>
  <c r="O67" i="114" s="1"/>
  <c r="I67" i="114"/>
  <c r="J67" i="114"/>
  <c r="C68" i="114" a="1"/>
  <c r="C68" i="114" s="1"/>
  <c r="K25" i="20"/>
  <c r="Q173" i="18"/>
  <c r="M22" i="20"/>
  <c r="M23" i="20"/>
  <c r="M25" i="20"/>
  <c r="M24" i="20"/>
  <c r="K23" i="20"/>
  <c r="K24" i="20"/>
  <c r="Q158" i="18"/>
  <c r="J23" i="20"/>
  <c r="J24" i="20"/>
  <c r="R13" i="18"/>
  <c r="G17" i="56"/>
  <c r="G18" i="56" s="1"/>
  <c r="G16" i="56"/>
  <c r="G20" i="56" s="1"/>
  <c r="C14" i="68"/>
  <c r="C15" i="68" s="1"/>
  <c r="C17" i="68"/>
  <c r="C18" i="68" s="1"/>
  <c r="D11" i="68"/>
  <c r="D17" i="68" s="1"/>
  <c r="D18" i="68" s="1"/>
  <c r="C26" i="68"/>
  <c r="C27" i="68" s="1"/>
  <c r="C20" i="68"/>
  <c r="C21" i="68" s="1"/>
  <c r="C12" i="68"/>
  <c r="O19" i="20"/>
  <c r="P19" i="20" s="1"/>
  <c r="C24" i="20"/>
  <c r="C23" i="20"/>
  <c r="C25" i="20"/>
  <c r="C22" i="20"/>
  <c r="D21" i="16"/>
  <c r="K22" i="20"/>
  <c r="J22" i="20"/>
  <c r="G26" i="20"/>
  <c r="C26" i="16"/>
  <c r="Q160" i="18"/>
  <c r="C19" i="17"/>
  <c r="C22" i="17" s="1"/>
  <c r="C23" i="17" s="1"/>
  <c r="C4" i="21"/>
  <c r="C21" i="16"/>
  <c r="R129" i="18"/>
  <c r="Q101" i="18"/>
  <c r="R147" i="18"/>
  <c r="R152" i="18"/>
  <c r="R116" i="18"/>
  <c r="Q163" i="18"/>
  <c r="O13" i="56"/>
  <c r="M19" i="17"/>
  <c r="M22" i="17" s="1"/>
  <c r="M23" i="17" s="1"/>
  <c r="R150" i="18"/>
  <c r="L13" i="56"/>
  <c r="I19" i="17"/>
  <c r="I22" i="17" s="1"/>
  <c r="I23" i="17" s="1"/>
  <c r="I4" i="21"/>
  <c r="R145" i="18"/>
  <c r="R159" i="18"/>
  <c r="H26" i="20"/>
  <c r="R151" i="18"/>
  <c r="Q203" i="18"/>
  <c r="R114" i="18"/>
  <c r="F19" i="17"/>
  <c r="F22" i="17" s="1"/>
  <c r="F23" i="17" s="1"/>
  <c r="F4" i="21"/>
  <c r="Q131" i="18"/>
  <c r="E26" i="20"/>
  <c r="R177" i="18"/>
  <c r="F6" i="21"/>
  <c r="F20" i="21" s="1"/>
  <c r="G30" i="16"/>
  <c r="I4" i="18"/>
  <c r="C27" i="16"/>
  <c r="G29" i="16"/>
  <c r="G27" i="16"/>
  <c r="F27" i="16"/>
  <c r="F29" i="16"/>
  <c r="D27" i="16"/>
  <c r="G28" i="16"/>
  <c r="M27" i="16"/>
  <c r="H26" i="16"/>
  <c r="D4" i="18"/>
  <c r="G19" i="16"/>
  <c r="I14" i="56" s="1"/>
  <c r="I19" i="56" s="1"/>
  <c r="N19" i="17"/>
  <c r="N22" i="17" s="1"/>
  <c r="P13" i="56"/>
  <c r="Q13" i="56" s="1"/>
  <c r="J4" i="21"/>
  <c r="N13" i="56"/>
  <c r="F13" i="56"/>
  <c r="D19" i="17"/>
  <c r="D22" i="17" s="1"/>
  <c r="D23" i="17" s="1"/>
  <c r="O20" i="17"/>
  <c r="P20" i="17" s="1"/>
  <c r="D4" i="21"/>
  <c r="E20" i="21"/>
  <c r="F31" i="16"/>
  <c r="F24" i="16"/>
  <c r="F28" i="16"/>
  <c r="F20" i="16"/>
  <c r="F19" i="16"/>
  <c r="H14" i="56" s="1"/>
  <c r="H17" i="56" s="1"/>
  <c r="H18" i="56" s="1"/>
  <c r="F25" i="16"/>
  <c r="H16" i="56"/>
  <c r="J10" i="21"/>
  <c r="J5" i="16"/>
  <c r="J26" i="16"/>
  <c r="J13" i="21"/>
  <c r="J8" i="21"/>
  <c r="I26" i="20"/>
  <c r="D11" i="61"/>
  <c r="C20" i="61"/>
  <c r="C21" i="61" s="1"/>
  <c r="C17" i="61"/>
  <c r="C18" i="61" s="1"/>
  <c r="C12" i="61"/>
  <c r="C14" i="61"/>
  <c r="C15" i="61" s="1"/>
  <c r="C23" i="61"/>
  <c r="C24" i="61" s="1"/>
  <c r="C26" i="61"/>
  <c r="C27" i="61" s="1"/>
  <c r="I19" i="16"/>
  <c r="K14" i="56" s="1"/>
  <c r="I28" i="16"/>
  <c r="K16" i="56"/>
  <c r="I30" i="16"/>
  <c r="I6" i="21"/>
  <c r="I29" i="16"/>
  <c r="I27" i="16"/>
  <c r="I25" i="16"/>
  <c r="I32" i="16"/>
  <c r="I31" i="16"/>
  <c r="H20" i="16"/>
  <c r="H6" i="21"/>
  <c r="H20" i="21" s="1"/>
  <c r="H27" i="16"/>
  <c r="J16" i="56"/>
  <c r="H25" i="16"/>
  <c r="H28" i="16"/>
  <c r="H19" i="16"/>
  <c r="J14" i="56" s="1"/>
  <c r="H31" i="16"/>
  <c r="H29" i="16"/>
  <c r="H22" i="16"/>
  <c r="D20" i="66"/>
  <c r="D21" i="66" s="1"/>
  <c r="D12" i="66"/>
  <c r="D14" i="66"/>
  <c r="D15" i="66" s="1"/>
  <c r="D17" i="66"/>
  <c r="D18" i="66" s="1"/>
  <c r="D26" i="66"/>
  <c r="D27" i="66" s="1"/>
  <c r="E11" i="66"/>
  <c r="D23" i="66"/>
  <c r="D24" i="66" s="1"/>
  <c r="D14" i="64"/>
  <c r="D15" i="64" s="1"/>
  <c r="D17" i="64"/>
  <c r="D18" i="64" s="1"/>
  <c r="D26" i="64"/>
  <c r="D27" i="64" s="1"/>
  <c r="D20" i="64"/>
  <c r="D21" i="64" s="1"/>
  <c r="E11" i="64"/>
  <c r="D23" i="64"/>
  <c r="D24" i="64" s="1"/>
  <c r="D12" i="64"/>
  <c r="K23" i="16"/>
  <c r="K10" i="21"/>
  <c r="K14" i="21"/>
  <c r="K22" i="16"/>
  <c r="K9" i="21"/>
  <c r="K24" i="16"/>
  <c r="K11" i="21"/>
  <c r="K32" i="16"/>
  <c r="K19" i="21"/>
  <c r="K18" i="21"/>
  <c r="K16" i="21"/>
  <c r="K12" i="21"/>
  <c r="E11" i="63"/>
  <c r="D23" i="63"/>
  <c r="D24" i="63" s="1"/>
  <c r="D12" i="63"/>
  <c r="D14" i="63"/>
  <c r="D15" i="63" s="1"/>
  <c r="D17" i="63"/>
  <c r="D18" i="63" s="1"/>
  <c r="D26" i="63"/>
  <c r="D27" i="63" s="1"/>
  <c r="D20" i="63"/>
  <c r="D21" i="63" s="1"/>
  <c r="M15" i="56"/>
  <c r="K5" i="21"/>
  <c r="K5" i="16"/>
  <c r="K29" i="16" s="1"/>
  <c r="K7" i="21"/>
  <c r="K15" i="21"/>
  <c r="K8" i="21"/>
  <c r="K21" i="16"/>
  <c r="K17" i="21"/>
  <c r="K13" i="21"/>
  <c r="J25" i="16"/>
  <c r="D26" i="62"/>
  <c r="D27" i="62" s="1"/>
  <c r="D20" i="62"/>
  <c r="D21" i="62" s="1"/>
  <c r="D14" i="62"/>
  <c r="D15" i="62" s="1"/>
  <c r="D17" i="62"/>
  <c r="D18" i="62" s="1"/>
  <c r="E11" i="62"/>
  <c r="D23" i="62"/>
  <c r="D24" i="62" s="1"/>
  <c r="D12" i="62"/>
  <c r="E23" i="60"/>
  <c r="E24" i="60" s="1"/>
  <c r="E20" i="60"/>
  <c r="E21" i="60" s="1"/>
  <c r="E17" i="60"/>
  <c r="E18" i="60" s="1"/>
  <c r="E14" i="60"/>
  <c r="E15" i="60" s="1"/>
  <c r="E12" i="60"/>
  <c r="F11" i="60"/>
  <c r="E26" i="60"/>
  <c r="E27" i="60" s="1"/>
  <c r="G6" i="21"/>
  <c r="G20" i="21" s="1"/>
  <c r="I16" i="56"/>
  <c r="G25" i="16"/>
  <c r="E23" i="59"/>
  <c r="E24" i="59" s="1"/>
  <c r="F11" i="59"/>
  <c r="E14" i="59"/>
  <c r="E15" i="59" s="1"/>
  <c r="E17" i="59"/>
  <c r="E18" i="59" s="1"/>
  <c r="E26" i="59"/>
  <c r="E27" i="59" s="1"/>
  <c r="E20" i="59"/>
  <c r="E21" i="59" s="1"/>
  <c r="E12" i="59"/>
  <c r="G20" i="16"/>
  <c r="F26" i="20"/>
  <c r="D23" i="40"/>
  <c r="D24" i="40" s="1"/>
  <c r="E11" i="40"/>
  <c r="D14" i="40"/>
  <c r="D15" i="40" s="1"/>
  <c r="D17" i="40"/>
  <c r="D18" i="40" s="1"/>
  <c r="D12" i="40"/>
  <c r="D20" i="40"/>
  <c r="D21" i="40" s="1"/>
  <c r="D26" i="40"/>
  <c r="D27" i="40" s="1"/>
  <c r="E33" i="16"/>
  <c r="D12" i="69"/>
  <c r="E11" i="69"/>
  <c r="D26" i="69"/>
  <c r="D27" i="69" s="1"/>
  <c r="D17" i="69"/>
  <c r="D18" i="69" s="1"/>
  <c r="D20" i="69"/>
  <c r="D21" i="69" s="1"/>
  <c r="D23" i="69"/>
  <c r="D24" i="69" s="1"/>
  <c r="D14" i="69"/>
  <c r="D15" i="69" s="1"/>
  <c r="G21" i="56"/>
  <c r="D28" i="16"/>
  <c r="D19" i="16"/>
  <c r="F14" i="56" s="1"/>
  <c r="F19" i="56" s="1"/>
  <c r="D29" i="16"/>
  <c r="F16" i="56"/>
  <c r="D30" i="16"/>
  <c r="D20" i="16"/>
  <c r="D31" i="16"/>
  <c r="D22" i="16"/>
  <c r="D6" i="21"/>
  <c r="D26" i="20"/>
  <c r="E11" i="68"/>
  <c r="D20" i="68"/>
  <c r="D21" i="68" s="1"/>
  <c r="D12" i="68"/>
  <c r="D14" i="68"/>
  <c r="D15" i="68" s="1"/>
  <c r="D26" i="68"/>
  <c r="D27" i="68" s="1"/>
  <c r="C22" i="16"/>
  <c r="C29" i="16"/>
  <c r="C25" i="16"/>
  <c r="C19" i="16"/>
  <c r="E14" i="56" s="1"/>
  <c r="C31" i="16"/>
  <c r="C20" i="16"/>
  <c r="C6" i="21"/>
  <c r="C20" i="21" s="1"/>
  <c r="E16" i="56"/>
  <c r="C28" i="16"/>
  <c r="D20" i="67"/>
  <c r="D21" i="67" s="1"/>
  <c r="D26" i="67"/>
  <c r="D27" i="67" s="1"/>
  <c r="D23" i="67"/>
  <c r="D24" i="67" s="1"/>
  <c r="D14" i="67"/>
  <c r="D15" i="67" s="1"/>
  <c r="D17" i="67"/>
  <c r="D18" i="67" s="1"/>
  <c r="E11" i="67"/>
  <c r="D12" i="67"/>
  <c r="N6" i="21"/>
  <c r="N20" i="21" s="1"/>
  <c r="N28" i="16"/>
  <c r="N26" i="20"/>
  <c r="N26" i="16"/>
  <c r="N27" i="16"/>
  <c r="N23" i="17"/>
  <c r="N31" i="16"/>
  <c r="N29" i="16"/>
  <c r="P16" i="56"/>
  <c r="N19" i="16"/>
  <c r="P14" i="56" s="1"/>
  <c r="P19" i="56" s="1"/>
  <c r="N30" i="16"/>
  <c r="M26" i="16"/>
  <c r="M20" i="16"/>
  <c r="D14" i="65"/>
  <c r="D15" i="65" s="1"/>
  <c r="D17" i="65"/>
  <c r="D18" i="65" s="1"/>
  <c r="D26" i="65"/>
  <c r="D27" i="65" s="1"/>
  <c r="D20" i="65"/>
  <c r="D21" i="65" s="1"/>
  <c r="E11" i="65"/>
  <c r="D23" i="65"/>
  <c r="D24" i="65" s="1"/>
  <c r="D12" i="65"/>
  <c r="O17" i="56"/>
  <c r="O18" i="56" s="1"/>
  <c r="M30" i="16"/>
  <c r="M28" i="16"/>
  <c r="O19" i="56"/>
  <c r="M6" i="21"/>
  <c r="M20" i="21" s="1"/>
  <c r="O16" i="56"/>
  <c r="O20" i="56" s="1"/>
  <c r="M31" i="16"/>
  <c r="M29" i="16"/>
  <c r="R19" i="18"/>
  <c r="R14" i="18"/>
  <c r="R15" i="18"/>
  <c r="R16" i="18"/>
  <c r="R20" i="18"/>
  <c r="R18" i="18"/>
  <c r="R17" i="18"/>
  <c r="O21" i="17"/>
  <c r="L23" i="17"/>
  <c r="Q5" i="18"/>
  <c r="R6" i="18"/>
  <c r="R10" i="18"/>
  <c r="R8" i="18"/>
  <c r="R11" i="18"/>
  <c r="R12" i="18"/>
  <c r="R7" i="18"/>
  <c r="R9" i="18"/>
  <c r="E67" i="114" l="1"/>
  <c r="M67" i="114"/>
  <c r="N67" i="114"/>
  <c r="G67" i="114"/>
  <c r="H68" i="114"/>
  <c r="F68" i="114"/>
  <c r="O68" i="114" s="1"/>
  <c r="I68" i="114"/>
  <c r="J68" i="114"/>
  <c r="K67" i="114"/>
  <c r="L67" i="114"/>
  <c r="C69" i="114" a="1"/>
  <c r="C69" i="114" s="1"/>
  <c r="M26" i="20"/>
  <c r="D23" i="68"/>
  <c r="D24" i="68" s="1"/>
  <c r="I20" i="21"/>
  <c r="R13" i="56"/>
  <c r="O4" i="21"/>
  <c r="P4" i="21" s="1"/>
  <c r="I17" i="56"/>
  <c r="I18" i="56" s="1"/>
  <c r="I20" i="56"/>
  <c r="I21" i="56" s="1"/>
  <c r="K27" i="16"/>
  <c r="J32" i="16"/>
  <c r="J27" i="16"/>
  <c r="J20" i="16"/>
  <c r="H20" i="56"/>
  <c r="J6" i="21"/>
  <c r="J20" i="21" s="1"/>
  <c r="F33" i="16"/>
  <c r="H19" i="56"/>
  <c r="F20" i="56"/>
  <c r="F21" i="56" s="1"/>
  <c r="O19" i="17"/>
  <c r="O22" i="17" s="1"/>
  <c r="O23" i="17" s="1"/>
  <c r="D20" i="21"/>
  <c r="K26" i="20"/>
  <c r="J29" i="16"/>
  <c r="J19" i="16"/>
  <c r="L14" i="56" s="1"/>
  <c r="L17" i="56" s="1"/>
  <c r="L18" i="56" s="1"/>
  <c r="J30" i="16"/>
  <c r="J31" i="16"/>
  <c r="J22" i="16"/>
  <c r="J28" i="16"/>
  <c r="L16" i="56"/>
  <c r="I33" i="16"/>
  <c r="D20" i="61"/>
  <c r="D21" i="61" s="1"/>
  <c r="D17" i="61"/>
  <c r="D18" i="61" s="1"/>
  <c r="D26" i="61"/>
  <c r="D27" i="61" s="1"/>
  <c r="E11" i="61"/>
  <c r="D12" i="61"/>
  <c r="D23" i="61"/>
  <c r="D24" i="61" s="1"/>
  <c r="D14" i="61"/>
  <c r="D15" i="61" s="1"/>
  <c r="K19" i="56"/>
  <c r="K20" i="56"/>
  <c r="K17" i="56"/>
  <c r="K18" i="56" s="1"/>
  <c r="J20" i="56"/>
  <c r="J17" i="56"/>
  <c r="J18" i="56" s="1"/>
  <c r="J19" i="56"/>
  <c r="H33" i="16"/>
  <c r="K26" i="16"/>
  <c r="K30" i="16"/>
  <c r="K25" i="16"/>
  <c r="K28" i="16"/>
  <c r="K20" i="16"/>
  <c r="F11" i="66"/>
  <c r="E17" i="66"/>
  <c r="E18" i="66" s="1"/>
  <c r="E20" i="66"/>
  <c r="E21" i="66" s="1"/>
  <c r="E14" i="66"/>
  <c r="E15" i="66" s="1"/>
  <c r="E12" i="66"/>
  <c r="E26" i="66"/>
  <c r="E27" i="66" s="1"/>
  <c r="E23" i="66"/>
  <c r="E24" i="66" s="1"/>
  <c r="E14" i="64"/>
  <c r="E15" i="64" s="1"/>
  <c r="E17" i="64"/>
  <c r="E18" i="64" s="1"/>
  <c r="E20" i="64"/>
  <c r="E21" i="64" s="1"/>
  <c r="E26" i="64"/>
  <c r="E27" i="64" s="1"/>
  <c r="E23" i="64"/>
  <c r="E24" i="64" s="1"/>
  <c r="F11" i="64"/>
  <c r="E12" i="64"/>
  <c r="M16" i="56"/>
  <c r="K6" i="21"/>
  <c r="K20" i="21" s="1"/>
  <c r="K31" i="16"/>
  <c r="K19" i="16"/>
  <c r="M14" i="56" s="1"/>
  <c r="E20" i="63"/>
  <c r="E21" i="63" s="1"/>
  <c r="E26" i="63"/>
  <c r="E27" i="63" s="1"/>
  <c r="E23" i="63"/>
  <c r="E24" i="63" s="1"/>
  <c r="F11" i="63"/>
  <c r="E12" i="63"/>
  <c r="E14" i="63"/>
  <c r="E15" i="63" s="1"/>
  <c r="E17" i="63"/>
  <c r="E18" i="63" s="1"/>
  <c r="E12" i="62"/>
  <c r="E14" i="62"/>
  <c r="E15" i="62" s="1"/>
  <c r="E26" i="62"/>
  <c r="E27" i="62" s="1"/>
  <c r="E17" i="62"/>
  <c r="E18" i="62" s="1"/>
  <c r="E23" i="62"/>
  <c r="E24" i="62" s="1"/>
  <c r="E20" i="62"/>
  <c r="E21" i="62" s="1"/>
  <c r="F11" i="62"/>
  <c r="F14" i="60"/>
  <c r="F15" i="60" s="1"/>
  <c r="F12" i="60"/>
  <c r="F26" i="60"/>
  <c r="F27" i="60" s="1"/>
  <c r="G11" i="60"/>
  <c r="F23" i="60"/>
  <c r="F24" i="60" s="1"/>
  <c r="F20" i="60"/>
  <c r="F21" i="60" s="1"/>
  <c r="F17" i="60"/>
  <c r="F18" i="60" s="1"/>
  <c r="G33" i="16"/>
  <c r="F20" i="59"/>
  <c r="F21" i="59" s="1"/>
  <c r="F26" i="59"/>
  <c r="F27" i="59" s="1"/>
  <c r="G11" i="59"/>
  <c r="F12" i="59"/>
  <c r="F23" i="59"/>
  <c r="F24" i="59" s="1"/>
  <c r="F14" i="59"/>
  <c r="F15" i="59" s="1"/>
  <c r="F17" i="59"/>
  <c r="F18" i="59" s="1"/>
  <c r="E12" i="40"/>
  <c r="E17" i="40"/>
  <c r="E18" i="40" s="1"/>
  <c r="F11" i="40"/>
  <c r="E23" i="40"/>
  <c r="E24" i="40" s="1"/>
  <c r="E14" i="40"/>
  <c r="E15" i="40" s="1"/>
  <c r="E26" i="40"/>
  <c r="E27" i="40" s="1"/>
  <c r="E20" i="40"/>
  <c r="E21" i="40" s="1"/>
  <c r="E17" i="69"/>
  <c r="E18" i="69" s="1"/>
  <c r="F11" i="69"/>
  <c r="E20" i="69"/>
  <c r="E21" i="69" s="1"/>
  <c r="E14" i="69"/>
  <c r="E15" i="69" s="1"/>
  <c r="E23" i="69"/>
  <c r="E24" i="69" s="1"/>
  <c r="E12" i="69"/>
  <c r="E26" i="69"/>
  <c r="E27" i="69" s="1"/>
  <c r="F17" i="56"/>
  <c r="F18" i="56" s="1"/>
  <c r="D33" i="16"/>
  <c r="E26" i="68"/>
  <c r="E27" i="68" s="1"/>
  <c r="E20" i="68"/>
  <c r="E21" i="68" s="1"/>
  <c r="E14" i="68"/>
  <c r="E15" i="68" s="1"/>
  <c r="E23" i="68"/>
  <c r="E24" i="68" s="1"/>
  <c r="F11" i="68"/>
  <c r="E12" i="68"/>
  <c r="E17" i="68"/>
  <c r="E18" i="68" s="1"/>
  <c r="C26" i="20"/>
  <c r="E20" i="56"/>
  <c r="C33" i="16"/>
  <c r="E19" i="56"/>
  <c r="E17" i="56"/>
  <c r="E18" i="56" s="1"/>
  <c r="F11" i="67"/>
  <c r="E14" i="67"/>
  <c r="E15" i="67" s="1"/>
  <c r="E26" i="67"/>
  <c r="E27" i="67" s="1"/>
  <c r="E23" i="67"/>
  <c r="E24" i="67" s="1"/>
  <c r="E17" i="67"/>
  <c r="E18" i="67" s="1"/>
  <c r="E12" i="67"/>
  <c r="E20" i="67"/>
  <c r="E21" i="67" s="1"/>
  <c r="P20" i="56"/>
  <c r="P21" i="56" s="1"/>
  <c r="P17" i="56"/>
  <c r="N33" i="16"/>
  <c r="E12" i="65"/>
  <c r="E14" i="65"/>
  <c r="E15" i="65" s="1"/>
  <c r="E17" i="65"/>
  <c r="E18" i="65" s="1"/>
  <c r="E20" i="65"/>
  <c r="E21" i="65" s="1"/>
  <c r="E26" i="65"/>
  <c r="E27" i="65" s="1"/>
  <c r="E23" i="65"/>
  <c r="E24" i="65" s="1"/>
  <c r="F11" i="65"/>
  <c r="O21" i="56"/>
  <c r="M33" i="16"/>
  <c r="H69" i="114" l="1"/>
  <c r="F69" i="114"/>
  <c r="O69" i="114" s="1"/>
  <c r="I69" i="114"/>
  <c r="J69" i="114"/>
  <c r="C70" i="114" a="1"/>
  <c r="C70" i="114" s="1"/>
  <c r="C71" i="114" s="1" a="1"/>
  <c r="C71" i="114" s="1"/>
  <c r="C72" i="114" s="1" a="1"/>
  <c r="C72" i="114" s="1"/>
  <c r="L68" i="114"/>
  <c r="K68" i="114"/>
  <c r="E68" i="114"/>
  <c r="G68" i="114"/>
  <c r="N68" i="114"/>
  <c r="M68" i="114"/>
  <c r="P19" i="17"/>
  <c r="J26" i="20"/>
  <c r="H21" i="56"/>
  <c r="L20" i="56"/>
  <c r="L19" i="56"/>
  <c r="L21" i="56" s="1"/>
  <c r="J21" i="56"/>
  <c r="J33" i="16"/>
  <c r="E26" i="61"/>
  <c r="E27" i="61" s="1"/>
  <c r="E17" i="61"/>
  <c r="E18" i="61" s="1"/>
  <c r="E14" i="61"/>
  <c r="E15" i="61" s="1"/>
  <c r="F11" i="61"/>
  <c r="E23" i="61"/>
  <c r="E24" i="61" s="1"/>
  <c r="E12" i="61"/>
  <c r="E20" i="61"/>
  <c r="E21" i="61" s="1"/>
  <c r="K21" i="56"/>
  <c r="K33" i="16"/>
  <c r="F26" i="66"/>
  <c r="F27" i="66" s="1"/>
  <c r="F23" i="66"/>
  <c r="F24" i="66" s="1"/>
  <c r="G11" i="66"/>
  <c r="F14" i="66"/>
  <c r="F15" i="66" s="1"/>
  <c r="F12" i="66"/>
  <c r="F17" i="66"/>
  <c r="F18" i="66" s="1"/>
  <c r="F20" i="66"/>
  <c r="F21" i="66" s="1"/>
  <c r="F12" i="64"/>
  <c r="F14" i="64"/>
  <c r="F15" i="64" s="1"/>
  <c r="F17" i="64"/>
  <c r="F18" i="64" s="1"/>
  <c r="F20" i="64"/>
  <c r="F21" i="64" s="1"/>
  <c r="F26" i="64"/>
  <c r="F27" i="64" s="1"/>
  <c r="F23" i="64"/>
  <c r="F24" i="64" s="1"/>
  <c r="G11" i="64"/>
  <c r="F17" i="63"/>
  <c r="F18" i="63" s="1"/>
  <c r="F20" i="63"/>
  <c r="F21" i="63" s="1"/>
  <c r="F26" i="63"/>
  <c r="F27" i="63" s="1"/>
  <c r="F23" i="63"/>
  <c r="F24" i="63" s="1"/>
  <c r="G11" i="63"/>
  <c r="F12" i="63"/>
  <c r="F14" i="63"/>
  <c r="F15" i="63" s="1"/>
  <c r="M19" i="56"/>
  <c r="M20" i="56"/>
  <c r="M17" i="56"/>
  <c r="M18" i="56" s="1"/>
  <c r="F12" i="62"/>
  <c r="G11" i="62"/>
  <c r="F14" i="62"/>
  <c r="F15" i="62" s="1"/>
  <c r="F26" i="62"/>
  <c r="F27" i="62" s="1"/>
  <c r="F23" i="62"/>
  <c r="F24" i="62" s="1"/>
  <c r="F17" i="62"/>
  <c r="F18" i="62" s="1"/>
  <c r="F20" i="62"/>
  <c r="F21" i="62" s="1"/>
  <c r="G20" i="60"/>
  <c r="G21" i="60" s="1"/>
  <c r="G17" i="60"/>
  <c r="G18" i="60" s="1"/>
  <c r="G14" i="60"/>
  <c r="G15" i="60" s="1"/>
  <c r="G12" i="60"/>
  <c r="G26" i="60"/>
  <c r="G27" i="60" s="1"/>
  <c r="H11" i="60"/>
  <c r="G23" i="60"/>
  <c r="G24" i="60" s="1"/>
  <c r="G26" i="59"/>
  <c r="G27" i="59" s="1"/>
  <c r="G12" i="59"/>
  <c r="G20" i="59"/>
  <c r="G21" i="59" s="1"/>
  <c r="H11" i="59"/>
  <c r="G17" i="59"/>
  <c r="G18" i="59" s="1"/>
  <c r="G14" i="59"/>
  <c r="G15" i="59" s="1"/>
  <c r="G23" i="59"/>
  <c r="G24" i="59" s="1"/>
  <c r="G11" i="40"/>
  <c r="F23" i="40"/>
  <c r="F24" i="40" s="1"/>
  <c r="F12" i="40"/>
  <c r="F26" i="40"/>
  <c r="F27" i="40" s="1"/>
  <c r="F17" i="40"/>
  <c r="F18" i="40" s="1"/>
  <c r="F20" i="40"/>
  <c r="F21" i="40" s="1"/>
  <c r="F14" i="40"/>
  <c r="F15" i="40" s="1"/>
  <c r="G11" i="69"/>
  <c r="F17" i="69"/>
  <c r="F18" i="69" s="1"/>
  <c r="F14" i="69"/>
  <c r="F15" i="69" s="1"/>
  <c r="F23" i="69"/>
  <c r="F24" i="69" s="1"/>
  <c r="F12" i="69"/>
  <c r="F20" i="69"/>
  <c r="F21" i="69" s="1"/>
  <c r="F26" i="69"/>
  <c r="F27" i="69" s="1"/>
  <c r="F20" i="68"/>
  <c r="F21" i="68" s="1"/>
  <c r="F26" i="68"/>
  <c r="F27" i="68" s="1"/>
  <c r="F14" i="68"/>
  <c r="F15" i="68" s="1"/>
  <c r="F17" i="68"/>
  <c r="F18" i="68" s="1"/>
  <c r="F12" i="68"/>
  <c r="F23" i="68"/>
  <c r="F24" i="68" s="1"/>
  <c r="G11" i="68"/>
  <c r="E21" i="56"/>
  <c r="G11" i="67"/>
  <c r="F14" i="67"/>
  <c r="F15" i="67" s="1"/>
  <c r="F26" i="67"/>
  <c r="F27" i="67" s="1"/>
  <c r="F17" i="67"/>
  <c r="F18" i="67" s="1"/>
  <c r="F20" i="67"/>
  <c r="F21" i="67" s="1"/>
  <c r="F12" i="67"/>
  <c r="F23" i="67"/>
  <c r="F24" i="67" s="1"/>
  <c r="F12" i="65"/>
  <c r="F14" i="65"/>
  <c r="F15" i="65" s="1"/>
  <c r="F17" i="65"/>
  <c r="F18" i="65" s="1"/>
  <c r="F20" i="65"/>
  <c r="F21" i="65" s="1"/>
  <c r="F26" i="65"/>
  <c r="F27" i="65" s="1"/>
  <c r="F23" i="65"/>
  <c r="F24" i="65" s="1"/>
  <c r="G11" i="65"/>
  <c r="H72" i="114" l="1"/>
  <c r="F72" i="114"/>
  <c r="O72" i="114" s="1"/>
  <c r="I72" i="114"/>
  <c r="J72" i="114"/>
  <c r="I71" i="114"/>
  <c r="F71" i="114"/>
  <c r="O71" i="114" s="1"/>
  <c r="H71" i="114"/>
  <c r="J71" i="114"/>
  <c r="I70" i="114"/>
  <c r="F70" i="114"/>
  <c r="O70" i="114" s="1"/>
  <c r="H70" i="114"/>
  <c r="J70" i="114"/>
  <c r="L69" i="114"/>
  <c r="K69" i="114"/>
  <c r="N69" i="114"/>
  <c r="G69" i="114"/>
  <c r="M69" i="114"/>
  <c r="E69" i="114"/>
  <c r="C73" i="114" a="1"/>
  <c r="C73" i="114" s="1"/>
  <c r="F12" i="61"/>
  <c r="G11" i="61"/>
  <c r="F23" i="61"/>
  <c r="F24" i="61" s="1"/>
  <c r="F17" i="61"/>
  <c r="F18" i="61" s="1"/>
  <c r="F26" i="61"/>
  <c r="F27" i="61" s="1"/>
  <c r="F20" i="61"/>
  <c r="F21" i="61" s="1"/>
  <c r="F14" i="61"/>
  <c r="F15" i="61" s="1"/>
  <c r="M21" i="56"/>
  <c r="G20" i="66"/>
  <c r="G21" i="66" s="1"/>
  <c r="G23" i="66"/>
  <c r="G24" i="66" s="1"/>
  <c r="G26" i="66"/>
  <c r="G27" i="66" s="1"/>
  <c r="H11" i="66"/>
  <c r="G12" i="66"/>
  <c r="G14" i="66"/>
  <c r="G15" i="66" s="1"/>
  <c r="G17" i="66"/>
  <c r="G18" i="66" s="1"/>
  <c r="G26" i="64"/>
  <c r="G27" i="64" s="1"/>
  <c r="H11" i="64"/>
  <c r="G12" i="64"/>
  <c r="G14" i="64"/>
  <c r="G15" i="64" s="1"/>
  <c r="G17" i="64"/>
  <c r="G18" i="64" s="1"/>
  <c r="G23" i="64"/>
  <c r="G24" i="64" s="1"/>
  <c r="G20" i="64"/>
  <c r="G21" i="64" s="1"/>
  <c r="G14" i="63"/>
  <c r="G15" i="63" s="1"/>
  <c r="G17" i="63"/>
  <c r="G18" i="63" s="1"/>
  <c r="G20" i="63"/>
  <c r="G21" i="63" s="1"/>
  <c r="G23" i="63"/>
  <c r="G24" i="63" s="1"/>
  <c r="G26" i="63"/>
  <c r="G27" i="63" s="1"/>
  <c r="H11" i="63"/>
  <c r="G12" i="63"/>
  <c r="G12" i="62"/>
  <c r="G17" i="62"/>
  <c r="G18" i="62" s="1"/>
  <c r="G26" i="62"/>
  <c r="G27" i="62" s="1"/>
  <c r="G20" i="62"/>
  <c r="G21" i="62" s="1"/>
  <c r="G14" i="62"/>
  <c r="G15" i="62" s="1"/>
  <c r="G23" i="62"/>
  <c r="G24" i="62" s="1"/>
  <c r="H11" i="62"/>
  <c r="H26" i="60"/>
  <c r="H27" i="60" s="1"/>
  <c r="H23" i="60"/>
  <c r="H24" i="60" s="1"/>
  <c r="H20" i="60"/>
  <c r="H21" i="60" s="1"/>
  <c r="H17" i="60"/>
  <c r="H18" i="60" s="1"/>
  <c r="H12" i="60"/>
  <c r="H14" i="60"/>
  <c r="H15" i="60" s="1"/>
  <c r="H12" i="59"/>
  <c r="H20" i="59"/>
  <c r="H21" i="59" s="1"/>
  <c r="H14" i="59"/>
  <c r="H15" i="59" s="1"/>
  <c r="H23" i="59"/>
  <c r="H24" i="59" s="1"/>
  <c r="H17" i="59"/>
  <c r="H18" i="59" s="1"/>
  <c r="H26" i="59"/>
  <c r="H27" i="59" s="1"/>
  <c r="G17" i="40"/>
  <c r="G18" i="40" s="1"/>
  <c r="G20" i="40"/>
  <c r="G21" i="40" s="1"/>
  <c r="G12" i="40"/>
  <c r="G26" i="40"/>
  <c r="G27" i="40" s="1"/>
  <c r="H11" i="40"/>
  <c r="G23" i="40"/>
  <c r="G24" i="40" s="1"/>
  <c r="G14" i="40"/>
  <c r="G15" i="40" s="1"/>
  <c r="H11" i="69"/>
  <c r="G26" i="69"/>
  <c r="G27" i="69" s="1"/>
  <c r="G23" i="69"/>
  <c r="G24" i="69" s="1"/>
  <c r="G20" i="69"/>
  <c r="G21" i="69" s="1"/>
  <c r="G12" i="69"/>
  <c r="G17" i="69"/>
  <c r="G18" i="69" s="1"/>
  <c r="G14" i="69"/>
  <c r="G15" i="69" s="1"/>
  <c r="G14" i="68"/>
  <c r="G15" i="68" s="1"/>
  <c r="G23" i="68"/>
  <c r="G24" i="68" s="1"/>
  <c r="G26" i="68"/>
  <c r="G27" i="68" s="1"/>
  <c r="G20" i="68"/>
  <c r="G21" i="68" s="1"/>
  <c r="G17" i="68"/>
  <c r="G18" i="68" s="1"/>
  <c r="H11" i="68"/>
  <c r="G12" i="68"/>
  <c r="G17" i="67"/>
  <c r="G18" i="67" s="1"/>
  <c r="G12" i="67"/>
  <c r="G23" i="67"/>
  <c r="G24" i="67" s="1"/>
  <c r="G26" i="67"/>
  <c r="G27" i="67" s="1"/>
  <c r="G14" i="67"/>
  <c r="G15" i="67" s="1"/>
  <c r="H11" i="67"/>
  <c r="G20" i="67"/>
  <c r="G21" i="67" s="1"/>
  <c r="H11" i="65"/>
  <c r="G12" i="65"/>
  <c r="G14" i="65"/>
  <c r="G15" i="65" s="1"/>
  <c r="G17" i="65"/>
  <c r="G18" i="65" s="1"/>
  <c r="G20" i="65"/>
  <c r="G21" i="65" s="1"/>
  <c r="G23" i="65"/>
  <c r="G24" i="65" s="1"/>
  <c r="G26" i="65"/>
  <c r="G27" i="65" s="1"/>
  <c r="J73" i="114" l="1"/>
  <c r="H73" i="114"/>
  <c r="F73" i="114"/>
  <c r="O73" i="114" s="1"/>
  <c r="I73" i="114"/>
  <c r="N70" i="114"/>
  <c r="G70" i="114"/>
  <c r="M70" i="114"/>
  <c r="E70" i="114"/>
  <c r="L70" i="114"/>
  <c r="K70" i="114"/>
  <c r="M71" i="114"/>
  <c r="E71" i="114"/>
  <c r="N71" i="114"/>
  <c r="G71" i="114"/>
  <c r="K71" i="114"/>
  <c r="L71" i="114"/>
  <c r="K72" i="114"/>
  <c r="L72" i="114"/>
  <c r="E72" i="114"/>
  <c r="M72" i="114"/>
  <c r="N72" i="114"/>
  <c r="G72" i="114"/>
  <c r="C74" i="114" a="1"/>
  <c r="C74" i="114" s="1"/>
  <c r="G20" i="61"/>
  <c r="G21" i="61" s="1"/>
  <c r="H11" i="61"/>
  <c r="G23" i="61"/>
  <c r="G24" i="61" s="1"/>
  <c r="G12" i="61"/>
  <c r="G17" i="61"/>
  <c r="G18" i="61" s="1"/>
  <c r="G26" i="61"/>
  <c r="G27" i="61" s="1"/>
  <c r="G14" i="61"/>
  <c r="G15" i="61" s="1"/>
  <c r="H17" i="66"/>
  <c r="H18" i="66" s="1"/>
  <c r="H20" i="66"/>
  <c r="H21" i="66" s="1"/>
  <c r="H23" i="66"/>
  <c r="H24" i="66" s="1"/>
  <c r="H26" i="66"/>
  <c r="H27" i="66" s="1"/>
  <c r="H12" i="66"/>
  <c r="H14" i="66"/>
  <c r="H15" i="66" s="1"/>
  <c r="H23" i="64"/>
  <c r="H24" i="64" s="1"/>
  <c r="H26" i="64"/>
  <c r="H27" i="64" s="1"/>
  <c r="H12" i="64"/>
  <c r="H14" i="64"/>
  <c r="H15" i="64" s="1"/>
  <c r="H17" i="64"/>
  <c r="H18" i="64" s="1"/>
  <c r="H20" i="64"/>
  <c r="H21" i="64" s="1"/>
  <c r="H14" i="63"/>
  <c r="H15" i="63" s="1"/>
  <c r="H17" i="63"/>
  <c r="H18" i="63" s="1"/>
  <c r="H20" i="63"/>
  <c r="H21" i="63" s="1"/>
  <c r="H23" i="63"/>
  <c r="H24" i="63" s="1"/>
  <c r="H26" i="63"/>
  <c r="H27" i="63" s="1"/>
  <c r="H12" i="63"/>
  <c r="H26" i="62"/>
  <c r="H27" i="62" s="1"/>
  <c r="H12" i="62"/>
  <c r="H14" i="62"/>
  <c r="H15" i="62" s="1"/>
  <c r="H23" i="62"/>
  <c r="H24" i="62" s="1"/>
  <c r="H17" i="62"/>
  <c r="H18" i="62" s="1"/>
  <c r="H20" i="62"/>
  <c r="H21" i="62" s="1"/>
  <c r="H8" i="59"/>
  <c r="H8" i="60"/>
  <c r="H23" i="40"/>
  <c r="H24" i="40" s="1"/>
  <c r="H17" i="40"/>
  <c r="H18" i="40" s="1"/>
  <c r="H20" i="40"/>
  <c r="H21" i="40" s="1"/>
  <c r="H26" i="40"/>
  <c r="H27" i="40" s="1"/>
  <c r="H12" i="40"/>
  <c r="H14" i="40"/>
  <c r="H15" i="40" s="1"/>
  <c r="H20" i="69"/>
  <c r="H21" i="69" s="1"/>
  <c r="H26" i="69"/>
  <c r="H27" i="69" s="1"/>
  <c r="H17" i="69"/>
  <c r="H18" i="69" s="1"/>
  <c r="H12" i="69"/>
  <c r="H23" i="69"/>
  <c r="H24" i="69" s="1"/>
  <c r="H14" i="69"/>
  <c r="H15" i="69" s="1"/>
  <c r="H12" i="68"/>
  <c r="H23" i="68"/>
  <c r="H24" i="68" s="1"/>
  <c r="H26" i="68"/>
  <c r="H27" i="68" s="1"/>
  <c r="H17" i="68"/>
  <c r="H18" i="68" s="1"/>
  <c r="H14" i="68"/>
  <c r="H15" i="68" s="1"/>
  <c r="H20" i="68"/>
  <c r="H21" i="68" s="1"/>
  <c r="H20" i="67"/>
  <c r="H21" i="67" s="1"/>
  <c r="H23" i="67"/>
  <c r="H24" i="67" s="1"/>
  <c r="H12" i="67"/>
  <c r="H26" i="67"/>
  <c r="H27" i="67" s="1"/>
  <c r="H17" i="67"/>
  <c r="H18" i="67" s="1"/>
  <c r="H14" i="67"/>
  <c r="H15" i="67" s="1"/>
  <c r="H23" i="65"/>
  <c r="H24" i="65" s="1"/>
  <c r="H26" i="65"/>
  <c r="H27" i="65" s="1"/>
  <c r="H12" i="65"/>
  <c r="H14" i="65"/>
  <c r="H15" i="65" s="1"/>
  <c r="H17" i="65"/>
  <c r="H18" i="65" s="1"/>
  <c r="H20" i="65"/>
  <c r="H21" i="65" s="1"/>
  <c r="J74" i="114" l="1"/>
  <c r="H74" i="114"/>
  <c r="F74" i="114"/>
  <c r="O74" i="114" s="1"/>
  <c r="I74" i="114"/>
  <c r="K73" i="114"/>
  <c r="L73" i="114"/>
  <c r="E73" i="114"/>
  <c r="G73" i="114"/>
  <c r="M73" i="114"/>
  <c r="N73" i="114"/>
  <c r="C75" i="114" a="1"/>
  <c r="C75" i="114" s="1"/>
  <c r="H12" i="61"/>
  <c r="H17" i="61"/>
  <c r="H18" i="61" s="1"/>
  <c r="H14" i="61"/>
  <c r="H15" i="61" s="1"/>
  <c r="H23" i="61"/>
  <c r="H24" i="61" s="1"/>
  <c r="H26" i="61"/>
  <c r="H27" i="61" s="1"/>
  <c r="H20" i="61"/>
  <c r="H21" i="61" s="1"/>
  <c r="H8" i="66"/>
  <c r="H8" i="63"/>
  <c r="H8" i="62"/>
  <c r="H8" i="69"/>
  <c r="H8" i="40"/>
  <c r="H8" i="67"/>
  <c r="H8" i="68"/>
  <c r="H8" i="65"/>
  <c r="I75" i="114" l="1"/>
  <c r="J75" i="114"/>
  <c r="H75" i="114"/>
  <c r="F75" i="114"/>
  <c r="O75" i="114" s="1"/>
  <c r="L74" i="114"/>
  <c r="K74" i="114"/>
  <c r="N74" i="114"/>
  <c r="G74" i="114"/>
  <c r="E74" i="114"/>
  <c r="M74" i="114"/>
  <c r="C76" i="114" a="1"/>
  <c r="C76" i="114" s="1"/>
  <c r="H8" i="61"/>
  <c r="I76" i="114" l="1"/>
  <c r="J76" i="114"/>
  <c r="H76" i="114"/>
  <c r="F76" i="114"/>
  <c r="O76" i="114" s="1"/>
  <c r="E75" i="114"/>
  <c r="N75" i="114"/>
  <c r="M75" i="114"/>
  <c r="G75" i="114"/>
  <c r="L75" i="114"/>
  <c r="K75" i="114"/>
  <c r="C77" i="114" a="1"/>
  <c r="C77" i="114" s="1"/>
  <c r="M11" i="64"/>
  <c r="M165" i="18"/>
  <c r="M21" i="18" s="1"/>
  <c r="B21" i="64"/>
  <c r="H8" i="64" s="1"/>
  <c r="C6" i="64"/>
  <c r="C7" i="64" s="1"/>
  <c r="S90" i="64"/>
  <c r="S91" i="64" s="1"/>
  <c r="S92" i="64" s="1"/>
  <c r="K9" i="87"/>
  <c r="J77" i="114" l="1"/>
  <c r="H77" i="114"/>
  <c r="F77" i="114"/>
  <c r="O77" i="114" s="1"/>
  <c r="I77" i="114"/>
  <c r="E76" i="114"/>
  <c r="N76" i="114"/>
  <c r="G76" i="114"/>
  <c r="M76" i="114"/>
  <c r="K76" i="114"/>
  <c r="L76" i="114"/>
  <c r="C78" i="114" a="1"/>
  <c r="C78" i="114" s="1"/>
  <c r="O7" i="20"/>
  <c r="P7" i="20" s="1"/>
  <c r="L21" i="20"/>
  <c r="O21" i="20" s="1"/>
  <c r="P21" i="20" s="1"/>
  <c r="L17" i="16"/>
  <c r="O17" i="16" s="1"/>
  <c r="L9" i="16"/>
  <c r="O9" i="16" s="1"/>
  <c r="O23" i="16" s="1"/>
  <c r="L4" i="16"/>
  <c r="N15" i="56" s="1"/>
  <c r="Q15" i="56" s="1"/>
  <c r="L13" i="16"/>
  <c r="L14" i="21" s="1"/>
  <c r="O14" i="21" s="1"/>
  <c r="P14" i="21" s="1"/>
  <c r="L8" i="16"/>
  <c r="O8" i="16" s="1"/>
  <c r="P8" i="16" s="1"/>
  <c r="L10" i="16"/>
  <c r="L11" i="21" s="1"/>
  <c r="O11" i="21" s="1"/>
  <c r="P11" i="21" s="1"/>
  <c r="L7" i="16"/>
  <c r="O7" i="16" s="1"/>
  <c r="L12" i="16"/>
  <c r="L13" i="21" s="1"/>
  <c r="O13" i="21" s="1"/>
  <c r="P13" i="21" s="1"/>
  <c r="L16" i="16"/>
  <c r="L17" i="21" s="1"/>
  <c r="O17" i="21" s="1"/>
  <c r="P17" i="21" s="1"/>
  <c r="K4" i="87"/>
  <c r="P21" i="18"/>
  <c r="R149" i="18" s="1"/>
  <c r="M4" i="18"/>
  <c r="P4" i="18" s="1"/>
  <c r="L20" i="20"/>
  <c r="L6" i="16"/>
  <c r="O11" i="64"/>
  <c r="L17" i="20"/>
  <c r="O17" i="20" s="1"/>
  <c r="P17" i="20" s="1"/>
  <c r="N11" i="65"/>
  <c r="O11" i="65" s="1"/>
  <c r="L18" i="16"/>
  <c r="L11" i="16"/>
  <c r="P165" i="18"/>
  <c r="L15" i="16"/>
  <c r="L14" i="16"/>
  <c r="J78" i="114" l="1"/>
  <c r="H78" i="114"/>
  <c r="F78" i="114"/>
  <c r="O78" i="114" s="1"/>
  <c r="I78" i="114"/>
  <c r="K77" i="114"/>
  <c r="L77" i="114"/>
  <c r="E77" i="114"/>
  <c r="N77" i="114"/>
  <c r="M77" i="114"/>
  <c r="G77" i="114"/>
  <c r="C79" i="114" a="1"/>
  <c r="C79" i="114" s="1"/>
  <c r="L24" i="20"/>
  <c r="L25" i="20"/>
  <c r="L23" i="20"/>
  <c r="R201" i="18"/>
  <c r="R140" i="18"/>
  <c r="R110" i="18"/>
  <c r="R80" i="18"/>
  <c r="R197" i="18"/>
  <c r="R94" i="18"/>
  <c r="R34" i="18"/>
  <c r="R215" i="18"/>
  <c r="R155" i="18"/>
  <c r="R169" i="18"/>
  <c r="R65" i="18"/>
  <c r="R96" i="18"/>
  <c r="R33" i="18"/>
  <c r="R184" i="18"/>
  <c r="R126" i="18"/>
  <c r="R196" i="18"/>
  <c r="R178" i="18"/>
  <c r="R62" i="18"/>
  <c r="R180" i="18"/>
  <c r="R64" i="18"/>
  <c r="R47" i="18"/>
  <c r="R73" i="18"/>
  <c r="R123" i="18"/>
  <c r="R91" i="18"/>
  <c r="R51" i="18"/>
  <c r="R154" i="18"/>
  <c r="R182" i="18"/>
  <c r="R136" i="18"/>
  <c r="R61" i="18"/>
  <c r="R31" i="18"/>
  <c r="R108" i="18"/>
  <c r="R135" i="18"/>
  <c r="R66" i="18"/>
  <c r="R124" i="18"/>
  <c r="R29" i="18"/>
  <c r="R76" i="18"/>
  <c r="R179" i="18"/>
  <c r="R195" i="18"/>
  <c r="R60" i="18"/>
  <c r="R75" i="18"/>
  <c r="R63" i="18"/>
  <c r="R212" i="18"/>
  <c r="R118" i="18"/>
  <c r="R92" i="18"/>
  <c r="R199" i="18"/>
  <c r="R28" i="18"/>
  <c r="R186" i="18"/>
  <c r="R133" i="18"/>
  <c r="R95" i="18"/>
  <c r="R167" i="18"/>
  <c r="R46" i="18"/>
  <c r="R32" i="18"/>
  <c r="R35" i="18"/>
  <c r="R89" i="18"/>
  <c r="R214" i="18"/>
  <c r="R211" i="18"/>
  <c r="R156" i="18"/>
  <c r="R132" i="18"/>
  <c r="R208" i="18"/>
  <c r="R166" i="18"/>
  <c r="R139" i="18"/>
  <c r="R185" i="18"/>
  <c r="R193" i="18"/>
  <c r="R194" i="18"/>
  <c r="R105" i="18"/>
  <c r="R170" i="18"/>
  <c r="R121" i="18"/>
  <c r="R107" i="18"/>
  <c r="R171" i="18"/>
  <c r="R125" i="18"/>
  <c r="R30" i="18"/>
  <c r="R209" i="18"/>
  <c r="R59" i="18"/>
  <c r="R210" i="18"/>
  <c r="R117" i="18"/>
  <c r="R90" i="18"/>
  <c r="R207" i="18"/>
  <c r="R79" i="18"/>
  <c r="R106" i="18"/>
  <c r="R74" i="18"/>
  <c r="R120" i="18"/>
  <c r="R109" i="18"/>
  <c r="R200" i="18"/>
  <c r="R138" i="18"/>
  <c r="R36" i="18"/>
  <c r="R48" i="18"/>
  <c r="R181" i="18"/>
  <c r="R137" i="18"/>
  <c r="R81" i="18"/>
  <c r="R168" i="18"/>
  <c r="R72" i="18"/>
  <c r="R119" i="18"/>
  <c r="R78" i="18"/>
  <c r="R49" i="18"/>
  <c r="R183" i="18"/>
  <c r="R93" i="18"/>
  <c r="R205" i="18"/>
  <c r="R77" i="18"/>
  <c r="R58" i="18"/>
  <c r="R50" i="18"/>
  <c r="R213" i="18"/>
  <c r="R206" i="18"/>
  <c r="R134" i="18"/>
  <c r="R198" i="18"/>
  <c r="R111" i="18"/>
  <c r="R122" i="18"/>
  <c r="R141" i="18"/>
  <c r="R216" i="18"/>
  <c r="R163" i="18"/>
  <c r="R102" i="18"/>
  <c r="R192" i="18"/>
  <c r="R162" i="18"/>
  <c r="R104" i="18"/>
  <c r="R41" i="18"/>
  <c r="R40" i="18"/>
  <c r="L22" i="20"/>
  <c r="O22" i="20" s="1"/>
  <c r="P22" i="20" s="1"/>
  <c r="R54" i="18"/>
  <c r="R27" i="18"/>
  <c r="R188" i="18"/>
  <c r="R38" i="18"/>
  <c r="R176" i="18"/>
  <c r="R98" i="18"/>
  <c r="L23" i="16"/>
  <c r="L18" i="21"/>
  <c r="O18" i="21" s="1"/>
  <c r="P18" i="21" s="1"/>
  <c r="R174" i="18"/>
  <c r="R175" i="18"/>
  <c r="R128" i="18"/>
  <c r="R148" i="18"/>
  <c r="R103" i="18"/>
  <c r="R115" i="18"/>
  <c r="L22" i="16"/>
  <c r="R15" i="56"/>
  <c r="L5" i="21"/>
  <c r="O5" i="21" s="1"/>
  <c r="P5" i="21" s="1"/>
  <c r="L21" i="16"/>
  <c r="O13" i="16"/>
  <c r="P13" i="16" s="1"/>
  <c r="L10" i="21"/>
  <c r="O10" i="21" s="1"/>
  <c r="P10" i="21" s="1"/>
  <c r="L27" i="16"/>
  <c r="P9" i="16"/>
  <c r="P7" i="16"/>
  <c r="O16" i="16"/>
  <c r="P16" i="16" s="1"/>
  <c r="O12" i="16"/>
  <c r="P12" i="16" s="1"/>
  <c r="O4" i="16"/>
  <c r="P4" i="16" s="1"/>
  <c r="O10" i="16"/>
  <c r="P10" i="16" s="1"/>
  <c r="L9" i="21"/>
  <c r="O9" i="21" s="1"/>
  <c r="P9" i="21" s="1"/>
  <c r="L8" i="21"/>
  <c r="O8" i="21" s="1"/>
  <c r="P8" i="21" s="1"/>
  <c r="P17" i="16"/>
  <c r="R187" i="18"/>
  <c r="R112" i="18"/>
  <c r="O18" i="16"/>
  <c r="L19" i="21"/>
  <c r="O19" i="21" s="1"/>
  <c r="P19" i="21" s="1"/>
  <c r="L32" i="16"/>
  <c r="O11" i="16"/>
  <c r="L12" i="21"/>
  <c r="O12" i="21" s="1"/>
  <c r="P12" i="21" s="1"/>
  <c r="L15" i="21"/>
  <c r="O15" i="21" s="1"/>
  <c r="P15" i="21" s="1"/>
  <c r="O14" i="16"/>
  <c r="L16" i="21"/>
  <c r="O16" i="21" s="1"/>
  <c r="P16" i="21" s="1"/>
  <c r="O15" i="16"/>
  <c r="R165" i="18"/>
  <c r="Q165" i="18"/>
  <c r="R5" i="18"/>
  <c r="Q4" i="18"/>
  <c r="R127" i="18"/>
  <c r="R130" i="18"/>
  <c r="R191" i="18"/>
  <c r="R55" i="18"/>
  <c r="R52" i="18"/>
  <c r="R100" i="18"/>
  <c r="R82" i="18"/>
  <c r="R142" i="18"/>
  <c r="R190" i="18"/>
  <c r="R86" i="18"/>
  <c r="R143" i="18"/>
  <c r="R22" i="18"/>
  <c r="R113" i="18"/>
  <c r="R204" i="18"/>
  <c r="R53" i="18"/>
  <c r="R157" i="18"/>
  <c r="R144" i="18"/>
  <c r="R164" i="18"/>
  <c r="R99" i="18"/>
  <c r="R161" i="18"/>
  <c r="R97" i="18"/>
  <c r="R26" i="18"/>
  <c r="Q21" i="18"/>
  <c r="R23" i="18"/>
  <c r="R172" i="18"/>
  <c r="R189" i="18"/>
  <c r="R21" i="18"/>
  <c r="R202" i="18"/>
  <c r="R24" i="18"/>
  <c r="L5" i="16"/>
  <c r="O6" i="16"/>
  <c r="L7" i="21"/>
  <c r="O7" i="21" s="1"/>
  <c r="P7" i="21" s="1"/>
  <c r="L20" i="16"/>
  <c r="O20" i="20"/>
  <c r="K3" i="87"/>
  <c r="J79" i="114" l="1"/>
  <c r="H79" i="114"/>
  <c r="F79" i="114"/>
  <c r="O79" i="114" s="1"/>
  <c r="I79" i="114"/>
  <c r="L78" i="114"/>
  <c r="K78" i="114"/>
  <c r="E78" i="114"/>
  <c r="M78" i="114"/>
  <c r="G78" i="114"/>
  <c r="N78" i="114"/>
  <c r="C80" i="114" a="1"/>
  <c r="C80" i="114" s="1"/>
  <c r="O25" i="20"/>
  <c r="O24" i="20"/>
  <c r="O23" i="20"/>
  <c r="R4" i="18"/>
  <c r="L25" i="16"/>
  <c r="L26" i="16"/>
  <c r="L29" i="16"/>
  <c r="P20" i="20"/>
  <c r="L28" i="16"/>
  <c r="P15" i="16"/>
  <c r="P11" i="16"/>
  <c r="P14" i="16"/>
  <c r="P6" i="16"/>
  <c r="O5" i="16"/>
  <c r="O21" i="16" s="1"/>
  <c r="N16" i="56"/>
  <c r="L24" i="16"/>
  <c r="L30" i="16"/>
  <c r="L6" i="21"/>
  <c r="L19" i="16"/>
  <c r="N14" i="56" s="1"/>
  <c r="L31" i="16"/>
  <c r="P18" i="16"/>
  <c r="J80" i="114" l="1"/>
  <c r="H80" i="114"/>
  <c r="I80" i="114"/>
  <c r="F80" i="114"/>
  <c r="O80" i="114" s="1"/>
  <c r="L79" i="114"/>
  <c r="K79" i="114"/>
  <c r="M79" i="114"/>
  <c r="E79" i="114"/>
  <c r="G79" i="114"/>
  <c r="N79" i="114"/>
  <c r="C81" i="114" a="1"/>
  <c r="C81" i="114" s="1"/>
  <c r="O26" i="20"/>
  <c r="L33" i="16"/>
  <c r="L26" i="20"/>
  <c r="O28" i="16"/>
  <c r="O31" i="16"/>
  <c r="O29" i="16"/>
  <c r="O32" i="16"/>
  <c r="O25" i="16"/>
  <c r="N19" i="56"/>
  <c r="R14" i="56"/>
  <c r="N17" i="56"/>
  <c r="N20" i="56"/>
  <c r="Q14" i="56"/>
  <c r="Q16" i="56"/>
  <c r="R16" i="56"/>
  <c r="L20" i="21"/>
  <c r="O20" i="21" s="1"/>
  <c r="P20" i="21" s="1"/>
  <c r="O6" i="21"/>
  <c r="P6" i="21" s="1"/>
  <c r="P5" i="16"/>
  <c r="O22" i="16"/>
  <c r="O26" i="16"/>
  <c r="O30" i="16"/>
  <c r="O27" i="16"/>
  <c r="O24" i="16"/>
  <c r="O19" i="16"/>
  <c r="P19" i="16" s="1"/>
  <c r="O20" i="16"/>
  <c r="F81" i="114" l="1"/>
  <c r="O81" i="114" s="1"/>
  <c r="J81" i="114"/>
  <c r="H81" i="114"/>
  <c r="I81" i="114"/>
  <c r="G80" i="114"/>
  <c r="M80" i="114"/>
  <c r="E80" i="114"/>
  <c r="N80" i="114"/>
  <c r="L80" i="114"/>
  <c r="K80" i="114"/>
  <c r="C82" i="114" a="1"/>
  <c r="C82" i="114" s="1"/>
  <c r="Q19" i="56"/>
  <c r="Q20" i="56"/>
  <c r="O33" i="16"/>
  <c r="N21" i="56"/>
  <c r="N18" i="56"/>
  <c r="Q18" i="56" s="1"/>
  <c r="Q17" i="56"/>
  <c r="R17" i="56"/>
  <c r="I82" i="114" l="1"/>
  <c r="J82" i="114"/>
  <c r="H82" i="114"/>
  <c r="F82" i="114"/>
  <c r="O82" i="114" s="1"/>
  <c r="K81" i="114"/>
  <c r="L81" i="114"/>
  <c r="G81" i="114"/>
  <c r="M81" i="114"/>
  <c r="E81" i="114"/>
  <c r="N81" i="114"/>
  <c r="C83" i="114" a="1"/>
  <c r="C83" i="114" s="1"/>
  <c r="Q21" i="56"/>
  <c r="H83" i="114" l="1"/>
  <c r="I83" i="114"/>
  <c r="J83" i="114"/>
  <c r="F83" i="114"/>
  <c r="O83" i="114" s="1"/>
  <c r="E82" i="114"/>
  <c r="M82" i="114"/>
  <c r="G82" i="114"/>
  <c r="N82" i="114"/>
  <c r="K82" i="114"/>
  <c r="L82" i="114"/>
  <c r="C84" i="114" a="1"/>
  <c r="C84" i="114" s="1"/>
  <c r="H84" i="114" l="1"/>
  <c r="I84" i="114"/>
  <c r="J84" i="114"/>
  <c r="F84" i="114"/>
  <c r="O84" i="114" s="1"/>
  <c r="E83" i="114"/>
  <c r="M83" i="114"/>
  <c r="G83" i="114"/>
  <c r="N83" i="114"/>
  <c r="L83" i="114"/>
  <c r="K83" i="114"/>
  <c r="C85" i="114" a="1"/>
  <c r="C85" i="114" s="1"/>
  <c r="F85" i="114" l="1"/>
  <c r="O85" i="114" s="1"/>
  <c r="I85" i="114"/>
  <c r="J85" i="114"/>
  <c r="H85" i="114"/>
  <c r="E84" i="114"/>
  <c r="G84" i="114"/>
  <c r="N84" i="114"/>
  <c r="M84" i="114"/>
  <c r="L84" i="114"/>
  <c r="K84" i="114"/>
  <c r="C86" i="114" a="1"/>
  <c r="C86" i="114" s="1"/>
  <c r="I86" i="114" l="1"/>
  <c r="F86" i="114"/>
  <c r="O86" i="114" s="1"/>
  <c r="H86" i="114"/>
  <c r="J86" i="114"/>
  <c r="L85" i="114"/>
  <c r="K85" i="114"/>
  <c r="N85" i="114"/>
  <c r="G85" i="114"/>
  <c r="M85" i="114"/>
  <c r="E85" i="114"/>
  <c r="C87" i="114" a="1"/>
  <c r="C87" i="114" s="1"/>
  <c r="I87" i="114" l="1"/>
  <c r="F87" i="114"/>
  <c r="O87" i="114" s="1"/>
  <c r="H87" i="114"/>
  <c r="J87" i="114"/>
  <c r="N86" i="114"/>
  <c r="G86" i="114"/>
  <c r="E86" i="114"/>
  <c r="M86" i="114"/>
  <c r="L86" i="114"/>
  <c r="K86" i="114"/>
  <c r="C88" i="114" a="1"/>
  <c r="C88" i="114" s="1"/>
  <c r="H88" i="114" l="1"/>
  <c r="F88" i="114"/>
  <c r="O88" i="114" s="1"/>
  <c r="I88" i="114"/>
  <c r="J88" i="114"/>
  <c r="E87" i="114"/>
  <c r="M87" i="114"/>
  <c r="N87" i="114"/>
  <c r="G87" i="114"/>
  <c r="L87" i="114"/>
  <c r="K87" i="114"/>
  <c r="C89" i="114" a="1"/>
  <c r="C89" i="114" s="1"/>
  <c r="J89" i="114" l="1"/>
  <c r="H89" i="114"/>
  <c r="F89" i="114"/>
  <c r="O89" i="114" s="1"/>
  <c r="I89" i="114"/>
  <c r="K88" i="114"/>
  <c r="L88" i="114"/>
  <c r="E88" i="114"/>
  <c r="M88" i="114"/>
  <c r="N88" i="114"/>
  <c r="G88" i="114"/>
  <c r="C90" i="114" a="1"/>
  <c r="C90" i="114" s="1"/>
  <c r="J90" i="114" l="1"/>
  <c r="F90" i="114"/>
  <c r="O90" i="114" s="1"/>
  <c r="I90" i="114"/>
  <c r="H90" i="114"/>
  <c r="K89" i="114"/>
  <c r="L89" i="114"/>
  <c r="E89" i="114"/>
  <c r="G89" i="114"/>
  <c r="M89" i="114"/>
  <c r="N89" i="114"/>
  <c r="C91" i="114" a="1"/>
  <c r="C91" i="114" s="1"/>
  <c r="I91" i="114" l="1"/>
  <c r="H91" i="114"/>
  <c r="F91" i="114"/>
  <c r="O91" i="114" s="1"/>
  <c r="J91" i="114"/>
  <c r="K90" i="114"/>
  <c r="L90" i="114"/>
  <c r="N90" i="114"/>
  <c r="G90" i="114"/>
  <c r="M90" i="114"/>
  <c r="E90" i="114"/>
  <c r="C92" i="114" a="1"/>
  <c r="C92" i="114" s="1"/>
  <c r="I92" i="114" l="1"/>
  <c r="H92" i="114"/>
  <c r="F92" i="114"/>
  <c r="O92" i="114" s="1"/>
  <c r="J92" i="114"/>
  <c r="N91" i="114"/>
  <c r="M91" i="114"/>
  <c r="G91" i="114"/>
  <c r="E91" i="114"/>
  <c r="K91" i="114"/>
  <c r="L91" i="114"/>
  <c r="C93" i="114" a="1"/>
  <c r="C93" i="114" s="1"/>
  <c r="H93" i="114" l="1"/>
  <c r="I93" i="114"/>
  <c r="F93" i="114"/>
  <c r="O93" i="114" s="1"/>
  <c r="J93" i="114"/>
  <c r="E92" i="114"/>
  <c r="N92" i="114"/>
  <c r="M92" i="114"/>
  <c r="G92" i="114"/>
  <c r="K92" i="114"/>
  <c r="L92" i="114"/>
  <c r="C94" i="114" a="1"/>
  <c r="C94" i="114" s="1"/>
  <c r="J94" i="114" l="1"/>
  <c r="H94" i="114"/>
  <c r="F94" i="114"/>
  <c r="O94" i="114" s="1"/>
  <c r="I94" i="114"/>
  <c r="N93" i="114"/>
  <c r="M93" i="114"/>
  <c r="G93" i="114"/>
  <c r="E93" i="114"/>
  <c r="K93" i="114"/>
  <c r="L93" i="114"/>
  <c r="C95" i="114" a="1"/>
  <c r="C95" i="114" s="1"/>
  <c r="J95" i="114" l="1"/>
  <c r="H95" i="114"/>
  <c r="F95" i="114"/>
  <c r="O95" i="114" s="1"/>
  <c r="I95" i="114"/>
  <c r="K94" i="114"/>
  <c r="L94" i="114"/>
  <c r="N94" i="114"/>
  <c r="E94" i="114"/>
  <c r="M94" i="114"/>
  <c r="G94" i="114"/>
  <c r="C96" i="114" a="1"/>
  <c r="C96" i="114" s="1"/>
  <c r="H96" i="114" l="1"/>
  <c r="I96" i="114"/>
  <c r="F96" i="114"/>
  <c r="O96" i="114" s="1"/>
  <c r="J96" i="114"/>
  <c r="L95" i="114"/>
  <c r="K95" i="114"/>
  <c r="N95" i="114"/>
  <c r="G95" i="114"/>
  <c r="E95" i="114"/>
  <c r="M95" i="114"/>
  <c r="C97" i="114" a="1"/>
  <c r="C97" i="114" s="1"/>
  <c r="F97" i="114" l="1"/>
  <c r="O97" i="114" s="1"/>
  <c r="J97" i="114"/>
  <c r="H97" i="114"/>
  <c r="I97" i="114"/>
  <c r="N96" i="114"/>
  <c r="E96" i="114"/>
  <c r="G96" i="114"/>
  <c r="M96" i="114"/>
  <c r="L96" i="114"/>
  <c r="K96" i="114"/>
  <c r="C98" i="114" a="1"/>
  <c r="C98" i="114" s="1"/>
  <c r="J98" i="114" l="1"/>
  <c r="H98" i="114"/>
  <c r="I98" i="114"/>
  <c r="F98" i="114"/>
  <c r="O98" i="114" s="1"/>
  <c r="K97" i="114"/>
  <c r="L97" i="114"/>
  <c r="E97" i="114"/>
  <c r="N97" i="114"/>
  <c r="G97" i="114"/>
  <c r="M97" i="114"/>
  <c r="C99" i="114" a="1"/>
  <c r="C99" i="114" s="1"/>
  <c r="H99" i="114" l="1"/>
  <c r="J99" i="114"/>
  <c r="F99" i="114"/>
  <c r="O99" i="114" s="1"/>
  <c r="I99" i="114"/>
  <c r="E98" i="114"/>
  <c r="M98" i="114"/>
  <c r="N98" i="114"/>
  <c r="G98" i="114"/>
  <c r="K98" i="114"/>
  <c r="L98" i="114"/>
  <c r="C100" i="114" a="1"/>
  <c r="C100" i="114" s="1"/>
  <c r="H100" i="114" l="1"/>
  <c r="J100" i="114"/>
  <c r="I100" i="114"/>
  <c r="F100" i="114"/>
  <c r="O100" i="114" s="1"/>
  <c r="L99" i="114"/>
  <c r="K99" i="114"/>
  <c r="E99" i="114"/>
  <c r="M99" i="114"/>
  <c r="G99" i="114"/>
  <c r="N99" i="114"/>
  <c r="C101" i="114" a="1"/>
  <c r="C101" i="114" s="1"/>
  <c r="J101" i="114" l="1"/>
  <c r="H101" i="114"/>
  <c r="I101" i="114"/>
  <c r="F101" i="114"/>
  <c r="O101" i="114" s="1"/>
  <c r="E100" i="114"/>
  <c r="G100" i="114"/>
  <c r="N100" i="114"/>
  <c r="M100" i="114"/>
  <c r="L100" i="114"/>
  <c r="K100" i="114"/>
  <c r="C102" i="114" a="1"/>
  <c r="C102" i="114" s="1"/>
  <c r="I102" i="114" l="1"/>
  <c r="F102" i="114"/>
  <c r="O102" i="114" s="1"/>
  <c r="J102" i="114"/>
  <c r="H102" i="114"/>
  <c r="N101" i="114"/>
  <c r="G101" i="114"/>
  <c r="E101" i="114"/>
  <c r="M101" i="114"/>
  <c r="L101" i="114"/>
  <c r="K101" i="114"/>
  <c r="C103" i="114" a="1"/>
  <c r="C103" i="114" s="1"/>
  <c r="I103" i="114" l="1"/>
  <c r="F103" i="114"/>
  <c r="O103" i="114" s="1"/>
  <c r="J103" i="114"/>
  <c r="H103" i="114"/>
  <c r="N102" i="114"/>
  <c r="M102" i="114"/>
  <c r="G102" i="114"/>
  <c r="E102" i="114"/>
  <c r="L102" i="114"/>
  <c r="K102" i="114"/>
  <c r="C104" i="114" a="1"/>
  <c r="C104" i="114" s="1"/>
  <c r="H104" i="114" l="1"/>
  <c r="I104" i="114"/>
  <c r="J104" i="114"/>
  <c r="F104" i="114"/>
  <c r="O104" i="114" s="1"/>
  <c r="E103" i="114"/>
  <c r="M103" i="114"/>
  <c r="G103" i="114"/>
  <c r="N103" i="114"/>
  <c r="L103" i="114"/>
  <c r="K103" i="114"/>
  <c r="C105" i="114" a="1"/>
  <c r="C105" i="114" s="1"/>
  <c r="J105" i="114" l="1"/>
  <c r="H105" i="114"/>
  <c r="I105" i="114"/>
  <c r="F105" i="114"/>
  <c r="O105" i="114" s="1"/>
  <c r="E104" i="114"/>
  <c r="M104" i="114"/>
  <c r="G104" i="114"/>
  <c r="N104" i="114"/>
  <c r="L104" i="114"/>
  <c r="K104" i="114"/>
  <c r="C106" i="114" a="1"/>
  <c r="C106" i="114" s="1"/>
  <c r="J106" i="114" l="1"/>
  <c r="F106" i="114"/>
  <c r="O106" i="114" s="1"/>
  <c r="I106" i="114"/>
  <c r="H106" i="114"/>
  <c r="E105" i="114"/>
  <c r="G105" i="114"/>
  <c r="M105" i="114"/>
  <c r="N105" i="114"/>
  <c r="L105" i="114"/>
  <c r="K105" i="114"/>
  <c r="C107" i="114" a="1"/>
  <c r="C107" i="114" s="1"/>
  <c r="I107" i="114" l="1"/>
  <c r="F107" i="114"/>
  <c r="O107" i="114" s="1"/>
  <c r="J107" i="114"/>
  <c r="H107" i="114"/>
  <c r="L106" i="114"/>
  <c r="K106" i="114"/>
  <c r="N106" i="114"/>
  <c r="G106" i="114"/>
  <c r="E106" i="114"/>
  <c r="M106" i="114"/>
  <c r="C108" i="114" a="1"/>
  <c r="C108" i="114" s="1"/>
  <c r="I108" i="114" l="1"/>
  <c r="F108" i="114"/>
  <c r="O108" i="114" s="1"/>
  <c r="J108" i="114"/>
  <c r="H108" i="114"/>
  <c r="N107" i="114"/>
  <c r="E107" i="114"/>
  <c r="M107" i="114"/>
  <c r="G107" i="114"/>
  <c r="L107" i="114"/>
  <c r="K107" i="114"/>
  <c r="C109" i="114" a="1"/>
  <c r="C109" i="114" s="1"/>
  <c r="I109" i="114" l="1"/>
  <c r="F109" i="114"/>
  <c r="O109" i="114" s="1"/>
  <c r="J109" i="114"/>
  <c r="H109" i="114"/>
  <c r="N108" i="114"/>
  <c r="E108" i="114"/>
  <c r="G108" i="114"/>
  <c r="M108" i="114"/>
  <c r="K108" i="114"/>
  <c r="L108" i="114"/>
  <c r="C110" i="114" a="1"/>
  <c r="C110" i="114" s="1"/>
  <c r="J110" i="114" l="1"/>
  <c r="I110" i="114"/>
  <c r="F110" i="114"/>
  <c r="O110" i="114" s="1"/>
  <c r="H110" i="114"/>
  <c r="E109" i="114"/>
  <c r="M109" i="114"/>
  <c r="G109" i="114"/>
  <c r="N109" i="114"/>
  <c r="K109" i="114"/>
  <c r="L109" i="114"/>
  <c r="C111" i="114" a="1"/>
  <c r="C111" i="114" s="1"/>
  <c r="J111" i="114" l="1"/>
  <c r="H111" i="114"/>
  <c r="I111" i="114"/>
  <c r="F111" i="114"/>
  <c r="O111" i="114" s="1"/>
  <c r="N110" i="114"/>
  <c r="E110" i="114"/>
  <c r="M110" i="114"/>
  <c r="G110" i="114"/>
  <c r="K110" i="114"/>
  <c r="L110" i="114"/>
  <c r="C112" i="114" a="1"/>
  <c r="C112" i="114" s="1"/>
  <c r="H112" i="114" l="1"/>
  <c r="I112" i="114"/>
  <c r="F112" i="114"/>
  <c r="O112" i="114" s="1"/>
  <c r="J112" i="114"/>
  <c r="N111" i="114"/>
  <c r="E111" i="114"/>
  <c r="G111" i="114"/>
  <c r="M111" i="114"/>
  <c r="L111" i="114"/>
  <c r="K111" i="114"/>
  <c r="C113" i="114" a="1"/>
  <c r="C113" i="114" s="1"/>
  <c r="F113" i="114" l="1"/>
  <c r="O113" i="114" s="1"/>
  <c r="H113" i="114"/>
  <c r="I113" i="114"/>
  <c r="J113" i="114"/>
  <c r="N112" i="114"/>
  <c r="E112" i="114"/>
  <c r="M112" i="114"/>
  <c r="G112" i="114"/>
  <c r="L112" i="114"/>
  <c r="K112" i="114"/>
  <c r="C114" i="114" a="1"/>
  <c r="C114" i="114" s="1"/>
  <c r="H114" i="114" l="1"/>
  <c r="F114" i="114"/>
  <c r="O114" i="114" s="1"/>
  <c r="I114" i="114"/>
  <c r="J114" i="114"/>
  <c r="K113" i="114"/>
  <c r="L113" i="114"/>
  <c r="N113" i="114"/>
  <c r="E113" i="114"/>
  <c r="M113" i="114"/>
  <c r="G113" i="114"/>
  <c r="C115" i="114" a="1"/>
  <c r="C115" i="114" s="1"/>
  <c r="H115" i="114" l="1"/>
  <c r="F115" i="114"/>
  <c r="O115" i="114" s="1"/>
  <c r="J115" i="114"/>
  <c r="I115" i="114"/>
  <c r="K114" i="114"/>
  <c r="L114" i="114"/>
  <c r="E114" i="114"/>
  <c r="M114" i="114"/>
  <c r="N114" i="114"/>
  <c r="G114" i="114"/>
  <c r="C116" i="114" a="1"/>
  <c r="C116" i="114" s="1"/>
  <c r="H116" i="114" l="1"/>
  <c r="I116" i="114"/>
  <c r="F116" i="114"/>
  <c r="O116" i="114" s="1"/>
  <c r="J116" i="114"/>
  <c r="K115" i="114"/>
  <c r="L115" i="114"/>
  <c r="E115" i="114"/>
  <c r="M115" i="114"/>
  <c r="N115" i="114"/>
  <c r="G115" i="114"/>
  <c r="C117" i="114" a="1"/>
  <c r="C117" i="114" s="1"/>
  <c r="J117" i="114" l="1"/>
  <c r="H117" i="114"/>
  <c r="F117" i="114"/>
  <c r="O117" i="114" s="1"/>
  <c r="I117" i="114"/>
  <c r="E116" i="114"/>
  <c r="G116" i="114"/>
  <c r="N116" i="114"/>
  <c r="M116" i="114"/>
  <c r="L116" i="114"/>
  <c r="K116" i="114"/>
  <c r="C118" i="114" a="1"/>
  <c r="C118" i="114" s="1"/>
  <c r="I118" i="114" l="1"/>
  <c r="F118" i="114"/>
  <c r="O118" i="114" s="1"/>
  <c r="J118" i="114"/>
  <c r="H118" i="114"/>
  <c r="L117" i="114"/>
  <c r="K117" i="114"/>
  <c r="N117" i="114"/>
  <c r="E117" i="114"/>
  <c r="G117" i="114"/>
  <c r="M117" i="114"/>
  <c r="C119" i="114" a="1"/>
  <c r="C119" i="114" s="1"/>
  <c r="I119" i="114" l="1"/>
  <c r="F119" i="114"/>
  <c r="O119" i="114" s="1"/>
  <c r="J119" i="114"/>
  <c r="H119" i="114"/>
  <c r="N118" i="114"/>
  <c r="E118" i="114"/>
  <c r="G118" i="114"/>
  <c r="M118" i="114"/>
  <c r="L118" i="114"/>
  <c r="K118" i="114"/>
  <c r="C120" i="114" a="1"/>
  <c r="C120" i="114" s="1"/>
  <c r="H120" i="114" l="1"/>
  <c r="J120" i="114"/>
  <c r="I120" i="114"/>
  <c r="F120" i="114"/>
  <c r="O120" i="114" s="1"/>
  <c r="E119" i="114"/>
  <c r="M119" i="114"/>
  <c r="N119" i="114"/>
  <c r="G119" i="114"/>
  <c r="K119" i="114"/>
  <c r="L119" i="114"/>
  <c r="C121" i="114" a="1"/>
  <c r="C121" i="114" s="1"/>
  <c r="J121" i="114" l="1"/>
  <c r="H121" i="114"/>
  <c r="I121" i="114"/>
  <c r="F121" i="114"/>
  <c r="O121" i="114" s="1"/>
  <c r="E120" i="114"/>
  <c r="M120" i="114"/>
  <c r="N120" i="114"/>
  <c r="G120" i="114"/>
  <c r="K120" i="114"/>
  <c r="L120" i="114"/>
  <c r="C122" i="114" a="1"/>
  <c r="C122" i="114" s="1"/>
  <c r="J122" i="114" l="1"/>
  <c r="H122" i="114"/>
  <c r="I122" i="114"/>
  <c r="F122" i="114"/>
  <c r="O122" i="114" s="1"/>
  <c r="E121" i="114"/>
  <c r="G121" i="114"/>
  <c r="M121" i="114"/>
  <c r="N121" i="114"/>
  <c r="L121" i="114"/>
  <c r="K121" i="114"/>
  <c r="C123" i="114" a="1"/>
  <c r="C123" i="114" s="1"/>
  <c r="I123" i="114" l="1"/>
  <c r="J123" i="114"/>
  <c r="H123" i="114"/>
  <c r="F123" i="114"/>
  <c r="O123" i="114" s="1"/>
  <c r="N122" i="114"/>
  <c r="G122" i="114"/>
  <c r="E122" i="114"/>
  <c r="M122" i="114"/>
  <c r="L122" i="114"/>
  <c r="K122" i="114"/>
  <c r="C124" i="114" a="1"/>
  <c r="C124" i="114" s="1"/>
  <c r="I124" i="114" l="1"/>
  <c r="J124" i="114"/>
  <c r="H124" i="114"/>
  <c r="F124" i="114"/>
  <c r="O124" i="114" s="1"/>
  <c r="N123" i="114"/>
  <c r="E123" i="114"/>
  <c r="G123" i="114"/>
  <c r="M123" i="114"/>
  <c r="L123" i="114"/>
  <c r="K123" i="114"/>
  <c r="C125" i="114" a="1"/>
  <c r="C125" i="114" s="1"/>
  <c r="F125" i="114" l="1"/>
  <c r="O125" i="114" s="1"/>
  <c r="J125" i="114"/>
  <c r="I125" i="114"/>
  <c r="H125" i="114"/>
  <c r="N124" i="114"/>
  <c r="G124" i="114"/>
  <c r="E124" i="114"/>
  <c r="M124" i="114"/>
  <c r="K124" i="114"/>
  <c r="L124" i="114"/>
  <c r="C126" i="114" a="1"/>
  <c r="C126" i="114" s="1"/>
  <c r="J126" i="114" l="1"/>
  <c r="I126" i="114"/>
  <c r="F126" i="114"/>
  <c r="O126" i="114" s="1"/>
  <c r="H126" i="114"/>
  <c r="K125" i="114"/>
  <c r="L125" i="114"/>
  <c r="E125" i="114"/>
  <c r="G125" i="114"/>
  <c r="N125" i="114"/>
  <c r="M125" i="114"/>
  <c r="C127" i="114" a="1"/>
  <c r="C127" i="114" s="1"/>
  <c r="J127" i="114" l="1"/>
  <c r="F127" i="114"/>
  <c r="O127" i="114" s="1"/>
  <c r="I127" i="114"/>
  <c r="H127" i="114"/>
  <c r="E126" i="114"/>
  <c r="M126" i="114"/>
  <c r="G126" i="114"/>
  <c r="N126" i="114"/>
  <c r="L126" i="114"/>
  <c r="K126" i="114"/>
  <c r="C128" i="114" a="1"/>
  <c r="C128" i="114" s="1"/>
  <c r="I128" i="114" l="1"/>
  <c r="F128" i="114"/>
  <c r="O128" i="114" s="1"/>
  <c r="J128" i="114"/>
  <c r="H128" i="114"/>
  <c r="L127" i="114"/>
  <c r="K127" i="114"/>
  <c r="M127" i="114"/>
  <c r="G127" i="114"/>
  <c r="E127" i="114"/>
  <c r="N127" i="114"/>
  <c r="C129" i="114" a="1"/>
  <c r="C129" i="114" s="1"/>
  <c r="F129" i="114" l="1"/>
  <c r="O129" i="114" s="1"/>
  <c r="I129" i="114"/>
  <c r="J129" i="114"/>
  <c r="H129" i="114"/>
  <c r="G128" i="114"/>
  <c r="M128" i="114"/>
  <c r="E128" i="114"/>
  <c r="N128" i="114"/>
  <c r="L128" i="114"/>
  <c r="K128" i="114"/>
  <c r="C130" i="114" a="1"/>
  <c r="C130" i="114" s="1"/>
  <c r="I130" i="114" l="1"/>
  <c r="F130" i="114"/>
  <c r="O130" i="114" s="1"/>
  <c r="H130" i="114"/>
  <c r="J130" i="114"/>
  <c r="K129" i="114"/>
  <c r="L129" i="114"/>
  <c r="M129" i="114"/>
  <c r="G129" i="114"/>
  <c r="E129" i="114"/>
  <c r="N129" i="114"/>
  <c r="C131" i="114" a="1"/>
  <c r="C131" i="114" s="1"/>
  <c r="H131" i="114" l="1"/>
  <c r="I131" i="114"/>
  <c r="F131" i="114"/>
  <c r="O131" i="114" s="1"/>
  <c r="J131" i="114"/>
  <c r="E130" i="114"/>
  <c r="M130" i="114"/>
  <c r="G130" i="114"/>
  <c r="N130" i="114"/>
  <c r="K130" i="114"/>
  <c r="L130" i="114"/>
  <c r="C132" i="114" a="1"/>
  <c r="C132" i="114" s="1"/>
  <c r="H132" i="114" l="1"/>
  <c r="I132" i="114"/>
  <c r="F132" i="114"/>
  <c r="O132" i="114" s="1"/>
  <c r="J132" i="114"/>
  <c r="E131" i="114"/>
  <c r="M131" i="114"/>
  <c r="N131" i="114"/>
  <c r="G131" i="114"/>
  <c r="L131" i="114"/>
  <c r="K131" i="114"/>
  <c r="C133" i="114" a="1"/>
  <c r="C133" i="114" s="1"/>
  <c r="H133" i="114" l="1"/>
  <c r="I133" i="114"/>
  <c r="F133" i="114"/>
  <c r="O133" i="114" s="1"/>
  <c r="J133" i="114"/>
  <c r="E132" i="114"/>
  <c r="G132" i="114"/>
  <c r="N132" i="114"/>
  <c r="M132" i="114"/>
  <c r="L132" i="114"/>
  <c r="K132" i="114"/>
  <c r="C134" i="114" a="1"/>
  <c r="C134" i="114" s="1"/>
  <c r="I134" i="114" l="1"/>
  <c r="F134" i="114"/>
  <c r="O134" i="114" s="1"/>
  <c r="H134" i="114"/>
  <c r="J134" i="114"/>
  <c r="N133" i="114"/>
  <c r="G133" i="114"/>
  <c r="M133" i="114"/>
  <c r="E133" i="114"/>
  <c r="L133" i="114"/>
  <c r="K133" i="114"/>
  <c r="C135" i="114" a="1"/>
  <c r="C135" i="114" s="1"/>
  <c r="D32" i="114" l="1"/>
  <c r="I135" i="114"/>
  <c r="F135" i="114"/>
  <c r="O135" i="114" s="1"/>
  <c r="H135" i="114"/>
  <c r="J135" i="114"/>
  <c r="N134" i="114"/>
  <c r="E134" i="114"/>
  <c r="M134" i="114"/>
  <c r="G134" i="114"/>
  <c r="L134" i="114"/>
  <c r="K134" i="114"/>
  <c r="O208" i="115"/>
  <c r="P208" i="115" s="1"/>
  <c r="O96" i="115"/>
  <c r="P96" i="115" s="1"/>
  <c r="O240" i="115"/>
  <c r="P240" i="115" s="1"/>
  <c r="O302" i="115"/>
  <c r="P302" i="115" s="1"/>
  <c r="O306" i="115"/>
  <c r="P306" i="115" s="1"/>
  <c r="O86" i="115"/>
  <c r="P86" i="115" s="1"/>
  <c r="O67" i="115"/>
  <c r="P67" i="115" s="1"/>
  <c r="O42" i="115"/>
  <c r="P42" i="115" s="1"/>
  <c r="O270" i="115"/>
  <c r="P270" i="115" s="1"/>
  <c r="O125" i="115"/>
  <c r="P125" i="115" s="1"/>
  <c r="O99" i="115"/>
  <c r="P99" i="115" s="1"/>
  <c r="O287" i="115"/>
  <c r="P287" i="115" s="1"/>
  <c r="O252" i="115"/>
  <c r="P252" i="115" s="1"/>
  <c r="O131" i="115"/>
  <c r="P131" i="115" s="1"/>
  <c r="O39" i="115"/>
  <c r="P39" i="115" s="1"/>
  <c r="O309" i="115"/>
  <c r="P309" i="115" s="1"/>
  <c r="O295" i="115"/>
  <c r="P295" i="115" s="1"/>
  <c r="O267" i="115"/>
  <c r="P267" i="115" s="1"/>
  <c r="O109" i="115"/>
  <c r="P109" i="115" s="1"/>
  <c r="O27" i="115"/>
  <c r="P27" i="115" s="1"/>
  <c r="O49" i="115"/>
  <c r="P49" i="115" s="1"/>
  <c r="O264" i="115"/>
  <c r="P264" i="115" s="1"/>
  <c r="O213" i="115"/>
  <c r="P213" i="115" s="1"/>
  <c r="O136" i="115"/>
  <c r="P136" i="115" s="1"/>
  <c r="O98" i="115"/>
  <c r="P98" i="115" s="1"/>
  <c r="O142" i="115"/>
  <c r="P142" i="115" s="1"/>
  <c r="O133" i="115"/>
  <c r="P133" i="115" s="1"/>
  <c r="O145" i="115"/>
  <c r="P145" i="115" s="1"/>
  <c r="O211" i="115"/>
  <c r="P211" i="115" s="1"/>
  <c r="O184" i="115"/>
  <c r="P184" i="115" s="1"/>
  <c r="O77" i="115"/>
  <c r="P77" i="115" s="1"/>
  <c r="O185" i="115"/>
  <c r="P185" i="115" s="1"/>
  <c r="O134" i="115"/>
  <c r="P134" i="115" s="1"/>
  <c r="O215" i="115"/>
  <c r="P215" i="115" s="1"/>
  <c r="O194" i="115"/>
  <c r="P194" i="115" s="1"/>
  <c r="O285" i="115"/>
  <c r="P285" i="115" s="1"/>
  <c r="O150" i="115"/>
  <c r="P150" i="115" s="1"/>
  <c r="O95" i="115"/>
  <c r="P95" i="115" s="1"/>
  <c r="O167" i="115"/>
  <c r="P167" i="115" s="1"/>
  <c r="O41" i="115"/>
  <c r="P41" i="115" s="1"/>
  <c r="O147" i="115"/>
  <c r="P147" i="115" s="1"/>
  <c r="O149" i="115"/>
  <c r="P149" i="115" s="1"/>
  <c r="O271" i="115"/>
  <c r="P271" i="115" s="1"/>
  <c r="O75" i="115"/>
  <c r="P75" i="115" s="1"/>
  <c r="O20" i="115"/>
  <c r="P20" i="115" s="1"/>
  <c r="O78" i="115"/>
  <c r="P78" i="115" s="1"/>
  <c r="O35" i="115"/>
  <c r="P35" i="115" s="1"/>
  <c r="O70" i="115"/>
  <c r="P70" i="115" s="1"/>
  <c r="O50" i="115"/>
  <c r="P50" i="115" s="1"/>
  <c r="O28" i="115"/>
  <c r="P28" i="115" s="1"/>
  <c r="O118" i="115"/>
  <c r="P118" i="115" s="1"/>
  <c r="O253" i="115"/>
  <c r="P253" i="115" s="1"/>
  <c r="O243" i="115"/>
  <c r="P243" i="115" s="1"/>
  <c r="O263" i="115"/>
  <c r="P263" i="115" s="1"/>
  <c r="O169" i="115"/>
  <c r="P169" i="115" s="1"/>
  <c r="O80" i="115"/>
  <c r="P80" i="115" s="1"/>
  <c r="O207" i="115"/>
  <c r="P207" i="115" s="1"/>
  <c r="O237" i="115"/>
  <c r="P237" i="115" s="1"/>
  <c r="O268" i="115"/>
  <c r="P268" i="115" s="1"/>
  <c r="O53" i="115"/>
  <c r="P53" i="115" s="1"/>
  <c r="O152" i="115"/>
  <c r="P152" i="115" s="1"/>
  <c r="O303" i="115"/>
  <c r="P303" i="115" s="1"/>
  <c r="O296" i="115"/>
  <c r="P296" i="115" s="1"/>
  <c r="O259" i="115"/>
  <c r="P259" i="115" s="1"/>
  <c r="O201" i="115"/>
  <c r="P201" i="115" s="1"/>
  <c r="O121" i="115"/>
  <c r="P121" i="115" s="1"/>
  <c r="O220" i="115"/>
  <c r="P220" i="115" s="1"/>
  <c r="O62" i="115"/>
  <c r="P62" i="115" s="1"/>
  <c r="O21" i="115"/>
  <c r="O217" i="115"/>
  <c r="P217" i="115" s="1"/>
  <c r="O105" i="115"/>
  <c r="P105" i="115" s="1"/>
  <c r="O101" i="115"/>
  <c r="P101" i="115" s="1"/>
  <c r="O274" i="115"/>
  <c r="P274" i="115" s="1"/>
  <c r="O61" i="115"/>
  <c r="P61" i="115" s="1"/>
  <c r="O204" i="115"/>
  <c r="P204" i="115" s="1"/>
  <c r="O183" i="115"/>
  <c r="P183" i="115" s="1"/>
  <c r="O280" i="115"/>
  <c r="P280" i="115" s="1"/>
  <c r="O231" i="115"/>
  <c r="P231" i="115" s="1"/>
  <c r="O190" i="115"/>
  <c r="P190" i="115" s="1"/>
  <c r="O90" i="115"/>
  <c r="P90" i="115" s="1"/>
  <c r="O137" i="115"/>
  <c r="P137" i="115" s="1"/>
  <c r="O140" i="115"/>
  <c r="P140" i="115" s="1"/>
  <c r="O226" i="115"/>
  <c r="P226" i="115" s="1"/>
  <c r="O164" i="115"/>
  <c r="P164" i="115" s="1"/>
  <c r="O65" i="115"/>
  <c r="P65" i="115" s="1"/>
  <c r="O171" i="115"/>
  <c r="P171" i="115" s="1"/>
  <c r="O128" i="115"/>
  <c r="P128" i="115" s="1"/>
  <c r="O89" i="115"/>
  <c r="P89" i="115" s="1"/>
  <c r="O108" i="115"/>
  <c r="P108" i="115" s="1"/>
  <c r="O30" i="115"/>
  <c r="P30" i="115" s="1"/>
  <c r="O168" i="115"/>
  <c r="P168" i="115" s="1"/>
  <c r="O106" i="115"/>
  <c r="P106" i="115" s="1"/>
  <c r="O255" i="115"/>
  <c r="P255" i="115" s="1"/>
  <c r="O323" i="115"/>
  <c r="P323" i="115" s="1"/>
  <c r="O36" i="115"/>
  <c r="P36" i="115" s="1"/>
  <c r="O64" i="115"/>
  <c r="P64" i="115" s="1"/>
  <c r="O158" i="115"/>
  <c r="P158" i="115" s="1"/>
  <c r="O198" i="115"/>
  <c r="P198" i="115" s="1"/>
  <c r="O294" i="115"/>
  <c r="P294" i="115" s="1"/>
  <c r="O55" i="115"/>
  <c r="P55" i="115" s="1"/>
  <c r="O297" i="115"/>
  <c r="P297" i="115" s="1"/>
  <c r="O143" i="115"/>
  <c r="P143" i="115" s="1"/>
  <c r="O24" i="115"/>
  <c r="O209" i="115"/>
  <c r="P209" i="115" s="1"/>
  <c r="O66" i="115"/>
  <c r="P66" i="115" s="1"/>
  <c r="O174" i="115"/>
  <c r="P174" i="115" s="1"/>
  <c r="O56" i="115"/>
  <c r="P56" i="115" s="1"/>
  <c r="O262" i="115"/>
  <c r="P262" i="115" s="1"/>
  <c r="O119" i="115"/>
  <c r="P119" i="115" s="1"/>
  <c r="O144" i="115"/>
  <c r="P144" i="115" s="1"/>
  <c r="O189" i="115"/>
  <c r="P189" i="115" s="1"/>
  <c r="O239" i="115"/>
  <c r="P239" i="115" s="1"/>
  <c r="O51" i="115"/>
  <c r="P51" i="115" s="1"/>
  <c r="O308" i="115"/>
  <c r="P308" i="115" s="1"/>
  <c r="O60" i="115"/>
  <c r="P60" i="115" s="1"/>
  <c r="O317" i="115"/>
  <c r="P317" i="115" s="1"/>
  <c r="O282" i="115"/>
  <c r="P282" i="115" s="1"/>
  <c r="O48" i="115"/>
  <c r="P48" i="115" s="1"/>
  <c r="O83" i="115"/>
  <c r="P83" i="115" s="1"/>
  <c r="O293" i="115"/>
  <c r="P293" i="115" s="1"/>
  <c r="O179" i="115"/>
  <c r="P179" i="115" s="1"/>
  <c r="O236" i="115"/>
  <c r="P236" i="115" s="1"/>
  <c r="O248" i="115"/>
  <c r="P248" i="115" s="1"/>
  <c r="O180" i="115"/>
  <c r="P180" i="115" s="1"/>
  <c r="O104" i="115"/>
  <c r="P104" i="115" s="1"/>
  <c r="O234" i="115"/>
  <c r="P234" i="115" s="1"/>
  <c r="O141" i="115"/>
  <c r="P141" i="115" s="1"/>
  <c r="O227" i="115"/>
  <c r="P227" i="115" s="1"/>
  <c r="O40" i="115"/>
  <c r="P40" i="115" s="1"/>
  <c r="O148" i="115"/>
  <c r="P148" i="115" s="1"/>
  <c r="O31" i="115"/>
  <c r="P31" i="115" s="1"/>
  <c r="O275" i="115"/>
  <c r="P275" i="115" s="1"/>
  <c r="O199" i="115"/>
  <c r="P199" i="115" s="1"/>
  <c r="O91" i="115"/>
  <c r="P91" i="115" s="1"/>
  <c r="O52" i="115"/>
  <c r="P52" i="115" s="1"/>
  <c r="O44" i="115"/>
  <c r="P44" i="115" s="1"/>
  <c r="O173" i="115"/>
  <c r="P173" i="115" s="1"/>
  <c r="O43" i="115"/>
  <c r="P43" i="115" s="1"/>
  <c r="O224" i="115"/>
  <c r="P224" i="115" s="1"/>
  <c r="O34" i="115"/>
  <c r="P34" i="115" s="1"/>
  <c r="O103" i="115"/>
  <c r="P103" i="115" s="1"/>
  <c r="O261" i="115"/>
  <c r="P261" i="115" s="1"/>
  <c r="O33" i="115"/>
  <c r="P33" i="115" s="1"/>
  <c r="O102" i="115"/>
  <c r="P102" i="115" s="1"/>
  <c r="O113" i="115"/>
  <c r="P113" i="115" s="1"/>
  <c r="O115" i="115"/>
  <c r="P115" i="115" s="1"/>
  <c r="O17" i="115"/>
  <c r="O258" i="115"/>
  <c r="P258" i="115" s="1"/>
  <c r="O123" i="115"/>
  <c r="P123" i="115" s="1"/>
  <c r="O122" i="115"/>
  <c r="P122" i="115" s="1"/>
  <c r="O176" i="115"/>
  <c r="P176" i="115" s="1"/>
  <c r="O46" i="115"/>
  <c r="P46" i="115" s="1"/>
  <c r="O278" i="115"/>
  <c r="P278" i="115" s="1"/>
  <c r="O266" i="115"/>
  <c r="P266" i="115" s="1"/>
  <c r="O127" i="115"/>
  <c r="P127" i="115" s="1"/>
  <c r="O250" i="115"/>
  <c r="P250" i="115" s="1"/>
  <c r="O153" i="115"/>
  <c r="P153" i="115" s="1"/>
  <c r="O235" i="115"/>
  <c r="P235" i="115" s="1"/>
  <c r="O249" i="115"/>
  <c r="P249" i="115" s="1"/>
  <c r="O165" i="115"/>
  <c r="P165" i="115" s="1"/>
  <c r="O25" i="115"/>
  <c r="P25" i="115" s="1"/>
  <c r="O54" i="115"/>
  <c r="P54" i="115" s="1"/>
  <c r="O232" i="115"/>
  <c r="P232" i="115" s="1"/>
  <c r="O191" i="115"/>
  <c r="P191" i="115" s="1"/>
  <c r="O178" i="115"/>
  <c r="P178" i="115" s="1"/>
  <c r="O321" i="115"/>
  <c r="P321" i="115" s="1"/>
  <c r="O72" i="115"/>
  <c r="P72" i="115" s="1"/>
  <c r="O272" i="115"/>
  <c r="P272" i="115" s="1"/>
  <c r="O265" i="115"/>
  <c r="P265" i="115" s="1"/>
  <c r="O313" i="115"/>
  <c r="P313" i="115" s="1"/>
  <c r="O182" i="115"/>
  <c r="P182" i="115" s="1"/>
  <c r="O163" i="115"/>
  <c r="P163" i="115" s="1"/>
  <c r="O230" i="115"/>
  <c r="P230" i="115" s="1"/>
  <c r="O229" i="115"/>
  <c r="P229" i="115" s="1"/>
  <c r="O59" i="115"/>
  <c r="P59" i="115" s="1"/>
  <c r="O130" i="115"/>
  <c r="P130" i="115" s="1"/>
  <c r="O82" i="115"/>
  <c r="P82" i="115" s="1"/>
  <c r="O155" i="115"/>
  <c r="P155" i="115" s="1"/>
  <c r="O221" i="115"/>
  <c r="P221" i="115" s="1"/>
  <c r="O197" i="115"/>
  <c r="P197" i="115" s="1"/>
  <c r="O68" i="115"/>
  <c r="P68" i="115" s="1"/>
  <c r="O300" i="115"/>
  <c r="P300" i="115" s="1"/>
  <c r="O260" i="115"/>
  <c r="P260" i="115" s="1"/>
  <c r="O251" i="115"/>
  <c r="P251" i="115" s="1"/>
  <c r="O195" i="115"/>
  <c r="P195" i="115" s="1"/>
  <c r="O81" i="115"/>
  <c r="P81" i="115" s="1"/>
  <c r="O254" i="115"/>
  <c r="P254" i="115" s="1"/>
  <c r="O318" i="115"/>
  <c r="P318" i="115" s="1"/>
  <c r="O116" i="115"/>
  <c r="P116" i="115" s="1"/>
  <c r="O314" i="115"/>
  <c r="P314" i="115" s="1"/>
  <c r="O112" i="115"/>
  <c r="P112" i="115" s="1"/>
  <c r="O301" i="115"/>
  <c r="P301" i="115" s="1"/>
  <c r="O286" i="115"/>
  <c r="P286" i="115" s="1"/>
  <c r="O311" i="115"/>
  <c r="P311" i="115" s="1"/>
  <c r="O159" i="115"/>
  <c r="P159" i="115" s="1"/>
  <c r="O38" i="115"/>
  <c r="P38" i="115" s="1"/>
  <c r="O93" i="115"/>
  <c r="P93" i="115" s="1"/>
  <c r="O84" i="115"/>
  <c r="P84" i="115" s="1"/>
  <c r="O241" i="115"/>
  <c r="P241" i="115" s="1"/>
  <c r="O223" i="115"/>
  <c r="P223" i="115" s="1"/>
  <c r="O315" i="115"/>
  <c r="P315" i="115" s="1"/>
  <c r="O111" i="115"/>
  <c r="P111" i="115" s="1"/>
  <c r="O126" i="115"/>
  <c r="P126" i="115" s="1"/>
  <c r="O307" i="115"/>
  <c r="P307" i="115" s="1"/>
  <c r="O26" i="115"/>
  <c r="P26" i="115" s="1"/>
  <c r="O281" i="115"/>
  <c r="P281" i="115" s="1"/>
  <c r="O23" i="115"/>
  <c r="O212" i="115"/>
  <c r="P212" i="115" s="1"/>
  <c r="O299" i="115"/>
  <c r="P299" i="115" s="1"/>
  <c r="O16" i="115"/>
  <c r="O157" i="115"/>
  <c r="P157" i="115" s="1"/>
  <c r="O166" i="115"/>
  <c r="P166" i="115" s="1"/>
  <c r="O156" i="115"/>
  <c r="P156" i="115" s="1"/>
  <c r="O45" i="115"/>
  <c r="P45" i="115" s="1"/>
  <c r="O289" i="115"/>
  <c r="P289" i="115" s="1"/>
  <c r="O277" i="115"/>
  <c r="P277" i="115" s="1"/>
  <c r="O244" i="115"/>
  <c r="P244" i="115" s="1"/>
  <c r="O319" i="115"/>
  <c r="P319" i="115" s="1"/>
  <c r="O29" i="115"/>
  <c r="P29" i="115" s="1"/>
  <c r="O172" i="115"/>
  <c r="P172" i="115" s="1"/>
  <c r="O316" i="115"/>
  <c r="P316" i="115" s="1"/>
  <c r="O79" i="115"/>
  <c r="P79" i="115" s="1"/>
  <c r="O269" i="115"/>
  <c r="P269" i="115" s="1"/>
  <c r="O276" i="115"/>
  <c r="P276" i="115" s="1"/>
  <c r="O283" i="115"/>
  <c r="P283" i="115" s="1"/>
  <c r="O97" i="115"/>
  <c r="P97" i="115" s="1"/>
  <c r="O256" i="115"/>
  <c r="P256" i="115" s="1"/>
  <c r="O151" i="115"/>
  <c r="P151" i="115" s="1"/>
  <c r="O193" i="115"/>
  <c r="P193" i="115" s="1"/>
  <c r="O92" i="115"/>
  <c r="P92" i="115" s="1"/>
  <c r="O246" i="115"/>
  <c r="P246" i="115" s="1"/>
  <c r="O196" i="115"/>
  <c r="P196" i="115" s="1"/>
  <c r="O214" i="115"/>
  <c r="P214" i="115" s="1"/>
  <c r="O74" i="115"/>
  <c r="P74" i="115" s="1"/>
  <c r="O124" i="115"/>
  <c r="P124" i="115" s="1"/>
  <c r="O161" i="115"/>
  <c r="P161" i="115" s="1"/>
  <c r="O245" i="115"/>
  <c r="P245" i="115" s="1"/>
  <c r="O110" i="115"/>
  <c r="P110" i="115" s="1"/>
  <c r="O247" i="115"/>
  <c r="P247" i="115" s="1"/>
  <c r="O216" i="115"/>
  <c r="P216" i="115" s="1"/>
  <c r="O273" i="115"/>
  <c r="P273" i="115" s="1"/>
  <c r="O202" i="115"/>
  <c r="P202" i="115" s="1"/>
  <c r="O298" i="115"/>
  <c r="P298" i="115" s="1"/>
  <c r="O88" i="115"/>
  <c r="P88" i="115" s="1"/>
  <c r="O205" i="115"/>
  <c r="P205" i="115" s="1"/>
  <c r="O291" i="115"/>
  <c r="P291" i="115" s="1"/>
  <c r="O242" i="115"/>
  <c r="P242" i="115" s="1"/>
  <c r="O238" i="115"/>
  <c r="P238" i="115" s="1"/>
  <c r="O257" i="115"/>
  <c r="P257" i="115" s="1"/>
  <c r="O210" i="115"/>
  <c r="P210" i="115" s="1"/>
  <c r="O138" i="115"/>
  <c r="P138" i="115" s="1"/>
  <c r="O139" i="115"/>
  <c r="P139" i="115" s="1"/>
  <c r="O57" i="115"/>
  <c r="P57" i="115" s="1"/>
  <c r="O170" i="115"/>
  <c r="P170" i="115" s="1"/>
  <c r="O200" i="115"/>
  <c r="P200" i="115" s="1"/>
  <c r="O63" i="115"/>
  <c r="P63" i="115" s="1"/>
  <c r="O18" i="115"/>
  <c r="M44" i="114" s="1"/>
  <c r="O107" i="115"/>
  <c r="P107" i="115" s="1"/>
  <c r="O228" i="115"/>
  <c r="P228" i="115" s="1"/>
  <c r="O154" i="115"/>
  <c r="P154" i="115" s="1"/>
  <c r="O292" i="115"/>
  <c r="P292" i="115" s="1"/>
  <c r="O69" i="115"/>
  <c r="P69" i="115" s="1"/>
  <c r="O290" i="115"/>
  <c r="P290" i="115" s="1"/>
  <c r="O129" i="115"/>
  <c r="P129" i="115" s="1"/>
  <c r="O177" i="115"/>
  <c r="P177" i="115" s="1"/>
  <c r="O162" i="115"/>
  <c r="P162" i="115" s="1"/>
  <c r="O203" i="115"/>
  <c r="P203" i="115" s="1"/>
  <c r="O187" i="115"/>
  <c r="P187" i="115" s="1"/>
  <c r="O175" i="115"/>
  <c r="P175" i="115" s="1"/>
  <c r="O94" i="115"/>
  <c r="P94" i="115" s="1"/>
  <c r="O100" i="115"/>
  <c r="P100" i="115" s="1"/>
  <c r="O222" i="115"/>
  <c r="P222" i="115" s="1"/>
  <c r="O312" i="115"/>
  <c r="P312" i="115" s="1"/>
  <c r="O279" i="115"/>
  <c r="P279" i="115" s="1"/>
  <c r="O87" i="115"/>
  <c r="P87" i="115" s="1"/>
  <c r="O188" i="115"/>
  <c r="P188" i="115" s="1"/>
  <c r="O225" i="115"/>
  <c r="P225" i="115" s="1"/>
  <c r="O85" i="115"/>
  <c r="P85" i="115" s="1"/>
  <c r="O322" i="115"/>
  <c r="P322" i="115" s="1"/>
  <c r="O304" i="115"/>
  <c r="P304" i="115" s="1"/>
  <c r="O114" i="115"/>
  <c r="P114" i="115" s="1"/>
  <c r="O310" i="115"/>
  <c r="P310" i="115" s="1"/>
  <c r="O320" i="115"/>
  <c r="P320" i="115" s="1"/>
  <c r="O218" i="115"/>
  <c r="P218" i="115" s="1"/>
  <c r="O219" i="115"/>
  <c r="P219" i="115" s="1"/>
  <c r="O160" i="115"/>
  <c r="P160" i="115" s="1"/>
  <c r="O135" i="115"/>
  <c r="P135" i="115" s="1"/>
  <c r="O120" i="115"/>
  <c r="P120" i="115" s="1"/>
  <c r="O181" i="115"/>
  <c r="P181" i="115" s="1"/>
  <c r="O117" i="115"/>
  <c r="P117" i="115" s="1"/>
  <c r="O233" i="115"/>
  <c r="P233" i="115" s="1"/>
  <c r="O284" i="115"/>
  <c r="P284" i="115" s="1"/>
  <c r="O305" i="115"/>
  <c r="P305" i="115" s="1"/>
  <c r="O146" i="115"/>
  <c r="P146" i="115" s="1"/>
  <c r="O192" i="115"/>
  <c r="P192" i="115" s="1"/>
  <c r="O186" i="115"/>
  <c r="P186" i="115" s="1"/>
  <c r="O76" i="115"/>
  <c r="P76" i="115" s="1"/>
  <c r="O206" i="115"/>
  <c r="P206" i="115" s="1"/>
  <c r="O288" i="115"/>
  <c r="P288" i="115" s="1"/>
  <c r="P24" i="115" l="1"/>
  <c r="N46" i="114" s="1"/>
  <c r="O46" i="114" s="1"/>
  <c r="M46" i="114"/>
  <c r="P23" i="115"/>
  <c r="N36" i="114" s="1"/>
  <c r="O36" i="114" s="1"/>
  <c r="M36" i="114"/>
  <c r="P21" i="115"/>
  <c r="N45" i="114" s="1"/>
  <c r="O45" i="114" s="1"/>
  <c r="M45" i="114"/>
  <c r="P18" i="115"/>
  <c r="M28" i="114"/>
  <c r="M29" i="114"/>
  <c r="M38" i="114"/>
  <c r="M30" i="114"/>
  <c r="M42" i="114"/>
  <c r="E135" i="114"/>
  <c r="M135" i="114"/>
  <c r="N135" i="114"/>
  <c r="G135" i="114"/>
  <c r="K135" i="114"/>
  <c r="L135" i="114"/>
  <c r="P17" i="115"/>
  <c r="N38" i="114" s="1"/>
  <c r="O38" i="114" s="1"/>
  <c r="M31" i="114"/>
  <c r="P16" i="115"/>
  <c r="M27" i="114"/>
  <c r="N28" i="114" l="1"/>
  <c r="O28" i="114" s="1"/>
  <c r="N44" i="114"/>
  <c r="O44" i="114" s="1"/>
  <c r="N31" i="114"/>
  <c r="O31" i="114" s="1"/>
  <c r="N29" i="114"/>
  <c r="O29" i="114" s="1"/>
  <c r="N30" i="114"/>
  <c r="O30" i="114" s="1"/>
  <c r="N42" i="114"/>
  <c r="O42" i="114" s="1"/>
  <c r="M32" i="114"/>
  <c r="J7" i="114" s="1"/>
  <c r="M7" i="114" s="1"/>
  <c r="E22" i="81" s="1"/>
  <c r="E23" i="81" s="1"/>
  <c r="N27" i="114"/>
  <c r="O27" i="114" s="1"/>
  <c r="N32" i="114" l="1"/>
  <c r="K7" i="114" s="1"/>
  <c r="L7" i="114" s="1"/>
  <c r="E15" i="81"/>
  <c r="E17" i="81" s="1"/>
  <c r="F15" i="81" s="1"/>
  <c r="F22" i="81"/>
  <c r="F21" i="81"/>
  <c r="F23" i="81" l="1"/>
  <c r="F3" i="81"/>
  <c r="F16" i="81"/>
  <c r="F14" i="81"/>
  <c r="F17" i="81" l="1"/>
  <c r="F7" i="81"/>
  <c r="F6" i="81"/>
  <c r="E10" i="81" s="1"/>
  <c r="F10" i="81" l="1"/>
  <c r="K6" i="81"/>
  <c r="K7" i="81" s="1"/>
  <c r="K8" i="81" s="1"/>
  <c r="K9" i="8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R3" authorId="0" shapeId="0" xr:uid="{CA16F057-5689-4362-9D9E-59CE8FD3CCE2}">
      <text>
        <r>
          <rPr>
            <b/>
            <sz val="9"/>
            <color indexed="81"/>
            <rFont val="돋움"/>
            <family val="3"/>
            <charset val="129"/>
          </rPr>
          <t>연도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새로운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삭제하시는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양식을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다운받는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빠릅니다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R7" authorId="0" shapeId="0" xr:uid="{87BC5CDE-404D-4D86-924B-98E0DFCF0BE1}">
      <text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저축액과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색상은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1" authorId="0" shapeId="0" xr:uid="{6CBC57C4-93AC-4A36-9A20-69097CABBD51}">
      <text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클릭하면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이동합니다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" authorId="0" shapeId="0" xr:uid="{01EBDABB-DB0F-4C12-8AE7-9C054FD1BEF2}">
      <text>
        <r>
          <rPr>
            <b/>
            <sz val="9"/>
            <color indexed="81"/>
            <rFont val="돋움"/>
            <family val="3"/>
            <charset val="129"/>
          </rPr>
          <t>데이터가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나누기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뜹니다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J5" authorId="0" shapeId="0" xr:uid="{7F48A913-DF84-40C0-9C10-06B1797094DA}">
      <text>
        <r>
          <rPr>
            <b/>
            <sz val="9"/>
            <color indexed="81"/>
            <rFont val="돋움"/>
            <family val="3"/>
            <charset val="129"/>
          </rPr>
          <t>이번달에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달성하고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싶은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P5" authorId="0" shapeId="0" xr:uid="{E08E548D-ADEE-4F24-870F-93B852A98807}">
      <text>
        <r>
          <rPr>
            <b/>
            <sz val="9"/>
            <color indexed="81"/>
            <rFont val="돋움"/>
            <family val="3"/>
            <charset val="129"/>
          </rPr>
          <t>이번달에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참고하여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C7" authorId="0" shapeId="0" xr:uid="{72B8CD90-A83D-4D3C-ABDA-8FED8AEC0830}">
      <text>
        <r>
          <rPr>
            <b/>
            <sz val="9"/>
            <color indexed="81"/>
            <rFont val="돋움"/>
            <family val="3"/>
            <charset val="129"/>
          </rPr>
          <t>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쪼개기를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일원화시켰다는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가정하에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월별내역에서는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통장의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잔액은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계좌현황</t>
        </r>
        <r>
          <rPr>
            <b/>
            <sz val="9"/>
            <color indexed="81"/>
            <rFont val="Tahoma"/>
            <family val="2"/>
          </rPr>
          <t xml:space="preserve">" </t>
        </r>
        <r>
          <rPr>
            <b/>
            <sz val="9"/>
            <color indexed="81"/>
            <rFont val="돋움"/>
            <family val="3"/>
            <charset val="129"/>
          </rPr>
          <t>시트에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9" authorId="0" shapeId="0" xr:uid="{D9E35CA2-6815-46A7-B8B2-710518AD2882}">
      <text>
        <r>
          <rPr>
            <b/>
            <sz val="9"/>
            <color indexed="81"/>
            <rFont val="돋움"/>
            <family val="3"/>
            <charset val="129"/>
          </rPr>
          <t>변동지출만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!
</t>
        </r>
        <r>
          <rPr>
            <b/>
            <sz val="9"/>
            <color indexed="81"/>
            <rFont val="돋움"/>
            <family val="3"/>
            <charset val="129"/>
          </rPr>
          <t>현재보다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무지출이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정상입니다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9" authorId="0" shapeId="0" xr:uid="{BD64D740-F7FF-4164-A327-D7FC111F9062}">
      <text>
        <r>
          <rPr>
            <b/>
            <sz val="9"/>
            <color indexed="81"/>
            <rFont val="돋움"/>
            <family val="3"/>
            <charset val="129"/>
          </rPr>
          <t>저축성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!</t>
        </r>
        <r>
          <rPr>
            <b/>
            <sz val="9"/>
            <color indexed="81"/>
            <rFont val="돋움"/>
            <family val="3"/>
            <charset val="129"/>
          </rPr>
          <t xml:space="preserve">
고정지출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J25" authorId="0" shapeId="0" xr:uid="{2F5DF3DA-996E-46EB-BE5B-438868A74D15}">
      <text>
        <r>
          <rPr>
            <b/>
            <sz val="9"/>
            <color indexed="81"/>
            <rFont val="돋움"/>
            <family val="3"/>
            <charset val="129"/>
          </rPr>
          <t>간단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혹은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영역</t>
        </r>
      </text>
    </comment>
    <comment ref="B34" authorId="0" shapeId="0" xr:uid="{84D26153-4517-4D07-9663-7B4D94E75FFF}">
      <text>
        <r>
          <rPr>
            <b/>
            <sz val="9"/>
            <color indexed="81"/>
            <rFont val="돋움"/>
            <family val="3"/>
            <charset val="129"/>
          </rPr>
          <t>날짜를 직접 입력해야 하기 때문에 월급날이 언제이든 상관은 없지만, 달력이나 통계는 매월 1일-말일을 기준으로 계산되므로 소비 패턴도 1일-말일로 맞추어 보시길 추천드립니다.</t>
        </r>
      </text>
    </comment>
    <comment ref="T36" authorId="0" shapeId="0" xr:uid="{707E0EF7-22D5-4958-8ABA-50400A112363}">
      <text>
        <r>
          <rPr>
            <b/>
            <sz val="9"/>
            <color indexed="81"/>
            <rFont val="돋움"/>
            <family val="3"/>
            <charset val="129"/>
          </rPr>
          <t>달러 버전은 따로 없습니다ㅜ 필요하시다면 Ctrl+H를 눌러 바꾸기 명령창을 여신 후 아래 이미지와 같이 실행해보세요.</t>
        </r>
      </text>
    </comment>
    <comment ref="L55" authorId="0" shapeId="0" xr:uid="{0800F788-94F2-4FFE-AC84-B8EEDCFA2F74}">
      <text>
        <r>
          <rPr>
            <b/>
            <sz val="9"/>
            <color indexed="81"/>
            <rFont val="돋움"/>
            <family val="3"/>
            <charset val="129"/>
          </rPr>
          <t>예산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가져옵니다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P58" authorId="0" shapeId="0" xr:uid="{EB4C6632-F63F-47B3-A7FA-13BA49059830}">
      <text>
        <r>
          <rPr>
            <b/>
            <sz val="9"/>
            <color indexed="81"/>
            <rFont val="돋움"/>
            <family val="3"/>
            <charset val="129"/>
          </rPr>
          <t>고정지출은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금액이나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60" authorId="0" shapeId="0" xr:uid="{25587003-BFFF-4FF9-A080-2E1E92C9EDC4}">
      <text>
        <r>
          <rPr>
            <b/>
            <sz val="9"/>
            <color indexed="81"/>
            <rFont val="돋움"/>
            <family val="3"/>
            <charset val="129"/>
          </rPr>
          <t>지출증빙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현금영수증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체크</t>
        </r>
        <r>
          <rPr>
            <b/>
            <sz val="9"/>
            <color indexed="81"/>
            <rFont val="Tahoma"/>
            <family val="2"/>
          </rPr>
          <t>!</t>
        </r>
        <r>
          <rPr>
            <b/>
            <sz val="9"/>
            <color indexed="81"/>
            <rFont val="돋움"/>
            <family val="3"/>
            <charset val="129"/>
          </rPr>
          <t xml:space="preserve">
연말정산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참고용</t>
        </r>
      </text>
    </comment>
    <comment ref="S79" authorId="0" shapeId="0" xr:uid="{C6AC4511-CE8C-485E-A984-C1CB58E18B67}">
      <text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고정지출을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  <comment ref="J81" authorId="0" shapeId="0" xr:uid="{6F85D700-0BFF-476B-A8F8-33B2448BC501}">
      <text>
        <r>
          <rPr>
            <b/>
            <sz val="9"/>
            <color indexed="81"/>
            <rFont val="돋움"/>
            <family val="3"/>
            <charset val="129"/>
          </rPr>
          <t>날짜는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월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달력에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정상적으로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반영됨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일이라면
</t>
        </r>
        <r>
          <rPr>
            <b/>
            <sz val="9"/>
            <color indexed="81"/>
            <rFont val="Tahoma"/>
            <family val="2"/>
          </rPr>
          <t xml:space="preserve">2-3 </t>
        </r>
        <r>
          <rPr>
            <b/>
            <sz val="9"/>
            <color indexed="81"/>
            <rFont val="돋움"/>
            <family val="3"/>
            <charset val="129"/>
          </rPr>
          <t>이렇게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엔터</t>
        </r>
      </text>
    </comment>
    <comment ref="Q83" authorId="0" shapeId="0" xr:uid="{2A2574D4-6100-4184-A402-582A124B3DD2}">
      <text>
        <r>
          <rPr>
            <b/>
            <sz val="9"/>
            <color indexed="81"/>
            <rFont val="돋움"/>
            <family val="3"/>
            <charset val="129"/>
          </rPr>
          <t>할인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상품권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쿠폰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캐시백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카드할인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비고란에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할인이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R83" authorId="0" shapeId="0" xr:uid="{F5A18830-C32D-4DF8-9A2A-CA0F55994F81}">
      <text>
        <r>
          <rPr>
            <b/>
            <sz val="9"/>
            <color indexed="81"/>
            <rFont val="돋움"/>
            <family val="3"/>
            <charset val="129"/>
          </rPr>
          <t>결제금액과 할인을 넣으시면 실지출 금액이 계산됩니다.
"실지출 = 결제금액 - 할인"
수식이 입력되어 있습니다.</t>
        </r>
      </text>
    </comment>
    <comment ref="S83" authorId="0" shapeId="0" xr:uid="{004797E7-4E13-47AA-AF99-2990B3297DB8}">
      <text>
        <r>
          <rPr>
            <b/>
            <sz val="9"/>
            <color indexed="81"/>
            <rFont val="돋움"/>
            <family val="3"/>
            <charset val="129"/>
          </rPr>
          <t>예산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T88" authorId="0" shapeId="0" xr:uid="{1EB22F6D-4796-4969-AE2A-015419ACCC83}">
      <text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부족하다면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쯤에서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삽입한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실지출과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예산잔액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채우기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해주세요</t>
        </r>
        <r>
          <rPr>
            <b/>
            <sz val="9"/>
            <color indexed="81"/>
            <rFont val="Tahoma"/>
            <family val="2"/>
          </rPr>
          <t xml:space="preserve">.
+)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채우기는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오른쪽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초록색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클릭한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드래그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+) </t>
        </r>
        <r>
          <rPr>
            <b/>
            <sz val="9"/>
            <color indexed="81"/>
            <rFont val="돋움"/>
            <family val="3"/>
            <charset val="129"/>
          </rPr>
          <t>끝에서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않아요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삽입</t>
        </r>
        <r>
          <rPr>
            <b/>
            <sz val="9"/>
            <color indexed="81"/>
            <rFont val="돋움"/>
            <family val="3"/>
            <charset val="129"/>
          </rPr>
          <t>해주세요</t>
        </r>
        <r>
          <rPr>
            <b/>
            <sz val="9"/>
            <color indexed="81"/>
            <rFont val="Tahoma"/>
            <family val="2"/>
          </rPr>
          <t xml:space="preserve">!
</t>
        </r>
        <r>
          <rPr>
            <b/>
            <sz val="9"/>
            <color indexed="81"/>
            <rFont val="돋움"/>
            <family val="3"/>
            <charset val="129"/>
          </rPr>
          <t>작성칸이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줄이는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추천드립니다</t>
        </r>
        <r>
          <rPr>
            <b/>
            <sz val="9"/>
            <color indexed="81"/>
            <rFont val="Tahoma"/>
            <family val="2"/>
          </rPr>
          <t xml:space="preserve"> ^^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B5" authorId="0" shapeId="0" xr:uid="{D9F250D3-ED85-4503-A152-00C6736D0EB3}">
      <text>
        <r>
          <rPr>
            <b/>
            <sz val="9"/>
            <color indexed="81"/>
            <rFont val="돋움"/>
            <family val="3"/>
            <charset val="129"/>
          </rPr>
          <t>수입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항목은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연동</t>
        </r>
      </text>
    </comment>
    <comment ref="B20" authorId="0" shapeId="0" xr:uid="{F7BFA0A2-2DCB-4DC3-AC31-001AEE582C7A}">
      <text>
        <r>
          <rPr>
            <b/>
            <sz val="9"/>
            <color indexed="81"/>
            <rFont val="돋움"/>
            <family val="3"/>
            <charset val="129"/>
          </rPr>
          <t>저축성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B41" authorId="0" shapeId="0" xr:uid="{E062E556-FD19-40A8-98AE-793231197FD4}">
      <text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C4" authorId="0" shapeId="0" xr:uid="{50124E4A-BD74-4180-8331-9F3C116BCFA0}">
      <text>
        <r>
          <rPr>
            <b/>
            <sz val="9"/>
            <color indexed="81"/>
            <rFont val="돋움"/>
            <family val="3"/>
            <charset val="129"/>
          </rPr>
          <t>수입에서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빨간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벌었다는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뜻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C5" authorId="0" shapeId="0" xr:uid="{2F33CFD2-BCA5-40C1-B003-C870489E4568}">
      <text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일치했거나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지출이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없었다는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뜻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C7" authorId="0" shapeId="0" xr:uid="{D1F19ADC-8CF4-4854-890A-31DFC532A198}">
      <text>
        <r>
          <rPr>
            <b/>
            <sz val="9"/>
            <color indexed="81"/>
            <rFont val="돋움"/>
            <family val="3"/>
            <charset val="129"/>
          </rPr>
          <t>지출에서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빨간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썼다는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뜻</t>
        </r>
        <r>
          <rPr>
            <b/>
            <sz val="9"/>
            <color indexed="81"/>
            <rFont val="Tahoma"/>
            <family val="2"/>
          </rPr>
          <t>!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C18" authorId="0" shapeId="0" xr:uid="{C80DB316-1593-4218-A0A2-1E26B9D836EC}">
      <text>
        <r>
          <rPr>
            <b/>
            <sz val="9"/>
            <color indexed="81"/>
            <rFont val="돋움"/>
            <family val="3"/>
            <charset val="129"/>
          </rPr>
          <t>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넣으세요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C19" authorId="0" shapeId="0" xr:uid="{68E832AE-D6A3-457D-B381-F744D7BED570}">
      <text>
        <r>
          <rPr>
            <b/>
            <sz val="9"/>
            <color indexed="81"/>
            <rFont val="돋움"/>
            <family val="3"/>
            <charset val="129"/>
          </rPr>
          <t>계좌이체를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20" authorId="0" shapeId="0" xr:uid="{F54EDF18-4E36-43C2-A139-588D6BDE6ECE}">
      <text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신용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21" authorId="0" shapeId="0" xr:uid="{9ED98A03-3021-4DC2-856E-837A8DE201D7}">
      <text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체크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4" authorId="0" shapeId="0" xr:uid="{BD94214E-7C2B-4ABF-BC7A-447D8F1C2BF2}">
      <text>
        <r>
          <rPr>
            <b/>
            <sz val="9"/>
            <color indexed="81"/>
            <rFont val="돋움"/>
            <family val="3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연말정산을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신용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체크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조절할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증빙이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계좌이체는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않았습니다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I5" authorId="0" shapeId="0" xr:uid="{365B1948-56F4-41AC-B46C-08EC9779ACD0}">
      <text>
        <r>
          <rPr>
            <b/>
            <sz val="9"/>
            <color indexed="81"/>
            <rFont val="돋움"/>
            <family val="3"/>
            <charset val="129"/>
          </rPr>
          <t>이미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종자돈을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7" authorId="0" shapeId="0" xr:uid="{AD10F7B7-7784-4568-A2F4-AE969F654C9B}">
      <text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금융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부동산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부채비율이</t>
        </r>
        <r>
          <rPr>
            <b/>
            <sz val="9"/>
            <color indexed="81"/>
            <rFont val="Tahoma"/>
            <family val="2"/>
          </rPr>
          <t xml:space="preserve"> 50%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넘어갈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주황색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채워집니다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비율은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조건부서식에서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7" authorId="0" shapeId="0" xr:uid="{09A81A76-F665-41BC-A3EE-F98850A3B163}">
      <text>
        <r>
          <rPr>
            <b/>
            <sz val="9"/>
            <color indexed="81"/>
            <rFont val="돋움"/>
            <family val="3"/>
            <charset val="129"/>
          </rPr>
          <t>시작일과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목표일은</t>
        </r>
        <r>
          <rPr>
            <b/>
            <sz val="9"/>
            <color indexed="81"/>
            <rFont val="Tahoma"/>
            <family val="2"/>
          </rPr>
          <t xml:space="preserve"> 0000-00-00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7" authorId="0" shapeId="0" xr:uid="{40ED11D8-9411-4B61-B387-84B2616098F1}">
      <text>
        <r>
          <rPr>
            <b/>
            <sz val="9"/>
            <color indexed="81"/>
            <rFont val="돋움"/>
            <family val="3"/>
            <charset val="129"/>
          </rPr>
          <t>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금액이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모았다는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의미합니다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8" authorId="0" shapeId="0" xr:uid="{2D9C4321-740D-462D-93A4-F5D16109B007}">
      <text>
        <r>
          <rPr>
            <b/>
            <sz val="9"/>
            <color indexed="81"/>
            <rFont val="Tahoma"/>
            <family val="2"/>
          </rPr>
          <t>NEW!!</t>
        </r>
        <r>
          <rPr>
            <b/>
            <sz val="9"/>
            <color indexed="81"/>
            <rFont val="돋움"/>
            <family val="3"/>
            <charset val="129"/>
          </rPr>
          <t xml:space="preserve">
투자관리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생겼습니다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K8" authorId="0" shapeId="0" xr:uid="{E2A3FD21-FAD3-44CA-9589-DC7F35E2C7B9}">
      <text>
        <r>
          <rPr>
            <b/>
            <sz val="9"/>
            <color indexed="81"/>
            <rFont val="돋움"/>
            <family val="3"/>
            <charset val="129"/>
          </rPr>
          <t>달성률이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초과달성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멘트가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출력됩니다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9" authorId="0" shapeId="0" xr:uid="{EAC6F322-A93B-48A2-890E-4E7B9C4978FC}">
      <text>
        <r>
          <rPr>
            <b/>
            <sz val="9"/>
            <color indexed="81"/>
            <rFont val="돋움"/>
            <family val="3"/>
            <charset val="129"/>
          </rPr>
          <t>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회색이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채워진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목표일이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미만으로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남게되면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저축액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기한도래</t>
        </r>
        <r>
          <rPr>
            <b/>
            <sz val="9"/>
            <color indexed="81"/>
            <rFont val="Tahoma"/>
            <family val="2"/>
          </rPr>
          <t xml:space="preserve">" </t>
        </r>
        <r>
          <rPr>
            <b/>
            <sz val="9"/>
            <color indexed="81"/>
            <rFont val="돋움"/>
            <family val="3"/>
            <charset val="129"/>
          </rPr>
          <t>표시가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뜹니다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10" authorId="0" shapeId="0" xr:uid="{D7E0F188-E21A-4AFA-A34A-6BED43CB95EF}">
      <text>
        <r>
          <rPr>
            <b/>
            <sz val="9"/>
            <color indexed="81"/>
            <rFont val="돋움"/>
            <family val="3"/>
            <charset val="129"/>
          </rPr>
          <t>전년도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순자산을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22" authorId="0" shapeId="0" xr:uid="{69F6CFC8-68DC-4368-A7B5-5379F1CBCFCD}">
      <text>
        <r>
          <rPr>
            <b/>
            <sz val="9"/>
            <color indexed="81"/>
            <rFont val="돋움"/>
            <family val="3"/>
            <charset val="129"/>
          </rPr>
          <t>투자관리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시트의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예수금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평가금액</t>
        </r>
        <r>
          <rPr>
            <b/>
            <sz val="9"/>
            <color indexed="81"/>
            <rFont val="Tahoma"/>
            <family val="2"/>
          </rPr>
          <t xml:space="preserve">" </t>
        </r>
        <r>
          <rPr>
            <b/>
            <sz val="9"/>
            <color indexed="81"/>
            <rFont val="돋움"/>
            <family val="3"/>
            <charset val="129"/>
          </rPr>
          <t>값을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가져옵니다</t>
        </r>
        <r>
          <rPr>
            <b/>
            <sz val="9"/>
            <color indexed="81"/>
            <rFont val="Tahoma"/>
            <family val="2"/>
          </rPr>
          <t xml:space="preserve">. </t>
        </r>
      </text>
    </comment>
    <comment ref="C27" authorId="0" shapeId="0" xr:uid="{B624D7EA-A654-4918-B27B-DC19E20C88EC}">
      <text>
        <r>
          <rPr>
            <b/>
            <sz val="9"/>
            <color indexed="81"/>
            <rFont val="돋움"/>
            <family val="3"/>
            <charset val="129"/>
          </rPr>
          <t>부동자산은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K9" authorId="0" shapeId="0" xr:uid="{A1F4F441-135E-4DF9-9180-D8666B477F91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넣어주세요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일일이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연동되도록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짜여있습니다</t>
        </r>
        <r>
          <rPr>
            <b/>
            <sz val="9"/>
            <color indexed="81"/>
            <rFont val="Tahoma"/>
            <family val="2"/>
          </rPr>
          <t xml:space="preserve">!
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월이면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불러옵니다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10" authorId="0" shapeId="0" xr:uid="{1EC88F03-5444-45CA-AA58-40DEABFBB9D5}">
      <text>
        <r>
          <rPr>
            <b/>
            <sz val="9"/>
            <color indexed="81"/>
            <rFont val="돋움"/>
            <family val="3"/>
            <charset val="129"/>
          </rPr>
          <t>예금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적금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입출금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증권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넣어주세요</t>
        </r>
        <r>
          <rPr>
            <b/>
            <sz val="9"/>
            <color indexed="81"/>
            <rFont val="Tahoma"/>
            <family val="2"/>
          </rPr>
          <t xml:space="preserve">.
+) </t>
        </r>
        <r>
          <rPr>
            <b/>
            <sz val="9"/>
            <color indexed="81"/>
            <rFont val="돋움"/>
            <family val="3"/>
            <charset val="129"/>
          </rPr>
          <t>통장쪼개기를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이외에는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관리하셔야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0" authorId="0" shapeId="0" xr:uid="{D003EE73-E486-417E-8A89-56EB099FB050}">
      <text>
        <r>
          <rPr>
            <b/>
            <sz val="9"/>
            <color indexed="81"/>
            <rFont val="돋움"/>
            <family val="3"/>
            <charset val="129"/>
          </rPr>
          <t>단기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중기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장기를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공백이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E3" authorId="0" shapeId="0" xr:uid="{F4EE4D87-8CD0-4AE6-84F3-28FFCE7101D0}">
      <text>
        <r>
          <rPr>
            <b/>
            <sz val="9"/>
            <color indexed="81"/>
            <rFont val="돋움"/>
            <family val="3"/>
            <charset val="129"/>
          </rPr>
          <t>오늘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불러옵니다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날짜를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뜹니다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6" authorId="0" shapeId="0" xr:uid="{FC3C5490-C5B8-4B8A-A7AD-D85FF8B1EDF9}">
      <text>
        <r>
          <rPr>
            <b/>
            <sz val="9"/>
            <color indexed="81"/>
            <rFont val="돋움"/>
            <family val="3"/>
            <charset val="129"/>
          </rPr>
          <t>출금은 숫자 앞에 -를 붙여서 입력해주세요.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E7" authorId="0" shapeId="0" xr:uid="{A75D8880-CBB1-42D6-899C-E09BFE371A1B}">
      <text>
        <r>
          <rPr>
            <b/>
            <sz val="9"/>
            <color indexed="81"/>
            <rFont val="돋움"/>
            <family val="3"/>
            <charset val="129"/>
          </rPr>
          <t>가입일과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만기일을</t>
        </r>
        <r>
          <rPr>
            <b/>
            <sz val="9"/>
            <color indexed="81"/>
            <rFont val="Tahoma"/>
            <family val="2"/>
          </rPr>
          <t xml:space="preserve"> 0000-00-00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7" authorId="0" shapeId="0" xr:uid="{DD381690-A6CE-405F-976E-487A5BAA2965}">
      <text>
        <r>
          <rPr>
            <b/>
            <sz val="9"/>
            <color indexed="81"/>
            <rFont val="돋움"/>
            <family val="3"/>
            <charset val="129"/>
          </rPr>
          <t>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기간이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개월로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채워집니다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L7" authorId="0" shapeId="0" xr:uid="{274B72E2-7D6F-4122-B438-49A644B42338}">
      <text>
        <r>
          <rPr>
            <b/>
            <sz val="9"/>
            <color indexed="81"/>
            <rFont val="돋움"/>
            <family val="3"/>
            <charset val="129"/>
          </rPr>
          <t>과세율을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비과세나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보통</t>
        </r>
        <r>
          <rPr>
            <b/>
            <sz val="9"/>
            <color indexed="81"/>
            <rFont val="Tahoma"/>
            <family val="2"/>
          </rPr>
          <t xml:space="preserve"> 15.4%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F7" authorId="0" shapeId="0" xr:uid="{DEA7E93C-B687-4778-A15E-7D8D71E7C9CA}">
      <text>
        <r>
          <rPr>
            <b/>
            <sz val="9"/>
            <color indexed="81"/>
            <rFont val="돋움"/>
            <family val="3"/>
            <charset val="129"/>
          </rPr>
          <t>가입일과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만기일을</t>
        </r>
        <r>
          <rPr>
            <b/>
            <sz val="9"/>
            <color indexed="81"/>
            <rFont val="Tahoma"/>
            <family val="2"/>
          </rPr>
          <t xml:space="preserve"> 0000-00-00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7" authorId="0" shapeId="0" xr:uid="{98ED4306-6499-4F16-8269-2DCCCC198D49}">
      <text>
        <r>
          <rPr>
            <b/>
            <sz val="9"/>
            <color indexed="81"/>
            <rFont val="돋움"/>
            <family val="3"/>
            <charset val="129"/>
          </rPr>
          <t>가입일과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장단기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가입기간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기간이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개월로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채워집니다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7" authorId="0" shapeId="0" xr:uid="{733C7A22-335A-4607-AECD-38DA3CE167E3}">
      <text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주간으로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적금이나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적립액이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달라지는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자유적금은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M7" authorId="0" shapeId="0" xr:uid="{6AD3BC4E-7D9B-4472-9862-F4CCF6E8E005}">
      <text>
        <r>
          <rPr>
            <b/>
            <sz val="9"/>
            <color indexed="81"/>
            <rFont val="돋움"/>
            <family val="3"/>
            <charset val="129"/>
          </rPr>
          <t>비과세나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보통</t>
        </r>
        <r>
          <rPr>
            <b/>
            <sz val="9"/>
            <color indexed="81"/>
            <rFont val="Tahoma"/>
            <family val="2"/>
          </rPr>
          <t xml:space="preserve"> 15.4%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N7" authorId="0" shapeId="0" xr:uid="{073B5B3F-57F8-49EF-B441-9FFCCCB2ADE8}">
      <text>
        <r>
          <rPr>
            <b/>
            <sz val="9"/>
            <color indexed="81"/>
            <rFont val="돋움"/>
            <family val="3"/>
            <charset val="129"/>
          </rPr>
          <t>목록에서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선택하요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월복리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단리입니다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10" authorId="0" shapeId="0" xr:uid="{0D345772-A6C5-4488-BAE6-59818D915B18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개까지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필요하시다면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삽입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자동채우기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B3" authorId="0" shapeId="0" xr:uid="{5F383C4D-BCF5-4F7D-BD1E-4D5B1497DE8F}">
      <text>
        <r>
          <rPr>
            <b/>
            <sz val="9"/>
            <color indexed="81"/>
            <rFont val="돋움"/>
            <family val="3"/>
            <charset val="129"/>
          </rPr>
          <t>클릭하면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7" authorId="0" shapeId="0" xr:uid="{1B4B146C-C093-41FB-B822-F0713A24AB10}">
      <text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26" authorId="0" shapeId="0" xr:uid="{1A6188F7-3F1C-4AD9-BDF9-47172861C205}">
      <text>
        <r>
          <rPr>
            <b/>
            <sz val="9"/>
            <color indexed="81"/>
            <rFont val="돋움"/>
            <family val="3"/>
            <charset val="129"/>
          </rPr>
          <t>보유하고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P27" authorId="0" shapeId="0" xr:uid="{7CF80A76-44E9-43DD-8ED7-68155B9BF9D5}">
      <text>
        <r>
          <rPr>
            <b/>
            <sz val="9"/>
            <color indexed="81"/>
            <rFont val="돋움"/>
            <family val="3"/>
            <charset val="129"/>
          </rPr>
          <t>예수금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C3" authorId="0" shapeId="0" xr:uid="{51BC2A1F-AEA2-4E49-94F2-B83AECF79411}">
      <text>
        <r>
          <rPr>
            <b/>
            <sz val="9"/>
            <color indexed="81"/>
            <rFont val="돋움"/>
            <family val="3"/>
            <charset val="129"/>
          </rPr>
          <t>드롭다운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목록에서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3" authorId="0" shapeId="0" xr:uid="{418C07B2-1543-4A6E-8B9C-39DF354ADA69}">
      <text>
        <r>
          <rPr>
            <b/>
            <sz val="9"/>
            <color indexed="81"/>
            <rFont val="돋움"/>
            <family val="3"/>
            <charset val="129"/>
          </rPr>
          <t>코스피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코스닥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종목명을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정확하게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3" authorId="0" shapeId="0" xr:uid="{0411EFDA-D3C8-4482-863D-083E56973369}">
      <text>
        <r>
          <rPr>
            <b/>
            <sz val="9"/>
            <color indexed="81"/>
            <rFont val="돋움"/>
            <family val="3"/>
            <charset val="129"/>
          </rPr>
          <t>목록에서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코스피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코스닥을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선택하세요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자동채우기도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V3" authorId="0" shapeId="0" xr:uid="{A4807A4F-40DF-4ED5-B001-6389387189AB}">
      <text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D1" authorId="0" shapeId="0" xr:uid="{9155FC00-4B77-4622-A15C-58820D928819}">
      <text>
        <r>
          <rPr>
            <b/>
            <sz val="9"/>
            <color indexed="81"/>
            <rFont val="돋움"/>
            <family val="3"/>
            <charset val="129"/>
          </rPr>
          <t>화살표를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클릭하면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이동합니다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D6" authorId="0" shapeId="0" xr:uid="{3BAA39D4-1B47-4470-8053-E13B377F64F1}">
      <text>
        <r>
          <rPr>
            <b/>
            <sz val="9"/>
            <color indexed="81"/>
            <rFont val="돋움"/>
            <family val="3"/>
            <charset val="129"/>
          </rPr>
          <t>부채관리는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클릭하면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모든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해주세요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Mki J</author>
  </authors>
  <commentList>
    <comment ref="F4" authorId="0" shapeId="0" xr:uid="{E9274503-0306-4ADF-82AD-A2A248FBD01A}">
      <text>
        <r>
          <rPr>
            <b/>
            <sz val="9"/>
            <color indexed="81"/>
            <rFont val="돋움"/>
            <family val="3"/>
            <charset val="129"/>
          </rPr>
          <t>상환방법을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목록에서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선택해주세요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체증식상환은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옵션에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6" authorId="0" shapeId="0" xr:uid="{F3B0026B-4E39-4733-A756-5A342E4A93D1}">
      <text>
        <r>
          <rPr>
            <b/>
            <sz val="9"/>
            <color indexed="81"/>
            <rFont val="돋움"/>
            <family val="3"/>
            <charset val="129"/>
          </rPr>
          <t>거치기간 포함 총 상환 기간(자동계산)입니다.
최대로 계산할 수 있는 기간은 600개월(50년)입니다.</t>
        </r>
      </text>
    </comment>
    <comment ref="D6" authorId="0" shapeId="0" xr:uid="{D074B3ED-100E-45BD-A616-9923449C4FFD}">
      <text>
        <r>
          <rPr>
            <b/>
            <sz val="9"/>
            <color indexed="81"/>
            <rFont val="돋움"/>
            <family val="3"/>
            <charset val="129"/>
          </rPr>
          <t>거치기간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두세요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개월수로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9" authorId="0" shapeId="0" xr:uid="{438B4ED1-C74F-4017-AD67-518E2F860204}">
      <text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계산되니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마세요</t>
        </r>
        <r>
          <rPr>
            <b/>
            <sz val="9"/>
            <color indexed="81"/>
            <rFont val="Tahoma"/>
            <family val="2"/>
          </rPr>
          <t>!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D7A673-E734-41B7-B1A0-36770B013EA2}" keepAlive="1" name="쿼리 - 코스닥" description="통합 문서의 '코스닥' 쿼리에 대한 연결입니다." type="5" refreshedVersion="0" background="1">
    <dbPr connection="Provider=Microsoft.Mashup.OleDb.1;Data Source=$Workbook$;Location=코스닥;Extended Properties=&quot;&quot;" command="SELECT * FROM [코스닥]"/>
  </connection>
  <connection id="2" xr16:uid="{A4D3DB9B-B8EB-4234-8931-A66EEB9E69AE}" keepAlive="1" name="쿼리 - 코스닥시세" description="통합 문서의 '코스닥시세' 쿼리에 대한 연결입니다." type="5" refreshedVersion="8" background="1" saveData="1">
    <dbPr connection="Provider=Microsoft.Mashup.OleDb.1;Data Source=$Workbook$;Location=코스닥시세;Extended Properties=&quot;&quot;" command="SELECT * FROM [코스닥시세]"/>
  </connection>
  <connection id="3" xr16:uid="{60ACCDF6-9E73-413C-BC83-8785492D49DE}" keepAlive="1" name="쿼리 - 코스피" description="통합 문서의 '코스피' 쿼리에 대한 연결입니다." type="5" refreshedVersion="0" background="1">
    <dbPr connection="Provider=Microsoft.Mashup.OleDb.1;Data Source=$Workbook$;Location=코스피;Extended Properties=&quot;&quot;" command="SELECT * FROM [코스피]"/>
  </connection>
  <connection id="4" xr16:uid="{2386A27A-11AF-403E-AA3A-2B32E52B92A9}" keepAlive="1" name="쿼리 - 코스피시세" description="통합 문서의 '코스피시세' 쿼리에 대한 연결입니다." type="5" refreshedVersion="8" background="1" saveData="1">
    <dbPr connection="Provider=Microsoft.Mashup.OleDb.1;Data Source=$Workbook$;Location=코스피시세;Extended Properties=&quot;&quot;" command="SELECT * FROM [코스피시세]"/>
  </connection>
</connections>
</file>

<file path=xl/sharedStrings.xml><?xml version="1.0" encoding="utf-8"?>
<sst xmlns="http://schemas.openxmlformats.org/spreadsheetml/2006/main" count="5912" uniqueCount="4711">
  <si>
    <t>날짜</t>
    <phoneticPr fontId="3" type="noConversion"/>
  </si>
  <si>
    <t>수입</t>
    <phoneticPr fontId="3" type="noConversion"/>
  </si>
  <si>
    <t>금액</t>
    <phoneticPr fontId="3" type="noConversion"/>
  </si>
  <si>
    <t>이월</t>
  </si>
  <si>
    <t>계</t>
    <phoneticPr fontId="3" type="noConversion"/>
  </si>
  <si>
    <t>의류</t>
  </si>
  <si>
    <t>식비</t>
    <phoneticPr fontId="3" type="noConversion"/>
  </si>
  <si>
    <t>퇴직연금</t>
  </si>
  <si>
    <t>대분류</t>
    <phoneticPr fontId="3" type="noConversion"/>
  </si>
  <si>
    <t>구분</t>
    <phoneticPr fontId="3" type="noConversion"/>
  </si>
  <si>
    <t>저축성지출</t>
    <phoneticPr fontId="3" type="noConversion"/>
  </si>
  <si>
    <t>주거비</t>
    <phoneticPr fontId="3" type="noConversion"/>
  </si>
  <si>
    <t>생활용품비</t>
    <phoneticPr fontId="3" type="noConversion"/>
  </si>
  <si>
    <t>문화생활비</t>
    <phoneticPr fontId="3" type="noConversion"/>
  </si>
  <si>
    <t>통신비</t>
    <phoneticPr fontId="3" type="noConversion"/>
  </si>
  <si>
    <t>예/적금</t>
  </si>
  <si>
    <t>가구/가전</t>
  </si>
  <si>
    <t>주택청약</t>
  </si>
  <si>
    <t>주방/욕실</t>
  </si>
  <si>
    <t>패션잡화</t>
  </si>
  <si>
    <t>간식</t>
  </si>
  <si>
    <t>세탁비</t>
  </si>
  <si>
    <t>비상금</t>
  </si>
  <si>
    <t>기타 의류</t>
  </si>
  <si>
    <t>커피숍</t>
  </si>
  <si>
    <t>기타 식비</t>
  </si>
  <si>
    <t>기부금</t>
  </si>
  <si>
    <t>소분류</t>
    <phoneticPr fontId="3" type="noConversion"/>
  </si>
  <si>
    <t>내용</t>
    <phoneticPr fontId="3" type="noConversion"/>
  </si>
  <si>
    <t>1월</t>
    <phoneticPr fontId="3" type="noConversion"/>
  </si>
  <si>
    <t>의료비</t>
    <phoneticPr fontId="3" type="noConversion"/>
  </si>
  <si>
    <t>경조사회비</t>
    <phoneticPr fontId="3" type="noConversion"/>
  </si>
  <si>
    <t>2월</t>
  </si>
  <si>
    <t>2월</t>
    <phoneticPr fontId="3" type="noConversion"/>
  </si>
  <si>
    <t>3월</t>
  </si>
  <si>
    <t>3월</t>
    <phoneticPr fontId="3" type="noConversion"/>
  </si>
  <si>
    <t>4월</t>
  </si>
  <si>
    <t>4월</t>
    <phoneticPr fontId="3" type="noConversion"/>
  </si>
  <si>
    <t>5월</t>
  </si>
  <si>
    <t>5월</t>
    <phoneticPr fontId="3" type="noConversion"/>
  </si>
  <si>
    <t>6월</t>
  </si>
  <si>
    <t>7월</t>
  </si>
  <si>
    <t>8월</t>
  </si>
  <si>
    <t>9월</t>
  </si>
  <si>
    <t>10월</t>
  </si>
  <si>
    <t>11월</t>
  </si>
  <si>
    <t>12월</t>
  </si>
  <si>
    <t>평균</t>
    <phoneticPr fontId="3" type="noConversion"/>
  </si>
  <si>
    <t>차액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</si>
  <si>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</si>
  <si>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</si>
  <si>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</si>
  <si>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</si>
  <si>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</si>
  <si>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</si>
  <si>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</si>
  <si>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소비성지출</t>
    <phoneticPr fontId="3" type="noConversion"/>
  </si>
  <si>
    <t>원금</t>
    <phoneticPr fontId="3" type="noConversion"/>
  </si>
  <si>
    <t>과세</t>
    <phoneticPr fontId="3" type="noConversion"/>
  </si>
  <si>
    <t>이율</t>
    <phoneticPr fontId="3" type="noConversion"/>
  </si>
  <si>
    <t>가입기간</t>
    <phoneticPr fontId="3" type="noConversion"/>
  </si>
  <si>
    <t>은행</t>
  </si>
  <si>
    <t>비고</t>
  </si>
  <si>
    <t>남은기간</t>
    <phoneticPr fontId="3" type="noConversion"/>
  </si>
  <si>
    <t>종류</t>
    <phoneticPr fontId="3" type="noConversion"/>
  </si>
  <si>
    <t>계좌명</t>
    <phoneticPr fontId="3" type="noConversion"/>
  </si>
  <si>
    <t>월별 순수입 및 총지출</t>
    <phoneticPr fontId="3" type="noConversion"/>
  </si>
  <si>
    <t>비고</t>
    <phoneticPr fontId="3" type="noConversion"/>
  </si>
  <si>
    <t>잔액</t>
    <phoneticPr fontId="3" type="noConversion"/>
  </si>
  <si>
    <t>현재금액</t>
    <phoneticPr fontId="3" type="noConversion"/>
  </si>
  <si>
    <t>총계</t>
    <phoneticPr fontId="3" type="noConversion"/>
  </si>
  <si>
    <t>이월</t>
    <phoneticPr fontId="3" type="noConversion"/>
  </si>
  <si>
    <t>순수입</t>
    <phoneticPr fontId="3" type="noConversion"/>
  </si>
  <si>
    <t>총지출</t>
    <phoneticPr fontId="3" type="noConversion"/>
  </si>
  <si>
    <t>부수익</t>
    <phoneticPr fontId="3" type="noConversion"/>
  </si>
  <si>
    <t>이월금 제외</t>
    <phoneticPr fontId="3" type="noConversion"/>
  </si>
  <si>
    <t>고정수입</t>
    <phoneticPr fontId="3" type="noConversion"/>
  </si>
  <si>
    <t>총 수입</t>
    <phoneticPr fontId="3" type="noConversion"/>
  </si>
  <si>
    <t>총 지출</t>
    <phoneticPr fontId="3" type="noConversion"/>
  </si>
  <si>
    <t>└ 연간 항목별 지출</t>
    <phoneticPr fontId="3" type="noConversion"/>
  </si>
  <si>
    <t>└ 연간 세부항목별 지출</t>
    <phoneticPr fontId="3" type="noConversion"/>
  </si>
  <si>
    <t>▷ 수입</t>
    <phoneticPr fontId="3" type="noConversion"/>
  </si>
  <si>
    <t>▷ 지출</t>
    <phoneticPr fontId="3" type="noConversion"/>
  </si>
  <si>
    <t>술/회식</t>
    <phoneticPr fontId="3" type="noConversion"/>
  </si>
  <si>
    <t>계좌번호</t>
    <phoneticPr fontId="3" type="noConversion"/>
  </si>
  <si>
    <t>용도</t>
    <phoneticPr fontId="3" type="noConversion"/>
  </si>
  <si>
    <t>가입일</t>
    <phoneticPr fontId="3" type="noConversion"/>
  </si>
  <si>
    <t>만기일</t>
    <phoneticPr fontId="3" type="noConversion"/>
  </si>
  <si>
    <t>기간</t>
    <phoneticPr fontId="3" type="noConversion"/>
  </si>
  <si>
    <t>장기</t>
    <phoneticPr fontId="3" type="noConversion"/>
  </si>
  <si>
    <t>단기</t>
    <phoneticPr fontId="3" type="noConversion"/>
  </si>
  <si>
    <t>비율</t>
    <phoneticPr fontId="3" type="noConversion"/>
  </si>
  <si>
    <t>예상수령액</t>
    <phoneticPr fontId="3" type="noConversion"/>
  </si>
  <si>
    <t xml:space="preserve">- </t>
    <phoneticPr fontId="3" type="noConversion"/>
  </si>
  <si>
    <t>투자수익</t>
    <phoneticPr fontId="3" type="noConversion"/>
  </si>
  <si>
    <r>
      <rPr>
        <sz val="10"/>
        <color theme="2" tint="-0.499984740745262"/>
        <rFont val="맑은 고딕"/>
        <family val="3"/>
        <charset val="129"/>
      </rPr>
      <t xml:space="preserve">▷ </t>
    </r>
    <r>
      <rPr>
        <sz val="10"/>
        <color theme="2" tint="-0.499984740745262"/>
        <rFont val="Calibri"/>
        <family val="3"/>
        <charset val="129"/>
        <scheme val="minor"/>
      </rPr>
      <t>항목설정</t>
    </r>
    <phoneticPr fontId="3" type="noConversion"/>
  </si>
  <si>
    <r>
      <rPr>
        <sz val="10"/>
        <color theme="2" tint="-0.499984740745262"/>
        <rFont val="맑은 고딕"/>
        <family val="3"/>
        <charset val="129"/>
      </rPr>
      <t xml:space="preserve">└ </t>
    </r>
    <r>
      <rPr>
        <sz val="10"/>
        <color theme="2" tint="-0.499984740745262"/>
        <rFont val="Calibri"/>
        <family val="3"/>
        <charset val="129"/>
        <scheme val="minor"/>
      </rPr>
      <t>연간 항목별 수입</t>
    </r>
    <phoneticPr fontId="3" type="noConversion"/>
  </si>
  <si>
    <t>현재 잔액</t>
    <phoneticPr fontId="3" type="noConversion"/>
  </si>
  <si>
    <t>기타 용돈</t>
    <phoneticPr fontId="3" type="noConversion"/>
  </si>
  <si>
    <t>현금</t>
    <phoneticPr fontId="3" type="noConversion"/>
  </si>
  <si>
    <t>영화/관람</t>
    <phoneticPr fontId="3" type="noConversion"/>
  </si>
  <si>
    <t>여가</t>
    <phoneticPr fontId="3" type="noConversion"/>
  </si>
  <si>
    <t>여행</t>
    <phoneticPr fontId="3" type="noConversion"/>
  </si>
  <si>
    <t>필수지출</t>
    <phoneticPr fontId="3" type="noConversion"/>
  </si>
  <si>
    <t>신용카드 합계</t>
    <phoneticPr fontId="3" type="noConversion"/>
  </si>
  <si>
    <t>체크카드 합계</t>
    <phoneticPr fontId="3" type="noConversion"/>
  </si>
  <si>
    <t>주소득계</t>
    <phoneticPr fontId="3" type="noConversion"/>
  </si>
  <si>
    <t>부소득계</t>
    <phoneticPr fontId="3" type="noConversion"/>
  </si>
  <si>
    <t>주소득율</t>
    <phoneticPr fontId="3" type="noConversion"/>
  </si>
  <si>
    <t>부소득율</t>
    <phoneticPr fontId="3" type="noConversion"/>
  </si>
  <si>
    <t>택시</t>
    <phoneticPr fontId="3" type="noConversion"/>
  </si>
  <si>
    <t>기차</t>
    <phoneticPr fontId="3" type="noConversion"/>
  </si>
  <si>
    <t>항공</t>
    <phoneticPr fontId="3" type="noConversion"/>
  </si>
  <si>
    <t>기타 교통</t>
    <phoneticPr fontId="3" type="noConversion"/>
  </si>
  <si>
    <t>IPTV</t>
    <phoneticPr fontId="3" type="noConversion"/>
  </si>
  <si>
    <t>우편/택배</t>
    <phoneticPr fontId="3" type="noConversion"/>
  </si>
  <si>
    <t>기타 통신</t>
    <phoneticPr fontId="3" type="noConversion"/>
  </si>
  <si>
    <t>월세</t>
    <phoneticPr fontId="3" type="noConversion"/>
  </si>
  <si>
    <t>관리비</t>
    <phoneticPr fontId="3" type="noConversion"/>
  </si>
  <si>
    <t>수도세</t>
    <phoneticPr fontId="3" type="noConversion"/>
  </si>
  <si>
    <t>전기세</t>
    <phoneticPr fontId="3" type="noConversion"/>
  </si>
  <si>
    <t>기타 주거비</t>
    <phoneticPr fontId="3" type="noConversion"/>
  </si>
  <si>
    <t>도서</t>
    <phoneticPr fontId="3" type="noConversion"/>
  </si>
  <si>
    <t>강의</t>
    <phoneticPr fontId="3" type="noConversion"/>
  </si>
  <si>
    <t>가스비</t>
    <phoneticPr fontId="3" type="noConversion"/>
  </si>
  <si>
    <t>재산세</t>
    <phoneticPr fontId="3" type="noConversion"/>
  </si>
  <si>
    <t>신용카드 비율</t>
    <phoneticPr fontId="3" type="noConversion"/>
  </si>
  <si>
    <t>체크카드 비율</t>
    <phoneticPr fontId="3" type="noConversion"/>
  </si>
  <si>
    <t>저축비율</t>
    <phoneticPr fontId="3" type="noConversion"/>
  </si>
  <si>
    <t>소비비율</t>
    <phoneticPr fontId="3" type="noConversion"/>
  </si>
  <si>
    <t>현금 합계</t>
    <phoneticPr fontId="3" type="noConversion"/>
  </si>
  <si>
    <t>현금 비율</t>
    <phoneticPr fontId="3" type="noConversion"/>
  </si>
  <si>
    <t>세전이자</t>
    <phoneticPr fontId="3" type="noConversion"/>
  </si>
  <si>
    <t>세후이자</t>
    <phoneticPr fontId="3" type="noConversion"/>
  </si>
  <si>
    <t>기타 생활용품</t>
    <phoneticPr fontId="3" type="noConversion"/>
  </si>
  <si>
    <t>◀  항목</t>
    <phoneticPr fontId="3" type="noConversion"/>
  </si>
  <si>
    <t>◀  예산</t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</si>
  <si>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10월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</si>
  <si>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11월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</si>
  <si>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09월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</si>
  <si>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08월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</si>
  <si>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07월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</si>
  <si>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06월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</si>
  <si>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05월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</si>
  <si>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04월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</si>
  <si>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03월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</si>
  <si>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02월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</si>
  <si>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01월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</si>
  <si>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Calibri"/>
        <family val="3"/>
        <charset val="129"/>
        <scheme val="minor"/>
      </rPr>
      <t>◀</t>
    </r>
    <r>
      <rPr>
        <b/>
        <sz val="12"/>
        <color theme="2" tint="-0.499984740745262"/>
        <rFont val="Calibri"/>
        <family val="3"/>
        <charset val="129"/>
        <scheme val="minor"/>
      </rPr>
      <t xml:space="preserve">                    12월                    </t>
    </r>
    <r>
      <rPr>
        <b/>
        <sz val="16"/>
        <color theme="2" tint="-0.499984740745262"/>
        <rFont val="Calibri"/>
        <family val="3"/>
        <charset val="129"/>
        <scheme val="minor"/>
      </rPr>
      <t>▶</t>
    </r>
    <phoneticPr fontId="3" type="noConversion"/>
  </si>
  <si>
    <t>◀  결산</t>
    <phoneticPr fontId="3" type="noConversion"/>
  </si>
  <si>
    <t>◀  연간 항목별 수입</t>
    <phoneticPr fontId="3" type="noConversion"/>
  </si>
  <si>
    <t>◀  연간 항목별 지출</t>
    <phoneticPr fontId="3" type="noConversion"/>
  </si>
  <si>
    <t>◀  연간 세부항목별 지출</t>
    <phoneticPr fontId="3" type="noConversion"/>
  </si>
  <si>
    <t>◀  보유 계좌 현황</t>
    <phoneticPr fontId="3" type="noConversion"/>
  </si>
  <si>
    <t>No.</t>
    <phoneticPr fontId="3" type="noConversion"/>
  </si>
  <si>
    <t>부가수입</t>
    <phoneticPr fontId="3" type="noConversion"/>
  </si>
  <si>
    <t>◀  연간 카드별 지출</t>
    <phoneticPr fontId="3" type="noConversion"/>
  </si>
  <si>
    <t>지출구분</t>
    <phoneticPr fontId="3" type="noConversion"/>
  </si>
  <si>
    <t>은행</t>
    <phoneticPr fontId="3" type="noConversion"/>
  </si>
  <si>
    <t>예금명</t>
    <phoneticPr fontId="3" type="noConversion"/>
  </si>
  <si>
    <t>적금명</t>
    <phoneticPr fontId="3" type="noConversion"/>
  </si>
  <si>
    <t>중기</t>
    <phoneticPr fontId="3" type="noConversion"/>
  </si>
  <si>
    <t>예금관리</t>
    <phoneticPr fontId="3" type="noConversion"/>
  </si>
  <si>
    <t>계좌현황</t>
    <phoneticPr fontId="3" type="noConversion"/>
  </si>
  <si>
    <t>비상금관리</t>
    <phoneticPr fontId="3" type="noConversion"/>
  </si>
  <si>
    <t>적금관리</t>
    <phoneticPr fontId="3" type="noConversion"/>
  </si>
  <si>
    <t>월 적립액</t>
    <phoneticPr fontId="3" type="noConversion"/>
  </si>
  <si>
    <t>방식</t>
    <phoneticPr fontId="3" type="noConversion"/>
  </si>
  <si>
    <t>◀  예금관리</t>
    <phoneticPr fontId="3" type="noConversion"/>
  </si>
  <si>
    <t>◀  적금관리</t>
    <phoneticPr fontId="3" type="noConversion"/>
  </si>
  <si>
    <t>◀  비상금관리</t>
    <phoneticPr fontId="3" type="noConversion"/>
  </si>
  <si>
    <t>입출금, 비상금, 3년미만 예적금 등</t>
    <phoneticPr fontId="3" type="noConversion"/>
  </si>
  <si>
    <t>◀  자산현황</t>
    <phoneticPr fontId="3" type="noConversion"/>
  </si>
  <si>
    <t>└ 연간 카드별 지출</t>
    <phoneticPr fontId="3" type="noConversion"/>
  </si>
  <si>
    <t>부채</t>
    <phoneticPr fontId="3" type="noConversion"/>
  </si>
  <si>
    <t>금융자산 총계</t>
    <phoneticPr fontId="3" type="noConversion"/>
  </si>
  <si>
    <t>부동자산</t>
    <phoneticPr fontId="3" type="noConversion"/>
  </si>
  <si>
    <t>부동자산 총계</t>
    <phoneticPr fontId="3" type="noConversion"/>
  </si>
  <si>
    <t>순자산</t>
    <phoneticPr fontId="3" type="noConversion"/>
  </si>
  <si>
    <t>전세보증금</t>
    <phoneticPr fontId="3" type="noConversion"/>
  </si>
  <si>
    <t>순자산 증가율</t>
    <phoneticPr fontId="3" type="noConversion"/>
  </si>
  <si>
    <t>전년도 순자산</t>
    <phoneticPr fontId="3" type="noConversion"/>
  </si>
  <si>
    <t>현재 순자산</t>
    <phoneticPr fontId="3" type="noConversion"/>
  </si>
  <si>
    <t>현재저축액</t>
    <phoneticPr fontId="3" type="noConversion"/>
  </si>
  <si>
    <t>만기시 원금</t>
    <phoneticPr fontId="3" type="noConversion"/>
  </si>
  <si>
    <t>유류교통비</t>
    <phoneticPr fontId="3" type="noConversion"/>
  </si>
  <si>
    <t>계좌이체</t>
    <phoneticPr fontId="3" type="noConversion"/>
  </si>
  <si>
    <t>기타 수입</t>
    <phoneticPr fontId="3" type="noConversion"/>
  </si>
  <si>
    <t>수입 지출 차액</t>
    <phoneticPr fontId="3" type="noConversion"/>
  </si>
  <si>
    <t>지출 총계</t>
    <phoneticPr fontId="3" type="noConversion"/>
  </si>
  <si>
    <t>수입 총계</t>
    <phoneticPr fontId="3" type="noConversion"/>
  </si>
  <si>
    <t>오피스/문구</t>
    <phoneticPr fontId="3" type="noConversion"/>
  </si>
  <si>
    <t>▷ 자산현황</t>
  </si>
  <si>
    <t>▷ 결산</t>
  </si>
  <si>
    <t>▷ 예산</t>
  </si>
  <si>
    <t>반려동물비</t>
    <phoneticPr fontId="3" type="noConversion"/>
  </si>
  <si>
    <t>사료/간식</t>
    <phoneticPr fontId="3" type="noConversion"/>
  </si>
  <si>
    <t>용품/장난감</t>
    <phoneticPr fontId="3" type="noConversion"/>
  </si>
  <si>
    <t>미용</t>
    <phoneticPr fontId="3" type="noConversion"/>
  </si>
  <si>
    <t>병원/접종</t>
    <phoneticPr fontId="3" type="noConversion"/>
  </si>
  <si>
    <t>기타 반려동물</t>
    <phoneticPr fontId="3" type="noConversion"/>
  </si>
  <si>
    <t>월목표저축액</t>
    <phoneticPr fontId="3" type="noConversion"/>
  </si>
  <si>
    <t>월목표저축률</t>
    <phoneticPr fontId="3" type="noConversion"/>
  </si>
  <si>
    <t>월별 리포트</t>
    <phoneticPr fontId="3" type="noConversion"/>
  </si>
  <si>
    <t>지출 내용</t>
    <phoneticPr fontId="3" type="noConversion"/>
  </si>
  <si>
    <t>이번달 목표</t>
    <phoneticPr fontId="3" type="noConversion"/>
  </si>
  <si>
    <t>월간 항목별 지출 차트</t>
    <phoneticPr fontId="3" type="noConversion"/>
  </si>
  <si>
    <t>OTT</t>
    <phoneticPr fontId="3" type="noConversion"/>
  </si>
  <si>
    <t>기타 문화생활</t>
    <phoneticPr fontId="3" type="noConversion"/>
  </si>
  <si>
    <t>기타 의료비</t>
    <phoneticPr fontId="3" type="noConversion"/>
  </si>
  <si>
    <t>주담대 이자</t>
    <phoneticPr fontId="3" type="noConversion"/>
  </si>
  <si>
    <t>주담대 원금</t>
    <phoneticPr fontId="3" type="noConversion"/>
  </si>
  <si>
    <t>저축성지출 계</t>
    <phoneticPr fontId="3" type="noConversion"/>
  </si>
  <si>
    <t>소비성지출 계</t>
    <phoneticPr fontId="3" type="noConversion"/>
  </si>
  <si>
    <t>예산 잔액</t>
    <phoneticPr fontId="3" type="noConversion"/>
  </si>
  <si>
    <t>변동지출 예산</t>
    <phoneticPr fontId="3" type="noConversion"/>
  </si>
  <si>
    <t>총 예산</t>
    <phoneticPr fontId="3" type="noConversion"/>
  </si>
  <si>
    <t>실지출 계</t>
    <phoneticPr fontId="3" type="noConversion"/>
  </si>
  <si>
    <t>목표금액</t>
    <phoneticPr fontId="3" type="noConversion"/>
  </si>
  <si>
    <t>시작금액</t>
    <phoneticPr fontId="3" type="noConversion"/>
  </si>
  <si>
    <t>필요금액</t>
    <phoneticPr fontId="3" type="noConversion"/>
  </si>
  <si>
    <t>시작일</t>
    <phoneticPr fontId="3" type="noConversion"/>
  </si>
  <si>
    <t>목표일</t>
    <phoneticPr fontId="3" type="noConversion"/>
  </si>
  <si>
    <t>현재일</t>
    <phoneticPr fontId="3" type="noConversion"/>
  </si>
  <si>
    <t>총 기간</t>
    <phoneticPr fontId="3" type="noConversion"/>
  </si>
  <si>
    <t>모은금액</t>
    <phoneticPr fontId="3" type="noConversion"/>
  </si>
  <si>
    <t>남은금액</t>
    <phoneticPr fontId="3" type="noConversion"/>
  </si>
  <si>
    <t>달성률</t>
    <phoneticPr fontId="3" type="noConversion"/>
  </si>
  <si>
    <t>월 목표저축액</t>
    <phoneticPr fontId="3" type="noConversion"/>
  </si>
  <si>
    <t>저축계획</t>
    <phoneticPr fontId="3" type="noConversion"/>
  </si>
  <si>
    <t>3년 초과, 주택청약, 퇴직연금 등</t>
    <phoneticPr fontId="3" type="noConversion"/>
  </si>
  <si>
    <t>기타 잡지출</t>
    <phoneticPr fontId="3" type="noConversion"/>
  </si>
  <si>
    <t>멤버십</t>
    <phoneticPr fontId="3" type="noConversion"/>
  </si>
  <si>
    <t>소비 계</t>
    <phoneticPr fontId="3" type="noConversion"/>
  </si>
  <si>
    <t>시장/마트</t>
    <phoneticPr fontId="3" type="noConversion"/>
  </si>
  <si>
    <t>이자</t>
    <phoneticPr fontId="3" type="noConversion"/>
  </si>
  <si>
    <t>처분소득</t>
    <phoneticPr fontId="3" type="noConversion"/>
  </si>
  <si>
    <t>퇴직연금</t>
    <phoneticPr fontId="3" type="noConversion"/>
  </si>
  <si>
    <t>비상금</t>
    <phoneticPr fontId="3" type="noConversion"/>
  </si>
  <si>
    <t>투자</t>
    <phoneticPr fontId="3" type="noConversion"/>
  </si>
  <si>
    <t>기타 저축</t>
    <phoneticPr fontId="3" type="noConversion"/>
  </si>
  <si>
    <t>의류미용비</t>
    <phoneticPr fontId="3" type="noConversion"/>
  </si>
  <si>
    <t>화장품</t>
    <phoneticPr fontId="3" type="noConversion"/>
  </si>
  <si>
    <t>미용실</t>
    <phoneticPr fontId="3" type="noConversion"/>
  </si>
  <si>
    <t>기타 미용</t>
    <phoneticPr fontId="3" type="noConversion"/>
  </si>
  <si>
    <t>병원</t>
    <phoneticPr fontId="3" type="noConversion"/>
  </si>
  <si>
    <t>의약품</t>
    <phoneticPr fontId="3" type="noConversion"/>
  </si>
  <si>
    <t>영양제</t>
    <phoneticPr fontId="3" type="noConversion"/>
  </si>
  <si>
    <t>계좌이체</t>
  </si>
  <si>
    <t>저축성지출</t>
  </si>
  <si>
    <t>청년희망적금</t>
  </si>
  <si>
    <t>경조사회비</t>
  </si>
  <si>
    <t>의료비</t>
  </si>
  <si>
    <t>국민</t>
  </si>
  <si>
    <t>단리</t>
  </si>
  <si>
    <t>국민</t>
    <phoneticPr fontId="3" type="noConversion"/>
  </si>
  <si>
    <t>주택청약</t>
    <phoneticPr fontId="3" type="noConversion"/>
  </si>
  <si>
    <t>실지출</t>
    <phoneticPr fontId="3" type="noConversion"/>
  </si>
  <si>
    <t>결제금액</t>
    <phoneticPr fontId="3" type="noConversion"/>
  </si>
  <si>
    <t>월</t>
    <phoneticPr fontId="3" type="noConversion"/>
  </si>
  <si>
    <t>안정</t>
    <phoneticPr fontId="3" type="noConversion"/>
  </si>
  <si>
    <t>입출금, 비상금, 예적금 등</t>
    <phoneticPr fontId="3" type="noConversion"/>
  </si>
  <si>
    <t>위험</t>
    <phoneticPr fontId="3" type="noConversion"/>
  </si>
  <si>
    <t>수입</t>
  </si>
  <si>
    <t>기간별 금융자산</t>
    <phoneticPr fontId="3" type="noConversion"/>
  </si>
  <si>
    <t>식비</t>
  </si>
  <si>
    <t>시장/마트</t>
  </si>
  <si>
    <t>부수익</t>
  </si>
  <si>
    <t>위험자산 비율</t>
    <phoneticPr fontId="3" type="noConversion"/>
  </si>
  <si>
    <t>차트</t>
    <phoneticPr fontId="3" type="noConversion"/>
  </si>
  <si>
    <t>외식/배달</t>
    <phoneticPr fontId="3" type="noConversion"/>
  </si>
  <si>
    <t>할인</t>
    <phoneticPr fontId="3" type="noConversion"/>
  </si>
  <si>
    <t>고정지출</t>
    <phoneticPr fontId="3" type="noConversion"/>
  </si>
  <si>
    <t>변동지출</t>
    <phoneticPr fontId="3" type="noConversion"/>
  </si>
  <si>
    <t>지출</t>
    <phoneticPr fontId="3" type="noConversion"/>
  </si>
  <si>
    <t>화</t>
    <phoneticPr fontId="3" type="noConversion"/>
  </si>
  <si>
    <t>일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</si>
  <si>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</si>
  <si>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</si>
  <si>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</si>
  <si>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</si>
  <si>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무지출 성공</t>
    <phoneticPr fontId="3" type="noConversion"/>
  </si>
  <si>
    <t xml:space="preserve"> </t>
    <phoneticPr fontId="3" type="noConversion"/>
  </si>
  <si>
    <t>항목</t>
    <phoneticPr fontId="3" type="noConversion"/>
  </si>
  <si>
    <t>지출계</t>
    <phoneticPr fontId="3" type="noConversion"/>
  </si>
  <si>
    <t>예산대비</t>
    <phoneticPr fontId="3" type="noConversion"/>
  </si>
  <si>
    <t>변동지출 달력</t>
    <phoneticPr fontId="3" type="noConversion"/>
  </si>
  <si>
    <t>문화생활비</t>
  </si>
  <si>
    <t>예산</t>
    <phoneticPr fontId="3" type="noConversion"/>
  </si>
  <si>
    <t>전월대비</t>
    <phoneticPr fontId="3" type="noConversion"/>
  </si>
  <si>
    <t>전월지출</t>
    <phoneticPr fontId="3" type="noConversion"/>
  </si>
  <si>
    <t>영화/관람</t>
  </si>
  <si>
    <t>소비성 지출 분석</t>
    <phoneticPr fontId="3" type="noConversion"/>
  </si>
  <si>
    <t>신한</t>
    <phoneticPr fontId="3" type="noConversion"/>
  </si>
  <si>
    <t>3년이상 예적금, 투자금, 예수금 등</t>
    <phoneticPr fontId="3" type="noConversion"/>
  </si>
  <si>
    <t>투자 중인 자산, 대기 자금 등</t>
    <phoneticPr fontId="3" type="noConversion"/>
  </si>
  <si>
    <t>적금</t>
    <phoneticPr fontId="3" type="noConversion"/>
  </si>
  <si>
    <t>현금</t>
  </si>
  <si>
    <t>주차비</t>
    <phoneticPr fontId="3" type="noConversion"/>
  </si>
  <si>
    <t>MEMO</t>
    <phoneticPr fontId="3" type="noConversion"/>
  </si>
  <si>
    <t>월급</t>
    <phoneticPr fontId="3" type="noConversion"/>
  </si>
  <si>
    <t>급여</t>
  </si>
  <si>
    <t>급여</t>
    <phoneticPr fontId="3" type="noConversion"/>
  </si>
  <si>
    <t>수당</t>
    <phoneticPr fontId="3" type="noConversion"/>
  </si>
  <si>
    <t>상여</t>
    <phoneticPr fontId="3" type="noConversion"/>
  </si>
  <si>
    <t>처분소득</t>
  </si>
  <si>
    <t>교육비</t>
    <phoneticPr fontId="3" type="noConversion"/>
  </si>
  <si>
    <t>학교</t>
    <phoneticPr fontId="3" type="noConversion"/>
  </si>
  <si>
    <t>학원</t>
    <phoneticPr fontId="3" type="noConversion"/>
  </si>
  <si>
    <t>기타 교육</t>
    <phoneticPr fontId="3" type="noConversion"/>
  </si>
  <si>
    <t>보험료</t>
  </si>
  <si>
    <t>보험료</t>
    <phoneticPr fontId="3" type="noConversion"/>
  </si>
  <si>
    <t>자동차보험</t>
    <phoneticPr fontId="3" type="noConversion"/>
  </si>
  <si>
    <t>자동차할부</t>
    <phoneticPr fontId="3" type="noConversion"/>
  </si>
  <si>
    <t>자동차세</t>
    <phoneticPr fontId="3" type="noConversion"/>
  </si>
  <si>
    <t>버스/지하철</t>
    <phoneticPr fontId="3" type="noConversion"/>
  </si>
  <si>
    <t>핸드폰</t>
    <phoneticPr fontId="3" type="noConversion"/>
  </si>
  <si>
    <t>인터넷</t>
    <phoneticPr fontId="3" type="noConversion"/>
  </si>
  <si>
    <t>수리비</t>
    <phoneticPr fontId="3" type="noConversion"/>
  </si>
  <si>
    <t>톨비/하이패스</t>
    <phoneticPr fontId="3" type="noConversion"/>
  </si>
  <si>
    <t>축의금</t>
    <phoneticPr fontId="3" type="noConversion"/>
  </si>
  <si>
    <t>조의금</t>
    <phoneticPr fontId="3" type="noConversion"/>
  </si>
  <si>
    <t>기부금</t>
    <phoneticPr fontId="3" type="noConversion"/>
  </si>
  <si>
    <t>모임회비</t>
    <phoneticPr fontId="3" type="noConversion"/>
  </si>
  <si>
    <t>선물</t>
    <phoneticPr fontId="3" type="noConversion"/>
  </si>
  <si>
    <t>기타 경조사</t>
    <phoneticPr fontId="3" type="noConversion"/>
  </si>
  <si>
    <t>유류비/충전비</t>
    <phoneticPr fontId="3" type="noConversion"/>
  </si>
  <si>
    <t>용돈</t>
    <phoneticPr fontId="3" type="noConversion"/>
  </si>
  <si>
    <t>부모님 용돈</t>
    <phoneticPr fontId="3" type="noConversion"/>
  </si>
  <si>
    <t>첫째 용돈</t>
    <phoneticPr fontId="3" type="noConversion"/>
  </si>
  <si>
    <t>필요한 것</t>
    <phoneticPr fontId="3" type="noConversion"/>
  </si>
  <si>
    <t>추가하세요</t>
    <phoneticPr fontId="3" type="noConversion"/>
  </si>
  <si>
    <t>00신용</t>
  </si>
  <si>
    <t>00신용</t>
    <phoneticPr fontId="3" type="noConversion"/>
  </si>
  <si>
    <t>00체크</t>
  </si>
  <si>
    <t>00체크</t>
    <phoneticPr fontId="3" type="noConversion"/>
  </si>
  <si>
    <t>추가항목</t>
    <phoneticPr fontId="3" type="noConversion"/>
  </si>
  <si>
    <t>주거비</t>
  </si>
  <si>
    <t>기부</t>
    <phoneticPr fontId="3" type="noConversion"/>
  </si>
  <si>
    <t>실비 보험</t>
    <phoneticPr fontId="3" type="noConversion"/>
  </si>
  <si>
    <t>영화</t>
    <phoneticPr fontId="3" type="noConversion"/>
  </si>
  <si>
    <t>카페</t>
    <phoneticPr fontId="3" type="noConversion"/>
  </si>
  <si>
    <t>100원 캐시백</t>
    <phoneticPr fontId="3" type="noConversion"/>
  </si>
  <si>
    <t>5천원 할인권</t>
    <phoneticPr fontId="3" type="noConversion"/>
  </si>
  <si>
    <t>5일 출금 예정</t>
    <phoneticPr fontId="3" type="noConversion"/>
  </si>
  <si>
    <t>관리비</t>
  </si>
  <si>
    <t>6일 출금 예정</t>
    <phoneticPr fontId="3" type="noConversion"/>
  </si>
  <si>
    <t>10일 출금 예정</t>
    <phoneticPr fontId="3" type="noConversion"/>
  </si>
  <si>
    <t>당근마켓 판매</t>
    <phoneticPr fontId="3" type="noConversion"/>
  </si>
  <si>
    <t>개인 연금</t>
    <phoneticPr fontId="3" type="noConversion"/>
  </si>
  <si>
    <t>00마트 장보기</t>
    <phoneticPr fontId="3" type="noConversion"/>
  </si>
  <si>
    <t>5% 카드할인</t>
    <phoneticPr fontId="3" type="noConversion"/>
  </si>
  <si>
    <t>00적금</t>
    <phoneticPr fontId="3" type="noConversion"/>
  </si>
  <si>
    <t>00연금</t>
    <phoneticPr fontId="3" type="noConversion"/>
  </si>
  <si>
    <t>00신용 결제 12일 - 잔액 확인</t>
    <phoneticPr fontId="3" type="noConversion"/>
  </si>
  <si>
    <t>무지출 20일 이상 달성하기!</t>
    <phoneticPr fontId="3" type="noConversion"/>
  </si>
  <si>
    <t>계좌이체 합계</t>
    <phoneticPr fontId="3" type="noConversion"/>
  </si>
  <si>
    <t>비율 합계</t>
    <phoneticPr fontId="3" type="noConversion"/>
  </si>
  <si>
    <t>매년 1월 신용카드 연회비 지출</t>
    <phoneticPr fontId="3" type="noConversion"/>
  </si>
  <si>
    <t>비상금1</t>
    <phoneticPr fontId="3" type="noConversion"/>
  </si>
  <si>
    <t>비상금2</t>
    <phoneticPr fontId="3" type="noConversion"/>
  </si>
  <si>
    <t>비상금3</t>
    <phoneticPr fontId="3" type="noConversion"/>
  </si>
  <si>
    <t>축의금 사용</t>
    <phoneticPr fontId="3" type="noConversion"/>
  </si>
  <si>
    <t>00예금</t>
    <phoneticPr fontId="3" type="noConversion"/>
  </si>
  <si>
    <t>정부 지원금</t>
    <phoneticPr fontId="3" type="noConversion"/>
  </si>
  <si>
    <t>부채관리</t>
    <phoneticPr fontId="3" type="noConversion"/>
  </si>
  <si>
    <t>◀  부채관리</t>
    <phoneticPr fontId="3" type="noConversion"/>
  </si>
  <si>
    <t>현재누적상환금</t>
    <phoneticPr fontId="3" type="noConversion"/>
  </si>
  <si>
    <t>현재대출잔금</t>
    <phoneticPr fontId="3" type="noConversion"/>
  </si>
  <si>
    <t>기관명</t>
    <phoneticPr fontId="3" type="noConversion"/>
  </si>
  <si>
    <t>대출명</t>
    <phoneticPr fontId="3" type="noConversion"/>
  </si>
  <si>
    <t>대출일</t>
    <phoneticPr fontId="3" type="noConversion"/>
  </si>
  <si>
    <t>대출금액</t>
    <phoneticPr fontId="3" type="noConversion"/>
  </si>
  <si>
    <t>총 대출이자</t>
    <phoneticPr fontId="3" type="noConversion"/>
  </si>
  <si>
    <t>총 상환금액</t>
    <phoneticPr fontId="3" type="noConversion"/>
  </si>
  <si>
    <t>◀  대출1</t>
    <phoneticPr fontId="3" type="noConversion"/>
  </si>
  <si>
    <t>연이자율</t>
    <phoneticPr fontId="3" type="noConversion"/>
  </si>
  <si>
    <t>상환방법</t>
    <phoneticPr fontId="3" type="noConversion"/>
  </si>
  <si>
    <t>상환만기일</t>
    <phoneticPr fontId="3" type="noConversion"/>
  </si>
  <si>
    <t>원리금균등상환</t>
  </si>
  <si>
    <t>상환기간(개월)</t>
    <phoneticPr fontId="3" type="noConversion"/>
  </si>
  <si>
    <t>남은기간(개월)</t>
    <phoneticPr fontId="3" type="noConversion"/>
  </si>
  <si>
    <t>거치기간(개월)</t>
    <phoneticPr fontId="3" type="noConversion"/>
  </si>
  <si>
    <t>회차</t>
    <phoneticPr fontId="3" type="noConversion"/>
  </si>
  <si>
    <t>상환일</t>
    <phoneticPr fontId="3" type="noConversion"/>
  </si>
  <si>
    <t>납입원금</t>
    <phoneticPr fontId="3" type="noConversion"/>
  </si>
  <si>
    <t>대출이자</t>
    <phoneticPr fontId="3" type="noConversion"/>
  </si>
  <si>
    <t>월상환금</t>
    <phoneticPr fontId="3" type="noConversion"/>
  </si>
  <si>
    <t>누적상환금</t>
    <phoneticPr fontId="3" type="noConversion"/>
  </si>
  <si>
    <t>대출잔금</t>
    <phoneticPr fontId="3" type="noConversion"/>
  </si>
  <si>
    <t>◀  대출2</t>
    <phoneticPr fontId="3" type="noConversion"/>
  </si>
  <si>
    <t>◀  대출3</t>
    <phoneticPr fontId="3" type="noConversion"/>
  </si>
  <si>
    <t>*모든 셀 자동으로 계산되니 수식 수정하지 마세요!</t>
    <phoneticPr fontId="3" type="noConversion"/>
  </si>
  <si>
    <t>00은행</t>
    <phoneticPr fontId="3" type="noConversion"/>
  </si>
  <si>
    <t>00대출</t>
    <phoneticPr fontId="3" type="noConversion"/>
  </si>
  <si>
    <t>총 자산 대비 부채비율</t>
    <phoneticPr fontId="3" type="noConversion"/>
  </si>
  <si>
    <t>*부채관리 시트는 월 상환 금액이 얼마인지, 현재 남은 부채는 얼마인지, 자산에서 차지하는 비율은 어느 정도인지 등을 파악하는 용도입니다.</t>
    <phoneticPr fontId="3" type="noConversion"/>
  </si>
  <si>
    <t>금융기관별로 계산되는 이자 금액이 다를 수 있으며, 월별 지출 현황과 연동되지 않으니 지출할 때 직접 입력해주세요.</t>
    <phoneticPr fontId="3" type="noConversion"/>
  </si>
  <si>
    <t>친구 축의금 내야함!</t>
    <phoneticPr fontId="3" type="noConversion"/>
  </si>
  <si>
    <t>탭다 엑셀 양식 사용 안내</t>
    <phoneticPr fontId="3" type="noConversion"/>
  </si>
  <si>
    <t>탭다 블로그 내 엑셀 양식은</t>
    <phoneticPr fontId="3" type="noConversion"/>
  </si>
  <si>
    <r>
      <t xml:space="preserve">사용 범위를 준수할 경우 모두 </t>
    </r>
    <r>
      <rPr>
        <b/>
        <sz val="12"/>
        <color rgb="FFC00000"/>
        <rFont val="Calibri"/>
        <family val="3"/>
        <charset val="129"/>
        <scheme val="minor"/>
      </rPr>
      <t>무료</t>
    </r>
    <r>
      <rPr>
        <sz val="12"/>
        <color theme="1"/>
        <rFont val="Calibri"/>
        <family val="2"/>
        <charset val="129"/>
        <scheme val="minor"/>
      </rPr>
      <t xml:space="preserve">입니다. </t>
    </r>
  </si>
  <si>
    <t>금지 사항 적발 시 관련법에 의거 제재 및 법적 처벌을 받을 수 있습니다.</t>
    <phoneticPr fontId="3" type="noConversion"/>
  </si>
  <si>
    <t>O</t>
    <phoneticPr fontId="3" type="noConversion"/>
  </si>
  <si>
    <t>X</t>
    <phoneticPr fontId="3" type="noConversion"/>
  </si>
  <si>
    <t>개인적 비상업적 용도의 사용</t>
    <phoneticPr fontId="3" type="noConversion"/>
  </si>
  <si>
    <t>디자인 무단 도용 및 판매 금지</t>
    <phoneticPr fontId="3" type="noConversion"/>
  </si>
  <si>
    <t>온라인 및 오프라인 이용 가능</t>
    <phoneticPr fontId="3" type="noConversion"/>
  </si>
  <si>
    <t>재배포(개인적, 비상업적 용도라도) 금지</t>
    <phoneticPr fontId="3" type="noConversion"/>
  </si>
  <si>
    <t>회사원 개인의 회사 내부 보고, 제출, 공유용</t>
    <phoneticPr fontId="3" type="noConversion"/>
  </si>
  <si>
    <t>외부 유출, 대외적 게시 금지</t>
    <phoneticPr fontId="3" type="noConversion"/>
  </si>
  <si>
    <t>비영리 단체에서의 사용</t>
    <phoneticPr fontId="3" type="noConversion"/>
  </si>
  <si>
    <t>영리 목적의 강의에 사용 금지</t>
    <phoneticPr fontId="3" type="noConversion"/>
  </si>
  <si>
    <t>기타 이에 준하는 모든 상업적 유사 행위 금지</t>
    <phoneticPr fontId="3" type="noConversion"/>
  </si>
  <si>
    <t>탭다의 최신 소식을 가장 빨리 받는 방법!</t>
    <phoneticPr fontId="3" type="noConversion"/>
  </si>
  <si>
    <t>카카오톡 친구 검색에서 '탭다'를 찾아 친구 추가하기!</t>
    <phoneticPr fontId="3" type="noConversion"/>
  </si>
  <si>
    <t>탭다 블로그 북마크 또는 즐겨찾기 http://tabda.tistory.com</t>
    <phoneticPr fontId="3" type="noConversion"/>
  </si>
  <si>
    <t>탭다 엑셀 양식이 마음에 드셨나요?</t>
    <phoneticPr fontId="3" type="noConversion"/>
  </si>
  <si>
    <r>
      <t xml:space="preserve">지금 블로그, SNS에 </t>
    </r>
    <r>
      <rPr>
        <b/>
        <sz val="12"/>
        <color rgb="FFC00000"/>
        <rFont val="Calibri"/>
        <family val="3"/>
        <charset val="129"/>
        <scheme val="minor"/>
      </rPr>
      <t>탭다를 홍보해주세요.</t>
    </r>
    <phoneticPr fontId="3" type="noConversion"/>
  </si>
  <si>
    <t>#탭다, #무료엑셀양식, #고퀄리티, #개이득</t>
    <phoneticPr fontId="3" type="noConversion"/>
  </si>
  <si>
    <t>여러분들의 우쭈쭈는 저에게 큰 힘이 됩니다.</t>
    <phoneticPr fontId="3" type="noConversion"/>
  </si>
  <si>
    <t>탭다 엑셀 양식이 유용하셨나요?</t>
    <phoneticPr fontId="3" type="noConversion"/>
  </si>
  <si>
    <t>앞으로도 고퀄리티 엑셀 양식이 꾸준히</t>
    <phoneticPr fontId="3" type="noConversion"/>
  </si>
  <si>
    <r>
      <t xml:space="preserve">만들어질 수 있도록 </t>
    </r>
    <r>
      <rPr>
        <b/>
        <sz val="12"/>
        <color rgb="FFC00000"/>
        <rFont val="Calibri"/>
        <family val="3"/>
        <charset val="129"/>
        <scheme val="minor"/>
      </rPr>
      <t>탭다를 후원해주세요.</t>
    </r>
    <phoneticPr fontId="3" type="noConversion"/>
  </si>
  <si>
    <t>여러분들의 피드백에 더 나은 컨텐츠 제작으로 보답하겠습니다.</t>
    <phoneticPr fontId="3" type="noConversion"/>
  </si>
  <si>
    <r>
      <t>네이버 페이 포인트 선물하기 : mkjang0202</t>
    </r>
    <r>
      <rPr>
        <b/>
        <sz val="10"/>
        <color theme="1"/>
        <rFont val="Calibri"/>
        <family val="3"/>
        <charset val="129"/>
        <scheme val="minor"/>
      </rPr>
      <t>(네이버 앱→메뉴→네이버 페이→포인트 선물)</t>
    </r>
    <phoneticPr fontId="3" type="noConversion"/>
  </si>
  <si>
    <t>계좌 후원 : 국민은행 240802-04-160014 장*경</t>
    <phoneticPr fontId="3" type="noConversion"/>
  </si>
  <si>
    <t>문의 : 카카오톡 1:1 오픈채팅에서 '탭다' 검색</t>
    <phoneticPr fontId="3" type="noConversion"/>
  </si>
  <si>
    <t xml:space="preserve">    오픈채팅 입장 링크 및 QR코드 →</t>
    <phoneticPr fontId="3" type="noConversion"/>
  </si>
  <si>
    <t>https://open.kakao.com/o/s3L8L5Tb</t>
    <phoneticPr fontId="3" type="noConversion"/>
  </si>
  <si>
    <t>축의금</t>
  </si>
  <si>
    <t>https://blog.naver.com/mkjang0202/222983209628</t>
    <phoneticPr fontId="3" type="noConversion"/>
  </si>
  <si>
    <t>↑ 신용카드 지출, 1/n 정산 등 가계부 작성 팁이 궁금하시다면 해당 포스팅을 참고해보세요</t>
    <phoneticPr fontId="3" type="noConversion"/>
  </si>
  <si>
    <t>추가 종자돈 3천만원 모으기</t>
    <phoneticPr fontId="3" type="noConversion"/>
  </si>
  <si>
    <t>매월 저축 및 투자 250만원 이상</t>
    <phoneticPr fontId="3" type="noConversion"/>
  </si>
  <si>
    <t>1월 7월 부가세, 4월, 10월 예정고지</t>
    <phoneticPr fontId="3" type="noConversion"/>
  </si>
  <si>
    <t>매월 5일 출금</t>
    <phoneticPr fontId="3" type="noConversion"/>
  </si>
  <si>
    <t>* 연금, 청약 등 적금이 아니지만 적금처럼 월 납입액이 일정한 경우 적금 관리 시트에 입력하시길 추천드립니다.</t>
    <phoneticPr fontId="3" type="noConversion"/>
  </si>
  <si>
    <t>이자는 정확하지 않을 수 있으나 현재 저축액을 파악하기에 용이합니다</t>
    <phoneticPr fontId="3" type="noConversion"/>
  </si>
  <si>
    <t>변동지출 10만원 이하로 쓰기!</t>
    <phoneticPr fontId="3" type="noConversion"/>
  </si>
  <si>
    <t>지난달 예산에서는 생각못한 축의금 지출이 있었지만 비상금에서 쓰지 않고 다른 지출을 줄였다! 칭찬!</t>
    <phoneticPr fontId="3" type="noConversion"/>
  </si>
  <si>
    <t>식비를 예산보다 조금 많이 썼다. 다음달에는 냉장고 파먹기를 해서 한끼만큼 식비를 줄여야겠다.</t>
    <phoneticPr fontId="3" type="noConversion"/>
  </si>
  <si>
    <t>통신비</t>
  </si>
  <si>
    <t>핸드폰</t>
  </si>
  <si>
    <t>핸드폰비</t>
    <phoneticPr fontId="3" type="noConversion"/>
  </si>
  <si>
    <t>11일 결제 예정</t>
    <phoneticPr fontId="3" type="noConversion"/>
  </si>
  <si>
    <t>교육비</t>
  </si>
  <si>
    <t>학원</t>
  </si>
  <si>
    <t>학원비</t>
    <phoneticPr fontId="3" type="noConversion"/>
  </si>
  <si>
    <t>15일 지출 예정</t>
    <phoneticPr fontId="3" type="noConversion"/>
  </si>
  <si>
    <t>평가손익</t>
    <phoneticPr fontId="3" type="noConversion"/>
  </si>
  <si>
    <t>평가금액</t>
    <phoneticPr fontId="3" type="noConversion"/>
  </si>
  <si>
    <t>보유비중</t>
    <phoneticPr fontId="3" type="noConversion"/>
  </si>
  <si>
    <t>보유수량</t>
    <phoneticPr fontId="3" type="noConversion"/>
  </si>
  <si>
    <t>종목명</t>
    <phoneticPr fontId="3" type="noConversion"/>
  </si>
  <si>
    <t>종목코드</t>
    <phoneticPr fontId="3" type="noConversion"/>
  </si>
  <si>
    <t>-</t>
    <phoneticPr fontId="3" type="noConversion"/>
  </si>
  <si>
    <t>예수금</t>
    <phoneticPr fontId="3" type="noConversion"/>
  </si>
  <si>
    <t>보유금액</t>
    <phoneticPr fontId="3" type="noConversion"/>
  </si>
  <si>
    <t>투자종목수</t>
    <phoneticPr fontId="3" type="noConversion"/>
  </si>
  <si>
    <t>◀  매매 내역</t>
    <phoneticPr fontId="3" type="noConversion"/>
  </si>
  <si>
    <t>순번</t>
    <phoneticPr fontId="3" type="noConversion"/>
  </si>
  <si>
    <t>투자관리</t>
    <phoneticPr fontId="3" type="noConversion"/>
  </si>
  <si>
    <t>손익률</t>
    <phoneticPr fontId="3" type="noConversion"/>
  </si>
  <si>
    <t>계좌</t>
    <phoneticPr fontId="3" type="noConversion"/>
  </si>
  <si>
    <t>매수일</t>
    <phoneticPr fontId="3" type="noConversion"/>
  </si>
  <si>
    <t>매수 단가</t>
    <phoneticPr fontId="3" type="noConversion"/>
  </si>
  <si>
    <t>총 매수금액</t>
    <phoneticPr fontId="3" type="noConversion"/>
  </si>
  <si>
    <t>매도일</t>
    <phoneticPr fontId="3" type="noConversion"/>
  </si>
  <si>
    <t>매도 단가</t>
    <phoneticPr fontId="3" type="noConversion"/>
  </si>
  <si>
    <t>총 매도금액</t>
    <phoneticPr fontId="3" type="noConversion"/>
  </si>
  <si>
    <t>총 비용</t>
    <phoneticPr fontId="3" type="noConversion"/>
  </si>
  <si>
    <t>비용 제외</t>
    <phoneticPr fontId="3" type="noConversion"/>
  </si>
  <si>
    <t>총 손익</t>
    <phoneticPr fontId="3" type="noConversion"/>
  </si>
  <si>
    <t>총 손익률</t>
    <phoneticPr fontId="3" type="noConversion"/>
  </si>
  <si>
    <t>삼성</t>
    <phoneticPr fontId="3" type="noConversion"/>
  </si>
  <si>
    <t>대신</t>
    <phoneticPr fontId="3" type="noConversion"/>
  </si>
  <si>
    <t>삼성전자</t>
    <phoneticPr fontId="3" type="noConversion"/>
  </si>
  <si>
    <t>시작 예수금</t>
    <phoneticPr fontId="3" type="noConversion"/>
  </si>
  <si>
    <t>계좌별 손익</t>
    <phoneticPr fontId="3" type="noConversion"/>
  </si>
  <si>
    <t>월별 손익</t>
    <phoneticPr fontId="3" type="noConversion"/>
  </si>
  <si>
    <t>종목별 손익</t>
    <phoneticPr fontId="3" type="noConversion"/>
  </si>
  <si>
    <t>월별 손익계</t>
    <phoneticPr fontId="3" type="noConversion"/>
  </si>
  <si>
    <t>월별
평균손익률</t>
    <phoneticPr fontId="3" type="noConversion"/>
  </si>
  <si>
    <t>월별 최고
수익종목</t>
    <phoneticPr fontId="3" type="noConversion"/>
  </si>
  <si>
    <t>월별 최고
수익</t>
    <phoneticPr fontId="3" type="noConversion"/>
  </si>
  <si>
    <t>◀  투자 관리</t>
    <phoneticPr fontId="3" type="noConversion"/>
  </si>
  <si>
    <t>매매</t>
    <phoneticPr fontId="3" type="noConversion"/>
  </si>
  <si>
    <t>셀값합성</t>
    <phoneticPr fontId="3" type="noConversion"/>
  </si>
  <si>
    <t>중복값제외</t>
    <phoneticPr fontId="3" type="noConversion"/>
  </si>
  <si>
    <t>매도금액</t>
    <phoneticPr fontId="3" type="noConversion"/>
  </si>
  <si>
    <t>순매도(비용제외)</t>
    <phoneticPr fontId="3" type="noConversion"/>
  </si>
  <si>
    <t>매수금액</t>
    <phoneticPr fontId="3" type="noConversion"/>
  </si>
  <si>
    <t>SK하이닉스</t>
    <phoneticPr fontId="3" type="noConversion"/>
  </si>
  <si>
    <t>N</t>
  </si>
  <si>
    <t>종목명</t>
  </si>
  <si>
    <t>현재가</t>
  </si>
  <si>
    <t>삼성전자</t>
  </si>
  <si>
    <t>SK하이닉스</t>
  </si>
  <si>
    <t>LG에너지솔루션</t>
  </si>
  <si>
    <t>삼성바이오로직스</t>
  </si>
  <si>
    <t>현대차</t>
  </si>
  <si>
    <t>셀트리온</t>
  </si>
  <si>
    <t>기아</t>
  </si>
  <si>
    <t>삼성전자우</t>
  </si>
  <si>
    <t>NAVER</t>
  </si>
  <si>
    <t>KB금융</t>
  </si>
  <si>
    <t>고려아연</t>
  </si>
  <si>
    <t>신한지주</t>
  </si>
  <si>
    <t>현대모비스</t>
  </si>
  <si>
    <t>POSCO홀딩스</t>
  </si>
  <si>
    <t>삼성물산</t>
  </si>
  <si>
    <t>HD현대중공업</t>
  </si>
  <si>
    <t>삼성생명</t>
  </si>
  <si>
    <t>카카오</t>
  </si>
  <si>
    <t>메리츠금융지주</t>
  </si>
  <si>
    <t>LG화학</t>
  </si>
  <si>
    <t>SK이노베이션</t>
  </si>
  <si>
    <t>삼성화재</t>
  </si>
  <si>
    <t>삼성SDI</t>
  </si>
  <si>
    <t>하나금융지주</t>
  </si>
  <si>
    <t>HMM</t>
  </si>
  <si>
    <t>크래프톤</t>
  </si>
  <si>
    <t>HD한국조선해양</t>
  </si>
  <si>
    <t>KT&amp;G</t>
  </si>
  <si>
    <t>LG전자</t>
  </si>
  <si>
    <t>한국전력</t>
  </si>
  <si>
    <t>한화에어로스페이스</t>
  </si>
  <si>
    <t>HD현대일렉트릭</t>
  </si>
  <si>
    <t>포스코퓨처엠</t>
  </si>
  <si>
    <t>SK텔레콤</t>
  </si>
  <si>
    <t>LG</t>
  </si>
  <si>
    <t>기업은행</t>
  </si>
  <si>
    <t>우리금융지주</t>
  </si>
  <si>
    <t>카카오뱅크</t>
  </si>
  <si>
    <t>KT</t>
  </si>
  <si>
    <t>두산에너빌리티</t>
  </si>
  <si>
    <t>SK스퀘어</t>
  </si>
  <si>
    <t>삼성에스디에스</t>
  </si>
  <si>
    <t>한화오션</t>
  </si>
  <si>
    <t>삼성중공업</t>
  </si>
  <si>
    <t>SK</t>
  </si>
  <si>
    <t>유한양행</t>
  </si>
  <si>
    <t>KODEX CD금리액티브(합성)</t>
  </si>
  <si>
    <t>대한항공</t>
  </si>
  <si>
    <t>삼성전기</t>
  </si>
  <si>
    <t>현대글로비스</t>
  </si>
  <si>
    <t>목록</t>
    <phoneticPr fontId="3" type="noConversion"/>
  </si>
  <si>
    <t>코스피</t>
  </si>
  <si>
    <t>finance.naver.com/sise/sise_market_sum.naver?&amp;page=1</t>
  </si>
  <si>
    <t>finance.naver.com/sise/sise_market_sum.naver?&amp;page=2</t>
  </si>
  <si>
    <t>finance.naver.com/sise/sise_market_sum.naver?&amp;page=3</t>
  </si>
  <si>
    <t>finance.naver.com/sise/sise_market_sum.naver?&amp;page=4</t>
  </si>
  <si>
    <t>finance.naver.com/sise/sise_market_sum.naver?&amp;page=5</t>
  </si>
  <si>
    <t>finance.naver.com/sise/sise_market_sum.naver?&amp;page=6</t>
  </si>
  <si>
    <t>finance.naver.com/sise/sise_market_sum.naver?&amp;page=7</t>
  </si>
  <si>
    <t>finance.naver.com/sise/sise_market_sum.naver?&amp;page=8</t>
  </si>
  <si>
    <t>finance.naver.com/sise/sise_market_sum.naver?&amp;page=9</t>
  </si>
  <si>
    <t>finance.naver.com/sise/sise_market_sum.naver?&amp;page=10</t>
  </si>
  <si>
    <t>finance.naver.com/sise/sise_market_sum.naver?&amp;page=11</t>
  </si>
  <si>
    <t>finance.naver.com/sise/sise_market_sum.naver?&amp;page=12</t>
  </si>
  <si>
    <t>finance.naver.com/sise/sise_market_sum.naver?&amp;page=13</t>
  </si>
  <si>
    <t>finance.naver.com/sise/sise_market_sum.naver?&amp;page=14</t>
  </si>
  <si>
    <t>finance.naver.com/sise/sise_market_sum.naver?&amp;page=15</t>
  </si>
  <si>
    <t>finance.naver.com/sise/sise_market_sum.naver?&amp;page=16</t>
  </si>
  <si>
    <t>finance.naver.com/sise/sise_market_sum.naver?&amp;page=17</t>
  </si>
  <si>
    <t>finance.naver.com/sise/sise_market_sum.naver?&amp;page=18</t>
  </si>
  <si>
    <t>finance.naver.com/sise/sise_market_sum.naver?&amp;page=19</t>
  </si>
  <si>
    <t>finance.naver.com/sise/sise_market_sum.naver?&amp;page=20</t>
  </si>
  <si>
    <t>finance.naver.com/sise/sise_market_sum.naver?&amp;page=21</t>
  </si>
  <si>
    <t>finance.naver.com/sise/sise_market_sum.naver?&amp;page=22</t>
  </si>
  <si>
    <t>finance.naver.com/sise/sise_market_sum.naver?&amp;page=23</t>
  </si>
  <si>
    <t>finance.naver.com/sise/sise_market_sum.naver?&amp;page=24</t>
  </si>
  <si>
    <t>finance.naver.com/sise/sise_market_sum.naver?&amp;page=25</t>
  </si>
  <si>
    <t>finance.naver.com/sise/sise_market_sum.naver?&amp;page=26</t>
  </si>
  <si>
    <t>finance.naver.com/sise/sise_market_sum.naver?&amp;page=27</t>
  </si>
  <si>
    <t>finance.naver.com/sise/sise_market_sum.naver?&amp;page=28</t>
  </si>
  <si>
    <t>finance.naver.com/sise/sise_market_sum.naver?&amp;page=29</t>
  </si>
  <si>
    <t>finance.naver.com/sise/sise_market_sum.naver?&amp;page=30</t>
  </si>
  <si>
    <t>finance.naver.com/sise/sise_market_sum.naver?&amp;page=31</t>
  </si>
  <si>
    <t>finance.naver.com/sise/sise_market_sum.naver?&amp;page=32</t>
  </si>
  <si>
    <t>finance.naver.com/sise/sise_market_sum.naver?&amp;page=33</t>
  </si>
  <si>
    <t>finance.naver.com/sise/sise_market_sum.naver?&amp;page=34</t>
  </si>
  <si>
    <t>finance.naver.com/sise/sise_market_sum.naver?&amp;page=35</t>
  </si>
  <si>
    <t>finance.naver.com/sise/sise_market_sum.naver?&amp;page=36</t>
  </si>
  <si>
    <t>finance.naver.com/sise/sise_market_sum.naver?&amp;page=37</t>
  </si>
  <si>
    <t>finance.naver.com/sise/sise_market_sum.naver?&amp;page=38</t>
  </si>
  <si>
    <t>finance.naver.com/sise/sise_market_sum.naver?&amp;page=39</t>
  </si>
  <si>
    <t>finance.naver.com/sise/sise_market_sum.naver?&amp;page=40</t>
  </si>
  <si>
    <t>finance.naver.com/sise/sise_market_sum.naver?&amp;page=41</t>
  </si>
  <si>
    <t>finance.naver.com/sise/sise_market_sum.naver?&amp;page=42</t>
  </si>
  <si>
    <t>finance.naver.com/sise/sise_market_sum.naver?&amp;page=43</t>
  </si>
  <si>
    <t>finance.naver.com/sise/sise_market_sum.naver?&amp;page=44</t>
  </si>
  <si>
    <t>finance.naver.com/sise/sise_market_sum.naver?&amp;page=45</t>
  </si>
  <si>
    <t>finance.naver.com/sise/sise_market_sum.naver?&amp;page=46</t>
  </si>
  <si>
    <t>SK바이오팜</t>
  </si>
  <si>
    <t>한미반도체</t>
  </si>
  <si>
    <t>하이브</t>
  </si>
  <si>
    <t>DB손해보험</t>
  </si>
  <si>
    <t>TIGER CD금리투자KIS(합성)</t>
  </si>
  <si>
    <t>포스코인터내셔널</t>
  </si>
  <si>
    <t>아모레퍼시픽</t>
  </si>
  <si>
    <t>S-Oil</t>
  </si>
  <si>
    <t>TIGER 미국S&amp;P500</t>
  </si>
  <si>
    <t>HD현대</t>
  </si>
  <si>
    <t>HD현대마린솔루션</t>
  </si>
  <si>
    <t>현대차2우B</t>
  </si>
  <si>
    <t>KODEX 200</t>
  </si>
  <si>
    <t>한국항공우주</t>
  </si>
  <si>
    <t>HD현대미포</t>
  </si>
  <si>
    <t>맥쿼리인프라</t>
  </si>
  <si>
    <t>현대로템</t>
  </si>
  <si>
    <t>한진칼</t>
  </si>
  <si>
    <t>LG생활건강</t>
  </si>
  <si>
    <t>미래에셋증권</t>
  </si>
  <si>
    <t>에코프로머티</t>
  </si>
  <si>
    <t>삼양식품</t>
  </si>
  <si>
    <t>코웨이</t>
  </si>
  <si>
    <t>한국타이어앤테크놀로지</t>
  </si>
  <si>
    <t>LG유플러스</t>
  </si>
  <si>
    <t>넷마블</t>
  </si>
  <si>
    <t>삼성카드</t>
  </si>
  <si>
    <t>LG디스플레이</t>
  </si>
  <si>
    <t>LS ELECTRIC</t>
  </si>
  <si>
    <t>NH투자증권</t>
  </si>
  <si>
    <t>SK바이오사이언스</t>
  </si>
  <si>
    <t>KODEX KOFR금리액티브(합성)</t>
  </si>
  <si>
    <t>두산밥캣</t>
  </si>
  <si>
    <t>엔씨소프트</t>
  </si>
  <si>
    <t>TIGER 미국나스닥100</t>
  </si>
  <si>
    <t>LIG넥스원</t>
  </si>
  <si>
    <t>한국금융지주</t>
  </si>
  <si>
    <t>삼성증권</t>
  </si>
  <si>
    <t>오리온</t>
  </si>
  <si>
    <t>효성중공업</t>
  </si>
  <si>
    <t>한화시스템</t>
  </si>
  <si>
    <t>CJ제일제당</t>
  </si>
  <si>
    <t>카카오페이</t>
  </si>
  <si>
    <t>LG이노텍</t>
  </si>
  <si>
    <t>두산</t>
  </si>
  <si>
    <t>KODEX 머니마켓액티브</t>
  </si>
  <si>
    <t>GS</t>
  </si>
  <si>
    <t>SKC</t>
  </si>
  <si>
    <t>현대차우</t>
  </si>
  <si>
    <t>엘앤에프</t>
  </si>
  <si>
    <t>강원랜드</t>
  </si>
  <si>
    <t>현대오토에버</t>
  </si>
  <si>
    <t>BNK금융지주</t>
  </si>
  <si>
    <t>JB금융지주</t>
  </si>
  <si>
    <t>TIGER KOFR금리액티브(합성)</t>
  </si>
  <si>
    <t>한미약품</t>
  </si>
  <si>
    <t>삼성E&amp;A</t>
  </si>
  <si>
    <t>두산로보틱스</t>
  </si>
  <si>
    <t>시프트업</t>
  </si>
  <si>
    <t>포스코DX</t>
  </si>
  <si>
    <t>한국가스공사</t>
  </si>
  <si>
    <t>TIGER 미국테크TOP10 INDXX</t>
  </si>
  <si>
    <t>키움증권</t>
  </si>
  <si>
    <t>동서</t>
  </si>
  <si>
    <t>LS</t>
  </si>
  <si>
    <t>현대제철</t>
  </si>
  <si>
    <t>한화솔루션</t>
  </si>
  <si>
    <t>KODEX 종합채권(AA-이상)액티브</t>
  </si>
  <si>
    <t>현대건설</t>
  </si>
  <si>
    <t>CJ</t>
  </si>
  <si>
    <t>KODEX 미국S&amp;P500TR</t>
  </si>
  <si>
    <t>롯데케미칼</t>
  </si>
  <si>
    <t>TIGER 미국필라델피아반도체나스닥</t>
  </si>
  <si>
    <t>금호석유</t>
  </si>
  <si>
    <t>휠라홀딩스</t>
  </si>
  <si>
    <t>에스원</t>
  </si>
  <si>
    <t>GS리테일</t>
  </si>
  <si>
    <t>KODEX 레버리지</t>
  </si>
  <si>
    <t>현대해상</t>
  </si>
  <si>
    <t>한화생명</t>
  </si>
  <si>
    <t>RISE 머니마켓액티브</t>
  </si>
  <si>
    <t>롯데지주</t>
  </si>
  <si>
    <t>KODEX 200TR</t>
  </si>
  <si>
    <t>한온시스템</t>
  </si>
  <si>
    <t>농심</t>
  </si>
  <si>
    <t>대한전선</t>
  </si>
  <si>
    <t>제일기획</t>
  </si>
  <si>
    <t>KCC</t>
  </si>
  <si>
    <t>한화</t>
  </si>
  <si>
    <t>에이피알</t>
  </si>
  <si>
    <t>한미사이언스</t>
  </si>
  <si>
    <t>F&amp;F</t>
  </si>
  <si>
    <t>현대엘리베이</t>
  </si>
  <si>
    <t>HL만도</t>
  </si>
  <si>
    <t>녹십자</t>
  </si>
  <si>
    <t>한전기술</t>
  </si>
  <si>
    <t>SK가스</t>
  </si>
  <si>
    <t>영원무역</t>
  </si>
  <si>
    <t>CJ대한통운</t>
  </si>
  <si>
    <t>더존비즈온</t>
  </si>
  <si>
    <t>한전KPS</t>
  </si>
  <si>
    <t>산일전기</t>
  </si>
  <si>
    <t>코스모신소재</t>
  </si>
  <si>
    <t>TIGER 미국배당다우존스</t>
  </si>
  <si>
    <t>TIGER 200</t>
  </si>
  <si>
    <t>팬오션</t>
  </si>
  <si>
    <t>TIGER 차이나전기차SOLACTIVE</t>
  </si>
  <si>
    <t>아모레G</t>
  </si>
  <si>
    <t>KODEX 1년은행양도성예금증서+액티브(합성)</t>
  </si>
  <si>
    <t>한올바이오파마</t>
  </si>
  <si>
    <t>이마트</t>
  </si>
  <si>
    <t>ACE 미국30년국채액티브(H)</t>
  </si>
  <si>
    <t>KODEX 코스닥150레버리지</t>
  </si>
  <si>
    <t>BGF리테일</t>
  </si>
  <si>
    <t>TIGER MSCI Korea TR</t>
  </si>
  <si>
    <t>SK아이이테크놀로지</t>
  </si>
  <si>
    <t>씨에스윈드</t>
  </si>
  <si>
    <t>코스맥스</t>
  </si>
  <si>
    <t>한화인더스트리얼솔루션즈</t>
  </si>
  <si>
    <t>오뚜기</t>
  </si>
  <si>
    <t>롯데쇼핑</t>
  </si>
  <si>
    <t>KODEX 미국나스닥100TR</t>
  </si>
  <si>
    <t>KODEX 단기채권PLUS</t>
  </si>
  <si>
    <t>코리안리</t>
  </si>
  <si>
    <t>ACE 미국S&amp;P500</t>
  </si>
  <si>
    <t>한국앤컴퍼니</t>
  </si>
  <si>
    <t>GS건설</t>
  </si>
  <si>
    <t>호텔신라</t>
  </si>
  <si>
    <t>DGB금융지주</t>
  </si>
  <si>
    <t>하이트진로</t>
  </si>
  <si>
    <t>DB하이텍</t>
  </si>
  <si>
    <t>에스엘</t>
  </si>
  <si>
    <t>대웅제약</t>
  </si>
  <si>
    <t>금양</t>
  </si>
  <si>
    <t>풍산</t>
  </si>
  <si>
    <t>대우건설</t>
  </si>
  <si>
    <t>에스디바이오센서</t>
  </si>
  <si>
    <t>이수페타시스</t>
  </si>
  <si>
    <t>HD현대인프라코어</t>
  </si>
  <si>
    <t>금호타이어</t>
  </si>
  <si>
    <t>RISE 종합채권(A-이상)액티브</t>
  </si>
  <si>
    <t>LG화학우</t>
  </si>
  <si>
    <t>한화엔진</t>
  </si>
  <si>
    <t>신세계</t>
  </si>
  <si>
    <t>동원산업</t>
  </si>
  <si>
    <t>한국콜마</t>
  </si>
  <si>
    <t>TIGER 25-10 회사채(A+이상)액티브</t>
  </si>
  <si>
    <t>SK리츠</t>
  </si>
  <si>
    <t>DL이앤씨</t>
  </si>
  <si>
    <t>신영증권</t>
  </si>
  <si>
    <t>한샘</t>
  </si>
  <si>
    <t>대웅</t>
  </si>
  <si>
    <t>ACE 미국나스닥100</t>
  </si>
  <si>
    <t>동원시스템즈</t>
  </si>
  <si>
    <t>KODEX 코스닥150</t>
  </si>
  <si>
    <t>종근당</t>
  </si>
  <si>
    <t>HDC현대산업개발</t>
  </si>
  <si>
    <t>경동나비엔</t>
  </si>
  <si>
    <t>일진전기</t>
  </si>
  <si>
    <t>롯데렌탈</t>
  </si>
  <si>
    <t>더블유게임즈</t>
  </si>
  <si>
    <t>한솔케미칼</t>
  </si>
  <si>
    <t>OCI홀딩스</t>
  </si>
  <si>
    <t>두산퓨얼셀</t>
  </si>
  <si>
    <t>DI동일</t>
  </si>
  <si>
    <t>DN오토모티브</t>
  </si>
  <si>
    <t>RISE 200</t>
  </si>
  <si>
    <t>KODEX 200선물인버스2X</t>
  </si>
  <si>
    <t>영원무역홀딩스</t>
  </si>
  <si>
    <t>TIGER 미국30년국채커버드콜액티브(H)</t>
  </si>
  <si>
    <t>롯데칠성</t>
  </si>
  <si>
    <t>LX인터내셔널</t>
  </si>
  <si>
    <t>HD현대건설기계</t>
  </si>
  <si>
    <t>현대위아</t>
  </si>
  <si>
    <t>현대백화점</t>
  </si>
  <si>
    <t>KODEX 삼성그룹</t>
  </si>
  <si>
    <t>메리츠 KIS CD금리투자 ETN</t>
  </si>
  <si>
    <t>롯데에너지머티리얼즈</t>
  </si>
  <si>
    <t>솔루엠</t>
  </si>
  <si>
    <t>TIGER CD1년금리액티브(합성)</t>
  </si>
  <si>
    <t>롯데웰푸드</t>
  </si>
  <si>
    <t>RISE CD금리액티브(합성)</t>
  </si>
  <si>
    <t>한일시멘트</t>
  </si>
  <si>
    <t>롯데정밀화학</t>
  </si>
  <si>
    <t>오리온홀딩스</t>
  </si>
  <si>
    <t>ESR켄달스퀘어리츠</t>
  </si>
  <si>
    <t>KB발해인프라</t>
  </si>
  <si>
    <t>세방전지</t>
  </si>
  <si>
    <t>효성티앤씨</t>
  </si>
  <si>
    <t>이수스페셜티케미컬</t>
  </si>
  <si>
    <t>KODEX 25-11 은행채(AA-이상)PLUS액티브</t>
  </si>
  <si>
    <t>SK네트웍스</t>
  </si>
  <si>
    <t>미래에셋생명</t>
  </si>
  <si>
    <t>TIGER 2차전지테마</t>
  </si>
  <si>
    <t>KODEX 2차전지산업</t>
  </si>
  <si>
    <t>미원상사</t>
  </si>
  <si>
    <t>동양생명</t>
  </si>
  <si>
    <t>LS에코에너지</t>
  </si>
  <si>
    <t>파라다이스</t>
  </si>
  <si>
    <t>하나투어</t>
  </si>
  <si>
    <t>KODEX 25-12 은행채(AAA)액티브</t>
  </si>
  <si>
    <t>롯데리츠</t>
  </si>
  <si>
    <t>삼성화재우</t>
  </si>
  <si>
    <t>프레스티지바이오파마</t>
  </si>
  <si>
    <t>CJ CGV</t>
  </si>
  <si>
    <t>LX세미콘</t>
  </si>
  <si>
    <t>보령</t>
  </si>
  <si>
    <t>TIGER 미국배당다우존스타겟커버드콜2호</t>
  </si>
  <si>
    <t>SOL 종합채권(AA-이상)액티브</t>
  </si>
  <si>
    <t>대신증권</t>
  </si>
  <si>
    <t>HS효성첨단소재</t>
  </si>
  <si>
    <t>쿠쿠홀딩스</t>
  </si>
  <si>
    <t>TIGER 단기통안채</t>
  </si>
  <si>
    <t>한화투자증권</t>
  </si>
  <si>
    <t>TCC스틸</t>
  </si>
  <si>
    <t>RISE 미국나스닥100</t>
  </si>
  <si>
    <t>다우기술</t>
  </si>
  <si>
    <t>세아제강지주</t>
  </si>
  <si>
    <t>이노션</t>
  </si>
  <si>
    <t>KG모빌리티</t>
  </si>
  <si>
    <t>효성</t>
  </si>
  <si>
    <t>KODEX Top5PlusTR</t>
  </si>
  <si>
    <t>SK케미칼</t>
  </si>
  <si>
    <t>TIGER TOP10</t>
  </si>
  <si>
    <t>영풍</t>
  </si>
  <si>
    <t>녹십자홀딩스</t>
  </si>
  <si>
    <t>TIGER 25-12 금융채(AA-이상)</t>
  </si>
  <si>
    <t>SK디스커버리</t>
  </si>
  <si>
    <t>하나 CD금리투자 ETN</t>
  </si>
  <si>
    <t>코오롱인더</t>
  </si>
  <si>
    <t>현대지에프홀딩스</t>
  </si>
  <si>
    <t>TKG휴켐스</t>
  </si>
  <si>
    <t>SOL 미국배당다우존스</t>
  </si>
  <si>
    <t>태영건설</t>
  </si>
  <si>
    <t>아시아나항공</t>
  </si>
  <si>
    <t>N2 KIS CD금리투자 ETN</t>
  </si>
  <si>
    <t>KODEX MSCI Korea TR</t>
  </si>
  <si>
    <t>TIGER 인도니프티50</t>
  </si>
  <si>
    <t>SK오션플랜트</t>
  </si>
  <si>
    <t>세아베스틸지주</t>
  </si>
  <si>
    <t>대덕전자</t>
  </si>
  <si>
    <t>NICE평가정보</t>
  </si>
  <si>
    <t>ACE 종합채권(AA-이상)KIS액티브</t>
  </si>
  <si>
    <t>제주항공</t>
  </si>
  <si>
    <t>미원에스씨</t>
  </si>
  <si>
    <t>빙그레</t>
  </si>
  <si>
    <t>LG전자우</t>
  </si>
  <si>
    <t>GKL</t>
  </si>
  <si>
    <t>KOSEF 200TR</t>
  </si>
  <si>
    <t>HDC</t>
  </si>
  <si>
    <t>한국단자</t>
  </si>
  <si>
    <t>ACE 테슬라밸류체인액티브</t>
  </si>
  <si>
    <t>DL</t>
  </si>
  <si>
    <t>대상</t>
  </si>
  <si>
    <t>KODEX 단기채권</t>
  </si>
  <si>
    <t>RISE 미국S&amp;P500</t>
  </si>
  <si>
    <t>덴티움</t>
  </si>
  <si>
    <t>신한알파리츠</t>
  </si>
  <si>
    <t>HD현대마린엔진</t>
  </si>
  <si>
    <t>태광산업</t>
  </si>
  <si>
    <t>코스모화학</t>
  </si>
  <si>
    <t>아이에스동서</t>
  </si>
  <si>
    <t>TIGER 미국30년국채스트립액티브(합성 H)</t>
  </si>
  <si>
    <t>교보증권</t>
  </si>
  <si>
    <t>동아쏘시오홀딩스</t>
  </si>
  <si>
    <t>TIGER 종합채권(AA-이상)액티브</t>
  </si>
  <si>
    <t>NHN</t>
  </si>
  <si>
    <t>넥센타이어</t>
  </si>
  <si>
    <t>한화리츠</t>
  </si>
  <si>
    <t>롯데손해보험</t>
  </si>
  <si>
    <t>일진하이솔루스</t>
  </si>
  <si>
    <t>TIGER 차이나항셍테크</t>
  </si>
  <si>
    <t>카프로</t>
  </si>
  <si>
    <t>롯데관광개발</t>
  </si>
  <si>
    <t>TIGER 미국달러단기채권액티브</t>
  </si>
  <si>
    <t>KCC글라스</t>
  </si>
  <si>
    <t>KODEX 미국빅테크10(H)</t>
  </si>
  <si>
    <t>솔루스첨단소재</t>
  </si>
  <si>
    <t>N2 코스피 변동성 매칭형 양매도 ETN</t>
  </si>
  <si>
    <t>제이알글로벌리츠</t>
  </si>
  <si>
    <t>SNT모티브</t>
  </si>
  <si>
    <t>동원F&amp;B</t>
  </si>
  <si>
    <t>SNT다이내믹스</t>
  </si>
  <si>
    <t>케이카</t>
  </si>
  <si>
    <t>KG스틸</t>
  </si>
  <si>
    <t>ACE KRX금현물</t>
  </si>
  <si>
    <t>TIGER 단기채권액티브</t>
  </si>
  <si>
    <t>삼양홀딩스</t>
  </si>
  <si>
    <t>명신산업</t>
  </si>
  <si>
    <t>쏘카</t>
  </si>
  <si>
    <t>한세실업</t>
  </si>
  <si>
    <t>지역난방공사</t>
  </si>
  <si>
    <t>신풍제약</t>
  </si>
  <si>
    <t>티웨이항공</t>
  </si>
  <si>
    <t>TIGER 리츠부동산인프라</t>
  </si>
  <si>
    <t>삼아알미늄</t>
  </si>
  <si>
    <t>케이씨텍</t>
  </si>
  <si>
    <t>OCI</t>
  </si>
  <si>
    <t>미래에셋증권2우B</t>
  </si>
  <si>
    <t>삼성 레버리지 WTI원유 선물 ETN</t>
  </si>
  <si>
    <t>KODEX 인버스</t>
  </si>
  <si>
    <t>PLUS 200</t>
  </si>
  <si>
    <t>ACE 미국배당다우존스</t>
  </si>
  <si>
    <t>후성</t>
  </si>
  <si>
    <t>TIGER 미국나스닥100타겟데일리커버드콜</t>
  </si>
  <si>
    <t>대한해운</t>
  </si>
  <si>
    <t>JW중외제약</t>
  </si>
  <si>
    <t>비에이치</t>
  </si>
  <si>
    <t>TIGER Fn반도체TOP10</t>
  </si>
  <si>
    <t>TIGER 24-12 금융채(AA-이상)</t>
  </si>
  <si>
    <t>진에어</t>
  </si>
  <si>
    <t>유안타증권</t>
  </si>
  <si>
    <t>화승엔터프라이즈</t>
  </si>
  <si>
    <t>TIGER 미국달러SOFR금리액티브(합성)</t>
  </si>
  <si>
    <t>한국카본</t>
  </si>
  <si>
    <t>현대홈쇼핑</t>
  </si>
  <si>
    <t>KODEX 미국반도체MV</t>
  </si>
  <si>
    <t>KODEX 인도Nifty50</t>
  </si>
  <si>
    <t>LX홀딩스</t>
  </si>
  <si>
    <t>동아에스티</t>
  </si>
  <si>
    <t>대한유화</t>
  </si>
  <si>
    <t>TIGER 200 IT</t>
  </si>
  <si>
    <t>KB KIS CD금리투자 ETN</t>
  </si>
  <si>
    <t>드림텍</t>
  </si>
  <si>
    <t>ACE 미국빅테크TOP7 Plus</t>
  </si>
  <si>
    <t>삼양사</t>
  </si>
  <si>
    <t>율촌화학</t>
  </si>
  <si>
    <t>KODEX 국고채30년액티브</t>
  </si>
  <si>
    <t>한화손해보험</t>
  </si>
  <si>
    <t>현대그린푸드</t>
  </si>
  <si>
    <t>아세아</t>
  </si>
  <si>
    <t>더본코리아</t>
  </si>
  <si>
    <t>F&amp;F홀딩스</t>
  </si>
  <si>
    <t>KODEX 자동차</t>
  </si>
  <si>
    <t>E1</t>
  </si>
  <si>
    <t>RISE 단기통안채</t>
  </si>
  <si>
    <t>바이오노트</t>
  </si>
  <si>
    <t>PLUS 머니마켓액티브</t>
  </si>
  <si>
    <t>TIGER 2차전지소재Fn</t>
  </si>
  <si>
    <t>KODEX 국고채3년</t>
  </si>
  <si>
    <t>퍼시스</t>
  </si>
  <si>
    <t>고려제강</t>
  </si>
  <si>
    <t>신한 레버리지 WTI원유 선물 ETN(H)</t>
  </si>
  <si>
    <t>PI첨단소재</t>
  </si>
  <si>
    <t>KODEX 미국30년국채타겟커버드콜(합성 H)</t>
  </si>
  <si>
    <t>세진중공업</t>
  </si>
  <si>
    <t>KODEX 반도체</t>
  </si>
  <si>
    <t>쿠쿠홈시스</t>
  </si>
  <si>
    <t>히어로즈 머니마켓액티브</t>
  </si>
  <si>
    <t>LF</t>
  </si>
  <si>
    <t>PLUS 고배당주</t>
  </si>
  <si>
    <t>한국쉘석유</t>
  </si>
  <si>
    <t>대상홀딩스</t>
  </si>
  <si>
    <t>TIGER 미국테크TOP10타겟커버드콜</t>
  </si>
  <si>
    <t>유니드</t>
  </si>
  <si>
    <t>한일홀딩스</t>
  </si>
  <si>
    <t>현대퓨처넷</t>
  </si>
  <si>
    <t>가온전선</t>
  </si>
  <si>
    <t>SOL 초단기채권액티브</t>
  </si>
  <si>
    <t>지누스</t>
  </si>
  <si>
    <t>키움 CD금리투자 ETN</t>
  </si>
  <si>
    <t>남양유업</t>
  </si>
  <si>
    <t>HANARO 200</t>
  </si>
  <si>
    <t>SK이터닉스</t>
  </si>
  <si>
    <t>KODEX 미국S&amp;P500(H)</t>
  </si>
  <si>
    <t>NICE</t>
  </si>
  <si>
    <t>동국제강</t>
  </si>
  <si>
    <t>대신증권우</t>
  </si>
  <si>
    <t>두산우</t>
  </si>
  <si>
    <t>SOL 조선TOP3플러스</t>
  </si>
  <si>
    <t>풀무원</t>
  </si>
  <si>
    <t>KOSEF 국고채10년</t>
  </si>
  <si>
    <t>SPC삼립</t>
  </si>
  <si>
    <t>맵스리얼티1</t>
  </si>
  <si>
    <t>KB스타리츠</t>
  </si>
  <si>
    <t>삼성FN리츠</t>
  </si>
  <si>
    <t>STX엔진</t>
  </si>
  <si>
    <t>코람코라이프인프라리츠</t>
  </si>
  <si>
    <t>RISE 미국30년국채엔화노출(합성 H)</t>
  </si>
  <si>
    <t>KODEX 선진국MSCI World</t>
  </si>
  <si>
    <t>파미셀</t>
  </si>
  <si>
    <t>세아홀딩스</t>
  </si>
  <si>
    <t>ACE 글로벌반도체TOP4 Plus SOLACTIVE</t>
  </si>
  <si>
    <t>한국철강</t>
  </si>
  <si>
    <t>흥아해운</t>
  </si>
  <si>
    <t>아세아시멘트</t>
  </si>
  <si>
    <t>해성디에스</t>
  </si>
  <si>
    <t>대한제강</t>
  </si>
  <si>
    <t>신세계인터내셔날</t>
  </si>
  <si>
    <t>KODEX 코스피</t>
  </si>
  <si>
    <t>한섬</t>
  </si>
  <si>
    <t>신도리코</t>
  </si>
  <si>
    <t>현대차3우B</t>
  </si>
  <si>
    <t>엠씨넥스</t>
  </si>
  <si>
    <t>1Q 머니마켓액티브</t>
  </si>
  <si>
    <t>사조대림</t>
  </si>
  <si>
    <t>KOSEF 200</t>
  </si>
  <si>
    <t>SNT홀딩스</t>
  </si>
  <si>
    <t>ACE 200</t>
  </si>
  <si>
    <t>풍산홀딩스</t>
  </si>
  <si>
    <t>스틱인베스트먼트</t>
  </si>
  <si>
    <t>TIGER 미국나스닥100커버드콜(합성)</t>
  </si>
  <si>
    <t>영진약품</t>
  </si>
  <si>
    <t>애경산업</t>
  </si>
  <si>
    <t>RISE KIS국고채30년Enhanced</t>
  </si>
  <si>
    <t>전진건설로봇</t>
  </si>
  <si>
    <t>SNT에너지</t>
  </si>
  <si>
    <t>한국자산신탁</t>
  </si>
  <si>
    <t>삼천리</t>
  </si>
  <si>
    <t>SGC에너지</t>
  </si>
  <si>
    <t>KODEX 미국달러SOFR금리액티브(합성)</t>
  </si>
  <si>
    <t>HL홀딩스</t>
  </si>
  <si>
    <t>애경케미칼</t>
  </si>
  <si>
    <t>이아이디</t>
  </si>
  <si>
    <t>아모레퍼시픽우</t>
  </si>
  <si>
    <t>KISCO홀딩스</t>
  </si>
  <si>
    <t>조광피혁</t>
  </si>
  <si>
    <t>백광산업</t>
  </si>
  <si>
    <t>한화3우B</t>
  </si>
  <si>
    <t>KODEX 미국AI테크TOP10타겟커버드콜</t>
  </si>
  <si>
    <t>히어로즈 종합채권(AA-이상)액티브</t>
  </si>
  <si>
    <t>TIGER 미국S&amp;P500TR(H)</t>
  </si>
  <si>
    <t>BGF</t>
  </si>
  <si>
    <t>세아제강</t>
  </si>
  <si>
    <t>삼성 인버스 2X 천연가스 선물 ETN C</t>
  </si>
  <si>
    <t>KODEX 미국나스닥100(H)</t>
  </si>
  <si>
    <t>TIGER 중장기국채</t>
  </si>
  <si>
    <t>KODEX 은행</t>
  </si>
  <si>
    <t>CJ4우(전환)</t>
  </si>
  <si>
    <t>일동제약</t>
  </si>
  <si>
    <t>한국금융지주우</t>
  </si>
  <si>
    <t>서연이화</t>
  </si>
  <si>
    <t>한투 KIS CD금리투자 ETN</t>
  </si>
  <si>
    <t>대원제약</t>
  </si>
  <si>
    <t>TIGER 2차전지TOP10</t>
  </si>
  <si>
    <t>부광약품</t>
  </si>
  <si>
    <t>KODEX 26-12 회사채(AA-이상)액티브</t>
  </si>
  <si>
    <t>남해화학</t>
  </si>
  <si>
    <t>아세아제지</t>
  </si>
  <si>
    <t>디아이</t>
  </si>
  <si>
    <t>한전산업</t>
  </si>
  <si>
    <t>HJ중공업</t>
  </si>
  <si>
    <t>KODEX 미국30년국채울트라선물(H)</t>
  </si>
  <si>
    <t>엘브이엠씨홀딩스</t>
  </si>
  <si>
    <t>KODEX 미국30년국채액티브(H)</t>
  </si>
  <si>
    <t>삼성 인버스 2X 코스닥150 선물 ETN</t>
  </si>
  <si>
    <t>유나이티드제약</t>
  </si>
  <si>
    <t>LX하우시스</t>
  </si>
  <si>
    <t>농심홀딩스</t>
  </si>
  <si>
    <t>예스코홀딩스</t>
  </si>
  <si>
    <t>TIGER 글로벌자율주행&amp;전기차SOLACTIVE</t>
  </si>
  <si>
    <t>KODEX 미국배당다우존스</t>
  </si>
  <si>
    <t>광동제약</t>
  </si>
  <si>
    <t>롯데이노베이트</t>
  </si>
  <si>
    <t>LG생활건강우</t>
  </si>
  <si>
    <t>KODEX ESG종합채권(A-이상)액티브</t>
  </si>
  <si>
    <t>미래에셋 레버리지 원유선물혼합 ETN(H)</t>
  </si>
  <si>
    <t>DB</t>
  </si>
  <si>
    <t>신성통상</t>
  </si>
  <si>
    <t>SBS</t>
  </si>
  <si>
    <t>모토닉</t>
  </si>
  <si>
    <t>한진</t>
  </si>
  <si>
    <t>백산</t>
  </si>
  <si>
    <t>수산인더스트리</t>
  </si>
  <si>
    <t>이리츠코크렙</t>
  </si>
  <si>
    <t>TIGER 테슬라채권혼합Fn</t>
  </si>
  <si>
    <t>PLUS 종합채권(AA-이상)액티브</t>
  </si>
  <si>
    <t>삼화콘덴서</t>
  </si>
  <si>
    <t>CR홀딩스</t>
  </si>
  <si>
    <t>TIMEFOLIO 글로벌AI인공지능액티브</t>
  </si>
  <si>
    <t>KODEX 25-11 회사채(A+이상)액티브</t>
  </si>
  <si>
    <t>에이프로젠</t>
  </si>
  <si>
    <t>TIGER 코리아밸류업</t>
  </si>
  <si>
    <t>아이마켓코리아</t>
  </si>
  <si>
    <t>DS단석</t>
  </si>
  <si>
    <t>부국증권</t>
  </si>
  <si>
    <t>TIGER 헬스케어</t>
  </si>
  <si>
    <t>한일현대시멘트</t>
  </si>
  <si>
    <t>1Q CD금리액티브(합성)</t>
  </si>
  <si>
    <t>TIGER 글로벌리튬&amp;2차전지SOLACTIVE(합성)</t>
  </si>
  <si>
    <t>에어부산</t>
  </si>
  <si>
    <t>자화전자</t>
  </si>
  <si>
    <t>송원산업</t>
  </si>
  <si>
    <t>교촌에프앤비</t>
  </si>
  <si>
    <t>대동</t>
  </si>
  <si>
    <t>삼일제약</t>
  </si>
  <si>
    <t>한국토지신탁</t>
  </si>
  <si>
    <t>삼양패키징</t>
  </si>
  <si>
    <t>TIGER 일본니케이225</t>
  </si>
  <si>
    <t>현대코퍼레이션</t>
  </si>
  <si>
    <t>YG PLUS</t>
  </si>
  <si>
    <t>SIMPAC</t>
  </si>
  <si>
    <t>서울가스</t>
  </si>
  <si>
    <t>유진투자증권</t>
  </si>
  <si>
    <t>KG케미칼</t>
  </si>
  <si>
    <t>일성건설</t>
  </si>
  <si>
    <t>종근당홀딩스</t>
  </si>
  <si>
    <t>삼진제약</t>
  </si>
  <si>
    <t>KODEX 국고채10년액티브</t>
  </si>
  <si>
    <t>국도화학</t>
  </si>
  <si>
    <t>1Q 단기금융채액티브</t>
  </si>
  <si>
    <t>제주은행</t>
  </si>
  <si>
    <t>신성이엔지</t>
  </si>
  <si>
    <t>화승인더</t>
  </si>
  <si>
    <t>삼성SDI우</t>
  </si>
  <si>
    <t>TIGER 27-04회사채(A+이상)액티브</t>
  </si>
  <si>
    <t>넥센</t>
  </si>
  <si>
    <t>화신</t>
  </si>
  <si>
    <t>이연제약</t>
  </si>
  <si>
    <t>신대양제지</t>
  </si>
  <si>
    <t>대한제당</t>
  </si>
  <si>
    <t>대원강업</t>
  </si>
  <si>
    <t>KOSEF 인도Nifty50(합성)</t>
  </si>
  <si>
    <t>삼영무역</t>
  </si>
  <si>
    <t>현대차증권</t>
  </si>
  <si>
    <t>동국홀딩스</t>
  </si>
  <si>
    <t>HD현대에너지솔루션</t>
  </si>
  <si>
    <t>잇츠한불</t>
  </si>
  <si>
    <t>콜마홀딩스</t>
  </si>
  <si>
    <t>광주신세계</t>
  </si>
  <si>
    <t>NH투자증권우</t>
  </si>
  <si>
    <t>ACE 베트남VN30(합성)</t>
  </si>
  <si>
    <t>TIGER 투자등급회사채액티브</t>
  </si>
  <si>
    <t>TIGER 미국S&amp;P500동일가중</t>
  </si>
  <si>
    <t>RISE KOFR금리액티브(합성)</t>
  </si>
  <si>
    <t>SK증권</t>
  </si>
  <si>
    <t>스카이라이프</t>
  </si>
  <si>
    <t>삼부토건</t>
  </si>
  <si>
    <t>ACE CD금리&amp;초단기채권액티브</t>
  </si>
  <si>
    <t>RISE 200위클리커버드콜</t>
  </si>
  <si>
    <t>KPX홀딩스</t>
  </si>
  <si>
    <t>대성에너지</t>
  </si>
  <si>
    <t>한국화장품제조</t>
  </si>
  <si>
    <t>DB금융투자</t>
  </si>
  <si>
    <t>TIGER 미국나스닥100TR(H)</t>
  </si>
  <si>
    <t>PLUS K방산</t>
  </si>
  <si>
    <t>TIGER 미국필라델피아반도체레버리지(합성)</t>
  </si>
  <si>
    <t>KODEX 미국AI전력핵심인프라</t>
  </si>
  <si>
    <t>신한 인버스0.5X S&amp;P500 VIX S/T선물 ETN</t>
  </si>
  <si>
    <t>LS네트웍스</t>
  </si>
  <si>
    <t>도화엔지니어링</t>
  </si>
  <si>
    <t>대덕</t>
  </si>
  <si>
    <t>이월드</t>
  </si>
  <si>
    <t>케이씨</t>
  </si>
  <si>
    <t>TIGER 은행고배당플러스TOP10</t>
  </si>
  <si>
    <t>SOL 미국배당다우존스(H)</t>
  </si>
  <si>
    <t>이지스밸류리츠</t>
  </si>
  <si>
    <t>TIGER 미국S&amp;P500타겟데일리커버드콜</t>
  </si>
  <si>
    <t>TYM</t>
  </si>
  <si>
    <t>환인제약</t>
  </si>
  <si>
    <t>KODEX 테슬라커버드콜채권혼합액티브</t>
  </si>
  <si>
    <t>HDC랩스</t>
  </si>
  <si>
    <t>GS글로벌</t>
  </si>
  <si>
    <t>하이트진로홀딩스</t>
  </si>
  <si>
    <t>한화갤러리아</t>
  </si>
  <si>
    <t>KODEX 코스닥150선물인버스</t>
  </si>
  <si>
    <t>한농화성</t>
  </si>
  <si>
    <t>주성코퍼레이션</t>
  </si>
  <si>
    <t>KODEX 미국나스닥100레버리지(합성 H)</t>
  </si>
  <si>
    <t>세방</t>
  </si>
  <si>
    <t>휴스틸</t>
  </si>
  <si>
    <t>KPX케미칼</t>
  </si>
  <si>
    <t>JW홀딩스</t>
  </si>
  <si>
    <t>일성아이에스</t>
  </si>
  <si>
    <t>대한제분</t>
  </si>
  <si>
    <t>RISE 200TR</t>
  </si>
  <si>
    <t>SOL AI반도체소부장</t>
  </si>
  <si>
    <t>한솔제지</t>
  </si>
  <si>
    <t>삼성 레버리지 천연가스 선물 ETN C</t>
  </si>
  <si>
    <t>AJ네트웍스</t>
  </si>
  <si>
    <t>대교</t>
  </si>
  <si>
    <t>RISE ESG사회책임투자</t>
  </si>
  <si>
    <t>TIGER 미국S&amp;P500선물(H)</t>
  </si>
  <si>
    <t>넥스틸</t>
  </si>
  <si>
    <t>흥국화재</t>
  </si>
  <si>
    <t>한투 레버리지 S&amp;P500 선물 ETN(H)</t>
  </si>
  <si>
    <t>코리아써키트</t>
  </si>
  <si>
    <t>신한서부티엔디리츠</t>
  </si>
  <si>
    <t>일양약품</t>
  </si>
  <si>
    <t>코오롱ENP</t>
  </si>
  <si>
    <t>SOL 미국30년국채커버드콜(합성)</t>
  </si>
  <si>
    <t>KODEX 차이나항셍테크</t>
  </si>
  <si>
    <t>TIGER 반도체</t>
  </si>
  <si>
    <t>RISE 비메모리반도체액티브</t>
  </si>
  <si>
    <t>KSS해운</t>
  </si>
  <si>
    <t>KODEX 코리아밸류업</t>
  </si>
  <si>
    <t>삼영전자</t>
  </si>
  <si>
    <t>삼화전기</t>
  </si>
  <si>
    <t>TIGER 글로벌AI액티브</t>
  </si>
  <si>
    <t>KODEX AI전력핵심설비</t>
  </si>
  <si>
    <t>RISE 수소경제테마</t>
  </si>
  <si>
    <t>KODEX 2차전지산업레버리지</t>
  </si>
  <si>
    <t>한미글로벌</t>
  </si>
  <si>
    <t>TIGER 미국테크TOP10 INDXX(H)</t>
  </si>
  <si>
    <t>TIGER 화장품</t>
  </si>
  <si>
    <t>방림</t>
  </si>
  <si>
    <t>ACE 국고채10년</t>
  </si>
  <si>
    <t>알루코</t>
  </si>
  <si>
    <t>TIMEFOLIO 미국나스닥100액티브</t>
  </si>
  <si>
    <t>동성케미컬</t>
  </si>
  <si>
    <t>제이에스코퍼레이션</t>
  </si>
  <si>
    <t>웅진씽크빅</t>
  </si>
  <si>
    <t>하나제약</t>
  </si>
  <si>
    <t>LG헬로비전</t>
  </si>
  <si>
    <t>대원전선</t>
  </si>
  <si>
    <t>HLB글로벌</t>
  </si>
  <si>
    <t>디앤디플랫폼리츠</t>
  </si>
  <si>
    <t>조선내화</t>
  </si>
  <si>
    <t>일진홀딩스</t>
  </si>
  <si>
    <t>성신양회</t>
  </si>
  <si>
    <t>KODEX TRF3070</t>
  </si>
  <si>
    <t>에이블씨엔씨</t>
  </si>
  <si>
    <t>KODEX 골드선물(H)</t>
  </si>
  <si>
    <t>TIGER 글로벌비만치료제TOP2Plus</t>
  </si>
  <si>
    <t>한국공항</t>
  </si>
  <si>
    <t>미원홀딩스</t>
  </si>
  <si>
    <t>무학</t>
  </si>
  <si>
    <t>동아지질</t>
  </si>
  <si>
    <t>코람코더원리츠</t>
  </si>
  <si>
    <t>동양</t>
  </si>
  <si>
    <t>BYC</t>
  </si>
  <si>
    <t>남선알미늄</t>
  </si>
  <si>
    <t>조일알미늄</t>
  </si>
  <si>
    <t>KODEX 단기변동금리부채권액티브</t>
  </si>
  <si>
    <t>동국씨엠</t>
  </si>
  <si>
    <t>ACE 미국달러SOFR금리(합성)</t>
  </si>
  <si>
    <t>TIGER 차이나CSI300</t>
  </si>
  <si>
    <t>LG우</t>
  </si>
  <si>
    <t>ACE 미국S&amp;P500채권혼합액티브</t>
  </si>
  <si>
    <t>JW생명과학</t>
  </si>
  <si>
    <t>경보제약</t>
  </si>
  <si>
    <t>동화약품</t>
  </si>
  <si>
    <t>ACE 미국빅테크7+데일리타겟커버드콜(합성)</t>
  </si>
  <si>
    <t>노루홀딩스</t>
  </si>
  <si>
    <t>사조산업</t>
  </si>
  <si>
    <t>진양홀딩스</t>
  </si>
  <si>
    <t>경농</t>
  </si>
  <si>
    <t>미원화학</t>
  </si>
  <si>
    <t>현대비앤지스틸</t>
  </si>
  <si>
    <t>콘텐트리중앙</t>
  </si>
  <si>
    <t>한세예스24홀딩스</t>
  </si>
  <si>
    <t>삼화페인트</t>
  </si>
  <si>
    <t>HANARO Fn K-반도체</t>
  </si>
  <si>
    <t>롯데하이마트</t>
  </si>
  <si>
    <t>해태제과식품</t>
  </si>
  <si>
    <t>CJ제일제당 우</t>
  </si>
  <si>
    <t>코오롱</t>
  </si>
  <si>
    <t>포스코스틸리온</t>
  </si>
  <si>
    <t>RISE 25-06 은행채(AA+이상)액티브</t>
  </si>
  <si>
    <t>한국석유</t>
  </si>
  <si>
    <t>일신방직</t>
  </si>
  <si>
    <t>히어로즈 CD금리액티브(합성)</t>
  </si>
  <si>
    <t>진원생명과학</t>
  </si>
  <si>
    <t>RISE 25-03 회사채(AA-이상)액티브</t>
  </si>
  <si>
    <t>코오롱글로벌</t>
  </si>
  <si>
    <t>SOL 200TR</t>
  </si>
  <si>
    <t>경방</t>
  </si>
  <si>
    <t>한독</t>
  </si>
  <si>
    <t>제일약품</t>
  </si>
  <si>
    <t>HANARO MSCI Korea TR</t>
  </si>
  <si>
    <t>KODEX 장기종합채권(AA-이상)액티브</t>
  </si>
  <si>
    <t>RISE 단기국공채액티브</t>
  </si>
  <si>
    <t>삼익THK</t>
  </si>
  <si>
    <t>현대리바트</t>
  </si>
  <si>
    <t>TIGER 인도빌리언컨슈머</t>
  </si>
  <si>
    <t>SOL 국고채10년</t>
  </si>
  <si>
    <t>강남제비스코</t>
  </si>
  <si>
    <t>미창석유</t>
  </si>
  <si>
    <t>한양증권</t>
  </si>
  <si>
    <t>서연</t>
  </si>
  <si>
    <t>TIGER 글로벌혁신블루칩TOP10</t>
  </si>
  <si>
    <t>삼성전기우</t>
  </si>
  <si>
    <t>TIGER 미국채10년선물</t>
  </si>
  <si>
    <t>한국제지</t>
  </si>
  <si>
    <t>KODEX 200액티브</t>
  </si>
  <si>
    <t>KEC</t>
  </si>
  <si>
    <t>NPC</t>
  </si>
  <si>
    <t>노루페인트</t>
  </si>
  <si>
    <t>삼성출판사</t>
  </si>
  <si>
    <t>S-Oil우</t>
  </si>
  <si>
    <t>대동전자</t>
  </si>
  <si>
    <t>TIGER 미국투자등급회사채액티브(H)</t>
  </si>
  <si>
    <t>금호석유우</t>
  </si>
  <si>
    <t>다올투자증권</t>
  </si>
  <si>
    <t>대유플러스</t>
  </si>
  <si>
    <t>TIGER 국고채30년스트립액티브</t>
  </si>
  <si>
    <t>RISE 25-11 회사채(AA-이상)액티브</t>
  </si>
  <si>
    <t>SOL 미국배당미국채혼합50</t>
  </si>
  <si>
    <t>경동인베스트</t>
  </si>
  <si>
    <t>KB 블룸버그 인버스2X 천연가스선물 ETN(H)</t>
  </si>
  <si>
    <t>모나용평</t>
  </si>
  <si>
    <t>페이퍼코리아</t>
  </si>
  <si>
    <t>ACE 엔비디아채권혼합블룸버그</t>
  </si>
  <si>
    <t>한투 인버스 2X 코스닥150선물 ETN</t>
  </si>
  <si>
    <t>메리츠 3X 레버리지 국채30년 ETN</t>
  </si>
  <si>
    <t>무림P&amp;P</t>
  </si>
  <si>
    <t>TIGER 미국MSCI리츠(합성 H)</t>
  </si>
  <si>
    <t>KODEX 미국달러선물인버스2X</t>
  </si>
  <si>
    <t>TIGER 차이나과창판STAR50(합성)</t>
  </si>
  <si>
    <t>일진다이아</t>
  </si>
  <si>
    <t>오리엔트바이오</t>
  </si>
  <si>
    <t>신라교역</t>
  </si>
  <si>
    <t>삼양통상</t>
  </si>
  <si>
    <t>대신증권2우B</t>
  </si>
  <si>
    <t>신세계 I&amp;C</t>
  </si>
  <si>
    <t>일신석재</t>
  </si>
  <si>
    <t>ACE 엔비디아밸류체인액티브</t>
  </si>
  <si>
    <t>ACE 26-06 회사채(AA-이상)액티브</t>
  </si>
  <si>
    <t>대한화섬</t>
  </si>
  <si>
    <t>효성화학</t>
  </si>
  <si>
    <t>TIGER 글로벌온디바이스AI</t>
  </si>
  <si>
    <t>유니켐</t>
  </si>
  <si>
    <t>태경산업</t>
  </si>
  <si>
    <t>디아이씨</t>
  </si>
  <si>
    <t>토니모리</t>
  </si>
  <si>
    <t>대성산업</t>
  </si>
  <si>
    <t>에이프로젠바이오로직스</t>
  </si>
  <si>
    <t>KODEX 미국S&amp;P500선물(H)</t>
  </si>
  <si>
    <t>이지스레지던스리츠</t>
  </si>
  <si>
    <t>TIGER BBIG</t>
  </si>
  <si>
    <t>NH올원리츠</t>
  </si>
  <si>
    <t>삼성제약</t>
  </si>
  <si>
    <t>서흥</t>
  </si>
  <si>
    <t>아시아나IDT</t>
  </si>
  <si>
    <t>한국주철관</t>
  </si>
  <si>
    <t>AK홀딩스</t>
  </si>
  <si>
    <t>RISE 글로벌자산배분액티브</t>
  </si>
  <si>
    <t>인스코비</t>
  </si>
  <si>
    <t>효성ITX</t>
  </si>
  <si>
    <t>삼성 인버스 2X WTI원유 선물 ETN</t>
  </si>
  <si>
    <t>티와이홀딩스</t>
  </si>
  <si>
    <t>TIGER 미국나스닥100TR채권혼합Fn</t>
  </si>
  <si>
    <t>대창단조</t>
  </si>
  <si>
    <t>선진</t>
  </si>
  <si>
    <t>KODEX 바이오</t>
  </si>
  <si>
    <t>이수화학</t>
  </si>
  <si>
    <t>신세계건설</t>
  </si>
  <si>
    <t>RISE 2차전지액티브</t>
  </si>
  <si>
    <t>신원</t>
  </si>
  <si>
    <t>KODEX TDF2050액티브</t>
  </si>
  <si>
    <t>퍼스텍</t>
  </si>
  <si>
    <t>사조동아원</t>
  </si>
  <si>
    <t>SK디앤디</t>
  </si>
  <si>
    <t>태림포장</t>
  </si>
  <si>
    <t>유수홀딩스</t>
  </si>
  <si>
    <t>이구산업</t>
  </si>
  <si>
    <t>한투 코스피 양매도 5% OTM ETN</t>
  </si>
  <si>
    <t>PLUS 코스피TR</t>
  </si>
  <si>
    <t>신흥</t>
  </si>
  <si>
    <t>TIGER 미국테크TOP10채권혼합</t>
  </si>
  <si>
    <t>삼성물산우B</t>
  </si>
  <si>
    <t>TIGER 코스피</t>
  </si>
  <si>
    <t>키다리스튜디오</t>
  </si>
  <si>
    <t>STX</t>
  </si>
  <si>
    <t>ACE 미국WideMoat동일가중</t>
  </si>
  <si>
    <t>ACE 미국500데일리타겟커버드콜(합성)</t>
  </si>
  <si>
    <t>덕성</t>
  </si>
  <si>
    <t>미래에셋 코스피 양매도 5% OTM ETN</t>
  </si>
  <si>
    <t>KODEX 한국부동산리츠인프라</t>
  </si>
  <si>
    <t>KODEX 2차전지핵심소재10</t>
  </si>
  <si>
    <t>벽산</t>
  </si>
  <si>
    <t>금호에이치티</t>
  </si>
  <si>
    <t>SOL 2차전지소부장Fn</t>
  </si>
  <si>
    <t>SOL 미국AI소프트웨어</t>
  </si>
  <si>
    <t>ACE 24-12 회사채(AA-이상)액티브</t>
  </si>
  <si>
    <t>TIGER 미국AI빅테크10</t>
  </si>
  <si>
    <t>우진</t>
  </si>
  <si>
    <t>유화증권</t>
  </si>
  <si>
    <t>디씨엠</t>
  </si>
  <si>
    <t>디와이파워</t>
  </si>
  <si>
    <t>자이에스앤디</t>
  </si>
  <si>
    <t>CJ우</t>
  </si>
  <si>
    <t>유한양행우</t>
  </si>
  <si>
    <t>진흥기업</t>
  </si>
  <si>
    <t>만호제강</t>
  </si>
  <si>
    <t>제일파마홀딩스</t>
  </si>
  <si>
    <t>SOL 미국테크TOP10</t>
  </si>
  <si>
    <t>KH 필룩스</t>
  </si>
  <si>
    <t>TIGER 바이오TOP10</t>
  </si>
  <si>
    <t>TIMEFOLIO K바이오액티브</t>
  </si>
  <si>
    <t>태경케미컬</t>
  </si>
  <si>
    <t>한투 블룸버그 인버스 2X 천연가스선물 ETN</t>
  </si>
  <si>
    <t>극동유화</t>
  </si>
  <si>
    <t>아모레G3우(전환)</t>
  </si>
  <si>
    <t>금강공업</t>
  </si>
  <si>
    <t>SOL 미국S&amp;P500</t>
  </si>
  <si>
    <t>1Q 25-08 회사채(A+이상)액티브</t>
  </si>
  <si>
    <t>KIB플러그에너지</t>
  </si>
  <si>
    <t>진양산업</t>
  </si>
  <si>
    <t>KODEX 미국나스닥100선물(H)</t>
  </si>
  <si>
    <t>한솔테크닉스</t>
  </si>
  <si>
    <t>종근당바이오</t>
  </si>
  <si>
    <t>KODEX 미국배당커버드콜액티브</t>
  </si>
  <si>
    <t>신세계푸드</t>
  </si>
  <si>
    <t>RISE 국고채3년선물인버스</t>
  </si>
  <si>
    <t>RISE IT플러스</t>
  </si>
  <si>
    <t>ACE 2월만기자동연장회사채AA-이상액티브</t>
  </si>
  <si>
    <t>코오롱모빌리티그룹</t>
  </si>
  <si>
    <t>동성제약</t>
  </si>
  <si>
    <t>PLUS 국고채10년액티브</t>
  </si>
  <si>
    <t>삼영</t>
  </si>
  <si>
    <t>한투 나스닥 100 ETN</t>
  </si>
  <si>
    <t>세아특수강</t>
  </si>
  <si>
    <t>KoAct 바이오헬스케어액티브</t>
  </si>
  <si>
    <t>ACE 중국본토CSI300</t>
  </si>
  <si>
    <t>TIGER 미국필라델피아AI반도체나스닥</t>
  </si>
  <si>
    <t>SG글로벌</t>
  </si>
  <si>
    <t>TIGER 코스닥150</t>
  </si>
  <si>
    <t>태경비케이</t>
  </si>
  <si>
    <t>KCTC</t>
  </si>
  <si>
    <t>TIGER 미국나스닥100레버리지(합성)</t>
  </si>
  <si>
    <t>조선선재</t>
  </si>
  <si>
    <t>청호ICT</t>
  </si>
  <si>
    <t>RISE 코스닥150</t>
  </si>
  <si>
    <t>현대약품</t>
  </si>
  <si>
    <t>KTcs</t>
  </si>
  <si>
    <t>KODEX 미국배당다우존스타겟커버드콜</t>
  </si>
  <si>
    <t>TIGER 미국AI빅테크10타겟데일리커버드콜</t>
  </si>
  <si>
    <t>대창</t>
  </si>
  <si>
    <t>경인양행</t>
  </si>
  <si>
    <t>SOL 25-09 회사채(AA-이상)액티브</t>
  </si>
  <si>
    <t>KODEX 미국종합채권ESG액티브(H)</t>
  </si>
  <si>
    <t>샘표식품</t>
  </si>
  <si>
    <t>모나리자</t>
  </si>
  <si>
    <t>수산중공업</t>
  </si>
  <si>
    <t>태양금속</t>
  </si>
  <si>
    <t>그린케미칼</t>
  </si>
  <si>
    <t>계룡건설</t>
  </si>
  <si>
    <t>신한 레버리지 은 선물 ETN(H)</t>
  </si>
  <si>
    <t>ACE 미국30년국채엔화노출액티브(H)</t>
  </si>
  <si>
    <t>대성홀딩스</t>
  </si>
  <si>
    <t>미래에셋 인버스 2X 코스닥150 선물 ETN</t>
  </si>
  <si>
    <t>TIGER 글로벌메타버스액티브</t>
  </si>
  <si>
    <t>TIGER 글로벌4차산업혁신기술(합성 H)</t>
  </si>
  <si>
    <t>HS효성</t>
  </si>
  <si>
    <t>신한 미국달러 SOFR금리 플러스 ETN</t>
  </si>
  <si>
    <t>HK 종합채권(AA-이상)액티브</t>
  </si>
  <si>
    <t>TIGER 미국다우존스30</t>
  </si>
  <si>
    <t>ACE 단기통안채</t>
  </si>
  <si>
    <t>한국수출포장</t>
  </si>
  <si>
    <t>에스엠벡셀</t>
  </si>
  <si>
    <t>인천도시가스</t>
  </si>
  <si>
    <t>SJG세종</t>
  </si>
  <si>
    <t>PLUS KOFR금리</t>
  </si>
  <si>
    <t>대영포장</t>
  </si>
  <si>
    <t>한투 S&amp;P500 선물 ETN</t>
  </si>
  <si>
    <t>샘표</t>
  </si>
  <si>
    <t>KODEX 미국나스닥100데일리커버드콜OTM</t>
  </si>
  <si>
    <t>HDC현대EP</t>
  </si>
  <si>
    <t>SOL 26-12 회사채(AA-이상)액티브</t>
  </si>
  <si>
    <t>우신시스템</t>
  </si>
  <si>
    <t>국제약품</t>
  </si>
  <si>
    <t>마이티 26-09 특수채(AAA)액티브</t>
  </si>
  <si>
    <t>동남합성</t>
  </si>
  <si>
    <t>동인기연</t>
  </si>
  <si>
    <t>TIGER 소프트웨어</t>
  </si>
  <si>
    <t>RISE 단기종합채권(AA-이상)액티브</t>
  </si>
  <si>
    <t>경동도시가스</t>
  </si>
  <si>
    <t>아주스틸</t>
  </si>
  <si>
    <t>KODEX K-메타버스액티브</t>
  </si>
  <si>
    <t>미래에셋글로벌리츠</t>
  </si>
  <si>
    <t>WON 25-09 회사채(AA-이상)액티브</t>
  </si>
  <si>
    <t>한진중공업홀딩스</t>
  </si>
  <si>
    <t>BNK 26-06 특수채(AAA이상)액티브</t>
  </si>
  <si>
    <t>에이플러스에셋</t>
  </si>
  <si>
    <t>HS애드</t>
  </si>
  <si>
    <t>KOSEF 단기자금</t>
  </si>
  <si>
    <t>히어로즈 25-09 회사채(AA-이상)액티브</t>
  </si>
  <si>
    <t>디와이</t>
  </si>
  <si>
    <t>SOL 미국AI전력인프라</t>
  </si>
  <si>
    <t>신한 KOFR금리 ETN</t>
  </si>
  <si>
    <t>동방</t>
  </si>
  <si>
    <t>동양철관</t>
  </si>
  <si>
    <t>CJ씨푸드</t>
  </si>
  <si>
    <t>NI스틸</t>
  </si>
  <si>
    <t>RISE 메타버스</t>
  </si>
  <si>
    <t>조흥</t>
  </si>
  <si>
    <t>KODEX 배당가치</t>
  </si>
  <si>
    <t>N2 레버리지 S&amp;P500 ETN</t>
  </si>
  <si>
    <t>TIGER 차이나CSI300레버리지(합성)</t>
  </si>
  <si>
    <t>이스타코</t>
  </si>
  <si>
    <t>두올</t>
  </si>
  <si>
    <t>휴니드</t>
  </si>
  <si>
    <t>한국화장품</t>
  </si>
  <si>
    <t>대현</t>
  </si>
  <si>
    <t>TIGER 여행레저</t>
  </si>
  <si>
    <t>금호건설</t>
  </si>
  <si>
    <t>신일전자</t>
  </si>
  <si>
    <t>RISE 코스피</t>
  </si>
  <si>
    <t>1Q K200액티브</t>
  </si>
  <si>
    <t>TIGER 일본엔선물</t>
  </si>
  <si>
    <t>RISE 2차전지TOP10인버스(합성)</t>
  </si>
  <si>
    <t>KODEX 차이나CSI300</t>
  </si>
  <si>
    <t>삼익악기</t>
  </si>
  <si>
    <t>크라운제과</t>
  </si>
  <si>
    <t>한솔홀딩스</t>
  </si>
  <si>
    <t>하나 Solactive 2X US Tech Top 10 ETN(H)</t>
  </si>
  <si>
    <t>ACE 25-06 회사채(AA-이상)액티브</t>
  </si>
  <si>
    <t>아남전자</t>
  </si>
  <si>
    <t>깨끗한나라</t>
  </si>
  <si>
    <t>SK이노베이션우</t>
  </si>
  <si>
    <t>덕양산업</t>
  </si>
  <si>
    <t>광전자</t>
  </si>
  <si>
    <t>KODEX AI반도체핵심장비</t>
  </si>
  <si>
    <t>유니퀘스트</t>
  </si>
  <si>
    <t>현대코퍼레이션홀딩스</t>
  </si>
  <si>
    <t>TIGER 국채3년</t>
  </si>
  <si>
    <t>동일고무벨트</t>
  </si>
  <si>
    <t>TIMEFOLIO Korea플러스배당액티브</t>
  </si>
  <si>
    <t>유니온머티리얼</t>
  </si>
  <si>
    <t>HANARO 200TR</t>
  </si>
  <si>
    <t>인바이오젠</t>
  </si>
  <si>
    <t>ACE 11월만기자동연장회사채AA-이상액티브</t>
  </si>
  <si>
    <t>KTis</t>
  </si>
  <si>
    <t>휴비스</t>
  </si>
  <si>
    <t>TIGER 미국S&amp;P500배당귀족</t>
  </si>
  <si>
    <t>삼원강재</t>
  </si>
  <si>
    <t>TIGER AI반도체핵심공정</t>
  </si>
  <si>
    <t>하이트론</t>
  </si>
  <si>
    <t>HANARO 종합채권(AA-이상)액티브</t>
  </si>
  <si>
    <t>KODEX K-로봇액티브</t>
  </si>
  <si>
    <t>동일산업</t>
  </si>
  <si>
    <t>TIGER Fn메타버스</t>
  </si>
  <si>
    <t>HS화성</t>
  </si>
  <si>
    <t>히어로즈 단기채권ESG액티브</t>
  </si>
  <si>
    <t>텔코웨어</t>
  </si>
  <si>
    <t>써니전자</t>
  </si>
  <si>
    <t>범양건영</t>
  </si>
  <si>
    <t>한신기계</t>
  </si>
  <si>
    <t>ACE 미국빅테크TOP7 Plus레버리지(합성)</t>
  </si>
  <si>
    <t>TIGER 배당커버드콜액티브</t>
  </si>
  <si>
    <t>한국무브넥스</t>
  </si>
  <si>
    <t>KODEX 글로벌비만치료제TOP2 Plus</t>
  </si>
  <si>
    <t>인지컨트롤스</t>
  </si>
  <si>
    <t>대호에이엘</t>
  </si>
  <si>
    <t>제일연마</t>
  </si>
  <si>
    <t>HANARO 머니마켓액티브</t>
  </si>
  <si>
    <t>신한글로벌액티브리츠</t>
  </si>
  <si>
    <t>성창기업지주</t>
  </si>
  <si>
    <t>KODEX 은선물(H)</t>
  </si>
  <si>
    <t>동부건설</t>
  </si>
  <si>
    <t>ACE 미국반도체데일리타겟커버드콜(합성)</t>
  </si>
  <si>
    <t>한컴라이프케어</t>
  </si>
  <si>
    <t>KB 레버리지 나스닥 100 ETN</t>
  </si>
  <si>
    <t>한국내화</t>
  </si>
  <si>
    <t>한투 인버스2X 나스닥100 ETN B</t>
  </si>
  <si>
    <t>KOSEF 미국S&amp;P500</t>
  </si>
  <si>
    <t>두산2우B</t>
  </si>
  <si>
    <t>무림페이퍼</t>
  </si>
  <si>
    <t>코스맥스비티아이</t>
  </si>
  <si>
    <t>1Q 현대차그룹채권(A+이상)&amp;국고통안</t>
  </si>
  <si>
    <t>미래에셋 -0.5X S&amp;P500 VIX S/T선물 ETN(H)</t>
  </si>
  <si>
    <t>KODEX 미국AI테크TOP10</t>
  </si>
  <si>
    <t>동방아그로</t>
  </si>
  <si>
    <t>HL D&amp;I</t>
  </si>
  <si>
    <t>신한 블룸버그 2X 천연가스 선물 ETN</t>
  </si>
  <si>
    <t>DRB동일</t>
  </si>
  <si>
    <t>TIGER 미디어컨텐츠</t>
  </si>
  <si>
    <t>남광토건</t>
  </si>
  <si>
    <t>한국특강</t>
  </si>
  <si>
    <t>ACE 미국30년국채선물레버리지(합성 H)</t>
  </si>
  <si>
    <t>이엔플러스</t>
  </si>
  <si>
    <t>ACE 미국나스닥100채권혼합액티브</t>
  </si>
  <si>
    <t>세이브존I&amp;C</t>
  </si>
  <si>
    <t>KODEX 200미국채혼합</t>
  </si>
  <si>
    <t>RISE 국고채10년액티브</t>
  </si>
  <si>
    <t>신영와코루</t>
  </si>
  <si>
    <t>형지엘리트</t>
  </si>
  <si>
    <t>황금에스티</t>
  </si>
  <si>
    <t>TIGER 200 중공업</t>
  </si>
  <si>
    <t>인터지스</t>
  </si>
  <si>
    <t>부산산업</t>
  </si>
  <si>
    <t>동원금속</t>
  </si>
  <si>
    <t>파워 종합채권(AA-이상)액티브</t>
  </si>
  <si>
    <t>KODEX 성장주</t>
  </si>
  <si>
    <t>사조씨푸드</t>
  </si>
  <si>
    <t>크라운해태홀딩스</t>
  </si>
  <si>
    <t>팜젠사이언스</t>
  </si>
  <si>
    <t>삼호개발</t>
  </si>
  <si>
    <t>유니온</t>
  </si>
  <si>
    <t>신송홀딩스</t>
  </si>
  <si>
    <t>화승코퍼레이션</t>
  </si>
  <si>
    <t>ACE 8월만기자동연장회사채AA-이상액티브</t>
  </si>
  <si>
    <t>CS홀딩스</t>
  </si>
  <si>
    <t>까뮤이앤씨</t>
  </si>
  <si>
    <t>화천기계</t>
  </si>
  <si>
    <t>NH프라임리츠</t>
  </si>
  <si>
    <t>사조오양</t>
  </si>
  <si>
    <t>진양폴리</t>
  </si>
  <si>
    <t>일동홀딩스</t>
  </si>
  <si>
    <t>팜스코</t>
  </si>
  <si>
    <t>한신공영</t>
  </si>
  <si>
    <t>호전실업</t>
  </si>
  <si>
    <t>신한 레버리지 S&amp;P500 선물 ETN</t>
  </si>
  <si>
    <t>TIMEFOLIO 글로벌우주테크&amp;방산액티브</t>
  </si>
  <si>
    <t>신한 인버스 2X 코스닥 150 선물 ETN</t>
  </si>
  <si>
    <t>남양유업우</t>
  </si>
  <si>
    <t>RISE 중기우량회사채</t>
  </si>
  <si>
    <t>티웨이홀딩스</t>
  </si>
  <si>
    <t>와이투솔루션</t>
  </si>
  <si>
    <t>진양화학</t>
  </si>
  <si>
    <t>TIGER 중국소비테마</t>
  </si>
  <si>
    <t>KODEX 헬스케어</t>
  </si>
  <si>
    <t>인디에프</t>
  </si>
  <si>
    <t>KB 레버리지 S&amp;P 500 선물 ETN(H)</t>
  </si>
  <si>
    <t>TIGER 200선물레버리지</t>
  </si>
  <si>
    <t>RISE 중국본토대형주CSI100</t>
  </si>
  <si>
    <t>신한 WTI원유 선물 ETN(H)</t>
  </si>
  <si>
    <t>TIGER 2차전지TOP10레버리지</t>
  </si>
  <si>
    <t>KB 인버스 천연가스 선물 ETN</t>
  </si>
  <si>
    <t>삼성공조</t>
  </si>
  <si>
    <t>유엔젤</t>
  </si>
  <si>
    <t>유유제약</t>
  </si>
  <si>
    <t>TIGER 200선물인버스2X</t>
  </si>
  <si>
    <t>ACE 미국30년국채액티브</t>
  </si>
  <si>
    <t>히어로즈 26-09 회사채(AA-이상)액티브</t>
  </si>
  <si>
    <t>신한 레버리지 금 선물 ETN</t>
  </si>
  <si>
    <t>RISE 중국본토CSI300</t>
  </si>
  <si>
    <t>영보화학</t>
  </si>
  <si>
    <t>SOL 국고채3년</t>
  </si>
  <si>
    <t>한국종합기술</t>
  </si>
  <si>
    <t>TIGER 미국S&amp;P500레버리지(합성 H)</t>
  </si>
  <si>
    <t>TIGER 미국배당다우존스타겟커버드콜1호</t>
  </si>
  <si>
    <t>KODEX WTI원유선물(H)</t>
  </si>
  <si>
    <t>KODEX 삼성전자채권혼합</t>
  </si>
  <si>
    <t>쌍방울</t>
  </si>
  <si>
    <t>TP</t>
  </si>
  <si>
    <t>대양금속</t>
  </si>
  <si>
    <t>기신정기</t>
  </si>
  <si>
    <t>세원정공</t>
  </si>
  <si>
    <t>ACE G2전기차&amp;자율주행액티브</t>
  </si>
  <si>
    <t>TIGER 인도니프티50레버리지(합성)</t>
  </si>
  <si>
    <t>조광페인트</t>
  </si>
  <si>
    <t>웅진</t>
  </si>
  <si>
    <t>미래에셋 -1.5X 천연가스 선물 ETN</t>
  </si>
  <si>
    <t>보해양조</t>
  </si>
  <si>
    <t>지엠비코리아</t>
  </si>
  <si>
    <t>RISE 코스닥150선물레버리지</t>
  </si>
  <si>
    <t>고려산업</t>
  </si>
  <si>
    <t>PLUS 신흥국MSCI(합성 H)</t>
  </si>
  <si>
    <t>부국증권우</t>
  </si>
  <si>
    <t>영풍제지</t>
  </si>
  <si>
    <t>TIGER 경기방어</t>
  </si>
  <si>
    <t>GS우</t>
  </si>
  <si>
    <t>두산퓨얼셀1우</t>
  </si>
  <si>
    <t>SG세계물산</t>
  </si>
  <si>
    <t>광명전기</t>
  </si>
  <si>
    <t>보락</t>
  </si>
  <si>
    <t>삼화왕관</t>
  </si>
  <si>
    <t>미래에셋증권우</t>
  </si>
  <si>
    <t>PLUS 국공채머니마켓액티브</t>
  </si>
  <si>
    <t>대림B&amp;Co</t>
  </si>
  <si>
    <t>삼정펄프</t>
  </si>
  <si>
    <t>삼성 미국 대형 성장주 ETN</t>
  </si>
  <si>
    <t>키움 미국달러선물 ETN</t>
  </si>
  <si>
    <t>SK우</t>
  </si>
  <si>
    <t>IHQ</t>
  </si>
  <si>
    <t>DSR</t>
  </si>
  <si>
    <t>PLUS 미국S&amp;P500(H)</t>
  </si>
  <si>
    <t>비상교육</t>
  </si>
  <si>
    <t>SOL CD금리&amp;머니마켓액티브</t>
  </si>
  <si>
    <t>SOL 미국S&amp;P500ESG</t>
  </si>
  <si>
    <t>TIGER 200TR</t>
  </si>
  <si>
    <t>메리츠 KAP 통안채 3개월 ETN</t>
  </si>
  <si>
    <t>TIGER 현대차그룹+펀더멘털</t>
  </si>
  <si>
    <t>TIGER 글로벌AI&amp;로보틱스 INDXX</t>
  </si>
  <si>
    <t>테이팩스</t>
  </si>
  <si>
    <t>콤텍시스템</t>
  </si>
  <si>
    <t>상신브레이크</t>
  </si>
  <si>
    <t>하나 블룸버그 -2X 천연가스 선물 ETN(H)</t>
  </si>
  <si>
    <t>KODEX 아시아달러채권ESG플러스액티브</t>
  </si>
  <si>
    <t>메리츠 블룸버그 -2X 천연가스 선물 ETN(H)</t>
  </si>
  <si>
    <t>새론오토모티브</t>
  </si>
  <si>
    <t>KB Wise 분할매매 ETN</t>
  </si>
  <si>
    <t>KODEX 미국10년국채선물</t>
  </si>
  <si>
    <t>대신 S&amp;P 인버스 2X 천연가스 선물 ETN</t>
  </si>
  <si>
    <t>PLUS 단기채권액티브</t>
  </si>
  <si>
    <t>명문제약</t>
  </si>
  <si>
    <t>KODEX 미국달러선물</t>
  </si>
  <si>
    <t>HANARO 25-12 은행채(AA+이상)액티브</t>
  </si>
  <si>
    <t>대구백화점</t>
  </si>
  <si>
    <t>동양피스톤</t>
  </si>
  <si>
    <t>미래에셋맵스리츠</t>
  </si>
  <si>
    <t>미래에셋 홍콩H 선물 ETN(H)</t>
  </si>
  <si>
    <t>다이나믹디자인</t>
  </si>
  <si>
    <t>화천기공</t>
  </si>
  <si>
    <t>혜인</t>
  </si>
  <si>
    <t>KODEX 미국메타버스나스닥액티브</t>
  </si>
  <si>
    <t>씨아이테크</t>
  </si>
  <si>
    <t>조비</t>
  </si>
  <si>
    <t>RISE 고배당</t>
  </si>
  <si>
    <t>이건산업</t>
  </si>
  <si>
    <t>화승알앤에이</t>
  </si>
  <si>
    <t>KODEX 차이나H레버리지(H)</t>
  </si>
  <si>
    <t>TIGER 미국나스닥바이오</t>
  </si>
  <si>
    <t>RISE 대형고배당10TR</t>
  </si>
  <si>
    <t>한솔로지스틱스</t>
  </si>
  <si>
    <t>STX그린로지스</t>
  </si>
  <si>
    <t>SH에너지화학</t>
  </si>
  <si>
    <t>갤럭시아에스엠</t>
  </si>
  <si>
    <t>금비</t>
  </si>
  <si>
    <t>아모레G우</t>
  </si>
  <si>
    <t>인팩</t>
  </si>
  <si>
    <t>신한 레버리지 코스닥 150 선물 ETN</t>
  </si>
  <si>
    <t>HANARO Fn K-POP&amp;미디어</t>
  </si>
  <si>
    <t>하이스틸</t>
  </si>
  <si>
    <t>TIGER 골드선물(H)</t>
  </si>
  <si>
    <t>삼성 레버리지 은 선물 ETN(H)</t>
  </si>
  <si>
    <t>RISE 미국S&amp;P500(H)</t>
  </si>
  <si>
    <t>KODEX 미국서학개미</t>
  </si>
  <si>
    <t>TIGER 코스닥150 레버리지</t>
  </si>
  <si>
    <t>한투 레버리지 천연가스 선물 ETN B</t>
  </si>
  <si>
    <t>서울식품</t>
  </si>
  <si>
    <t>ACE 마이크로소프트밸류체인액티브</t>
  </si>
  <si>
    <t>다스코</t>
  </si>
  <si>
    <t>플레이그램</t>
  </si>
  <si>
    <t>RISE 글로벌원자력</t>
  </si>
  <si>
    <t>KODEX TRF5050</t>
  </si>
  <si>
    <t>엔케이</t>
  </si>
  <si>
    <t>세원이앤씨</t>
  </si>
  <si>
    <t>SOL 한국형글로벌반도체액티브</t>
  </si>
  <si>
    <t>티에이치엔</t>
  </si>
  <si>
    <t>삼성 레버리지 금 선물 ETN(H)</t>
  </si>
  <si>
    <t>RISE 미국달러SOFR금리액티브(합성)</t>
  </si>
  <si>
    <t>선도전기</t>
  </si>
  <si>
    <t>케이비아이동국실업</t>
  </si>
  <si>
    <t>대유에이텍</t>
  </si>
  <si>
    <t>ACE 단기채권알파액티브</t>
  </si>
  <si>
    <t>마니커</t>
  </si>
  <si>
    <t>한일철강</t>
  </si>
  <si>
    <t>서원</t>
  </si>
  <si>
    <t>ACE 인도컨슈머파워액티브</t>
  </si>
  <si>
    <t>코오롱인더우</t>
  </si>
  <si>
    <t>롯데칠성우</t>
  </si>
  <si>
    <t>SOL 미국30년국채액티브(H)</t>
  </si>
  <si>
    <t>PLUS 일본반도체소부장</t>
  </si>
  <si>
    <t>TIGER 차이나전기차레버리지(합성)</t>
  </si>
  <si>
    <t>메리츠 레버리지 미국채30년 ETN(H)</t>
  </si>
  <si>
    <t>삼화전자</t>
  </si>
  <si>
    <t>삼성 미국 대형 성장주 ETN(H)</t>
  </si>
  <si>
    <t>PLUS 고배당주위클리커버드콜</t>
  </si>
  <si>
    <t>DSR제강</t>
  </si>
  <si>
    <t>한투 레버리지일본니케이225선물 ETN(H)</t>
  </si>
  <si>
    <t>성보화학</t>
  </si>
  <si>
    <t>신한 레버리지 다우존스지수 선물 ETN(H)</t>
  </si>
  <si>
    <t>천일고속</t>
  </si>
  <si>
    <t>한솔홈데코</t>
  </si>
  <si>
    <t>신풍</t>
  </si>
  <si>
    <t>HANARO CAPEX설비투자iSelect</t>
  </si>
  <si>
    <t>아진전자부품</t>
  </si>
  <si>
    <t>ACE 구글밸류체인액티브</t>
  </si>
  <si>
    <t>미래에셋 0.5X 코스피200 선물 ETN</t>
  </si>
  <si>
    <t>ACE 중장기국공채액티브</t>
  </si>
  <si>
    <t>신한 인버스 2X WTI원유 선물 ETN(H)</t>
  </si>
  <si>
    <t>SOL 머니마켓액티브</t>
  </si>
  <si>
    <t>KODEX 미국러셀2000(H)</t>
  </si>
  <si>
    <t>삼성 미국 대형 가치주 ETN</t>
  </si>
  <si>
    <t>웰바이오텍</t>
  </si>
  <si>
    <t>KODEX 국채선물10년</t>
  </si>
  <si>
    <t>케이탑리츠</t>
  </si>
  <si>
    <t>SOL 미국TOP5채권혼합40 Solactive</t>
  </si>
  <si>
    <t>KODEX Top10동일가중</t>
  </si>
  <si>
    <t>KODEX TRF7030</t>
  </si>
  <si>
    <t>HANARO e커머스</t>
  </si>
  <si>
    <t>KODEX 미국달러선물인버스</t>
  </si>
  <si>
    <t>하나 Solactive US Tech Top 10 ETN(H)</t>
  </si>
  <si>
    <t>KODEX 인도타타그룹</t>
  </si>
  <si>
    <t>에셋플러스 글로벌플랫폼액티브</t>
  </si>
  <si>
    <t>SJM홀딩스</t>
  </si>
  <si>
    <t>KODEX 반도체레버리지</t>
  </si>
  <si>
    <t>TIGER 차이나HSCEI</t>
  </si>
  <si>
    <t>삼성 인버스 2X 나스닥 100 ETN</t>
  </si>
  <si>
    <t>ACE AI반도체포커스</t>
  </si>
  <si>
    <t>미래에셋 0.5X 코스닥150 선물 ETN</t>
  </si>
  <si>
    <t>유성기업</t>
  </si>
  <si>
    <t>메타케어</t>
  </si>
  <si>
    <t>PLUS 고배당주채권혼합</t>
  </si>
  <si>
    <t>아센디오</t>
  </si>
  <si>
    <t>문배철강</t>
  </si>
  <si>
    <t>씨티알모빌리티</t>
  </si>
  <si>
    <t>평화산업</t>
  </si>
  <si>
    <t>PLUS 200TR</t>
  </si>
  <si>
    <t>TIGER 일본반도체FACTSET</t>
  </si>
  <si>
    <t>미래에셋 레버리지 코스피200 선물 ETN</t>
  </si>
  <si>
    <t>영화금속</t>
  </si>
  <si>
    <t>부국철강</t>
  </si>
  <si>
    <t>마이다스 코스피액티브</t>
  </si>
  <si>
    <t>에쓰씨엔지니어링</t>
  </si>
  <si>
    <t>현대건설우</t>
  </si>
  <si>
    <t>시디즈</t>
  </si>
  <si>
    <t>윌비스</t>
  </si>
  <si>
    <t>한창제지</t>
  </si>
  <si>
    <t>SJM</t>
  </si>
  <si>
    <t>우성</t>
  </si>
  <si>
    <t>RISE 국고채3년</t>
  </si>
  <si>
    <t>SOL 금융지주플러스고배당</t>
  </si>
  <si>
    <t>미래에셋 레버리지 코스닥150 선물 ETN</t>
  </si>
  <si>
    <t>DL이앤씨2우(전환)</t>
  </si>
  <si>
    <t>N2 S&amp;P500 버퍼10% 9월 ETN</t>
  </si>
  <si>
    <t>상상인증권</t>
  </si>
  <si>
    <t>세우글로벌</t>
  </si>
  <si>
    <t>HANARO 원자력iSelect</t>
  </si>
  <si>
    <t>한투 레버리지 금 선물 ETN</t>
  </si>
  <si>
    <t>KOSEF 미국나스닥100(H)</t>
  </si>
  <si>
    <t>미래에셋 KRX금현물 Auto-KO-C 2810-01 ETN</t>
  </si>
  <si>
    <t>SK디스커버리우</t>
  </si>
  <si>
    <t>일진디스플</t>
  </si>
  <si>
    <t>WON 대한민국국고채액티브</t>
  </si>
  <si>
    <t>삼성 레버리지 나스닥 100 ETN</t>
  </si>
  <si>
    <t>PLUS 미국S&amp;P500</t>
  </si>
  <si>
    <t>삼성 KRX 금현물 ETN</t>
  </si>
  <si>
    <t>TIGER 조선TOP10</t>
  </si>
  <si>
    <t>금호전기</t>
  </si>
  <si>
    <t>삼일씨엔에스</t>
  </si>
  <si>
    <t>모나미</t>
  </si>
  <si>
    <t>미래산업</t>
  </si>
  <si>
    <t>TIGER 레버리지</t>
  </si>
  <si>
    <t>SK케미칼우</t>
  </si>
  <si>
    <t>RISE 버크셔포트폴리오TOP10</t>
  </si>
  <si>
    <t>RISE 미국배당100데일리고정커버드콜</t>
  </si>
  <si>
    <t>에넥스</t>
  </si>
  <si>
    <t>핸즈코퍼레이션</t>
  </si>
  <si>
    <t>HANARO Fn조선해운</t>
  </si>
  <si>
    <t>대원화성</t>
  </si>
  <si>
    <t>한투 코스피 양매도 3% OTM ETN</t>
  </si>
  <si>
    <t>KC코트렐</t>
  </si>
  <si>
    <t>체시스</t>
  </si>
  <si>
    <t>KODEX 차이나H</t>
  </si>
  <si>
    <t>KODEX 유럽탄소배출권선물ICE(H)</t>
  </si>
  <si>
    <t>마스턴프리미어리츠</t>
  </si>
  <si>
    <t>RISE AI&amp;로봇</t>
  </si>
  <si>
    <t>KOSEF 통안채1년</t>
  </si>
  <si>
    <t>KODEX 미디어&amp;엔터테인먼트</t>
  </si>
  <si>
    <t>HANARO 32-10 국고채액티브</t>
  </si>
  <si>
    <t>미래에셋 미국 AI TOP3 ETN</t>
  </si>
  <si>
    <t>ACE 글로벌인컴TOP10 SOLACTIVE</t>
  </si>
  <si>
    <t>영흥</t>
  </si>
  <si>
    <t>KODEX 미국S&amp;P500배당귀족커버드콜(합성 H)</t>
  </si>
  <si>
    <t>PLUS 미국채30년액티브</t>
  </si>
  <si>
    <t>성안머티리얼스</t>
  </si>
  <si>
    <t>RISE 글로벌리얼티인컴</t>
  </si>
  <si>
    <t>KOSEF 글로벌AI반도체</t>
  </si>
  <si>
    <t>KB 천연가스 선물 ETN(H)</t>
  </si>
  <si>
    <t>RISE 금융채액티브</t>
  </si>
  <si>
    <t>신한 금 선물 ETN(H)</t>
  </si>
  <si>
    <t>TIMEFOLIO 코스피액티브</t>
  </si>
  <si>
    <t>KODEX 인도Nifty50레버리지(합성)</t>
  </si>
  <si>
    <t>삼성 미국 대형 가치주 ETN(H)</t>
  </si>
  <si>
    <t>파워 200</t>
  </si>
  <si>
    <t>대림통상</t>
  </si>
  <si>
    <t>KODEX K-신재생에너지액티브</t>
  </si>
  <si>
    <t>미래에셋 미국 테크&amp;반도체 TOP3 ETN</t>
  </si>
  <si>
    <t>남성</t>
  </si>
  <si>
    <t>한투 인버스2X일본니케이225선물 ETN(H)</t>
  </si>
  <si>
    <t>한익스프레스</t>
  </si>
  <si>
    <t>TIGER 200 헬스케어</t>
  </si>
  <si>
    <t>메리츠 미국채30년 ETN(H)</t>
  </si>
  <si>
    <t>유화증권우</t>
  </si>
  <si>
    <t>삼성 레버리지 S&amp;P500 선물 ETN</t>
  </si>
  <si>
    <t>우진플라임</t>
  </si>
  <si>
    <t>키움 코스피 200 TR ETN</t>
  </si>
  <si>
    <t>TIGER 글로벌AI인프라액티브</t>
  </si>
  <si>
    <t>신한 구리 선물 ETN(H)</t>
  </si>
  <si>
    <t>한화솔루션우</t>
  </si>
  <si>
    <t>KODEX 미국달러선물레버리지</t>
  </si>
  <si>
    <t>TIGER 글로벌클라우드컴퓨팅INDXX</t>
  </si>
  <si>
    <t>유니드비티플러스</t>
  </si>
  <si>
    <t>부산주공</t>
  </si>
  <si>
    <t>TIGER S&amp;P글로벌헬스케어(합성)</t>
  </si>
  <si>
    <t>계양전기</t>
  </si>
  <si>
    <t>KODEX 미국부동산리츠(H)</t>
  </si>
  <si>
    <t>유안타증권우</t>
  </si>
  <si>
    <t>ACE 삼성그룹섹터가중</t>
  </si>
  <si>
    <t>삼성 인버스 0.5X S&amp;P500 VIX S/T선물 ETN</t>
  </si>
  <si>
    <t>WON 단기국공채액티브</t>
  </si>
  <si>
    <t>KODEX 200IT TR</t>
  </si>
  <si>
    <t>한투 인버스 0.5X S&amp;P500 VIX S/T 선물 ETN</t>
  </si>
  <si>
    <t>KODEX 건설</t>
  </si>
  <si>
    <t>신풍제약우</t>
  </si>
  <si>
    <t>SOL 자동차TOP3플러스</t>
  </si>
  <si>
    <t>TIGER 인버스</t>
  </si>
  <si>
    <t>KOSEF 미국달러선물</t>
  </si>
  <si>
    <t>평화홀딩스</t>
  </si>
  <si>
    <t>WISCOM</t>
  </si>
  <si>
    <t>MH에탄올</t>
  </si>
  <si>
    <t>한세엠케이</t>
  </si>
  <si>
    <t>삼성 레버리지 China A50 선물 ETN(H)</t>
  </si>
  <si>
    <t>TIGER 인터넷TOP10</t>
  </si>
  <si>
    <t>KODEX 미국테크1조달러기업포커스</t>
  </si>
  <si>
    <t>RISE 2차전지TOP10</t>
  </si>
  <si>
    <t>KODEX 200ESG</t>
  </si>
  <si>
    <t>메리츠 레버리지 금 선물 ETN(H)</t>
  </si>
  <si>
    <t>DL우</t>
  </si>
  <si>
    <t>삼성 블룸버그 인버스 2X WTI원유 선물 ETN</t>
  </si>
  <si>
    <t>TIGER 유로스탁스50(합성 H)</t>
  </si>
  <si>
    <t>KODEX 고배당</t>
  </si>
  <si>
    <t>N2 레버리지 금 선물 ETN(H)</t>
  </si>
  <si>
    <t>PLUS 미국장기우량회사채</t>
  </si>
  <si>
    <t>한화투자증권우</t>
  </si>
  <si>
    <t>N2 미국 IT TOP5 ETN(H)</t>
  </si>
  <si>
    <t>DAISHIN343 K200</t>
  </si>
  <si>
    <t>경인전자</t>
  </si>
  <si>
    <t>미래에셋 미국 방위산업 TOP3 ETN</t>
  </si>
  <si>
    <t>신한 은 선물 ETN(H)</t>
  </si>
  <si>
    <t>DL이앤씨우</t>
  </si>
  <si>
    <t>HANARO Fn K-뉴딜디지털플러스</t>
  </si>
  <si>
    <t>삼성 China A50 선물 ETN(H)</t>
  </si>
  <si>
    <t>TIGER 차이나바이오테크SOLACTIVE</t>
  </si>
  <si>
    <t>미래에셋 미국 자율주행대표기업 ETN</t>
  </si>
  <si>
    <t>ACE 200TR</t>
  </si>
  <si>
    <t>KODEX iShares미국하이일드액티브</t>
  </si>
  <si>
    <t>하나 -0.5X S&amp;P500 VIX S/T 선물 ETN(H)</t>
  </si>
  <si>
    <t>ACE 포스코그룹포커스</t>
  </si>
  <si>
    <t>국보</t>
  </si>
  <si>
    <t>미래에셋 레버리지 미국 AI TOP3 ETN</t>
  </si>
  <si>
    <t>한국전자홀딩스</t>
  </si>
  <si>
    <t>메리츠 3X 레버리지 미국채10년 ETN</t>
  </si>
  <si>
    <t>메리츠 3X 레버리지 미국채30년 ETN</t>
  </si>
  <si>
    <t>KoAct 글로벌AI&amp;로봇액티브</t>
  </si>
  <si>
    <t>KODEX 코스피100</t>
  </si>
  <si>
    <t>메타랩스</t>
  </si>
  <si>
    <t>삼성 블룸버그 레버리지 WTI원유 선물 ETN</t>
  </si>
  <si>
    <t>SUN&amp;L</t>
  </si>
  <si>
    <t>RISE 컨택트대표</t>
  </si>
  <si>
    <t>ACE 5월만기자동연장회사채AA-이상액티브</t>
  </si>
  <si>
    <t>비비안</t>
  </si>
  <si>
    <t>SOL 미국나스닥100</t>
  </si>
  <si>
    <t>RISE 국채선물10년인버스</t>
  </si>
  <si>
    <t>TIMEFOLIO 미국S&amp;P500액티브</t>
  </si>
  <si>
    <t>RISE 미국30년국채커버드콜(합성)</t>
  </si>
  <si>
    <t>신한 레버리지 미국달러 선물 ETN</t>
  </si>
  <si>
    <t>KoAct 배당성장액티브</t>
  </si>
  <si>
    <t>화인베스틸</t>
  </si>
  <si>
    <t>KODEX 한국대만IT프리미어</t>
  </si>
  <si>
    <t>KOSEF 국고채10년레버리지</t>
  </si>
  <si>
    <t>솔루스첨단소재1우</t>
  </si>
  <si>
    <t>KB 레버리지 FANG 플러스 ETN(H)</t>
  </si>
  <si>
    <t>메리츠 KAP 통안채 6개월 ETN</t>
  </si>
  <si>
    <t>미래에셋 2X 미국 테크&amp;반도체 TOP3 ETN</t>
  </si>
  <si>
    <t>KODEX 증권</t>
  </si>
  <si>
    <t>한성기업</t>
  </si>
  <si>
    <t>미래에셋 인버스 2X 원유선물혼합 ETN(H)</t>
  </si>
  <si>
    <t>한투 일본니케이225선물 ETN(H)</t>
  </si>
  <si>
    <t>세기상사</t>
  </si>
  <si>
    <t>KODEX 200타겟위클리커버드콜</t>
  </si>
  <si>
    <t>RISE 게임테마</t>
  </si>
  <si>
    <t>PLUS 미국나스닥테크</t>
  </si>
  <si>
    <t>SOL 미국AI반도체칩메이커</t>
  </si>
  <si>
    <t>메리츠 KAP 레버리지 일본 엔화 ETN</t>
  </si>
  <si>
    <t>KB 일본 로보틱스 TOP 10 ETN</t>
  </si>
  <si>
    <t>HANARO 200선물레버리지</t>
  </si>
  <si>
    <t>PLUS 우주항공&amp;UAM</t>
  </si>
  <si>
    <t>메리츠 레버리지 국채30년 ETN</t>
  </si>
  <si>
    <t>TIGER 글로벌멀티에셋TIF액티브</t>
  </si>
  <si>
    <t>WON 미국S&amp;P500</t>
  </si>
  <si>
    <t>에이엔피</t>
  </si>
  <si>
    <t>KR모터스</t>
  </si>
  <si>
    <t>전방</t>
  </si>
  <si>
    <t>TIGER 차이나항셍테크레버리지(합성 H)</t>
  </si>
  <si>
    <t>미래에셋 원유선물혼합 ETN(H)</t>
  </si>
  <si>
    <t>KOSEF 글로벌퓨처모빌리티</t>
  </si>
  <si>
    <t>RISE 코리아밸류업</t>
  </si>
  <si>
    <t>TIGER 구리실물</t>
  </si>
  <si>
    <t>참엔지니어링</t>
  </si>
  <si>
    <t>KODEX 차이나심천ChiNext(합성)</t>
  </si>
  <si>
    <t>삼성 레버리지 항셍테크 ETN(H) B</t>
  </si>
  <si>
    <t>KoAct 코리아밸류업액티브</t>
  </si>
  <si>
    <t>PLUS 미국단기회사채(AAA~A)</t>
  </si>
  <si>
    <t>이화산업</t>
  </si>
  <si>
    <t>미래에셋 1.5X 천연가스 선물 ETN</t>
  </si>
  <si>
    <t>KODEX 3대농산물선물(H)</t>
  </si>
  <si>
    <t>세방우</t>
  </si>
  <si>
    <t>코아스</t>
  </si>
  <si>
    <t>원림</t>
  </si>
  <si>
    <t>메리츠 국채30년 ETN</t>
  </si>
  <si>
    <t>한투 블룸버그 인버스 2X WTI원유 선물 ETN</t>
  </si>
  <si>
    <t>메리츠 인버스 천연가스 선물 ETN(H)</t>
  </si>
  <si>
    <t>미래에셋 인버스 천연가스 선물 ETN(H)</t>
  </si>
  <si>
    <t>KODEX 코스피TR</t>
  </si>
  <si>
    <t>미래에셋 2X 홍콩H 선물 ETN</t>
  </si>
  <si>
    <t>ACE KPOP포커스</t>
  </si>
  <si>
    <t>미래에셋 미국 제약 TOP3 ETN</t>
  </si>
  <si>
    <t>BYC우</t>
  </si>
  <si>
    <t>미래에셋 인버스 2X 코스피200 선물 ETN</t>
  </si>
  <si>
    <t>신한 브렌트원유 선물 ETN(H)</t>
  </si>
  <si>
    <t>HANARO 글로벌럭셔리S&amp;P(합성)</t>
  </si>
  <si>
    <t>온타이드</t>
  </si>
  <si>
    <t>대한방직</t>
  </si>
  <si>
    <t>한투 레버리지 은 선물 ETN</t>
  </si>
  <si>
    <t>ACE 미국주식베스트셀러</t>
  </si>
  <si>
    <t>ACE 일본반도체</t>
  </si>
  <si>
    <t>메리츠 레버리지 인플레이션 국채 ETN</t>
  </si>
  <si>
    <t>RISE 중장기국공채액티브</t>
  </si>
  <si>
    <t>한투 인버스일본니케이225선물 ETN(H)</t>
  </si>
  <si>
    <t>신한 다우존스지수 선물 ETN(H)</t>
  </si>
  <si>
    <t>키움 INDXX 미국테크탑10 ETN</t>
  </si>
  <si>
    <t>미래아이앤지</t>
  </si>
  <si>
    <t>동일제강</t>
  </si>
  <si>
    <t>TIGER 배당성장</t>
  </si>
  <si>
    <t>신한 S&amp;P500 VIX S/T 선물 ETN D</t>
  </si>
  <si>
    <t>ACE 인도네시아MSCI(합성)</t>
  </si>
  <si>
    <t>한투 블룸버그 레버리지 WTI원유 선물 ETN</t>
  </si>
  <si>
    <t>대교우B</t>
  </si>
  <si>
    <t>KODEX 시스템반도체</t>
  </si>
  <si>
    <t>태원물산</t>
  </si>
  <si>
    <t>ACE 코리아밸류업</t>
  </si>
  <si>
    <t>대한항공우</t>
  </si>
  <si>
    <t>KODEX K-친환경조선해운액티브</t>
  </si>
  <si>
    <t>RISE 5G테크</t>
  </si>
  <si>
    <t>KB 일본 컨슈머 TOP 10 ETN</t>
  </si>
  <si>
    <t>SOL 미국배당다우존스TR</t>
  </si>
  <si>
    <t>KODEX 차이나A50</t>
  </si>
  <si>
    <t>RISE 글로벌테크놀로지(합성 H)</t>
  </si>
  <si>
    <t>TIGER 글로벌이노베이션액티브</t>
  </si>
  <si>
    <t>KODEX 미국S&amp;P500에너지(합성)</t>
  </si>
  <si>
    <t>미래에셋 인버스 2X 옥수수 선물 ETN</t>
  </si>
  <si>
    <t>삼성 코스닥 150 TR ETN</t>
  </si>
  <si>
    <t>KODEX 200롱코스닥150숏선물</t>
  </si>
  <si>
    <t>KODEX 미국S&amp;P500산업재(합성)</t>
  </si>
  <si>
    <t>RISE 미국반도체NYSE(H)</t>
  </si>
  <si>
    <t>RISE 미국반도체NYSE</t>
  </si>
  <si>
    <t>RISE 내수주플러스</t>
  </si>
  <si>
    <t>FOCUS AI코리아액티브</t>
  </si>
  <si>
    <t>KC그린홀딩스</t>
  </si>
  <si>
    <t>KODEX 미국S&amp;P500금융</t>
  </si>
  <si>
    <t>미래에셋 2X 미국 자율주행대표기업 ETN</t>
  </si>
  <si>
    <t>미래에셋 -2X 미국채울트라30년 선물 ETN</t>
  </si>
  <si>
    <t>ACE 인도시장대표BIG5그룹액티브</t>
  </si>
  <si>
    <t>KODEX 차이나2차전지MSCI(합성)</t>
  </si>
  <si>
    <t>KODEX 일본TOPIX100</t>
  </si>
  <si>
    <t>TIGER 미국방산TOP10</t>
  </si>
  <si>
    <t>TBH글로벌</t>
  </si>
  <si>
    <t>메리츠 미국채10년 ETN(H)</t>
  </si>
  <si>
    <t>미래에셋 레버리지 미국 방위산업 TOP3 ETN</t>
  </si>
  <si>
    <t>메리츠 인플레이션 국채 ETN</t>
  </si>
  <si>
    <t>메리츠 인버스 2X 대표 농산물 선물 ETN(H)</t>
  </si>
  <si>
    <t>성문전자</t>
  </si>
  <si>
    <t>TIGER 200커버드콜</t>
  </si>
  <si>
    <t>KODEX 미국S&amp;P500헬스케어</t>
  </si>
  <si>
    <t>히어로즈 국고채30년액티브</t>
  </si>
  <si>
    <t>한투 레버리지 나스닥100 ETN B</t>
  </si>
  <si>
    <t>WON 전단채플러스액티브</t>
  </si>
  <si>
    <t>TIGER 미국달러선물인버스2X</t>
  </si>
  <si>
    <t>우진아이엔에스</t>
  </si>
  <si>
    <t>신한 레버리지 코스피 200 선물 ETN</t>
  </si>
  <si>
    <t>TIGER 삼성그룹펀더멘털</t>
  </si>
  <si>
    <t>TIGER TSMC파운드리밸류체인</t>
  </si>
  <si>
    <t>삼성 레버리지 코스피200 선물 ETN</t>
  </si>
  <si>
    <t>한투 레버리지 코스닥150선물 ETN</t>
  </si>
  <si>
    <t>RISE 200선물인버스2X</t>
  </si>
  <si>
    <t>KODEX 배당성장채권혼합</t>
  </si>
  <si>
    <t>미래에셋 인버스 코스피200 선물 ETN</t>
  </si>
  <si>
    <t>신한 인버스 코스피 200 선물 ETN</t>
  </si>
  <si>
    <t>한창</t>
  </si>
  <si>
    <t>두산퓨얼셀2우B</t>
  </si>
  <si>
    <t>PLUS 국고채30년액티브</t>
  </si>
  <si>
    <t>호텔신라우</t>
  </si>
  <si>
    <t>RISE 미국AI테크액티브</t>
  </si>
  <si>
    <t>KODEX WTI원유선물인버스(H)</t>
  </si>
  <si>
    <t>N2 미국달러 SOFR금리 플러스 ETN</t>
  </si>
  <si>
    <t>N2 iSelect 글로벌 EMP ETN(H)</t>
  </si>
  <si>
    <t>WON 반도체밸류체인액티브</t>
  </si>
  <si>
    <t>하나 레버리지 코스닥150 선물 ETN</t>
  </si>
  <si>
    <t>대신 레버리지 코스닥 150 선물 ETN</t>
  </si>
  <si>
    <t>ACE 아시아TOP50S&amp;P</t>
  </si>
  <si>
    <t>WON 미국우주항공방산</t>
  </si>
  <si>
    <t>대상우</t>
  </si>
  <si>
    <t>대신 인버스 2X 코스닥 150 선물 ETN</t>
  </si>
  <si>
    <t>신한 콩 선물 ETN(H)</t>
  </si>
  <si>
    <t>삼성 레버리지 코스닥150 선물 ETN</t>
  </si>
  <si>
    <t>KB 인버스 2X KOSDAQ 150 선물 ETN</t>
  </si>
  <si>
    <t>KODEX 보험</t>
  </si>
  <si>
    <t>ACE 일본Nikkei225(H)</t>
  </si>
  <si>
    <t>스타에스엠리츠</t>
  </si>
  <si>
    <t>동원수산</t>
  </si>
  <si>
    <t>메리츠 레버리지 은 선물 ETN(H)</t>
  </si>
  <si>
    <t>KODEX 33-06 국고채액티브</t>
  </si>
  <si>
    <t>KODEX 53-09 국고채액티브</t>
  </si>
  <si>
    <t>TIGER 반도체TOP10레버리지</t>
  </si>
  <si>
    <t>LX하우시스우</t>
  </si>
  <si>
    <t>KODEX 삼성그룹밸류</t>
  </si>
  <si>
    <t>한솔PNS</t>
  </si>
  <si>
    <t>TIGER 코스닥150바이오테크</t>
  </si>
  <si>
    <t>N2 레버리지 은 선물 ETN(H)</t>
  </si>
  <si>
    <t>KODEX 글로벌로봇(합성)</t>
  </si>
  <si>
    <t>SOL 코스닥150</t>
  </si>
  <si>
    <t>TIGER 차이나반도체FACTSET</t>
  </si>
  <si>
    <t>TIGER 미국나스닥100ETF선물</t>
  </si>
  <si>
    <t>롯데지주우</t>
  </si>
  <si>
    <t>신한 33-12 국고채 플러스 ETN</t>
  </si>
  <si>
    <t>ACE 애플밸류체인액티브</t>
  </si>
  <si>
    <t>N2 US 500 월간레버리지 ETN(H)</t>
  </si>
  <si>
    <t>N2 선진국 1등주 ETN</t>
  </si>
  <si>
    <t>SOL KIS단기통안채</t>
  </si>
  <si>
    <t>N2 월간 레버리지 선진국 1등주 ETN</t>
  </si>
  <si>
    <t>ACE 일본TOPIX레버리지(H)</t>
  </si>
  <si>
    <t>메리츠 국채10년 ETN</t>
  </si>
  <si>
    <t>한국주강</t>
  </si>
  <si>
    <t>동양고속</t>
  </si>
  <si>
    <t>메리츠 KIS 통안채 1년 ETN</t>
  </si>
  <si>
    <t>진도</t>
  </si>
  <si>
    <t>KODEX 탄소효율그린뉴딜</t>
  </si>
  <si>
    <t>삼성 레버리지 일본니케이225선물 ETN(H)</t>
  </si>
  <si>
    <t>하나 인버스 2X 옥수수 선물 ETN(H)</t>
  </si>
  <si>
    <t>녹십자홀딩스2우</t>
  </si>
  <si>
    <t>KODEX 미국S&amp;P500테크놀로지</t>
  </si>
  <si>
    <t>RISE 차이나HSCEI(H)</t>
  </si>
  <si>
    <t>KODEX TDF2030액티브</t>
  </si>
  <si>
    <t>신한 레버리지 구리 선물 ETN</t>
  </si>
  <si>
    <t>KB CSI 300 ETN</t>
  </si>
  <si>
    <t>신한 2X 26-05 은행채(AAA) ETN</t>
  </si>
  <si>
    <t>신한 2X 26-05 공사채(AAA) ETN</t>
  </si>
  <si>
    <t>KOSEF 코리아밸류업</t>
  </si>
  <si>
    <t>신한 26-05 공사채(AAA) ETN</t>
  </si>
  <si>
    <t>신한 26-05 은행채(AAA) ETN</t>
  </si>
  <si>
    <t>주연테크</t>
  </si>
  <si>
    <t>대신 KAP 통안채 6개월 ETN</t>
  </si>
  <si>
    <t>대신 KAP 통안채 3개월 ETN</t>
  </si>
  <si>
    <t>메리츠 인버스 국채3년 ETN</t>
  </si>
  <si>
    <t>N2 방위산업 Top5 ETN</t>
  </si>
  <si>
    <t>TIGER 코스피고배당</t>
  </si>
  <si>
    <t>ACE 글로벌메타버스테크액티브</t>
  </si>
  <si>
    <t>KODEX TDF2040액티브</t>
  </si>
  <si>
    <t>KODEX 게임산업</t>
  </si>
  <si>
    <t>한국ANKOR유전</t>
  </si>
  <si>
    <t>KB CSI 500 ETN</t>
  </si>
  <si>
    <t>한투 FTSE100 ETN</t>
  </si>
  <si>
    <t>TIGER 200 건설</t>
  </si>
  <si>
    <t>HANARO 글로벌생성형AI액티브</t>
  </si>
  <si>
    <t>TIGER 우주방산</t>
  </si>
  <si>
    <t>TIGER 미국AI반도체팹리스</t>
  </si>
  <si>
    <t>한투 인버스 2X 구리 선물 ETN</t>
  </si>
  <si>
    <t>N2 코스피 200 TR ETN</t>
  </si>
  <si>
    <t>RISE 미국단기투자등급회사채액티브</t>
  </si>
  <si>
    <t>TIGER 원유선물Enhanced(H)</t>
  </si>
  <si>
    <t>한화우</t>
  </si>
  <si>
    <t>한투 레버리지 구리 선물 ETN</t>
  </si>
  <si>
    <t>N2 전력인프라 Top5 ETN</t>
  </si>
  <si>
    <t>KODEX 일본부동산리츠(H)</t>
  </si>
  <si>
    <t>미래에셋 -2X 미국 AI TOP3 ETN</t>
  </si>
  <si>
    <t>대상홀딩스우</t>
  </si>
  <si>
    <t>삼성 코리아 밸류업 TR ETN</t>
  </si>
  <si>
    <t>키움 인버스 미국달러선물 ETN</t>
  </si>
  <si>
    <t>넥센타이어1우B</t>
  </si>
  <si>
    <t>TIGER 차이나클린에너지SOLACTIVE</t>
  </si>
  <si>
    <t>KOSEF 미국달러선물레버리지</t>
  </si>
  <si>
    <t>KODEX 에너지화학</t>
  </si>
  <si>
    <t>제이준코스메틱</t>
  </si>
  <si>
    <t>하나 레버리지 콩 선물 ETN(H)</t>
  </si>
  <si>
    <t>ACE 국고채3년</t>
  </si>
  <si>
    <t>TIGER 200IT레버리지</t>
  </si>
  <si>
    <t>TIGER 글로벌사이버보안INDXX</t>
  </si>
  <si>
    <t>신한 인버스 옥수수 선물 ETN(H)</t>
  </si>
  <si>
    <t>신한 인버스 코스닥 150 선물 ETN</t>
  </si>
  <si>
    <t>하이트진로2우B</t>
  </si>
  <si>
    <t>ACE 코스닥150</t>
  </si>
  <si>
    <t>미래에셋 인버스 코스닥150 선물 ETN</t>
  </si>
  <si>
    <t>TIGER 리츠부동산인프라채권TR KIS</t>
  </si>
  <si>
    <t>마이티 다이나믹퀀트액티브</t>
  </si>
  <si>
    <t>RISE 미국30년국채액티브</t>
  </si>
  <si>
    <t>KODEX 미국나스닥100선물인버스(H)</t>
  </si>
  <si>
    <t>한투 금 선물 ETN</t>
  </si>
  <si>
    <t>KODEX 미국S&amp;P바이오(합성)</t>
  </si>
  <si>
    <t>KB 레버리지 금 선물 ETN(H)</t>
  </si>
  <si>
    <t>RISE 미국AI밸류체인TOP3Plus</t>
  </si>
  <si>
    <t>KODEX IT</t>
  </si>
  <si>
    <t>메리츠 미국 인플레이션 국채 ETN(H)</t>
  </si>
  <si>
    <t>ACE ESG액티브</t>
  </si>
  <si>
    <t>TIGER KEDI혁신기업ESG30</t>
  </si>
  <si>
    <t>대신 3X 레버리지 국채30년 ETN</t>
  </si>
  <si>
    <t>삼성 인버스 2X 일본니케이225선물 ETN(H)</t>
  </si>
  <si>
    <t>미래에셋 -2X 미국 자율주행대표기업 ETN</t>
  </si>
  <si>
    <t>TIGER Fn신재생에너지</t>
  </si>
  <si>
    <t>RISE TDF2050액티브</t>
  </si>
  <si>
    <t>KB 인버스 2X 콩 선물 ETN</t>
  </si>
  <si>
    <t>덕성우</t>
  </si>
  <si>
    <t>RISE 미국고정배당우선증권 TR</t>
  </si>
  <si>
    <t>SOL 코리아밸류업TR</t>
  </si>
  <si>
    <t>TIGER 게임TOP10</t>
  </si>
  <si>
    <t>KODEX 테슬라밸류체인FactSet</t>
  </si>
  <si>
    <t>SHD</t>
  </si>
  <si>
    <t>태양금속우</t>
  </si>
  <si>
    <t>TIGER 퓨처모빌리티액티브</t>
  </si>
  <si>
    <t>KODEX 미국S&amp;P500유틸리티</t>
  </si>
  <si>
    <t>미래에셋 코스닥150 선물 ETN</t>
  </si>
  <si>
    <t>PLUS 미국S&amp;P500성장주</t>
  </si>
  <si>
    <t>신한 옥수수 선물 ETN(H)</t>
  </si>
  <si>
    <t>한투 레버리지 유로스탁스50 ETN(H) B</t>
  </si>
  <si>
    <t>N2 코스닥 150 TR ETN</t>
  </si>
  <si>
    <t>KB 인버스 2X 밀 선물 ETN</t>
  </si>
  <si>
    <t>KOSEF 국고채3년</t>
  </si>
  <si>
    <t>키움 코스닥 150 TR ETN</t>
  </si>
  <si>
    <t>DAISHIN343 AI반도체&amp;인프라액티브</t>
  </si>
  <si>
    <t>대덕전자1우</t>
  </si>
  <si>
    <t>KODEX 대만테크고배당다우존스</t>
  </si>
  <si>
    <t>삼양홀딩스우</t>
  </si>
  <si>
    <t>KODEX 차이나과창판STAR50(합성)</t>
  </si>
  <si>
    <t>미래에셋 코스피200 선물 ETN</t>
  </si>
  <si>
    <t>한투 레버리지 베트남 VN30 선물 ETN(H)</t>
  </si>
  <si>
    <t>HANARO Fn K-푸드</t>
  </si>
  <si>
    <t>KODEX iShares미국투자등급회사채액티브</t>
  </si>
  <si>
    <t>한투 레버리지 플래티넘 선물 ETN</t>
  </si>
  <si>
    <t>ACE 미국IT인터넷S&amp;P(합성 H)</t>
  </si>
  <si>
    <t>신한 인버스 콩 선물 ETN(H)</t>
  </si>
  <si>
    <t>미래에셋 레버리지 미국 제약 TOP3 ETN</t>
  </si>
  <si>
    <t>ACE 러시아MSCI(합성)</t>
  </si>
  <si>
    <t>미래에셋 2X 미국채울트라30년 선물 ETN</t>
  </si>
  <si>
    <t>ACE 주주환원가치주액티브</t>
  </si>
  <si>
    <t>N2 블룸버그 2X 천연가스 선물 ETN(H)</t>
  </si>
  <si>
    <t>KODEX 배당성장</t>
  </si>
  <si>
    <t>N2 월간 레버리지 코스피 200 선물 ETN</t>
  </si>
  <si>
    <t>KOSEF 코스닥150</t>
  </si>
  <si>
    <t>KODEX 웹툰&amp;드라마</t>
  </si>
  <si>
    <t>RISE 200선물레버리지</t>
  </si>
  <si>
    <t>메리츠 인버스 2X 구리 선물 ETN(H)</t>
  </si>
  <si>
    <t>HANARO Fn전기&amp;수소차</t>
  </si>
  <si>
    <t>SOL KEDI메가테크액티브</t>
  </si>
  <si>
    <t>PLUS 애플채권혼합</t>
  </si>
  <si>
    <t>KODEX S&amp;P글로벌인프라(합성)</t>
  </si>
  <si>
    <t>N2 월간 레버리지 방위산업 Top5 ETN</t>
  </si>
  <si>
    <t>N2 인버스 레버리지 구리 선물 ETN(H)</t>
  </si>
  <si>
    <t>1Q 차이나H(H)</t>
  </si>
  <si>
    <t>N2 레버리지 구리 선물 ETN(H)</t>
  </si>
  <si>
    <t>신한 레버리지 Russell 2000 ETN</t>
  </si>
  <si>
    <t>TIGER 농산물선물Enhanced(H)</t>
  </si>
  <si>
    <t>메리츠 인버스 2X 미국채10년 ETN(H)</t>
  </si>
  <si>
    <t>삼성 S&amp;P500 ETN</t>
  </si>
  <si>
    <t>한투 인버스 2X 플래티넘 선물 ETN</t>
  </si>
  <si>
    <t>ACE 라이프자산주주가치액티브</t>
  </si>
  <si>
    <t>KB 레버리지 KRX 2차전지 K-뉴딜 ETN</t>
  </si>
  <si>
    <t>히어로즈 25-09 미국채권(AA-이상)액티브</t>
  </si>
  <si>
    <t>RISE 삼성그룹Top3채권혼합</t>
  </si>
  <si>
    <t>메리츠 레버리지 구리 선물 ETN(H)</t>
  </si>
  <si>
    <t>삼성 레버리지 구리 선물 ETN(H)</t>
  </si>
  <si>
    <t>KOSEF 미국S&amp;P500(H)</t>
  </si>
  <si>
    <t>메리츠 인버스 2X 미국채30년 ETN(H)</t>
  </si>
  <si>
    <t>PLUS 선진국MSCI(합성 H)</t>
  </si>
  <si>
    <t>RISE 글로벌주식분산액티브</t>
  </si>
  <si>
    <t>KODEX KRX300</t>
  </si>
  <si>
    <t>하나 인버스 2X 콩 선물 ETN(H)</t>
  </si>
  <si>
    <t>WON 종합채권(AA-이상)액티브</t>
  </si>
  <si>
    <t>솔루스첨단소재2우B</t>
  </si>
  <si>
    <t>KB 레버리지 항셍테크 선물 ETN(H) B</t>
  </si>
  <si>
    <t>PLUS 미국다우존스고배당주(합성 H)</t>
  </si>
  <si>
    <t>ACE 미국친환경그린테마INDXX</t>
  </si>
  <si>
    <t>KODEX K-미래차액티브</t>
  </si>
  <si>
    <t>메리츠 블룸버그 2X 천연가스선물 ETN(H) B</t>
  </si>
  <si>
    <t>PLUS 미국테크TOP10레버리지(합성)</t>
  </si>
  <si>
    <t>KODEX 국채선물3년인버스</t>
  </si>
  <si>
    <t>대한제당우</t>
  </si>
  <si>
    <t>코리아써우</t>
  </si>
  <si>
    <t>파워 K-주주가치액티브</t>
  </si>
  <si>
    <t>KODEX 철강</t>
  </si>
  <si>
    <t>RISE 미국S&amp;P원유생산기업(합성 H)</t>
  </si>
  <si>
    <t>RISE 배터리 리사이클링</t>
  </si>
  <si>
    <t>한투 은 선물 ETN</t>
  </si>
  <si>
    <t>삼성 금 선물 ETN(H)</t>
  </si>
  <si>
    <t>ACE 글로벌브랜드TOP10블룸버그</t>
  </si>
  <si>
    <t>RISE 채권혼합</t>
  </si>
  <si>
    <t>TIGER 코스닥150선물인버스</t>
  </si>
  <si>
    <t>TIGER 200 에너지화학</t>
  </si>
  <si>
    <t>RISE 헬스케어채권혼합</t>
  </si>
  <si>
    <t>SOL K방산</t>
  </si>
  <si>
    <t>하나 S&amp;P 인버스 2X WTI원유 선물 ETN</t>
  </si>
  <si>
    <t>한투 인버스 2X 베트남 VN30 선물 ETN(H)</t>
  </si>
  <si>
    <t>N2 블룸버그 -2X WTI원유선물 ETN</t>
  </si>
  <si>
    <t>KB 레버리지 밀 선물 ETN</t>
  </si>
  <si>
    <t>KB S&amp;P 인버스 2X WTI원유 선물 ETN</t>
  </si>
  <si>
    <t>신한 블룸버그 인버스 2X WTI원유 선물 ETN</t>
  </si>
  <si>
    <t>KODEX 유럽명품TOP10 STOXX</t>
  </si>
  <si>
    <t>에셋플러스 차이나일등기업포커스10액티브</t>
  </si>
  <si>
    <t>삼성 인버스 2X 코스피200 선물 ETN</t>
  </si>
  <si>
    <t>TIMEFOLIO 코리아밸류업액티브</t>
  </si>
  <si>
    <t>한투 인버스 플래티넘 선물 ETN</t>
  </si>
  <si>
    <t>에이리츠</t>
  </si>
  <si>
    <t>메리츠 미국레버리지 인플레이션국채ETN(H)</t>
  </si>
  <si>
    <t>신한 인버스 2X 코스피 200 선물 ETN</t>
  </si>
  <si>
    <t>ACE 미국달러단기채권액티브</t>
  </si>
  <si>
    <t>미래에셋 레버리지 옥수수 선물 ETN</t>
  </si>
  <si>
    <t>BNK 주주가치액티브</t>
  </si>
  <si>
    <t>미래에셋 인도네시아 Top5 ETN</t>
  </si>
  <si>
    <t>RISE V&amp;S셀렉트밸류채권혼합</t>
  </si>
  <si>
    <t>HANARO 코스닥150</t>
  </si>
  <si>
    <t>KODEX 운송</t>
  </si>
  <si>
    <t>KODEX 미국S&amp;P500경기소비재</t>
  </si>
  <si>
    <t>TIGER 200 금융</t>
  </si>
  <si>
    <t>신한 인버스 WTI원유 선물 ETN(H)</t>
  </si>
  <si>
    <t>신한 인버스 2X 다우존스지수 선물 ETN(H)</t>
  </si>
  <si>
    <t>신한 달러인덱스 선물 ETN(H)</t>
  </si>
  <si>
    <t>코오롱우</t>
  </si>
  <si>
    <t>RISE 국채30년레버리지(합성)</t>
  </si>
  <si>
    <t>에셋플러스 코리아플랫폼액티브</t>
  </si>
  <si>
    <t>삼성 S&amp;P500 VIX S/T 선물 ETN</t>
  </si>
  <si>
    <t>KCGI 미국S&amp;P500 TOP10</t>
  </si>
  <si>
    <t>메리츠 인버스 미국채30년 ETN(H)</t>
  </si>
  <si>
    <t>NPC우</t>
  </si>
  <si>
    <t>TIGER 미국캐시카우100</t>
  </si>
  <si>
    <t>하나 S&amp;P 레버리지 WTI원유 선물 ETN</t>
  </si>
  <si>
    <t>KODEX 미국S&amp;P500커뮤니케이션</t>
  </si>
  <si>
    <t>삼성 인버스 2X S&amp;P500 선물 ETN</t>
  </si>
  <si>
    <t>신한 블룸버그 레버리지 WTI원유 선물 ETN</t>
  </si>
  <si>
    <t>일정실업</t>
  </si>
  <si>
    <t>N2 블룸버그 2X WTI원유선물 ETN</t>
  </si>
  <si>
    <t>메리츠 인버스 미국채10년 ETN(H)</t>
  </si>
  <si>
    <t>히어로즈 미국성장기업30액티브</t>
  </si>
  <si>
    <t>N2 S&amp;P500 버퍼10% 6월 ETN(H)</t>
  </si>
  <si>
    <t>HANARO 주주가치성장코리아액티브</t>
  </si>
  <si>
    <t>N2 월간 레버리지 코스닥 150 선물 ETN</t>
  </si>
  <si>
    <t>N2 S&amp;P500 버퍼10% 3월 ETN(H)</t>
  </si>
  <si>
    <t>N2 S&amp;P500 버퍼10% 12월 ETN(H)</t>
  </si>
  <si>
    <t>신한 인버스 2X 구리 선물 ETN</t>
  </si>
  <si>
    <t>한진칼우</t>
  </si>
  <si>
    <t>JW중외제약2우B</t>
  </si>
  <si>
    <t>한투 인버스 2X 유로스탁스50 ETN(H) B</t>
  </si>
  <si>
    <t>TIGER 유로스탁스배당30</t>
  </si>
  <si>
    <t>삼성 은 선물 ETN(H)</t>
  </si>
  <si>
    <t>한투 인버스 2X 금 선물 ETN</t>
  </si>
  <si>
    <t>HANARO Fn K-게임</t>
  </si>
  <si>
    <t>TIGER 차이나CSI300인버스(합성)</t>
  </si>
  <si>
    <t>TIGER K게임</t>
  </si>
  <si>
    <t>한투 일본종합상사TOP5 ETN</t>
  </si>
  <si>
    <t>키움 레버리지 조선TOP10 ETN</t>
  </si>
  <si>
    <t>RISE 글로벌수소경제</t>
  </si>
  <si>
    <t>한투 S&amp;P 인버스 2X 엔달러 선물 ETN(H)</t>
  </si>
  <si>
    <t>대신 밀 선물 ETN(H)</t>
  </si>
  <si>
    <t>한투 구리 선물 ETN</t>
  </si>
  <si>
    <t>메리츠 블룸버그 인버스 2X WTI선물 ETN(H)</t>
  </si>
  <si>
    <t>삼성 항셍테크 ETN(H) B</t>
  </si>
  <si>
    <t>PLUS 코리아밸류업</t>
  </si>
  <si>
    <t>TIGER S&amp;P글로벌인프라(합성)</t>
  </si>
  <si>
    <t>KODEX 구리선물(H)</t>
  </si>
  <si>
    <t>한국패러랠</t>
  </si>
  <si>
    <t>KB 블룸버그 레버리지 천연가스 선물 ETN</t>
  </si>
  <si>
    <t>삼성 나스닥 100 ETN</t>
  </si>
  <si>
    <t>메리츠 KAP 레버리지 중국 위안화 ETN</t>
  </si>
  <si>
    <t>메리츠 레버리지 국채5년 ETN</t>
  </si>
  <si>
    <t>PLUS 미국테크TOP10</t>
  </si>
  <si>
    <t>TIGER 단기선진하이일드(합성 H)</t>
  </si>
  <si>
    <t>대신 천연가스 선물 ETN(H)</t>
  </si>
  <si>
    <t>한투 블룸버그 인도네시아 대표원자재 ETN</t>
  </si>
  <si>
    <t>KB 인버스 2X 나스닥 100 ETN</t>
  </si>
  <si>
    <t>LX홀딩스1우</t>
  </si>
  <si>
    <t>PLUS 미국배당증가성장주데일리커버드콜</t>
  </si>
  <si>
    <t>HANARO CD금리액티브(합성)</t>
  </si>
  <si>
    <t>파워 코스피100</t>
  </si>
  <si>
    <t>KODEX 필수소비재</t>
  </si>
  <si>
    <t>KODEX 미국S&amp;P500필수소비재</t>
  </si>
  <si>
    <t>PLUS 우량회사채50</t>
  </si>
  <si>
    <t>KB 레버리지 KOSPI 200 선물 ETN</t>
  </si>
  <si>
    <t>메리츠 3X 레버리지 국채10년 ETN</t>
  </si>
  <si>
    <t>TIGER 일본TOPIX(합성 H)</t>
  </si>
  <si>
    <t>SOL 글로벌탄소배출권선물ICE(합성)</t>
  </si>
  <si>
    <t>ACE 원자력테마딥서치</t>
  </si>
  <si>
    <t>HANARO KOFR금리액티브(합성)</t>
  </si>
  <si>
    <t>KOSEF 물가채KIS</t>
  </si>
  <si>
    <t>미래에셋 S&amp;P 유럽탄소배출권 선물 ETN</t>
  </si>
  <si>
    <t>KODEX MSCI퀄리티</t>
  </si>
  <si>
    <t>삼성 인버스 코스피 200 선물 ETN</t>
  </si>
  <si>
    <t>VITA MZ소비액티브</t>
  </si>
  <si>
    <t>TIGER 글로벌자원생산기업(합성 H)</t>
  </si>
  <si>
    <t>KB 레버리지 KOSDAQ 150 선물 ETN</t>
  </si>
  <si>
    <t>신한 S&amp;P 인버스 2X 유로 선물 ETN(H)</t>
  </si>
  <si>
    <t>SOL 국고채30년액티브</t>
  </si>
  <si>
    <t>PLUS 글로벌방산</t>
  </si>
  <si>
    <t>HANARO K-뷰티</t>
  </si>
  <si>
    <t>KODEX KRX300레버리지</t>
  </si>
  <si>
    <t>삼양사우</t>
  </si>
  <si>
    <t>미래에셋 -2X 홍콩H 선물 ETN(H)</t>
  </si>
  <si>
    <t>메리츠 블룸버그 레버리지 WTI선물 ETN(H)</t>
  </si>
  <si>
    <t>메리츠 국채5년 ETN</t>
  </si>
  <si>
    <t>RISE 미국S&amp;P배당킹</t>
  </si>
  <si>
    <t>N2 레버리지 국채30년 ETN</t>
  </si>
  <si>
    <t>하나 레버리지 옥수수 선물 ETN(H)</t>
  </si>
  <si>
    <t>KB S&amp;P 레버리지 WTI원유 선물 ETN(H)</t>
  </si>
  <si>
    <t>메리츠 3X 레버리지 국채5년 ETN</t>
  </si>
  <si>
    <t>RISE 미국테크100데일리고정커버드콜</t>
  </si>
  <si>
    <t>ACE 멕시코MSCI(합성)</t>
  </si>
  <si>
    <t>메리츠 레버리지 국채3년 ETN</t>
  </si>
  <si>
    <t>메리츠 레버리지 대표 농산물 선물 ETN(H)</t>
  </si>
  <si>
    <t>PLUS 글로벌수소&amp;차세대연료전지</t>
  </si>
  <si>
    <t>한투 레버리지국채30년 ETN</t>
  </si>
  <si>
    <t>1Q 코리아밸류업</t>
  </si>
  <si>
    <t>메리츠 KAP 중국 위안화 ETN</t>
  </si>
  <si>
    <t>RISE 미국장기국채선물(H)</t>
  </si>
  <si>
    <t>신한 S&amp;P 인버스 유로 선물 ETN(H)</t>
  </si>
  <si>
    <t>KB 레버리지 은 선물 ETN(H)</t>
  </si>
  <si>
    <t>메리츠 인버스 국채30년 ETN</t>
  </si>
  <si>
    <t>메리츠 3X 레버리지 국채3년 ETN</t>
  </si>
  <si>
    <t>메리츠 국채3년 ETN</t>
  </si>
  <si>
    <t>삼성 인버스 2X 구리 선물 ETN(H)</t>
  </si>
  <si>
    <t>메리츠 미국채30년 ETN</t>
  </si>
  <si>
    <t>신한 인버스 구리 선물 ETN(H)</t>
  </si>
  <si>
    <t>TIGER 한중반도체(합성)</t>
  </si>
  <si>
    <t>ACE 2차전지&amp;친환경차액티브</t>
  </si>
  <si>
    <t>KODEX MSCI밸류</t>
  </si>
  <si>
    <t>KODEX 200가치저변동</t>
  </si>
  <si>
    <t>넥센우</t>
  </si>
  <si>
    <t>메리츠 미국채10년 ETN</t>
  </si>
  <si>
    <t>SOL 반도체전공정</t>
  </si>
  <si>
    <t>N2 US 500 ETN(H)</t>
  </si>
  <si>
    <t>메리츠 레버리지 인도 루피화 ETN</t>
  </si>
  <si>
    <t>KODEX 미국클린에너지나스닥</t>
  </si>
  <si>
    <t>한투 블룸버그 WTI원유 선물 ETN</t>
  </si>
  <si>
    <t>N2 인버스 레버리지 WTI원유 선물 ETN(H)</t>
  </si>
  <si>
    <t>삼성 블룸버그 WTI원유 선물 ETN</t>
  </si>
  <si>
    <t>코오롱글로벌우</t>
  </si>
  <si>
    <t>RISE 중국MSCI China(H)</t>
  </si>
  <si>
    <t>삼성 인버스 2X 항셍테크 ETN(H) B</t>
  </si>
  <si>
    <t>TIGER MSCI KOREA ESG리더스</t>
  </si>
  <si>
    <t>N2 iSelect-WG 그린에너지 ESG ETN</t>
  </si>
  <si>
    <t>KOSEF 미국블록버스터바이오테크의약품+</t>
  </si>
  <si>
    <t>KODEX 미국ETF산업Top10 Indxx</t>
  </si>
  <si>
    <t>메리츠 인버스 2X 국채30년 ETN</t>
  </si>
  <si>
    <t>RISE 200고배당커버드콜ATM</t>
  </si>
  <si>
    <t>ITF 200</t>
  </si>
  <si>
    <t>KODEX MSCI Korea</t>
  </si>
  <si>
    <t>메리츠 인도 루피화 ETN</t>
  </si>
  <si>
    <t>KB 미국채 10년 ETN</t>
  </si>
  <si>
    <t>메리츠 레버리지 멕시코 페소화 ETN</t>
  </si>
  <si>
    <t>N2 레버리지 국채10년 ETN</t>
  </si>
  <si>
    <t>메리츠 인버스 국채10년 ETN</t>
  </si>
  <si>
    <t>메리츠 S&amp;P 유럽탄소배출권 선물 ETN(H)</t>
  </si>
  <si>
    <t>KODEX 기계장비</t>
  </si>
  <si>
    <t>KB 레버리지 미국채 10년 ETN</t>
  </si>
  <si>
    <t>메리츠 KAP 일본 엔화 ETN</t>
  </si>
  <si>
    <t>KB 미국채 30년 ETN</t>
  </si>
  <si>
    <t>KODEX 코스닥글로벌</t>
  </si>
  <si>
    <t>메리츠 인버스 2X 금 선물 ETN(H)</t>
  </si>
  <si>
    <t>KoAct 미국뇌질환치료제액티브</t>
  </si>
  <si>
    <t>한투 S&amp;P 유럽탄소배출권 선물 ETN(H)</t>
  </si>
  <si>
    <t>N2 인버스 레버리지 금 선물 ETN(H)</t>
  </si>
  <si>
    <t>메리츠 멕시코 페소화 ETN</t>
  </si>
  <si>
    <t>KB 인버스 2X 미국채 10년 선물 ETN</t>
  </si>
  <si>
    <t>ACE 미국부동산리츠(합성 H)</t>
  </si>
  <si>
    <t>신한 S&amp;P 유로 선물 ETN(H)</t>
  </si>
  <si>
    <t>메리츠 레버리지 국채10년 ETN</t>
  </si>
  <si>
    <t>미래에셋 인도네시아 금속&amp;에너지 Top5 ETN</t>
  </si>
  <si>
    <t>KB 레버리지 미국채 10년 선물 ETN</t>
  </si>
  <si>
    <t>신한 인버스 금 선물 ETN(H)</t>
  </si>
  <si>
    <t>KOSEF 미국달러선물인버스2X</t>
  </si>
  <si>
    <t>삼성 인버스 구리 선물 ETN(H)</t>
  </si>
  <si>
    <t>삼성 일본니케이225선물 ETN(H)</t>
  </si>
  <si>
    <t>KODEX MSCI모멘텀</t>
  </si>
  <si>
    <t>미래에셋 천연가스 선물 ETN(H)</t>
  </si>
  <si>
    <t>키움 레버리지 반도체TOP10 ETN</t>
  </si>
  <si>
    <t>PLUS 일본엔화초단기국채(합성)</t>
  </si>
  <si>
    <t>한투 베트남 VN30 선물 ETN(H)</t>
  </si>
  <si>
    <t>한투 인버스 2X 일본 엔선물 ETN</t>
  </si>
  <si>
    <t>SOL 미국S&amp;P500엔화노출(H)</t>
  </si>
  <si>
    <t>삼성 구리 선물 ETN(H)</t>
  </si>
  <si>
    <t>KOSEF 고배당</t>
  </si>
  <si>
    <t>메리츠 인버스 2X 국채10년 ETN</t>
  </si>
  <si>
    <t>KB 레버리지 미국채 30년 ETN</t>
  </si>
  <si>
    <t>메리츠 KAP 인버스 2X 일본 엔화 ETN</t>
  </si>
  <si>
    <t>KOSEF 블루칩</t>
  </si>
  <si>
    <t>한투 인버스 금 선물 ETN</t>
  </si>
  <si>
    <t>신한 코스피 200 TR ETN</t>
  </si>
  <si>
    <t>메리츠 인버스 국채5년 ETN</t>
  </si>
  <si>
    <t>유유제약1우</t>
  </si>
  <si>
    <t>한투 인버스 은 선물 ETN</t>
  </si>
  <si>
    <t>에셋플러스 글로벌대장장이액티브</t>
  </si>
  <si>
    <t>히어로즈 미국달러SOFR금리액티브(합성)</t>
  </si>
  <si>
    <t>삼성 코스피 200 TR ETN</t>
  </si>
  <si>
    <t>한투 레버리지미국채30년 ETN</t>
  </si>
  <si>
    <t>RISE 미국AI밸류체인데일리고정커버드콜</t>
  </si>
  <si>
    <t>한투 일본 엔선물 ETN C</t>
  </si>
  <si>
    <t>HANARO 미국S&amp;P500</t>
  </si>
  <si>
    <t>TIGER 미국달러선물레버리지</t>
  </si>
  <si>
    <t>메리츠 인버스 3X 미국채10년 ETN</t>
  </si>
  <si>
    <t>메리츠 인버스 2X 국채3년 ETN</t>
  </si>
  <si>
    <t>신한 S&amp;P 레버리지 유로 선물 ETN(H)</t>
  </si>
  <si>
    <t>TIGER 탄소효율그린뉴딜</t>
  </si>
  <si>
    <t>TIGER LG그룹+펀더멘털</t>
  </si>
  <si>
    <t>메리츠 인버스 3X 국채3년 ETN</t>
  </si>
  <si>
    <t>RISE 코리아금융고배당</t>
  </si>
  <si>
    <t>TIGER AI코리아그로스액티브</t>
  </si>
  <si>
    <t>한투 인버스 나스닥100 ETN B</t>
  </si>
  <si>
    <t>한투 플래티넘 선물 ETN</t>
  </si>
  <si>
    <t>TRUSTON 코리아밸류업액티브</t>
  </si>
  <si>
    <t>WON 한국부동산TOP3플러스</t>
  </si>
  <si>
    <t>KODEX 코스피대형주</t>
  </si>
  <si>
    <t>한투 인버스 베트남 VN30 선물 ETN(H)</t>
  </si>
  <si>
    <t>FOCUS KRX300</t>
  </si>
  <si>
    <t>KoAct 글로벌기후테크인프라액티브</t>
  </si>
  <si>
    <t>JW중외제약우</t>
  </si>
  <si>
    <t>KODEX 200exTOP</t>
  </si>
  <si>
    <t>메리츠 인버스 3X 국채5년 ETN</t>
  </si>
  <si>
    <t>KB STAR 50 ETN</t>
  </si>
  <si>
    <t>SOL 유럽탄소배출권선물S&amp;P(H)</t>
  </si>
  <si>
    <t>메리츠 CSI 300 ETN</t>
  </si>
  <si>
    <t>RISE 미국반도체인버스(합성 H)</t>
  </si>
  <si>
    <t>ACE 글로벌AI맞춤형반도체</t>
  </si>
  <si>
    <t>RISE 5대그룹주</t>
  </si>
  <si>
    <t>신한 인버스 Russell 2000 ETN</t>
  </si>
  <si>
    <t>TREX 펀더멘탈 200</t>
  </si>
  <si>
    <t>TIMEFOLIO K컬처액티브</t>
  </si>
  <si>
    <t>삼성 인버스 코스닥 150 선물 ETN</t>
  </si>
  <si>
    <t>HANARO 글로벌반도체TOP10 SOLACTIVE</t>
  </si>
  <si>
    <t>메리츠 인버스 3X 미국채30년 ETN</t>
  </si>
  <si>
    <t>N2 iSelect 배터리 재활용 Top10 ETN</t>
  </si>
  <si>
    <t>KODEX 기후변화솔루션</t>
  </si>
  <si>
    <t>메리츠 인버스 2X 국채5년 ETN</t>
  </si>
  <si>
    <t>마이티 코스피100</t>
  </si>
  <si>
    <t>WON 미국빌리어네어</t>
  </si>
  <si>
    <t>대신 인버스 천연가스 선물 ETN(H) B</t>
  </si>
  <si>
    <t>TIGER 유로스탁스레버리지(합성 H)</t>
  </si>
  <si>
    <t>한투 레버리지 일본 엔선물 ETN C</t>
  </si>
  <si>
    <t>KODEX K-뉴딜디지털플러스</t>
  </si>
  <si>
    <t>TIGER 은행</t>
  </si>
  <si>
    <t>KODEX 미국스마트모빌리티S&amp;P</t>
  </si>
  <si>
    <t>N2 S&amp;P500 VIX S/T 선물 ETN D</t>
  </si>
  <si>
    <t>신한 코스닥 150 TR ETN</t>
  </si>
  <si>
    <t>KODEX 한중반도체(합성)</t>
  </si>
  <si>
    <t>KOSEF 글로벌전력GRID인프라</t>
  </si>
  <si>
    <t>한투 인버스 2X 은 선물 ETN</t>
  </si>
  <si>
    <t>삼성 인버스 China A50 선물 ETN(H)</t>
  </si>
  <si>
    <t>대덕1우</t>
  </si>
  <si>
    <t>RISE 글로벌데이터센터리츠(합성)</t>
  </si>
  <si>
    <t>에셋플러스 글로벌일등기업포커스10액티브</t>
  </si>
  <si>
    <t>SOL 자동차소부장Fn</t>
  </si>
  <si>
    <t>삼성 코스피 양매도 5% OTM ETN</t>
  </si>
  <si>
    <t>TIGER 이머징마켓MSCI레버리지(합성 H)</t>
  </si>
  <si>
    <t>신한 인버스 달러인덱스 선물 ETN(H)</t>
  </si>
  <si>
    <t>한투 S&amp;P 엔달러 선물 ETN(H)</t>
  </si>
  <si>
    <t>TIMEFOLIO 글로벌소비트렌드액티브</t>
  </si>
  <si>
    <t>SOL 차이나육성산업액티브(합성)</t>
  </si>
  <si>
    <t>SOL 미국500타겟커버드콜액티브</t>
  </si>
  <si>
    <t>TIGER 금은선물(H)</t>
  </si>
  <si>
    <t>TIGER 로우볼</t>
  </si>
  <si>
    <t>메리츠 KAP 인버스 2X 중국 위안화 ETN</t>
  </si>
  <si>
    <t>KODEX MSCI KOREA ESG유니버설</t>
  </si>
  <si>
    <t>KB 코스닥 150 TR ETN</t>
  </si>
  <si>
    <t>HANARO 글로벌워터MSCI(합성)</t>
  </si>
  <si>
    <t>메리츠 대표 농산물 선물 ETN(H)</t>
  </si>
  <si>
    <t>키움 레버리지 바이오TOP10 ETN</t>
  </si>
  <si>
    <t>ACE 일라이릴리밸류체인</t>
  </si>
  <si>
    <t>마이다스 일본테크액티브</t>
  </si>
  <si>
    <t>신한 인버스 2X 미국달러 선물 ETN</t>
  </si>
  <si>
    <t>ACE 글로벌빅파마</t>
  </si>
  <si>
    <t>한투 인버스 유로스탁스50 ETN(H) C</t>
  </si>
  <si>
    <t>코오롱모빌리티그룹우</t>
  </si>
  <si>
    <t>메리츠 인버스 3X 국채10년 ETN</t>
  </si>
  <si>
    <t>KODEX iShares미국인플레이션국채액티브</t>
  </si>
  <si>
    <t>PLUS K리츠</t>
  </si>
  <si>
    <t>HK 200</t>
  </si>
  <si>
    <t>PLUS ESG성장주액티브</t>
  </si>
  <si>
    <t>HK S&amp;P코리아로우볼</t>
  </si>
  <si>
    <t>PLUS 코스피50</t>
  </si>
  <si>
    <t>TIGER 차이나항셍25</t>
  </si>
  <si>
    <t>키움 KPOP ETN</t>
  </si>
  <si>
    <t>TIGER 미국S&amp;P500선물인버스(H)</t>
  </si>
  <si>
    <t>KODEX 아시아AI반도체exChina액티브</t>
  </si>
  <si>
    <t>신한 레버리지 10년 국채선물 ETN</t>
  </si>
  <si>
    <t>KOSEF 미국달러선물인버스</t>
  </si>
  <si>
    <t>키움 조선TOP10 ETN</t>
  </si>
  <si>
    <t>RISE 일본섹터TOP4Plus</t>
  </si>
  <si>
    <t>TIGER MKF배당귀족</t>
  </si>
  <si>
    <t>삼성 레버리지 KRX 2차전지 K-뉴딜 ETN</t>
  </si>
  <si>
    <t>TIGER 원유선물인버스(H)</t>
  </si>
  <si>
    <t>TRUSTON 주주가치액티브</t>
  </si>
  <si>
    <t>에셋플러스 코리아대장장이액티브</t>
  </si>
  <si>
    <t>파워 고배당저변동성</t>
  </si>
  <si>
    <t>KB S&amp;P 유럽탄소배출권 선물 ETN(H)</t>
  </si>
  <si>
    <t>FOCUS ESG리더스</t>
  </si>
  <si>
    <t>HANARO 바이오코리아액티브</t>
  </si>
  <si>
    <t>성신양회우</t>
  </si>
  <si>
    <t>KB 인버스 2X 구리 선물 ETN(H)</t>
  </si>
  <si>
    <t>VITA 밸류알파액티브</t>
  </si>
  <si>
    <t>ACE 골드선물 레버리지(합성 H)</t>
  </si>
  <si>
    <t>KoAct 미국천연가스인프라액티브</t>
  </si>
  <si>
    <t>SOL KRX300</t>
  </si>
  <si>
    <t>KODEX KTOP30</t>
  </si>
  <si>
    <t>에셋플러스 글로벌영에이지액티브</t>
  </si>
  <si>
    <t>KB 레버리지 구리 선물 ETN(H)</t>
  </si>
  <si>
    <t>KOSEF 미국원유에너지기업</t>
  </si>
  <si>
    <t>TIGER 코리아테크액티브</t>
  </si>
  <si>
    <t>HANARO 글로벌금채굴기업</t>
  </si>
  <si>
    <t>HANARO 전력설비투자</t>
  </si>
  <si>
    <t>KOSEF KRX100</t>
  </si>
  <si>
    <t>RISE 미국장기국채선물레버리지(합성 H)</t>
  </si>
  <si>
    <t>삼성 인버스 금 선물 ETN(H)</t>
  </si>
  <si>
    <t>RISE 차이나항셍테크</t>
  </si>
  <si>
    <t>KODEX 혁신기술테마액티브</t>
  </si>
  <si>
    <t>TIMEFOLIO K이노베이션액티브</t>
  </si>
  <si>
    <t>KOSEF 코스닥글로벌</t>
  </si>
  <si>
    <t>TIGER KRX300</t>
  </si>
  <si>
    <t>PLUS 200선물인버스2X</t>
  </si>
  <si>
    <t>ACE 레버리지</t>
  </si>
  <si>
    <t>RISE 주식혼합</t>
  </si>
  <si>
    <t>대원전선우</t>
  </si>
  <si>
    <t>KODEX 200 중소형</t>
  </si>
  <si>
    <t>TIGER 경기방어채권혼합</t>
  </si>
  <si>
    <t>노루홀딩스우</t>
  </si>
  <si>
    <t>RISE 유로스탁스50(H)</t>
  </si>
  <si>
    <t>KODEX 코스닥150롱코스피200숏선물</t>
  </si>
  <si>
    <t>하나 인버스 2X 코스닥150 선물 ETN</t>
  </si>
  <si>
    <t>한투 S&amp;P 레버리지 엔달러 선물 ETN(H)</t>
  </si>
  <si>
    <t>에셋플러스 글로벌다이나믹시니어액티브</t>
  </si>
  <si>
    <t>크라운제과우</t>
  </si>
  <si>
    <t>KOSEF 의료AI</t>
  </si>
  <si>
    <t>메리츠 STAR 50 ETN</t>
  </si>
  <si>
    <t>TIGER 미국나스닥넥스트100</t>
  </si>
  <si>
    <t>마이다스 중소형액티브</t>
  </si>
  <si>
    <t>RISE 국채선물3년</t>
  </si>
  <si>
    <t>KOSEF 차이나A50커넥트MSCI</t>
  </si>
  <si>
    <t>N2 인버스 레버리지 은 선물 ETN(H)</t>
  </si>
  <si>
    <t>SOL 반도체후공정</t>
  </si>
  <si>
    <t>히어로즈 TDF2050액티브</t>
  </si>
  <si>
    <t>SOL 200 Top10</t>
  </si>
  <si>
    <t>TIGER 한중전기차(합성)</t>
  </si>
  <si>
    <t>ACE 일본TOPIX인버스(합성 H)</t>
  </si>
  <si>
    <t>삼성 인버스 은 선물 ETN(H)</t>
  </si>
  <si>
    <t>HANARO 탄소효율그린뉴딜</t>
  </si>
  <si>
    <t>메리츠 인버스 2X 은 선물 ETN(H)</t>
  </si>
  <si>
    <t>히어로즈 TDF2040액티브</t>
  </si>
  <si>
    <t>SOL 의료기기소부장Fn</t>
  </si>
  <si>
    <t>TIGER 우량가치</t>
  </si>
  <si>
    <t>한화갤러리아우</t>
  </si>
  <si>
    <t>KODEX 멀티팩터</t>
  </si>
  <si>
    <t>BNK 미래전략기술액티브</t>
  </si>
  <si>
    <t>KOSEF 200선물인버스2X</t>
  </si>
  <si>
    <t>KOSEF K-2차전지북미공급망</t>
  </si>
  <si>
    <t>RISE 글로벌클린에너지</t>
  </si>
  <si>
    <t>PLUS 국채선물10년</t>
  </si>
  <si>
    <t>HANARO 코리아밸류업</t>
  </si>
  <si>
    <t>ACE 중국과창판STAR50</t>
  </si>
  <si>
    <t>KB 인버스 2X KOSPI 200 선물 ETN</t>
  </si>
  <si>
    <t>PLUS TDF2060액티브</t>
  </si>
  <si>
    <t>KODEX K-이노베이션액티브</t>
  </si>
  <si>
    <t>한양증권우</t>
  </si>
  <si>
    <t>KODEX 미국30년국채울트라선물인버스(H)</t>
  </si>
  <si>
    <t>PLUS S&amp;P글로벌인프라</t>
  </si>
  <si>
    <t>신한 인버스 다우존스지수 선물 ETN(H)</t>
  </si>
  <si>
    <t>RISE 글로벌비만산업TOP2+</t>
  </si>
  <si>
    <t>RISE 헬스케어</t>
  </si>
  <si>
    <t>PLUS 국채선물3년</t>
  </si>
  <si>
    <t>KOSEF 독일DAX</t>
  </si>
  <si>
    <t>KB 인버스 2X 항셍테크 선물 ETN</t>
  </si>
  <si>
    <t>히어로즈 TDF2030액티브</t>
  </si>
  <si>
    <t>SK증권우</t>
  </si>
  <si>
    <t>KOSEF Fn유전자혁신기술</t>
  </si>
  <si>
    <t>신한 인버스 은 선물 ETN(H)</t>
  </si>
  <si>
    <t>PLUS 200선물레버리지</t>
  </si>
  <si>
    <t>ACE 중국본토CSI300레버리지(합성)</t>
  </si>
  <si>
    <t>신한 인버스 2X 10년 국채선물 ETN</t>
  </si>
  <si>
    <t>WON 200</t>
  </si>
  <si>
    <t>WON AI ESG액티브</t>
  </si>
  <si>
    <t>RISE V&amp;S셀렉트밸류</t>
  </si>
  <si>
    <t>TREX 200</t>
  </si>
  <si>
    <t>RISE TDF2040액티브</t>
  </si>
  <si>
    <t>KOSEF 200선물레버리지</t>
  </si>
  <si>
    <t>RISE KQ고배당</t>
  </si>
  <si>
    <t>TIMEFOLIO K신재생에너지액티브</t>
  </si>
  <si>
    <t>키움 바이오TOP10 ETN</t>
  </si>
  <si>
    <t>RISE 국채선물10년</t>
  </si>
  <si>
    <t>PLUS 고배당저변동50</t>
  </si>
  <si>
    <t>KODEX 콩선물(H)</t>
  </si>
  <si>
    <t>RISE TDF2030액티브</t>
  </si>
  <si>
    <t>KOSEF 코스피100</t>
  </si>
  <si>
    <t>KODEX MSCI EM선물(H)</t>
  </si>
  <si>
    <t>RISE 글로벌농업경제</t>
  </si>
  <si>
    <t>KB 레버리지 콩 선물 ETN</t>
  </si>
  <si>
    <t>KODEX 국채선물10년인버스</t>
  </si>
  <si>
    <t>PLUS 글로벌AI인프라</t>
  </si>
  <si>
    <t>ACE 차이나항셍테크</t>
  </si>
  <si>
    <t>ACE 코스피</t>
  </si>
  <si>
    <t>KoAct AI인프라액티브</t>
  </si>
  <si>
    <t>UNICORN SK하이닉스밸류체인액티브</t>
  </si>
  <si>
    <t>ACE 싱가포르리츠</t>
  </si>
  <si>
    <t>PLUS 코스피</t>
  </si>
  <si>
    <t>RISE KRX300</t>
  </si>
  <si>
    <t>RISE 미국빅데이터Top3채권혼합</t>
  </si>
  <si>
    <t>HANARO 글로벌탄소배출권선물ICE(합성)</t>
  </si>
  <si>
    <t>TIGER KTOP30</t>
  </si>
  <si>
    <t>HANARO KAP초장기국고채</t>
  </si>
  <si>
    <t>KODEX 한중전기차(합성)</t>
  </si>
  <si>
    <t>KOSEF K-반도체북미공급망</t>
  </si>
  <si>
    <t>KODEX 최소변동성</t>
  </si>
  <si>
    <t>메리츠 레버리지 미국채10년 ETN(H)</t>
  </si>
  <si>
    <t>SOL 한국형글로벌전기차&amp;2차전지액티브</t>
  </si>
  <si>
    <t>HANARO 고배당</t>
  </si>
  <si>
    <t>ACE 미국하이일드액티브(H)</t>
  </si>
  <si>
    <t>PLUS 글로벌MSCI(합성 H)</t>
  </si>
  <si>
    <t>SOL 유럽탄소배출권선물인버스ICE(H)</t>
  </si>
  <si>
    <t>TIGER 200커버드콜OTM</t>
  </si>
  <si>
    <t>RISE 미국달러선물인버스</t>
  </si>
  <si>
    <t>SOL 미국테크TOP10인버스(합성)</t>
  </si>
  <si>
    <t>KODEX 차이나메타버스액티브</t>
  </si>
  <si>
    <t>TIGER MSCI KOREA ESG유니버설</t>
  </si>
  <si>
    <t>노루페인트우</t>
  </si>
  <si>
    <t>HANARO 미국메타버스iSelect</t>
  </si>
  <si>
    <t>KODEX 모멘텀Plus</t>
  </si>
  <si>
    <t>PLUS 글로벌HBM반도체</t>
  </si>
  <si>
    <t>RISE 200금융</t>
  </si>
  <si>
    <t>PLUS ESG가치주액티브</t>
  </si>
  <si>
    <t>RISE 우량업종대표주</t>
  </si>
  <si>
    <t>TIGER 라틴35</t>
  </si>
  <si>
    <t>PLUS 미국달러SOFR금리액티브(합성)</t>
  </si>
  <si>
    <t>RISE 국채선물5년추종인버스</t>
  </si>
  <si>
    <t>PLUS 주도업종</t>
  </si>
  <si>
    <t>KB 인버스 2X S&amp;P 500 선물 ETN</t>
  </si>
  <si>
    <t>대신 S&amp;P 2X 천연가스 선물 ETN B</t>
  </si>
  <si>
    <t>PLUS 신흥국MSCI인버스(합성 H)</t>
  </si>
  <si>
    <t>ACE 필리핀MSCI(합성)</t>
  </si>
  <si>
    <t>키움 레버리지 2차전지산업 ETN</t>
  </si>
  <si>
    <t>키움 2차전지산업 ETN</t>
  </si>
  <si>
    <t>히어로즈 글로벌리츠이지스액티브</t>
  </si>
  <si>
    <t>SOL KRX기후변화솔루션</t>
  </si>
  <si>
    <t>RISE 중소형고배당</t>
  </si>
  <si>
    <t>티와이홀딩스우</t>
  </si>
  <si>
    <t>RISE 200선물인버스</t>
  </si>
  <si>
    <t>삼성 인버스 2X 은 선물 ETN(H)</t>
  </si>
  <si>
    <t>TIGER 우선주</t>
  </si>
  <si>
    <t>RISE 미국장기국채선물인버스(H)</t>
  </si>
  <si>
    <t>TIGER 코스닥글로벌</t>
  </si>
  <si>
    <t>하이트진로홀딩스우</t>
  </si>
  <si>
    <t>HANARO KRX300</t>
  </si>
  <si>
    <t>동원시스템즈우</t>
  </si>
  <si>
    <t>TIGER 200커뮤니케이션서비스</t>
  </si>
  <si>
    <t>대신 인버스 3X 국채30년 ETN</t>
  </si>
  <si>
    <t>RISE 국채선물5년추종</t>
  </si>
  <si>
    <t>TIGER 200 생활소비재</t>
  </si>
  <si>
    <t>한투 인버스 2X S&amp;P500 선물 ETN(H)</t>
  </si>
  <si>
    <t>남선알미우</t>
  </si>
  <si>
    <t>KOSEF 글로벌전력반도체</t>
  </si>
  <si>
    <t>메리츠 천연가스 선물 ETN(H)</t>
  </si>
  <si>
    <t>ACE Fn5G플러스</t>
  </si>
  <si>
    <t>KB 인버스 2X 금 선물 ETN(H)</t>
  </si>
  <si>
    <t>키움 반도체TOP10 ETN</t>
  </si>
  <si>
    <t>TIMEFOLIO 글로벌안티에이징바이오액티브</t>
  </si>
  <si>
    <t>ACE Fn성장소비주도주</t>
  </si>
  <si>
    <t>ACE 삼성그룹동일가중</t>
  </si>
  <si>
    <t>TIGER 의료기기</t>
  </si>
  <si>
    <t>메리츠 인버스 3X 국채30년 ETN</t>
  </si>
  <si>
    <t>HANARO 농업융복합산업</t>
  </si>
  <si>
    <t>RISE 차이나H선물인버스(H)</t>
  </si>
  <si>
    <t>PLUS 심천차이넥스트(합성)</t>
  </si>
  <si>
    <t>KODEX 멀티에셋하이인컴(H)</t>
  </si>
  <si>
    <t>TIGER 코스피대형주</t>
  </si>
  <si>
    <t>신한 인버스 2X Russell 2000 ETN</t>
  </si>
  <si>
    <t>KOSEF 차이나내수소비TOP CSI</t>
  </si>
  <si>
    <t>KOSEF 미국방어배당성장나스닥</t>
  </si>
  <si>
    <t>동부건설우</t>
  </si>
  <si>
    <t>KOSEF SK그룹대표주</t>
  </si>
  <si>
    <t>PLUS 태양광&amp;ESS</t>
  </si>
  <si>
    <t>삼성 인버스 2X 금 선물 ETN(H)</t>
  </si>
  <si>
    <t>HANARO Fn K-메타버스MZ</t>
  </si>
  <si>
    <t>HANARO Fn5G산업</t>
  </si>
  <si>
    <t>PLUS 미국대체투자Top10</t>
  </si>
  <si>
    <t>크라운해태홀딩스우</t>
  </si>
  <si>
    <t>TIGER KRX기후변화솔루션</t>
  </si>
  <si>
    <t>KOSEF 코스닥150선물인버스</t>
  </si>
  <si>
    <t>PLUS 코스닥150</t>
  </si>
  <si>
    <t>ACE 밸류대형</t>
  </si>
  <si>
    <t>SOL 차이나태양광CSI(합성)</t>
  </si>
  <si>
    <t>HANARO K-메디테크</t>
  </si>
  <si>
    <t>깨끗한나라우</t>
  </si>
  <si>
    <t>일양약품우</t>
  </si>
  <si>
    <t>HANARO 단기채권액티브</t>
  </si>
  <si>
    <t>BNK 2차전지양극재</t>
  </si>
  <si>
    <t>RISE 팔라듐선물(H)</t>
  </si>
  <si>
    <t>PLUS 스마트베타Quality채권혼합</t>
  </si>
  <si>
    <t>하나 블룸버그 2X 천연가스 선물 ETN(H) B</t>
  </si>
  <si>
    <t>TIGER 지주회사</t>
  </si>
  <si>
    <t>HANARO 200선물인버스</t>
  </si>
  <si>
    <t>TIGER 200 경기소비재</t>
  </si>
  <si>
    <t>KCGI 테크미디어텔레콤액티브</t>
  </si>
  <si>
    <t>KODEX 200동일가중</t>
  </si>
  <si>
    <t>TIGER 증권</t>
  </si>
  <si>
    <t>HANARO 200선물레버리지1.5X</t>
  </si>
  <si>
    <t>KCGI 스마트커머스액티브</t>
  </si>
  <si>
    <t>HANARO Fn친환경에너지</t>
  </si>
  <si>
    <t>KODEX 퀄리티Plus</t>
  </si>
  <si>
    <t>HANARO 글로벌신재생에너지MSCI(합성)</t>
  </si>
  <si>
    <t>TIGER 200 철강소재</t>
  </si>
  <si>
    <t>KODEX 경기소비재</t>
  </si>
  <si>
    <t>KODEX 밸류Plus</t>
  </si>
  <si>
    <t>신한 인버스 2X 은 선물 ETN(H)</t>
  </si>
  <si>
    <t>코리아써키트2우B</t>
  </si>
  <si>
    <t>TIGER 200동일가중</t>
  </si>
  <si>
    <t>계양전기우</t>
  </si>
  <si>
    <t>히어로즈 리츠이지스액티브</t>
  </si>
  <si>
    <t>SOL 차이나강소기업CSI500(합성 H)</t>
  </si>
  <si>
    <t>한투 S&amp;P500 VIX S/T 선물 ETN(H)</t>
  </si>
  <si>
    <t>PLUS 글로벌AI</t>
  </si>
  <si>
    <t>미래에셋 인버스 원유선물혼합 ETN(H)</t>
  </si>
  <si>
    <t>HANARO 코스닥150선물레버리지1.5X</t>
  </si>
  <si>
    <t>UNICORN R&amp;D 액티브</t>
  </si>
  <si>
    <t>흥국화재우</t>
  </si>
  <si>
    <t>신한 인버스 2X S&amp;P500 선물 ETN</t>
  </si>
  <si>
    <t>금강공업우</t>
  </si>
  <si>
    <t>KOSEF 200선물인버스</t>
  </si>
  <si>
    <t>금호건설우</t>
  </si>
  <si>
    <t>KB 인버스 2X 은 선물 ETN(H)</t>
  </si>
  <si>
    <t>HANARO 미국애그테크</t>
  </si>
  <si>
    <t>BNK 온디바이스AI</t>
  </si>
  <si>
    <t>TIGER 모멘텀</t>
  </si>
  <si>
    <t>ACE 베트남VN30선물블룸버그레버리지(H)</t>
  </si>
  <si>
    <t>TIGER 코스피중형주</t>
  </si>
  <si>
    <t>TIGER 금속선물(H)</t>
  </si>
  <si>
    <t>RISE 글로벌메타버스</t>
  </si>
  <si>
    <t>RISE 수출주</t>
  </si>
  <si>
    <t>CJ씨푸드1우</t>
  </si>
  <si>
    <t>KODEX 골드선물인버스(H)</t>
  </si>
  <si>
    <t>신한 인버스 2X 금 선물 ETN</t>
  </si>
  <si>
    <t>UNICORN 포스트IPO액티브</t>
  </si>
  <si>
    <t>KOSEF K-테크TOP10</t>
  </si>
  <si>
    <t>KOSEF 미국ETF산업STOXX</t>
  </si>
  <si>
    <t>태영건설우</t>
  </si>
  <si>
    <t>유유제약2우B</t>
  </si>
  <si>
    <t>PLUS 중형주저변동50</t>
  </si>
  <si>
    <t>ACE 인버스</t>
  </si>
  <si>
    <t>RISE 플랫폼테마</t>
  </si>
  <si>
    <t>HK 베스트일레븐액티브</t>
  </si>
  <si>
    <t>동양우</t>
  </si>
  <si>
    <t>RISE 팔라듐선물인버스(H)</t>
  </si>
  <si>
    <t>진흥기업우B</t>
  </si>
  <si>
    <t>진흥기업2우B</t>
  </si>
  <si>
    <t>PLUS TDF2040액티브</t>
  </si>
  <si>
    <t>TIGER 방송통신</t>
  </si>
  <si>
    <t>TIGER 코스닥150IT</t>
  </si>
  <si>
    <t>서울식품우</t>
  </si>
  <si>
    <t>KOSEF 코스닥150선물레버리지</t>
  </si>
  <si>
    <t>성문전자우</t>
  </si>
  <si>
    <t>동양2우B</t>
  </si>
  <si>
    <t>PLUS TDF2050액티브</t>
  </si>
  <si>
    <t>ACE 미국빅테크TOP7 Plus인버스(합성)</t>
  </si>
  <si>
    <t>PLUS TDF2030액티브</t>
  </si>
  <si>
    <t>RISE 코스닥150선물인버스</t>
  </si>
  <si>
    <t>TIGER 200에너지화학레버리지</t>
  </si>
  <si>
    <t>PLUS 글로벌희토류&amp;전략자원생산기업</t>
  </si>
  <si>
    <t>HANARO 반도체핵심공정주도주</t>
  </si>
  <si>
    <t>N2 인버스 레버리지 S&amp;P500 ETN</t>
  </si>
  <si>
    <t>신한 인버스 브렌트원유 선물 ETN(H)</t>
  </si>
  <si>
    <t>RISE KP달러채권액티브</t>
  </si>
  <si>
    <t>PLUS 코스닥150선물인버스</t>
  </si>
  <si>
    <t>KoAct 테크핵심소재공급망액티브</t>
  </si>
  <si>
    <t>HANARO Fn골프테마</t>
  </si>
  <si>
    <t>UNICORN 생성형AI강소기업액티브</t>
  </si>
  <si>
    <t>HANARO 글로벌백신치료제MSCI</t>
  </si>
  <si>
    <t>HANARO 코스닥150선물레버리지</t>
  </si>
  <si>
    <t>TIGER BBIG레버리지</t>
  </si>
  <si>
    <t>HANARO 200 TOP10</t>
  </si>
  <si>
    <t>TIGER 200 산업재</t>
  </si>
  <si>
    <t>SOL 한국형글로벌플랫폼&amp;메타버스액티브</t>
  </si>
  <si>
    <t>RISE 창업투자회사</t>
  </si>
  <si>
    <t>finance.naver.com/sise/sise_market_sum.naver?sosok=1&amp;page=1</t>
    <phoneticPr fontId="3" type="noConversion"/>
  </si>
  <si>
    <t>finance.naver.com/sise/sise_market_sum.naver?sosok=1&amp;page=2</t>
  </si>
  <si>
    <t>finance.naver.com/sise/sise_market_sum.naver?sosok=1&amp;page=3</t>
  </si>
  <si>
    <t>finance.naver.com/sise/sise_market_sum.naver?sosok=1&amp;page=4</t>
  </si>
  <si>
    <t>finance.naver.com/sise/sise_market_sum.naver?sosok=1&amp;page=5</t>
  </si>
  <si>
    <t>finance.naver.com/sise/sise_market_sum.naver?sosok=1&amp;page=6</t>
  </si>
  <si>
    <t>finance.naver.com/sise/sise_market_sum.naver?sosok=1&amp;page=7</t>
  </si>
  <si>
    <t>finance.naver.com/sise/sise_market_sum.naver?sosok=1&amp;page=8</t>
  </si>
  <si>
    <t>finance.naver.com/sise/sise_market_sum.naver?sosok=1&amp;page=9</t>
  </si>
  <si>
    <t>finance.naver.com/sise/sise_market_sum.naver?sosok=1&amp;page=10</t>
  </si>
  <si>
    <t>finance.naver.com/sise/sise_market_sum.naver?sosok=1&amp;page=11</t>
  </si>
  <si>
    <t>finance.naver.com/sise/sise_market_sum.naver?sosok=1&amp;page=12</t>
  </si>
  <si>
    <t>finance.naver.com/sise/sise_market_sum.naver?sosok=1&amp;page=13</t>
  </si>
  <si>
    <t>finance.naver.com/sise/sise_market_sum.naver?sosok=1&amp;page=14</t>
  </si>
  <si>
    <t>finance.naver.com/sise/sise_market_sum.naver?sosok=1&amp;page=15</t>
  </si>
  <si>
    <t>finance.naver.com/sise/sise_market_sum.naver?sosok=1&amp;page=16</t>
  </si>
  <si>
    <t>finance.naver.com/sise/sise_market_sum.naver?sosok=1&amp;page=17</t>
  </si>
  <si>
    <t>finance.naver.com/sise/sise_market_sum.naver?sosok=1&amp;page=18</t>
  </si>
  <si>
    <t>finance.naver.com/sise/sise_market_sum.naver?sosok=1&amp;page=19</t>
  </si>
  <si>
    <t>finance.naver.com/sise/sise_market_sum.naver?sosok=1&amp;page=20</t>
  </si>
  <si>
    <t>finance.naver.com/sise/sise_market_sum.naver?sosok=1&amp;page=21</t>
  </si>
  <si>
    <t>finance.naver.com/sise/sise_market_sum.naver?sosok=1&amp;page=22</t>
  </si>
  <si>
    <t>finance.naver.com/sise/sise_market_sum.naver?sosok=1&amp;page=23</t>
  </si>
  <si>
    <t>finance.naver.com/sise/sise_market_sum.naver?sosok=1&amp;page=24</t>
  </si>
  <si>
    <t>finance.naver.com/sise/sise_market_sum.naver?sosok=1&amp;page=25</t>
  </si>
  <si>
    <t>finance.naver.com/sise/sise_market_sum.naver?sosok=1&amp;page=26</t>
  </si>
  <si>
    <t>finance.naver.com/sise/sise_market_sum.naver?sosok=1&amp;page=27</t>
  </si>
  <si>
    <t>finance.naver.com/sise/sise_market_sum.naver?sosok=1&amp;page=28</t>
  </si>
  <si>
    <t>finance.naver.com/sise/sise_market_sum.naver?sosok=1&amp;page=29</t>
  </si>
  <si>
    <t>finance.naver.com/sise/sise_market_sum.naver?sosok=1&amp;page=30</t>
  </si>
  <si>
    <t>finance.naver.com/sise/sise_market_sum.naver?sosok=1&amp;page=31</t>
  </si>
  <si>
    <t>finance.naver.com/sise/sise_market_sum.naver?sosok=1&amp;page=32</t>
  </si>
  <si>
    <t>finance.naver.com/sise/sise_market_sum.naver?sosok=1&amp;page=33</t>
  </si>
  <si>
    <t>finance.naver.com/sise/sise_market_sum.naver?sosok=1&amp;page=34</t>
  </si>
  <si>
    <t>finance.naver.com/sise/sise_market_sum.naver?sosok=1&amp;page=35</t>
  </si>
  <si>
    <t>finance.naver.com/sise/sise_market_sum.naver?sosok=1&amp;page=36</t>
  </si>
  <si>
    <t>리스트</t>
    <phoneticPr fontId="3" type="noConversion"/>
  </si>
  <si>
    <t>알테오젠</t>
  </si>
  <si>
    <t>에코프로비엠</t>
  </si>
  <si>
    <t>HLB</t>
  </si>
  <si>
    <t>에코프로</t>
  </si>
  <si>
    <t>리가켐바이오</t>
  </si>
  <si>
    <t>휴젤</t>
  </si>
  <si>
    <t>엔켐</t>
  </si>
  <si>
    <t>클래시스</t>
  </si>
  <si>
    <t>신성델타테크</t>
  </si>
  <si>
    <t>리노공업</t>
  </si>
  <si>
    <t>레인보우로보틱스</t>
  </si>
  <si>
    <t>JYP Ent.</t>
  </si>
  <si>
    <t>파마리서치</t>
  </si>
  <si>
    <t>삼천당제약</t>
  </si>
  <si>
    <t>펄어비스</t>
  </si>
  <si>
    <t>펩트론</t>
  </si>
  <si>
    <t>셀트리온제약</t>
  </si>
  <si>
    <t>루닛</t>
  </si>
  <si>
    <t>HPSP</t>
  </si>
  <si>
    <t>코오롱티슈진</t>
  </si>
  <si>
    <t>에스엠</t>
  </si>
  <si>
    <t>실리콘투</t>
  </si>
  <si>
    <t>에스티팜</t>
  </si>
  <si>
    <t>이오테크닉스</t>
  </si>
  <si>
    <t>서진시스템</t>
  </si>
  <si>
    <t>브이티</t>
  </si>
  <si>
    <t>카카오게임즈</t>
  </si>
  <si>
    <t>에이비엘바이오</t>
  </si>
  <si>
    <t>스튜디오드래곤</t>
  </si>
  <si>
    <t>위메이드</t>
  </si>
  <si>
    <t>파크시스템스</t>
  </si>
  <si>
    <t>보로노이</t>
  </si>
  <si>
    <t>주성엔지니어링</t>
  </si>
  <si>
    <t>솔브레인</t>
  </si>
  <si>
    <t>네이처셀</t>
  </si>
  <si>
    <t>케어젠</t>
  </si>
  <si>
    <t>CJ ENM</t>
  </si>
  <si>
    <t>대주전자재료</t>
  </si>
  <si>
    <t>ISC</t>
  </si>
  <si>
    <t>씨젠</t>
  </si>
  <si>
    <t>테크윙</t>
  </si>
  <si>
    <t>HLB생명과학</t>
  </si>
  <si>
    <t>SOOP</t>
  </si>
  <si>
    <t>동진쎄미켐</t>
  </si>
  <si>
    <t>원익IPS</t>
  </si>
  <si>
    <t>제이앤티씨</t>
  </si>
  <si>
    <t>HK이노엔</t>
  </si>
  <si>
    <t>피엔티</t>
  </si>
  <si>
    <t>메디톡스</t>
  </si>
  <si>
    <t>국일제지</t>
  </si>
  <si>
    <t>메지온</t>
  </si>
  <si>
    <t>넥슨게임즈</t>
  </si>
  <si>
    <t>카페24</t>
  </si>
  <si>
    <t>오스코텍</t>
  </si>
  <si>
    <t>와이지엔터테인먼트</t>
  </si>
  <si>
    <t>차바이오텍</t>
  </si>
  <si>
    <t>디어유</t>
  </si>
  <si>
    <t>안랩</t>
  </si>
  <si>
    <t>티씨케이</t>
  </si>
  <si>
    <t>중앙첨단소재</t>
  </si>
  <si>
    <t>HLB테라퓨틱스</t>
  </si>
  <si>
    <t>엠로</t>
  </si>
  <si>
    <t>나노신소재</t>
  </si>
  <si>
    <t>솔브레인홀딩스</t>
  </si>
  <si>
    <t>유진테크</t>
  </si>
  <si>
    <t>와이씨</t>
  </si>
  <si>
    <t>파두</t>
  </si>
  <si>
    <t>동국제약</t>
  </si>
  <si>
    <t>레이크머티리얼즈</t>
  </si>
  <si>
    <t>LS머트리얼즈</t>
  </si>
  <si>
    <t>에스에프에이</t>
  </si>
  <si>
    <t>제룡전기</t>
  </si>
  <si>
    <t>덕산테코피아</t>
  </si>
  <si>
    <t>HLB제약</t>
  </si>
  <si>
    <t>우리기술투자</t>
  </si>
  <si>
    <t>하림지주</t>
  </si>
  <si>
    <t>덕산네오룩스</t>
  </si>
  <si>
    <t>피에스케이홀딩스</t>
  </si>
  <si>
    <t>컴투스</t>
  </si>
  <si>
    <t>태성</t>
  </si>
  <si>
    <t>하나마이크론</t>
  </si>
  <si>
    <t>성광벤드</t>
  </si>
  <si>
    <t>젬백스</t>
  </si>
  <si>
    <t>현대바이오</t>
  </si>
  <si>
    <t>코스메카코리아</t>
  </si>
  <si>
    <t>고영</t>
  </si>
  <si>
    <t>에스앤에스텍</t>
  </si>
  <si>
    <t>바이넥스</t>
  </si>
  <si>
    <t>한글과컴퓨터</t>
  </si>
  <si>
    <t>동신건설</t>
  </si>
  <si>
    <t>포스코엠텍</t>
  </si>
  <si>
    <t>씨아이에스</t>
  </si>
  <si>
    <t>웹젠</t>
  </si>
  <si>
    <t>넥스틴</t>
  </si>
  <si>
    <t>휴온스글로벌</t>
  </si>
  <si>
    <t>시노펙스</t>
  </si>
  <si>
    <t>에코프로에이치엔</t>
  </si>
  <si>
    <t>SFA반도체</t>
  </si>
  <si>
    <t>두산테스나</t>
  </si>
  <si>
    <t>바이오다인</t>
  </si>
  <si>
    <t>피에스케이</t>
  </si>
  <si>
    <t>펌텍코리아</t>
  </si>
  <si>
    <t>지노믹트리</t>
  </si>
  <si>
    <t>디앤디파마텍</t>
  </si>
  <si>
    <t>티앤엘</t>
  </si>
  <si>
    <t>바이오니아</t>
  </si>
  <si>
    <t>메가스터디교육</t>
  </si>
  <si>
    <t>성일하이텍</t>
  </si>
  <si>
    <t>아난티</t>
  </si>
  <si>
    <t>원익QnC</t>
  </si>
  <si>
    <t>하나머티리얼즈</t>
  </si>
  <si>
    <t>지아이이노베이션</t>
  </si>
  <si>
    <t>LS마린솔루션</t>
  </si>
  <si>
    <t>제이오</t>
  </si>
  <si>
    <t>비츠로셀</t>
  </si>
  <si>
    <t>아이센스</t>
  </si>
  <si>
    <t>비올</t>
  </si>
  <si>
    <t>유바이오로직스</t>
  </si>
  <si>
    <t>코엔텍</t>
  </si>
  <si>
    <t>비에이치아이</t>
  </si>
  <si>
    <t>쎄트렉아이</t>
  </si>
  <si>
    <t>골프존</t>
  </si>
  <si>
    <t>동화기업</t>
  </si>
  <si>
    <t>현대힘스</t>
  </si>
  <si>
    <t>올릭스</t>
  </si>
  <si>
    <t>이엠텍</t>
  </si>
  <si>
    <t>네오위즈</t>
  </si>
  <si>
    <t>에스피지</t>
  </si>
  <si>
    <t>엘앤씨바이오</t>
  </si>
  <si>
    <t>파트론</t>
  </si>
  <si>
    <t>서울반도체</t>
  </si>
  <si>
    <t>동성화인텍</t>
  </si>
  <si>
    <t>태광</t>
  </si>
  <si>
    <t>더블유씨피</t>
  </si>
  <si>
    <t>씨앤씨인터내셔널</t>
  </si>
  <si>
    <t>천보</t>
  </si>
  <si>
    <t>에코앤드림</t>
  </si>
  <si>
    <t>선익시스템</t>
  </si>
  <si>
    <t>티에스이</t>
  </si>
  <si>
    <t>성우하이텍</t>
  </si>
  <si>
    <t>이녹스첨단소재</t>
  </si>
  <si>
    <t>인텔리안테크</t>
  </si>
  <si>
    <t>한국기업평가</t>
  </si>
  <si>
    <t>네오셈</t>
  </si>
  <si>
    <t>다우데이타</t>
  </si>
  <si>
    <t>휴메딕스</t>
  </si>
  <si>
    <t>원텍</t>
  </si>
  <si>
    <t>바디텍메드</t>
  </si>
  <si>
    <t>비보존 제약</t>
  </si>
  <si>
    <t>바이오플러스</t>
  </si>
  <si>
    <t>코나아이</t>
  </si>
  <si>
    <t>프레스티지바이오로직스</t>
  </si>
  <si>
    <t>지씨셀</t>
  </si>
  <si>
    <t>에스티큐브</t>
  </si>
  <si>
    <t>데브시스터즈</t>
  </si>
  <si>
    <t>코미코</t>
  </si>
  <si>
    <t>현대무벡스</t>
  </si>
  <si>
    <t>메디포스트</t>
  </si>
  <si>
    <t>퓨쳐켐</t>
  </si>
  <si>
    <t>소룩스</t>
  </si>
  <si>
    <t>서부T&amp;D</t>
  </si>
  <si>
    <t>가온칩스</t>
  </si>
  <si>
    <t>서희건설</t>
  </si>
  <si>
    <t>신라젠</t>
  </si>
  <si>
    <t>코아스템켐온</t>
  </si>
  <si>
    <t>동운아나텍</t>
  </si>
  <si>
    <t>아이패밀리에스씨</t>
  </si>
  <si>
    <t>뷰노</t>
  </si>
  <si>
    <t>에이프릴바이오</t>
  </si>
  <si>
    <t>셀바스AI</t>
  </si>
  <si>
    <t>다원시스</t>
  </si>
  <si>
    <t>심텍</t>
  </si>
  <si>
    <t>툴젠</t>
  </si>
  <si>
    <t>큐로셀</t>
  </si>
  <si>
    <t>필옵틱스</t>
  </si>
  <si>
    <t>유티아이</t>
  </si>
  <si>
    <t>제우스</t>
  </si>
  <si>
    <t>엔젤로보틱스</t>
  </si>
  <si>
    <t>NHN KCP</t>
  </si>
  <si>
    <t>콜마비앤에이치</t>
  </si>
  <si>
    <t>에프에스티</t>
  </si>
  <si>
    <t>케이아이엔엑스</t>
  </si>
  <si>
    <t>갤럭시아머니트리</t>
  </si>
  <si>
    <t>쏠리드</t>
  </si>
  <si>
    <t>넥스트바이오메디컬</t>
  </si>
  <si>
    <t>인터로조</t>
  </si>
  <si>
    <t>삼표시멘트</t>
  </si>
  <si>
    <t>아주IB투자</t>
  </si>
  <si>
    <t>인카금융서비스</t>
  </si>
  <si>
    <t>아이티엠반도체</t>
  </si>
  <si>
    <t>에코마케팅</t>
  </si>
  <si>
    <t>RFHIC</t>
  </si>
  <si>
    <t>클리오</t>
  </si>
  <si>
    <t>하이록코리아</t>
  </si>
  <si>
    <t>이스트소프트</t>
  </si>
  <si>
    <t>삼목에스폼</t>
  </si>
  <si>
    <t>케이엠더블유</t>
  </si>
  <si>
    <t>인바디</t>
  </si>
  <si>
    <t>큐리옥스바이오시스템즈</t>
  </si>
  <si>
    <t>에이텍</t>
  </si>
  <si>
    <t>하림</t>
  </si>
  <si>
    <t>윤성에프앤씨</t>
  </si>
  <si>
    <t>상아프론테크</t>
  </si>
  <si>
    <t>제주반도체</t>
  </si>
  <si>
    <t>제테마</t>
  </si>
  <si>
    <t>기가비스</t>
  </si>
  <si>
    <t>솔트룩스</t>
  </si>
  <si>
    <t>한국정보통신</t>
  </si>
  <si>
    <t>위지윅스튜디오</t>
  </si>
  <si>
    <t>바텍</t>
  </si>
  <si>
    <t>GST</t>
  </si>
  <si>
    <t>한양이엔지</t>
  </si>
  <si>
    <t>위메이드맥스</t>
  </si>
  <si>
    <t>휴온스</t>
  </si>
  <si>
    <t>토비스</t>
  </si>
  <si>
    <t>인탑스</t>
  </si>
  <si>
    <t>테스</t>
  </si>
  <si>
    <t>에이스침대</t>
  </si>
  <si>
    <t>유일로보틱스</t>
  </si>
  <si>
    <t>성우</t>
  </si>
  <si>
    <t>SG</t>
  </si>
  <si>
    <t>폴라리스오피스</t>
  </si>
  <si>
    <t>인화정공</t>
  </si>
  <si>
    <t>하이젠알앤엠</t>
  </si>
  <si>
    <t>코미팜</t>
  </si>
  <si>
    <t>우리기술</t>
  </si>
  <si>
    <t>감성코퍼레이션</t>
  </si>
  <si>
    <t>한국비엔씨</t>
  </si>
  <si>
    <t>세경하이테크</t>
  </si>
  <si>
    <t>매일유업</t>
  </si>
  <si>
    <t>미래에셋벤처투자</t>
  </si>
  <si>
    <t>에스에이엠티</t>
  </si>
  <si>
    <t>아이쓰리시스템</t>
  </si>
  <si>
    <t>에이치브이엠</t>
  </si>
  <si>
    <t>필에너지</t>
  </si>
  <si>
    <t>미코</t>
  </si>
  <si>
    <t>KG이니시스</t>
  </si>
  <si>
    <t>로체시스템즈</t>
  </si>
  <si>
    <t>엠아이텍</t>
  </si>
  <si>
    <t>칩스앤미디어</t>
  </si>
  <si>
    <t>월덱스</t>
  </si>
  <si>
    <t>큐렉소</t>
  </si>
  <si>
    <t>엑스게이트</t>
  </si>
  <si>
    <t>노머스</t>
  </si>
  <si>
    <t>에이직랜드</t>
  </si>
  <si>
    <t>유진기업</t>
  </si>
  <si>
    <t>비덴트</t>
  </si>
  <si>
    <t>박셀바이오</t>
  </si>
  <si>
    <t>동국산업</t>
  </si>
  <si>
    <t>제넥신</t>
  </si>
  <si>
    <t>하이비젼시스템</t>
  </si>
  <si>
    <t>코오롱생명과학</t>
  </si>
  <si>
    <t>인트로메딕</t>
  </si>
  <si>
    <t>강원에너지</t>
  </si>
  <si>
    <t>CMG제약</t>
  </si>
  <si>
    <t>프로텍</t>
  </si>
  <si>
    <t>마녀공장</t>
  </si>
  <si>
    <t>셀리버리</t>
  </si>
  <si>
    <t>로보티즈</t>
  </si>
  <si>
    <t>신성에스티</t>
  </si>
  <si>
    <t>넵튠</t>
  </si>
  <si>
    <t>미래나노텍</t>
  </si>
  <si>
    <t>앱클론</t>
  </si>
  <si>
    <t>폴라리스AI</t>
  </si>
  <si>
    <t>이트론</t>
  </si>
  <si>
    <t>지오릿에너지</t>
  </si>
  <si>
    <t>에스티아이</t>
  </si>
  <si>
    <t>아나패스</t>
  </si>
  <si>
    <t>디오</t>
  </si>
  <si>
    <t>컴투스홀딩스</t>
  </si>
  <si>
    <t>KG에코솔루션</t>
  </si>
  <si>
    <t>디앤씨미디어</t>
  </si>
  <si>
    <t>시너지이노베이션</t>
  </si>
  <si>
    <t>이엔에프테크놀로지</t>
  </si>
  <si>
    <t>쇼박스</t>
  </si>
  <si>
    <t>휴마시스</t>
  </si>
  <si>
    <t>글로벌텍스프리</t>
  </si>
  <si>
    <t>에스와이스틸텍</t>
  </si>
  <si>
    <t>AP시스템</t>
  </si>
  <si>
    <t>모트렉스</t>
  </si>
  <si>
    <t>파멥신</t>
  </si>
  <si>
    <t>대화제약</t>
  </si>
  <si>
    <t>오픈엣지테크놀로지</t>
  </si>
  <si>
    <t>슈어소프트테크</t>
  </si>
  <si>
    <t>HLB이노베이션</t>
  </si>
  <si>
    <t>샘씨엔에스</t>
  </si>
  <si>
    <t>코난테크놀로지</t>
  </si>
  <si>
    <t>GRT</t>
  </si>
  <si>
    <t>가비아</t>
  </si>
  <si>
    <t>뉴로메카</t>
  </si>
  <si>
    <t>큐브엔터</t>
  </si>
  <si>
    <t>켐트로닉스</t>
  </si>
  <si>
    <t>파워로직스</t>
  </si>
  <si>
    <t>제이브이엠</t>
  </si>
  <si>
    <t>인선이엔티</t>
  </si>
  <si>
    <t>원익머트리얼즈</t>
  </si>
  <si>
    <t>유진로봇</t>
  </si>
  <si>
    <t>탑머티리얼</t>
  </si>
  <si>
    <t>자람테크놀로지</t>
  </si>
  <si>
    <t>영풍정밀</t>
  </si>
  <si>
    <t>석경에이티</t>
  </si>
  <si>
    <t>리파인</t>
  </si>
  <si>
    <t>LS증권</t>
  </si>
  <si>
    <t>디아이티</t>
  </si>
  <si>
    <t>퓨런티어</t>
  </si>
  <si>
    <t>씨메스</t>
  </si>
  <si>
    <t>푸른소나무</t>
  </si>
  <si>
    <t>아티스트유나이티드</t>
  </si>
  <si>
    <t>오리엔탈정공</t>
  </si>
  <si>
    <t>동원개발</t>
  </si>
  <si>
    <t>JTC</t>
  </si>
  <si>
    <t>대아티아이</t>
  </si>
  <si>
    <t>사람인</t>
  </si>
  <si>
    <t>뷰웍스</t>
  </si>
  <si>
    <t>피에이치에이</t>
  </si>
  <si>
    <t>엑세스바이오</t>
  </si>
  <si>
    <t>디지털대성</t>
  </si>
  <si>
    <t>HB솔루션</t>
  </si>
  <si>
    <t>삼현</t>
  </si>
  <si>
    <t>셀비온</t>
  </si>
  <si>
    <t>제이엘케이</t>
  </si>
  <si>
    <t>넥스트칩</t>
  </si>
  <si>
    <t>태웅</t>
  </si>
  <si>
    <t>신흥에스이씨</t>
  </si>
  <si>
    <t>아미코젠</t>
  </si>
  <si>
    <t>인터플렉스</t>
  </si>
  <si>
    <t>에스피소프트</t>
  </si>
  <si>
    <t>CJ프레시웨이</t>
  </si>
  <si>
    <t>다날</t>
  </si>
  <si>
    <t>진성티이씨</t>
  </si>
  <si>
    <t>나무가</t>
  </si>
  <si>
    <t>마이크로디지탈</t>
  </si>
  <si>
    <t>드림시큐리티</t>
  </si>
  <si>
    <t>그래디언트</t>
  </si>
  <si>
    <t>이화전기</t>
  </si>
  <si>
    <t>에스바이오메딕스</t>
  </si>
  <si>
    <t>흥구석유</t>
  </si>
  <si>
    <t>모두투어</t>
  </si>
  <si>
    <t>덱스터</t>
  </si>
  <si>
    <t>브랜드엑스코퍼레이션</t>
  </si>
  <si>
    <t>한중엔시에스</t>
  </si>
  <si>
    <t>대명에너지</t>
  </si>
  <si>
    <t>에스와이</t>
  </si>
  <si>
    <t>네오팜</t>
  </si>
  <si>
    <t>로보스타</t>
  </si>
  <si>
    <t>뉴파워프라즈마</t>
  </si>
  <si>
    <t>토모큐브</t>
  </si>
  <si>
    <t>에치에프알</t>
  </si>
  <si>
    <t>랩지노믹스</t>
  </si>
  <si>
    <t>AP위성</t>
  </si>
  <si>
    <t>쓰리빌리언</t>
  </si>
  <si>
    <t>유비케어</t>
  </si>
  <si>
    <t>제일일렉트릭</t>
  </si>
  <si>
    <t>현대사료</t>
  </si>
  <si>
    <t>KH바텍</t>
  </si>
  <si>
    <t>해성산업</t>
  </si>
  <si>
    <t>위츠</t>
  </si>
  <si>
    <t>이지홀딩스</t>
  </si>
  <si>
    <t>인트론바이오</t>
  </si>
  <si>
    <t>CG인바이츠</t>
  </si>
  <si>
    <t>나이스정보통신</t>
  </si>
  <si>
    <t>탑런토탈솔루션</t>
  </si>
  <si>
    <t>아바코</t>
  </si>
  <si>
    <t>와이엠티</t>
  </si>
  <si>
    <t>에이디테크놀로지</t>
  </si>
  <si>
    <t>아가방컴퍼니</t>
  </si>
  <si>
    <t>에이비온</t>
  </si>
  <si>
    <t>경동제약</t>
  </si>
  <si>
    <t>네오위즈홀딩스</t>
  </si>
  <si>
    <t>한국정보인증</t>
  </si>
  <si>
    <t>원익홀딩스</t>
  </si>
  <si>
    <t>와이제이링크</t>
  </si>
  <si>
    <t>비나텍</t>
  </si>
  <si>
    <t>유니셈</t>
  </si>
  <si>
    <t>KG모빌리언스</t>
  </si>
  <si>
    <t>예스티</t>
  </si>
  <si>
    <t>에브리봇</t>
  </si>
  <si>
    <t>유비쿼스홀딩스</t>
  </si>
  <si>
    <t>케이티알파</t>
  </si>
  <si>
    <t>한솔아이원스</t>
  </si>
  <si>
    <t>엠에스오토텍</t>
  </si>
  <si>
    <t>유니테스트</t>
  </si>
  <si>
    <t>한국캐피탈</t>
  </si>
  <si>
    <t>HLB바이오스텝</t>
  </si>
  <si>
    <t>마크로젠</t>
  </si>
  <si>
    <t>아스트</t>
  </si>
  <si>
    <t>지엔씨에너지</t>
  </si>
  <si>
    <t>멀티캠퍼스</t>
  </si>
  <si>
    <t>비츠로테크</t>
  </si>
  <si>
    <t>국전약품</t>
  </si>
  <si>
    <t>윈스</t>
  </si>
  <si>
    <t>톱텍</t>
  </si>
  <si>
    <t>케이프</t>
  </si>
  <si>
    <t>엔케이맥스</t>
  </si>
  <si>
    <t>슈프리마</t>
  </si>
  <si>
    <t>와이지-원</t>
  </si>
  <si>
    <t>풍원정밀</t>
  </si>
  <si>
    <t>압타바이오</t>
  </si>
  <si>
    <t>디알텍</t>
  </si>
  <si>
    <t>텔레칩스</t>
  </si>
  <si>
    <t>한국알콜</t>
  </si>
  <si>
    <t>한국파마</t>
  </si>
  <si>
    <t>크레버스</t>
  </si>
  <si>
    <t>녹십자웰빙</t>
  </si>
  <si>
    <t>나이벡</t>
  </si>
  <si>
    <t>인크레더블버즈</t>
  </si>
  <si>
    <t>HB테크놀러지</t>
  </si>
  <si>
    <t>나스미디어</t>
  </si>
  <si>
    <t>폰드그룹</t>
  </si>
  <si>
    <t>오리엔트정공</t>
  </si>
  <si>
    <t>덕산하이메탈</t>
  </si>
  <si>
    <t>파인엠텍</t>
  </si>
  <si>
    <t>이수앱지스</t>
  </si>
  <si>
    <t>오상헬스케어</t>
  </si>
  <si>
    <t>티에프이</t>
  </si>
  <si>
    <t>쿠콘</t>
  </si>
  <si>
    <t>BGF에코머티리얼즈</t>
  </si>
  <si>
    <t>헥토이노베이션</t>
  </si>
  <si>
    <t>이큐셀</t>
  </si>
  <si>
    <t>케이에스피</t>
  </si>
  <si>
    <t>YTN</t>
  </si>
  <si>
    <t>한국전자금융</t>
  </si>
  <si>
    <t>씨티씨바이오</t>
  </si>
  <si>
    <t>포니링크</t>
  </si>
  <si>
    <t>티이엠씨</t>
  </si>
  <si>
    <t>이엔셀</t>
  </si>
  <si>
    <t>케이엔솔</t>
  </si>
  <si>
    <t>이크레더블</t>
  </si>
  <si>
    <t>이노스페이스</t>
  </si>
  <si>
    <t>미래반도체</t>
  </si>
  <si>
    <t>안트로젠</t>
  </si>
  <si>
    <t>아이스크림미디어</t>
  </si>
  <si>
    <t>양지사</t>
  </si>
  <si>
    <t>대한약품</t>
  </si>
  <si>
    <t>에스오에스랩</t>
  </si>
  <si>
    <t>브이엠</t>
  </si>
  <si>
    <t>에코아이</t>
  </si>
  <si>
    <t>골프존뉴딘홀딩스</t>
  </si>
  <si>
    <t>엣지파운드리</t>
  </si>
  <si>
    <t>오로스테크놀로지</t>
  </si>
  <si>
    <t>휴림로봇</t>
  </si>
  <si>
    <t>제닉</t>
  </si>
  <si>
    <t>보광산업</t>
  </si>
  <si>
    <t>모다이노칩</t>
  </si>
  <si>
    <t>아이디스</t>
  </si>
  <si>
    <t>LB세미콘</t>
  </si>
  <si>
    <t>브릿지바이오테라퓨틱스</t>
  </si>
  <si>
    <t>대봉엘에스</t>
  </si>
  <si>
    <t>클로봇</t>
  </si>
  <si>
    <t>아티스트스튜디오</t>
  </si>
  <si>
    <t>광무</t>
  </si>
  <si>
    <t>도이치모터스</t>
  </si>
  <si>
    <t>지투파워</t>
  </si>
  <si>
    <t>금화피에스시</t>
  </si>
  <si>
    <t>퀀타피아</t>
  </si>
  <si>
    <t>루미르</t>
  </si>
  <si>
    <t>바이오솔루션</t>
  </si>
  <si>
    <t>알멕</t>
  </si>
  <si>
    <t>휴센텍</t>
  </si>
  <si>
    <t>네패스</t>
  </si>
  <si>
    <t>노바텍</t>
  </si>
  <si>
    <t>코윈테크</t>
  </si>
  <si>
    <t>와이솔</t>
  </si>
  <si>
    <t>이노와이어리스</t>
  </si>
  <si>
    <t>SM C&amp;C</t>
  </si>
  <si>
    <t>원준</t>
  </si>
  <si>
    <t>LK삼양</t>
  </si>
  <si>
    <t>엘오티베큠</t>
  </si>
  <si>
    <t>아이엠비디엑스</t>
  </si>
  <si>
    <t>알서포트</t>
  </si>
  <si>
    <t>이지바이오</t>
  </si>
  <si>
    <t>스마트레이더시스템</t>
  </si>
  <si>
    <t>하나기술</t>
  </si>
  <si>
    <t>디케이티</t>
  </si>
  <si>
    <t>코다코</t>
  </si>
  <si>
    <t>에이스테크</t>
  </si>
  <si>
    <t>고려신용정보</t>
  </si>
  <si>
    <t>메드팩토</t>
  </si>
  <si>
    <t>나노팀</t>
  </si>
  <si>
    <t>컨텍</t>
  </si>
  <si>
    <t>블루엠텍</t>
  </si>
  <si>
    <t>현대에버다임</t>
  </si>
  <si>
    <t>웹케시</t>
  </si>
  <si>
    <t>동양이엔피</t>
  </si>
  <si>
    <t>하이텍팜</t>
  </si>
  <si>
    <t>노브랜드</t>
  </si>
  <si>
    <t>큐리언트</t>
  </si>
  <si>
    <t>라파스</t>
  </si>
  <si>
    <t>서울바이오시스</t>
  </si>
  <si>
    <t>한일사료</t>
  </si>
  <si>
    <t>잉글우드랩</t>
  </si>
  <si>
    <t>제일엠앤에스</t>
  </si>
  <si>
    <t>DMS</t>
  </si>
  <si>
    <t>더네이쳐홀딩스</t>
  </si>
  <si>
    <t>크리스에프앤씨</t>
  </si>
  <si>
    <t>한국경제TV</t>
  </si>
  <si>
    <t>하이퍼코퍼레이션</t>
  </si>
  <si>
    <t>엠케이전자</t>
  </si>
  <si>
    <t>케이씨에스</t>
  </si>
  <si>
    <t>동구바이오제약</t>
  </si>
  <si>
    <t>다산네트웍스</t>
  </si>
  <si>
    <t>엑셈</t>
  </si>
  <si>
    <t>삼지전자</t>
  </si>
  <si>
    <t>메가스터디</t>
  </si>
  <si>
    <t>엘앤케이바이오</t>
  </si>
  <si>
    <t>우진엔텍</t>
  </si>
  <si>
    <t>이오플로우</t>
  </si>
  <si>
    <t>노바렉스</t>
  </si>
  <si>
    <t>어보브반도체</t>
  </si>
  <si>
    <t>유니슨</t>
  </si>
  <si>
    <t>새로닉스</t>
  </si>
  <si>
    <t>스맥</t>
  </si>
  <si>
    <t>우리바이오</t>
  </si>
  <si>
    <t>파이버프로</t>
  </si>
  <si>
    <t>코리아에프티</t>
  </si>
  <si>
    <t>아톤</t>
  </si>
  <si>
    <t>큐알티</t>
  </si>
  <si>
    <t>KX</t>
  </si>
  <si>
    <t>삼보판지</t>
  </si>
  <si>
    <t>미래컴퍼니</t>
  </si>
  <si>
    <t>헥토파이낸셜</t>
  </si>
  <si>
    <t>지어소프트</t>
  </si>
  <si>
    <t>매커스</t>
  </si>
  <si>
    <t>한라IMS</t>
  </si>
  <si>
    <t>디와이피엔에프</t>
  </si>
  <si>
    <t>인벤티지랩</t>
  </si>
  <si>
    <t>시스웍</t>
  </si>
  <si>
    <t>케이알엠</t>
  </si>
  <si>
    <t>초록뱀미디어</t>
  </si>
  <si>
    <t>에이럭스</t>
  </si>
  <si>
    <t>딥노이드</t>
  </si>
  <si>
    <t>수산아이앤티</t>
  </si>
  <si>
    <t>자이언트스텝</t>
  </si>
  <si>
    <t>국보디자인</t>
  </si>
  <si>
    <t>푸른저축은행</t>
  </si>
  <si>
    <t>쎌바이오텍</t>
  </si>
  <si>
    <t>대동기어</t>
  </si>
  <si>
    <t>SBI인베스트먼트</t>
  </si>
  <si>
    <t>동국S&amp;C</t>
  </si>
  <si>
    <t>현대이지웰</t>
  </si>
  <si>
    <t>티로보틱스</t>
  </si>
  <si>
    <t>M83</t>
  </si>
  <si>
    <t>현대바이오랜드</t>
  </si>
  <si>
    <t>헬릭스미스</t>
  </si>
  <si>
    <t>예스24</t>
  </si>
  <si>
    <t>그리드위즈</t>
  </si>
  <si>
    <t>팜스토리</t>
  </si>
  <si>
    <t>오파스넷</t>
  </si>
  <si>
    <t>에스앤디</t>
  </si>
  <si>
    <t>켄코아에어로스페이스</t>
  </si>
  <si>
    <t>피노</t>
  </si>
  <si>
    <t>네패스아크</t>
  </si>
  <si>
    <t>한양디지텍</t>
  </si>
  <si>
    <t>디에스케이</t>
  </si>
  <si>
    <t>오성첨단소재</t>
  </si>
  <si>
    <t>우주일렉트로</t>
  </si>
  <si>
    <t>이랜시스</t>
  </si>
  <si>
    <t>아이티센</t>
  </si>
  <si>
    <t>와이씨켐</t>
  </si>
  <si>
    <t>엔바이오니아</t>
  </si>
  <si>
    <t>일월지엠엘</t>
  </si>
  <si>
    <t>노을</t>
  </si>
  <si>
    <t>밀리의서재</t>
  </si>
  <si>
    <t>서울옥션</t>
  </si>
  <si>
    <t>경남스틸</t>
  </si>
  <si>
    <t>아바텍</t>
  </si>
  <si>
    <t>씨씨에스</t>
  </si>
  <si>
    <t>와이엠텍</t>
  </si>
  <si>
    <t>보성파워텍</t>
  </si>
  <si>
    <t>엑시콘</t>
  </si>
  <si>
    <t>오스테오닉</t>
  </si>
  <si>
    <t>드림어스컴퍼니</t>
  </si>
  <si>
    <t>세보엠이씨</t>
  </si>
  <si>
    <t>에이치엔에스하이텍</t>
  </si>
  <si>
    <t>고스트스튜디오</t>
  </si>
  <si>
    <t>애니플러스</t>
  </si>
  <si>
    <t>퓨처코어</t>
  </si>
  <si>
    <t>티케이케미칼</t>
  </si>
  <si>
    <t>알에프텍</t>
  </si>
  <si>
    <t>슈피겐코리아</t>
  </si>
  <si>
    <t>씨어스테크놀로지</t>
  </si>
  <si>
    <t>이지케어텍</t>
  </si>
  <si>
    <t>베노티앤알</t>
  </si>
  <si>
    <t>특수건설</t>
  </si>
  <si>
    <t>바이오에프디엔씨</t>
  </si>
  <si>
    <t>워트</t>
  </si>
  <si>
    <t>일진파워</t>
  </si>
  <si>
    <t>지니뮤직</t>
  </si>
  <si>
    <t>HLB파나진</t>
  </si>
  <si>
    <t>제로투세븐</t>
  </si>
  <si>
    <t>코텍</t>
  </si>
  <si>
    <t>SBI핀테크솔루션즈</t>
  </si>
  <si>
    <t>이랜텍</t>
  </si>
  <si>
    <t>인텍플러스</t>
  </si>
  <si>
    <t>레뷰코퍼레이션</t>
  </si>
  <si>
    <t>에이텍모빌리티</t>
  </si>
  <si>
    <t>하이로닉</t>
  </si>
  <si>
    <t>티엘비</t>
  </si>
  <si>
    <t>금양그린파워</t>
  </si>
  <si>
    <t>매일홀딩스</t>
  </si>
  <si>
    <t>대원산업</t>
  </si>
  <si>
    <t>우수AMS</t>
  </si>
  <si>
    <t>풍국주정</t>
  </si>
  <si>
    <t>농우바이오</t>
  </si>
  <si>
    <t>KNN</t>
  </si>
  <si>
    <t>서호전기</t>
  </si>
  <si>
    <t>빅텍</t>
  </si>
  <si>
    <t>선진뷰티사이언스</t>
  </si>
  <si>
    <t>일승</t>
  </si>
  <si>
    <t>코웰패션</t>
  </si>
  <si>
    <t>디이엔티</t>
  </si>
  <si>
    <t>리메드</t>
  </si>
  <si>
    <t>하이드로리튬</t>
  </si>
  <si>
    <t>펨트론</t>
  </si>
  <si>
    <t>셀바스헬스케어</t>
  </si>
  <si>
    <t>코세스</t>
  </si>
  <si>
    <t>네오이뮨텍</t>
  </si>
  <si>
    <t>에스텍</t>
  </si>
  <si>
    <t>강스템바이오텍</t>
  </si>
  <si>
    <t>크리스탈신소재</t>
  </si>
  <si>
    <t>대양전기공업</t>
  </si>
  <si>
    <t>부방</t>
  </si>
  <si>
    <t>조이시티</t>
  </si>
  <si>
    <t>유비쿼스</t>
  </si>
  <si>
    <t>셀리드</t>
  </si>
  <si>
    <t>싸이토젠</t>
  </si>
  <si>
    <t>에이티넘인베스트</t>
  </si>
  <si>
    <t>이브이첨단소재</t>
  </si>
  <si>
    <t>라온시큐어</t>
  </si>
  <si>
    <t>티앤알바이오팹</t>
  </si>
  <si>
    <t>와이바이오로직스</t>
  </si>
  <si>
    <t>에이비프로바이오</t>
  </si>
  <si>
    <t>씨에스베어링</t>
  </si>
  <si>
    <t>다보링크</t>
  </si>
  <si>
    <t>SAMG엔터</t>
  </si>
  <si>
    <t>유아이엘</t>
  </si>
  <si>
    <t>태웅로직스</t>
  </si>
  <si>
    <t>원익피앤이</t>
  </si>
  <si>
    <t>범한퓨얼셀</t>
  </si>
  <si>
    <t>와이엔텍</t>
  </si>
  <si>
    <t>엠게임</t>
  </si>
  <si>
    <t>청담글로벌</t>
  </si>
  <si>
    <t>셀루메드</t>
  </si>
  <si>
    <t>한선엔지니어링</t>
  </si>
  <si>
    <t>엔지켐생명과학</t>
  </si>
  <si>
    <t>진로발효</t>
  </si>
  <si>
    <t>나우IB</t>
  </si>
  <si>
    <t>차이커뮤니케이션</t>
  </si>
  <si>
    <t>삼아제약</t>
  </si>
  <si>
    <t>꿈비</t>
  </si>
  <si>
    <t>세운메디칼</t>
  </si>
  <si>
    <t>시지메드텍</t>
  </si>
  <si>
    <t>APS</t>
  </si>
  <si>
    <t>리드코프</t>
  </si>
  <si>
    <t>야스</t>
  </si>
  <si>
    <t>제이씨현시스템</t>
  </si>
  <si>
    <t>나노엔텍</t>
  </si>
  <si>
    <t>남화산업</t>
  </si>
  <si>
    <t>아이텍</t>
  </si>
  <si>
    <t>베뉴지</t>
  </si>
  <si>
    <t>뉴프렉스</t>
  </si>
  <si>
    <t>에이치피오</t>
  </si>
  <si>
    <t>플리토</t>
  </si>
  <si>
    <t>삼보모터스</t>
  </si>
  <si>
    <t>휴먼테크놀로지</t>
  </si>
  <si>
    <t>테고사이언스</t>
  </si>
  <si>
    <t>서원인텍</t>
  </si>
  <si>
    <t>트루엔</t>
  </si>
  <si>
    <t>에이에스텍</t>
  </si>
  <si>
    <t>케이엔제이</t>
  </si>
  <si>
    <t>비씨엔씨</t>
  </si>
  <si>
    <t>퀀타매트릭스</t>
  </si>
  <si>
    <t>라이프시맨틱스</t>
  </si>
  <si>
    <t>엠벤처투자</t>
  </si>
  <si>
    <t>민테크</t>
  </si>
  <si>
    <t>제닉스</t>
  </si>
  <si>
    <t>고바이오랩</t>
  </si>
  <si>
    <t>제룡산업</t>
  </si>
  <si>
    <t>인피니트헬스케어</t>
  </si>
  <si>
    <t>크레오에스지</t>
  </si>
  <si>
    <t>중앙에너비스</t>
  </si>
  <si>
    <t>오이솔루션</t>
  </si>
  <si>
    <t>플래스크</t>
  </si>
  <si>
    <t>제노코</t>
  </si>
  <si>
    <t>에스트래픽</t>
  </si>
  <si>
    <t>모베이스전자</t>
  </si>
  <si>
    <t>샌즈랩</t>
  </si>
  <si>
    <t>테라젠이텍스</t>
  </si>
  <si>
    <t>티움바이오</t>
  </si>
  <si>
    <t>솔본</t>
  </si>
  <si>
    <t>한스바이오메드</t>
  </si>
  <si>
    <t>디티앤씨알오</t>
  </si>
  <si>
    <t>그린리소스</t>
  </si>
  <si>
    <t>파로스아이바이오</t>
  </si>
  <si>
    <t>정상제이엘에스</t>
  </si>
  <si>
    <t>화일약품</t>
  </si>
  <si>
    <t>대성창투</t>
  </si>
  <si>
    <t>레이언스</t>
  </si>
  <si>
    <t>에이치이엠파마</t>
  </si>
  <si>
    <t>삼기이브이</t>
  </si>
  <si>
    <t>파세코</t>
  </si>
  <si>
    <t>AP헬스케어</t>
  </si>
  <si>
    <t>제이스코홀딩스</t>
  </si>
  <si>
    <t>한송네오텍</t>
  </si>
  <si>
    <t>제노포커스</t>
  </si>
  <si>
    <t>티라유텍</t>
  </si>
  <si>
    <t>미스터블루</t>
  </si>
  <si>
    <t>PN풍년</t>
  </si>
  <si>
    <t>엔브이에이치코리아</t>
  </si>
  <si>
    <t>사이냅소프트</t>
  </si>
  <si>
    <t>티쓰리</t>
  </si>
  <si>
    <t>상신이디피</t>
  </si>
  <si>
    <t>네온테크</t>
  </si>
  <si>
    <t>케이옥션</t>
  </si>
  <si>
    <t>에코플라스틱</t>
  </si>
  <si>
    <t>버킷스튜디오</t>
  </si>
  <si>
    <t>씨티케이</t>
  </si>
  <si>
    <t>티에스아이</t>
  </si>
  <si>
    <t>홈센타홀딩스</t>
  </si>
  <si>
    <t>프리엠스</t>
  </si>
  <si>
    <t>와이팜</t>
  </si>
  <si>
    <t>케이엔에스</t>
  </si>
  <si>
    <t>팅크웨어</t>
  </si>
  <si>
    <t>대한뉴팜</t>
  </si>
  <si>
    <t>CJ 바이오사이언스</t>
  </si>
  <si>
    <t>엠에스씨</t>
  </si>
  <si>
    <t>3S</t>
  </si>
  <si>
    <t>코메론</t>
  </si>
  <si>
    <t>디엔에프</t>
  </si>
  <si>
    <t>샤페론</t>
  </si>
  <si>
    <t>서플러스글로벌</t>
  </si>
  <si>
    <t>제이아이테크</t>
  </si>
  <si>
    <t>이건홀딩스</t>
  </si>
  <si>
    <t>알에스오토메이션</t>
  </si>
  <si>
    <t>대보마그네틱</t>
  </si>
  <si>
    <t>퀄리타스반도체</t>
  </si>
  <si>
    <t>유비벨록스</t>
  </si>
  <si>
    <t>선광</t>
  </si>
  <si>
    <t>신스틸</t>
  </si>
  <si>
    <t>엠플러스</t>
  </si>
  <si>
    <t>지오엘리먼트</t>
  </si>
  <si>
    <t>모비스</t>
  </si>
  <si>
    <t>삐아</t>
  </si>
  <si>
    <t>대원미디어</t>
  </si>
  <si>
    <t>코아시아</t>
  </si>
  <si>
    <t>아이비김영</t>
  </si>
  <si>
    <t>웨이비스</t>
  </si>
  <si>
    <t>아진산업</t>
  </si>
  <si>
    <t>지에스이</t>
  </si>
  <si>
    <t>아이디스홀딩스</t>
  </si>
  <si>
    <t>인성정보</t>
  </si>
  <si>
    <t>코리아나</t>
  </si>
  <si>
    <t>대정화금</t>
  </si>
  <si>
    <t>키이스트</t>
  </si>
  <si>
    <t>한국선재</t>
  </si>
  <si>
    <t>정다운</t>
  </si>
  <si>
    <t>인크로스</t>
  </si>
  <si>
    <t>아모그린텍</t>
  </si>
  <si>
    <t>덴티스</t>
  </si>
  <si>
    <t>티비씨</t>
  </si>
  <si>
    <t>라이온켐텍</t>
  </si>
  <si>
    <t>중앙백신</t>
  </si>
  <si>
    <t>제이스텍</t>
  </si>
  <si>
    <t>라이콤</t>
  </si>
  <si>
    <t>윙입푸드</t>
  </si>
  <si>
    <t>에프앤가이드</t>
  </si>
  <si>
    <t>iMBC</t>
  </si>
  <si>
    <t>디엔에이링크</t>
  </si>
  <si>
    <t>아이씨티케이</t>
  </si>
  <si>
    <t>광림</t>
  </si>
  <si>
    <t>코어라인소프트</t>
  </si>
  <si>
    <t>휴비츠</t>
  </si>
  <si>
    <t>선바이오</t>
  </si>
  <si>
    <t>위지트</t>
  </si>
  <si>
    <t>지앤비에스 에코</t>
  </si>
  <si>
    <t>율호</t>
  </si>
  <si>
    <t>토탈소프트</t>
  </si>
  <si>
    <t>LB루셈</t>
  </si>
  <si>
    <t>메쎄이상</t>
  </si>
  <si>
    <t>레이</t>
  </si>
  <si>
    <t>에이팩트</t>
  </si>
  <si>
    <t>한성크린텍</t>
  </si>
  <si>
    <t>오리콤</t>
  </si>
  <si>
    <t>수젠텍</t>
  </si>
  <si>
    <t>그린플러스</t>
  </si>
  <si>
    <t>메디아나</t>
  </si>
  <si>
    <t>사피엔반도체</t>
  </si>
  <si>
    <t>엔젯</t>
  </si>
  <si>
    <t>하이딥</t>
  </si>
  <si>
    <t>대명소노시즌</t>
  </si>
  <si>
    <t>우리손에프앤지</t>
  </si>
  <si>
    <t>티사이언티픽</t>
  </si>
  <si>
    <t>싸이맥스</t>
  </si>
  <si>
    <t>동아화성</t>
  </si>
  <si>
    <t>유니트론텍</t>
  </si>
  <si>
    <t>우리산업</t>
  </si>
  <si>
    <t>마음AI</t>
  </si>
  <si>
    <t>메타바이오메드</t>
  </si>
  <si>
    <t>엠투아이</t>
  </si>
  <si>
    <t>씨피시스템</t>
  </si>
  <si>
    <t>엘컴텍</t>
  </si>
  <si>
    <t>엔피</t>
  </si>
  <si>
    <t>지니언스</t>
  </si>
  <si>
    <t>KCC건설</t>
  </si>
  <si>
    <t>옵투스제약</t>
  </si>
  <si>
    <t>씨앤지하이테크</t>
  </si>
  <si>
    <t>안국약품</t>
  </si>
  <si>
    <t>퓨릿</t>
  </si>
  <si>
    <t>한국컴퓨터</t>
  </si>
  <si>
    <t>공구우먼</t>
  </si>
  <si>
    <t>핑거</t>
  </si>
  <si>
    <t>링네트</t>
  </si>
  <si>
    <t>위메이드플레이</t>
  </si>
  <si>
    <t>에스비비테크</t>
  </si>
  <si>
    <t>타이거일렉</t>
  </si>
  <si>
    <t>지놈앤컴퍼니</t>
  </si>
  <si>
    <t>차백신연구소</t>
  </si>
  <si>
    <t>서남</t>
  </si>
  <si>
    <t>위더스제약</t>
  </si>
  <si>
    <t>켐트로스</t>
  </si>
  <si>
    <t>한컴위드</t>
  </si>
  <si>
    <t>위닉스</t>
  </si>
  <si>
    <t>상상인</t>
  </si>
  <si>
    <t>홈캐스트</t>
  </si>
  <si>
    <t>케이피에스</t>
  </si>
  <si>
    <t>새빗켐</t>
  </si>
  <si>
    <t>이닉스</t>
  </si>
  <si>
    <t>신테카바이오</t>
  </si>
  <si>
    <t>제이씨케미칼</t>
  </si>
  <si>
    <t>창해에탄올</t>
  </si>
  <si>
    <t>디바이스이엔지</t>
  </si>
  <si>
    <t>MDS테크</t>
  </si>
  <si>
    <t>유라테크</t>
  </si>
  <si>
    <t>DXVX</t>
  </si>
  <si>
    <t>스톰테크</t>
  </si>
  <si>
    <t>에스넷</t>
  </si>
  <si>
    <t>엔에스이엔엠</t>
  </si>
  <si>
    <t>큐라클</t>
  </si>
  <si>
    <t>에어레인</t>
  </si>
  <si>
    <t>인스피언</t>
  </si>
  <si>
    <t>스튜디오미르</t>
  </si>
  <si>
    <t>비트컴퓨터</t>
  </si>
  <si>
    <t>라온텍</t>
  </si>
  <si>
    <t>아이씨디</t>
  </si>
  <si>
    <t>수성웹툰</t>
  </si>
  <si>
    <t>빅솔론</t>
  </si>
  <si>
    <t>나인테크</t>
  </si>
  <si>
    <t>바이오스마트</t>
  </si>
  <si>
    <t>블리츠웨이스튜디오</t>
  </si>
  <si>
    <t>세토피아</t>
  </si>
  <si>
    <t>아미노로직스</t>
  </si>
  <si>
    <t>서한</t>
  </si>
  <si>
    <t>국순당</t>
  </si>
  <si>
    <t>플레이디</t>
  </si>
  <si>
    <t>오픈베이스</t>
  </si>
  <si>
    <t>DSC인베스트먼트</t>
  </si>
  <si>
    <t>코칩</t>
  </si>
  <si>
    <t>세종텔레콤</t>
  </si>
  <si>
    <t>제노레이</t>
  </si>
  <si>
    <t>신신제약</t>
  </si>
  <si>
    <t>엔시스</t>
  </si>
  <si>
    <t>미코바이오메드</t>
  </si>
  <si>
    <t>액션스퀘어</t>
  </si>
  <si>
    <t>엠오티</t>
  </si>
  <si>
    <t>시공테크</t>
  </si>
  <si>
    <t>비아트론</t>
  </si>
  <si>
    <t>소마젠</t>
  </si>
  <si>
    <t>엘티씨</t>
  </si>
  <si>
    <t>비트나인</t>
  </si>
  <si>
    <t>NPX</t>
  </si>
  <si>
    <t>메카로</t>
  </si>
  <si>
    <t>우리넷</t>
  </si>
  <si>
    <t>탑엔지니어링</t>
  </si>
  <si>
    <t>에스엠코어</t>
  </si>
  <si>
    <t>이에이트</t>
  </si>
  <si>
    <t>미래생명자원</t>
  </si>
  <si>
    <t>화성밸브</t>
  </si>
  <si>
    <t>덕신이피씨</t>
  </si>
  <si>
    <t>국영지앤엠</t>
  </si>
  <si>
    <t>라온테크</t>
  </si>
  <si>
    <t>액토즈소프트</t>
  </si>
  <si>
    <t>덕우전자</t>
  </si>
  <si>
    <t>신일제약</t>
  </si>
  <si>
    <t>씨앤투스</t>
  </si>
  <si>
    <t>JW신약</t>
  </si>
  <si>
    <t>지아이텍</t>
  </si>
  <si>
    <t>윈팩</t>
  </si>
  <si>
    <t>에이스토리</t>
  </si>
  <si>
    <t>서린바이오</t>
  </si>
  <si>
    <t>이엠코리아</t>
  </si>
  <si>
    <t>위드텍</t>
  </si>
  <si>
    <t>슈프리마에이치큐</t>
  </si>
  <si>
    <t>컴퍼니케이</t>
  </si>
  <si>
    <t>지엘팜텍</t>
  </si>
  <si>
    <t>SCI평가정보</t>
  </si>
  <si>
    <t>금강철강</t>
  </si>
  <si>
    <t>티디에스팜</t>
  </si>
  <si>
    <t>KCI</t>
  </si>
  <si>
    <t>미래에셋드림스팩1호</t>
  </si>
  <si>
    <t>코콤</t>
  </si>
  <si>
    <t>레드캡투어</t>
  </si>
  <si>
    <t>세코닉스</t>
  </si>
  <si>
    <t>피에스텍</t>
  </si>
  <si>
    <t>빅텐츠</t>
  </si>
  <si>
    <t>현대공업</t>
  </si>
  <si>
    <t>이니텍</t>
  </si>
  <si>
    <t>진양제약</t>
  </si>
  <si>
    <t>노랑풍선</t>
  </si>
  <si>
    <t>아셈스</t>
  </si>
  <si>
    <t>라메디텍</t>
  </si>
  <si>
    <t>녹십자엠에스</t>
  </si>
  <si>
    <t>이노메트리</t>
  </si>
  <si>
    <t>상보</t>
  </si>
  <si>
    <t>케이피에프</t>
  </si>
  <si>
    <t>참좋은여행</t>
  </si>
  <si>
    <t>오비고</t>
  </si>
  <si>
    <t>나이스디앤비</t>
  </si>
  <si>
    <t>LB인베스트먼트</t>
  </si>
  <si>
    <t>에이프로</t>
  </si>
  <si>
    <t>오킨스전자</t>
  </si>
  <si>
    <t>아이진</t>
  </si>
  <si>
    <t>영화테크</t>
  </si>
  <si>
    <t>HRS</t>
  </si>
  <si>
    <t>라온피플</t>
  </si>
  <si>
    <t>한울반도체</t>
  </si>
  <si>
    <t>동일금속</t>
  </si>
  <si>
    <t>피제이메탈</t>
  </si>
  <si>
    <t>알비더블유</t>
  </si>
  <si>
    <t>코츠테크놀로지</t>
  </si>
  <si>
    <t>한빛레이저</t>
  </si>
  <si>
    <t>제이엔케이글로벌</t>
  </si>
  <si>
    <t>폴라리스AI파마</t>
  </si>
  <si>
    <t>경창산업</t>
  </si>
  <si>
    <t>데이타솔루션</t>
  </si>
  <si>
    <t>유틸렉스</t>
  </si>
  <si>
    <t>아이엘사이언스</t>
  </si>
  <si>
    <t>삼현철강</t>
  </si>
  <si>
    <t>로보로보</t>
  </si>
  <si>
    <t>티플랙스</t>
  </si>
  <si>
    <t>대모</t>
  </si>
  <si>
    <t>강동씨앤엘</t>
  </si>
  <si>
    <t>네오크레마</t>
  </si>
  <si>
    <t>유니테크노</t>
  </si>
  <si>
    <t>와이랩</t>
  </si>
  <si>
    <t>텔콘RF제약</t>
  </si>
  <si>
    <t>앤디포스</t>
  </si>
  <si>
    <t>잉크테크</t>
  </si>
  <si>
    <t>엠투엔</t>
  </si>
  <si>
    <t>화인써키트</t>
  </si>
  <si>
    <t>한켐</t>
  </si>
  <si>
    <t>아이큐어</t>
  </si>
  <si>
    <t>KS인더스트리</t>
  </si>
  <si>
    <t>드림씨아이에스</t>
  </si>
  <si>
    <t>유신</t>
  </si>
  <si>
    <t>피플바이오</t>
  </si>
  <si>
    <t>애니젠</t>
  </si>
  <si>
    <t>옵티팜</t>
  </si>
  <si>
    <t>한울소재과학</t>
  </si>
  <si>
    <t>이녹스</t>
  </si>
  <si>
    <t>하츠</t>
  </si>
  <si>
    <t>성호전자</t>
  </si>
  <si>
    <t>YBM넷</t>
  </si>
  <si>
    <t>스톤브릿지벤처스</t>
  </si>
  <si>
    <t>유성티엔에스</t>
  </si>
  <si>
    <t>우듬지팜</t>
  </si>
  <si>
    <t>조광ILI</t>
  </si>
  <si>
    <t>동아엘텍</t>
  </si>
  <si>
    <t>와이어블</t>
  </si>
  <si>
    <t>코렌텍</t>
  </si>
  <si>
    <t>비엠티</t>
  </si>
  <si>
    <t>한일단조</t>
  </si>
  <si>
    <t>디케이락</t>
  </si>
  <si>
    <t>에프엔에스테크</t>
  </si>
  <si>
    <t>SDN</t>
  </si>
  <si>
    <t>희림</t>
  </si>
  <si>
    <t>팬젠</t>
  </si>
  <si>
    <t>TJ미디어</t>
  </si>
  <si>
    <t>토마토시스템</t>
  </si>
  <si>
    <t>피엔에이치테크</t>
  </si>
  <si>
    <t>에이치엘사이언스</t>
  </si>
  <si>
    <t>우리로</t>
  </si>
  <si>
    <t>SV인베스트먼트</t>
  </si>
  <si>
    <t>원티드랩</t>
  </si>
  <si>
    <t>크라우드웍스</t>
  </si>
  <si>
    <t>성도이엔지</t>
  </si>
  <si>
    <t>유니크</t>
  </si>
  <si>
    <t>보라티알</t>
  </si>
  <si>
    <t>KBI메탈</t>
  </si>
  <si>
    <t>엔지스테크널러지</t>
  </si>
  <si>
    <t>자이글</t>
  </si>
  <si>
    <t>케이엔알시스템</t>
  </si>
  <si>
    <t>자연과환경</t>
  </si>
  <si>
    <t>세명전기</t>
  </si>
  <si>
    <t>흥국</t>
  </si>
  <si>
    <t>시그네틱스</t>
  </si>
  <si>
    <t>오로라</t>
  </si>
  <si>
    <t>에스씨디</t>
  </si>
  <si>
    <t>레몬</t>
  </si>
  <si>
    <t>포인트엔지니어링</t>
  </si>
  <si>
    <t>디지틀조선</t>
  </si>
  <si>
    <t>오상자이엘</t>
  </si>
  <si>
    <t>모바일어플라이언스</t>
  </si>
  <si>
    <t>코이즈</t>
  </si>
  <si>
    <t>아크솔루션스</t>
  </si>
  <si>
    <t>피제이전자</t>
  </si>
  <si>
    <t>카이노스메드</t>
  </si>
  <si>
    <t>한울BnC</t>
  </si>
  <si>
    <t>오픈놀</t>
  </si>
  <si>
    <t>씨엔알리서치</t>
  </si>
  <si>
    <t>NE능률</t>
  </si>
  <si>
    <t>카스</t>
  </si>
  <si>
    <t>좋은사람들</t>
  </si>
  <si>
    <t>브리지텍</t>
  </si>
  <si>
    <t>메가터치</t>
  </si>
  <si>
    <t>우림피티에스</t>
  </si>
  <si>
    <t>에이엘티</t>
  </si>
  <si>
    <t>큐에스아이</t>
  </si>
  <si>
    <t>센코</t>
  </si>
  <si>
    <t>대륙제관</t>
  </si>
  <si>
    <t>디알젬</t>
  </si>
  <si>
    <t>링크제니시스</t>
  </si>
  <si>
    <t>한국비티비</t>
  </si>
  <si>
    <t>아스타</t>
  </si>
  <si>
    <t>흥국에프엔비</t>
  </si>
  <si>
    <t>캠시스</t>
  </si>
  <si>
    <t>바이젠셀</t>
  </si>
  <si>
    <t>피엔케이피부임상연구센타</t>
  </si>
  <si>
    <t>웨이버스</t>
  </si>
  <si>
    <t>NEW</t>
  </si>
  <si>
    <t>이화공영</t>
  </si>
  <si>
    <t>테라사이언스</t>
  </si>
  <si>
    <t>와이엠씨</t>
  </si>
  <si>
    <t>코스맥스엔비티</t>
  </si>
  <si>
    <t>인포바인</t>
  </si>
  <si>
    <t>파라텍</t>
  </si>
  <si>
    <t>세아메카닉스</t>
  </si>
  <si>
    <t>FSN</t>
  </si>
  <si>
    <t>비아이매트릭스</t>
  </si>
  <si>
    <t>폴라리스세원</t>
  </si>
  <si>
    <t>해성에어로보틱스</t>
  </si>
  <si>
    <t>레이저옵텍</t>
  </si>
  <si>
    <t>케이엘넷</t>
  </si>
  <si>
    <t>SCL사이언스</t>
  </si>
  <si>
    <t>원익</t>
  </si>
  <si>
    <t>에이치시티</t>
  </si>
  <si>
    <t>삼화네트웍스</t>
  </si>
  <si>
    <t>아이빔테크놀로지</t>
  </si>
  <si>
    <t>한국가구</t>
  </si>
  <si>
    <t>인지디스플레</t>
  </si>
  <si>
    <t>모베이스</t>
  </si>
  <si>
    <t>브이원텍</t>
  </si>
  <si>
    <t>KH 건설</t>
  </si>
  <si>
    <t>제일바이오</t>
  </si>
  <si>
    <t>코닉오토메이션</t>
  </si>
  <si>
    <t>SM Life Design</t>
  </si>
  <si>
    <t>대림제지</t>
  </si>
  <si>
    <t>엑스페릭스</t>
  </si>
  <si>
    <t>아비코전자</t>
  </si>
  <si>
    <t>진시스템</t>
  </si>
  <si>
    <t>이엘씨</t>
  </si>
  <si>
    <t>린드먼아시아</t>
  </si>
  <si>
    <t>CSA 코스믹</t>
  </si>
  <si>
    <t>에스퓨얼셀</t>
  </si>
  <si>
    <t>이스트에이드</t>
  </si>
  <si>
    <t>제너셈</t>
  </si>
  <si>
    <t>그리티</t>
  </si>
  <si>
    <t>푸른기술</t>
  </si>
  <si>
    <t>하이소닉</t>
  </si>
  <si>
    <t>아진엑스텍</t>
  </si>
  <si>
    <t>에이루트</t>
  </si>
  <si>
    <t>DGI</t>
  </si>
  <si>
    <t>아모센스</t>
  </si>
  <si>
    <t>포스뱅크</t>
  </si>
  <si>
    <t>하스</t>
  </si>
  <si>
    <t>팬엔터테인먼트</t>
  </si>
  <si>
    <t>이글벳</t>
  </si>
  <si>
    <t>아이엠티</t>
  </si>
  <si>
    <t>파이오링크</t>
  </si>
  <si>
    <t>리튬포어스</t>
  </si>
  <si>
    <t>웰크론</t>
  </si>
  <si>
    <t>인포뱅크</t>
  </si>
  <si>
    <t>EDGC</t>
  </si>
  <si>
    <t>이렘</t>
  </si>
  <si>
    <t>파수</t>
  </si>
  <si>
    <t>네오오토</t>
  </si>
  <si>
    <t>인지소프트</t>
  </si>
  <si>
    <t>대유</t>
  </si>
  <si>
    <t>포시에스</t>
  </si>
  <si>
    <t>본느</t>
  </si>
  <si>
    <t>대원</t>
  </si>
  <si>
    <t>위세아이텍</t>
  </si>
  <si>
    <t>위즈코프</t>
  </si>
  <si>
    <t>핸디소프트</t>
  </si>
  <si>
    <t>에코볼트</t>
  </si>
  <si>
    <t>프로이천</t>
  </si>
  <si>
    <t>이글루</t>
  </si>
  <si>
    <t>아시아경제</t>
  </si>
  <si>
    <t>더라미</t>
  </si>
  <si>
    <t>아스플로</t>
  </si>
  <si>
    <t>에스엔유</t>
  </si>
  <si>
    <t>진매트릭스</t>
  </si>
  <si>
    <t>트윔</t>
  </si>
  <si>
    <t>웨이브일렉트로</t>
  </si>
  <si>
    <t>프롬바이오</t>
  </si>
  <si>
    <t>엔비티</t>
  </si>
  <si>
    <t>뉴트리</t>
  </si>
  <si>
    <t>모델솔루션</t>
  </si>
  <si>
    <t>메가엠디</t>
  </si>
  <si>
    <t>옵트론텍</t>
  </si>
  <si>
    <t>에스디생명공학</t>
  </si>
  <si>
    <t>구영테크</t>
  </si>
  <si>
    <t>한국전자인증</t>
  </si>
  <si>
    <t>경남제약</t>
  </si>
  <si>
    <t>아이에이</t>
  </si>
  <si>
    <t>아이언디바이스</t>
  </si>
  <si>
    <t>한국팩키지</t>
  </si>
  <si>
    <t>제이투케이바이오</t>
  </si>
  <si>
    <t>디티씨</t>
  </si>
  <si>
    <t>재영솔루텍</t>
  </si>
  <si>
    <t>가온그룹</t>
  </si>
  <si>
    <t>엘엠에스</t>
  </si>
  <si>
    <t>코데즈컴바인</t>
  </si>
  <si>
    <t>엑스플러스</t>
  </si>
  <si>
    <t>스페코</t>
  </si>
  <si>
    <t>케이사인</t>
  </si>
  <si>
    <t>미투온</t>
  </si>
  <si>
    <t>지더블유바이텍</t>
  </si>
  <si>
    <t>태양</t>
  </si>
  <si>
    <t>디젠스</t>
  </si>
  <si>
    <t>대한광통신</t>
  </si>
  <si>
    <t>인스웨이브시스템즈</t>
  </si>
  <si>
    <t>블루콤</t>
  </si>
  <si>
    <t>피앤에스미캐닉스</t>
  </si>
  <si>
    <t>엔피디</t>
  </si>
  <si>
    <t>나라엠앤디</t>
  </si>
  <si>
    <t>제일테크노스</t>
  </si>
  <si>
    <t>성우전자</t>
  </si>
  <si>
    <t>머큐리</t>
  </si>
  <si>
    <t>오르비텍</t>
  </si>
  <si>
    <t>CNT85</t>
  </si>
  <si>
    <t>SG&amp;G</t>
  </si>
  <si>
    <t>이엠넷</t>
  </si>
  <si>
    <t>에스코넥</t>
  </si>
  <si>
    <t>삼영엠텍</t>
  </si>
  <si>
    <t>미디어젠</t>
  </si>
  <si>
    <t>이삭엔지니어링</t>
  </si>
  <si>
    <t>바이오톡스텍</t>
  </si>
  <si>
    <t>오하임앤컴퍼니</t>
  </si>
  <si>
    <t>오토앤</t>
  </si>
  <si>
    <t>현대에이치티</t>
  </si>
  <si>
    <t>푸드웰</t>
  </si>
  <si>
    <t>시큐레터</t>
  </si>
  <si>
    <t>알리코제약</t>
  </si>
  <si>
    <t>아이톡시</t>
  </si>
  <si>
    <t>클라우드에어</t>
  </si>
  <si>
    <t>쎄니트</t>
  </si>
  <si>
    <t>씨유테크</t>
  </si>
  <si>
    <t>앱코</t>
  </si>
  <si>
    <t>심텍홀딩스</t>
  </si>
  <si>
    <t>우양</t>
  </si>
  <si>
    <t>엔에프씨</t>
  </si>
  <si>
    <t>케이엔더블유</t>
  </si>
  <si>
    <t>알에프세미</t>
  </si>
  <si>
    <t>옴니시스템</t>
  </si>
  <si>
    <t>원익큐브</t>
  </si>
  <si>
    <t>이상네트웍스</t>
  </si>
  <si>
    <t>루멘스</t>
  </si>
  <si>
    <t>에이테크솔루션</t>
  </si>
  <si>
    <t>한네트</t>
  </si>
  <si>
    <t>대창솔루션</t>
  </si>
  <si>
    <t>윈하이텍</t>
  </si>
  <si>
    <t>뉴온</t>
  </si>
  <si>
    <t>액트로</t>
  </si>
  <si>
    <t>아이디피</t>
  </si>
  <si>
    <t>코디</t>
  </si>
  <si>
    <t>포바이포</t>
  </si>
  <si>
    <t>디에이피</t>
  </si>
  <si>
    <t>씨티프라퍼티</t>
  </si>
  <si>
    <t>나무기술</t>
  </si>
  <si>
    <t>모비데이즈</t>
  </si>
  <si>
    <t>대주산업</t>
  </si>
  <si>
    <t>오텍</t>
  </si>
  <si>
    <t>RF시스템즈</t>
  </si>
  <si>
    <t>한독크린텍</t>
  </si>
  <si>
    <t>에스제이그룹</t>
  </si>
  <si>
    <t>닷밀</t>
  </si>
  <si>
    <t>지니너스</t>
  </si>
  <si>
    <t>신진에스엠</t>
  </si>
  <si>
    <t>소니드</t>
  </si>
  <si>
    <t>삼륭물산</t>
  </si>
  <si>
    <t>모비릭스</t>
  </si>
  <si>
    <t>원풍</t>
  </si>
  <si>
    <t>티에스넥스젠</t>
  </si>
  <si>
    <t>바이브컴퍼니</t>
  </si>
  <si>
    <t>TKG애강</t>
  </si>
  <si>
    <t>빛과전자</t>
  </si>
  <si>
    <t>이노뎁</t>
  </si>
  <si>
    <t>EG</t>
  </si>
  <si>
    <t>남화토건</t>
  </si>
  <si>
    <t>파워넷</t>
  </si>
  <si>
    <t>피엔티엠에스</t>
  </si>
  <si>
    <t>뱅크웨어글로벌</t>
  </si>
  <si>
    <t>동우팜투테이블</t>
  </si>
  <si>
    <t>고려제약</t>
  </si>
  <si>
    <t>삼천리자전거</t>
  </si>
  <si>
    <t>인산가</t>
  </si>
  <si>
    <t>일지테크</t>
  </si>
  <si>
    <t>아모텍</t>
  </si>
  <si>
    <t>유라클</t>
  </si>
  <si>
    <t>세원물산</t>
  </si>
  <si>
    <t>파인디앤씨</t>
  </si>
  <si>
    <t>내츄럴엔도텍</t>
  </si>
  <si>
    <t>영림원소프트랩</t>
  </si>
  <si>
    <t>코위버</t>
  </si>
  <si>
    <t>아이씨에이치</t>
  </si>
  <si>
    <t>디와이디</t>
  </si>
  <si>
    <t>삼기</t>
  </si>
  <si>
    <t>코스나인</t>
  </si>
  <si>
    <t>대성하이텍</t>
  </si>
  <si>
    <t>에스켐</t>
  </si>
  <si>
    <t>픽셀플러스</t>
  </si>
  <si>
    <t>휴엠앤씨</t>
  </si>
  <si>
    <t>플랜티넷</t>
  </si>
  <si>
    <t>썸에이지</t>
  </si>
  <si>
    <t>에쎈테크</t>
  </si>
  <si>
    <t>효성오앤비</t>
  </si>
  <si>
    <t>에프엔씨엔터</t>
  </si>
  <si>
    <t>아세아텍</t>
  </si>
  <si>
    <t>휴맥스</t>
  </si>
  <si>
    <t>에너토크</t>
  </si>
  <si>
    <t>캐스텍코리아</t>
  </si>
  <si>
    <t>캐리소프트</t>
  </si>
  <si>
    <t>삼성스팩8호</t>
  </si>
  <si>
    <t>러셀</t>
  </si>
  <si>
    <t>티이엠씨씨엔에스</t>
  </si>
  <si>
    <t>예림당</t>
  </si>
  <si>
    <t>KX하이텍</t>
  </si>
  <si>
    <t>키네마스터</t>
  </si>
  <si>
    <t>현우산업</t>
  </si>
  <si>
    <t>헝셩그룹</t>
  </si>
  <si>
    <t>제이엠티</t>
  </si>
  <si>
    <t>엔투텍</t>
  </si>
  <si>
    <t>코맥스</t>
  </si>
  <si>
    <t>일신바이오</t>
  </si>
  <si>
    <t>디케이앤디</t>
  </si>
  <si>
    <t>포커스에이치엔에스</t>
  </si>
  <si>
    <t>케이디켐</t>
  </si>
  <si>
    <t>리더스코스메틱</t>
  </si>
  <si>
    <t>동국알앤에스</t>
  </si>
  <si>
    <t>삼일기업공사</t>
  </si>
  <si>
    <t>유일에너테크</t>
  </si>
  <si>
    <t>우리산업홀딩스</t>
  </si>
  <si>
    <t>기가레인</t>
  </si>
  <si>
    <t>아이퀘스트</t>
  </si>
  <si>
    <t>손오공</t>
  </si>
  <si>
    <t>비투엔</t>
  </si>
  <si>
    <t>네오티스</t>
  </si>
  <si>
    <t>씨싸이트</t>
  </si>
  <si>
    <t>모아데이타</t>
  </si>
  <si>
    <t>캐리</t>
  </si>
  <si>
    <t>네이블</t>
  </si>
  <si>
    <t>마니커에프앤지</t>
  </si>
  <si>
    <t>유에스티</t>
  </si>
  <si>
    <t>서암기계공업</t>
  </si>
  <si>
    <t>하나금융25호스팩</t>
  </si>
  <si>
    <t>팸텍</t>
  </si>
  <si>
    <t>에스피시스템스</t>
  </si>
  <si>
    <t>핑거스토리</t>
  </si>
  <si>
    <t>HB인베스트먼트</t>
  </si>
  <si>
    <t>이미지스</t>
  </si>
  <si>
    <t>딥마인드</t>
  </si>
  <si>
    <t>우원개발</t>
  </si>
  <si>
    <t>피코그램</t>
  </si>
  <si>
    <t>케이씨피드</t>
  </si>
  <si>
    <t>코셈</t>
  </si>
  <si>
    <t>알체라</t>
  </si>
  <si>
    <t>애머릿지</t>
  </si>
  <si>
    <t>KH 미래물산</t>
  </si>
  <si>
    <t>NHN벅스</t>
  </si>
  <si>
    <t>비비씨</t>
  </si>
  <si>
    <t>승일</t>
  </si>
  <si>
    <t>알피바이오</t>
  </si>
  <si>
    <t>제놀루션</t>
  </si>
  <si>
    <t>카티스</t>
  </si>
  <si>
    <t>모아라이프플러스</t>
  </si>
  <si>
    <t>CS</t>
  </si>
  <si>
    <t>엠젠솔루션</t>
  </si>
  <si>
    <t>푸드나무</t>
  </si>
  <si>
    <t>옵티시스</t>
  </si>
  <si>
    <t>에코바이오</t>
  </si>
  <si>
    <t>한싹</t>
  </si>
  <si>
    <t>산돌</t>
  </si>
  <si>
    <t>화신정공</t>
  </si>
  <si>
    <t>케이피엠테크</t>
  </si>
  <si>
    <t>오공</t>
  </si>
  <si>
    <t>TS인베스트먼트</t>
  </si>
  <si>
    <t>엑셀세라퓨틱스</t>
  </si>
  <si>
    <t>파버나인</t>
  </si>
  <si>
    <t>대창스틸</t>
  </si>
  <si>
    <t>신화인터텍</t>
  </si>
  <si>
    <t>저스템</t>
  </si>
  <si>
    <t>센서뷰</t>
  </si>
  <si>
    <t>메이슨캐피탈</t>
  </si>
  <si>
    <t>큐캐피탈</t>
  </si>
  <si>
    <t>브레인즈컴퍼니</t>
  </si>
  <si>
    <t>케어랩스</t>
  </si>
  <si>
    <t>모아텍</t>
  </si>
  <si>
    <t>케이씨티</t>
  </si>
  <si>
    <t>디티앤씨</t>
  </si>
  <si>
    <t>맥스트</t>
  </si>
  <si>
    <t>얼라인드</t>
  </si>
  <si>
    <t>나라셀라</t>
  </si>
  <si>
    <t>YW</t>
  </si>
  <si>
    <t>제이엔비</t>
  </si>
  <si>
    <t>원바이오젠</t>
  </si>
  <si>
    <t>아이즈비전</t>
  </si>
  <si>
    <t>테크엘</t>
  </si>
  <si>
    <t>모니터랩</t>
  </si>
  <si>
    <t>쌍용정보통신</t>
  </si>
  <si>
    <t>동방선기</t>
  </si>
  <si>
    <t>아우딘퓨쳐스</t>
  </si>
  <si>
    <t>피델릭스</t>
  </si>
  <si>
    <t>서진오토모티브</t>
  </si>
  <si>
    <t>비스토스</t>
  </si>
  <si>
    <t>램테크놀러지</t>
  </si>
  <si>
    <t>핌스</t>
  </si>
  <si>
    <t>대성파인텍</t>
  </si>
  <si>
    <t>동일기연</t>
  </si>
  <si>
    <t>CBI</t>
  </si>
  <si>
    <t>이루온</t>
  </si>
  <si>
    <t>와토스코리아</t>
  </si>
  <si>
    <t>폴라리스우노</t>
  </si>
  <si>
    <t>대신정보통신</t>
  </si>
  <si>
    <t>삼일</t>
  </si>
  <si>
    <t>와이엠</t>
  </si>
  <si>
    <t>SGC E&amp;C</t>
  </si>
  <si>
    <t>아이앤씨</t>
  </si>
  <si>
    <t>씨큐브</t>
  </si>
  <si>
    <t>뷰티스킨</t>
  </si>
  <si>
    <t>서울제약</t>
  </si>
  <si>
    <t>MIT</t>
  </si>
  <si>
    <t>에스에이티</t>
  </si>
  <si>
    <t>RF머트리얼즈</t>
  </si>
  <si>
    <t>쏘닉스</t>
  </si>
  <si>
    <t>서연탑메탈</t>
  </si>
  <si>
    <t>KBG</t>
  </si>
  <si>
    <t>유니온커뮤니티</t>
  </si>
  <si>
    <t>와이즈버즈</t>
  </si>
  <si>
    <t>힘스</t>
  </si>
  <si>
    <t>자비스</t>
  </si>
  <si>
    <t>아이비젼웍스</t>
  </si>
  <si>
    <t>마이크로컨텍솔</t>
  </si>
  <si>
    <t>티엔엔터테인먼트</t>
  </si>
  <si>
    <t>옵티코어</t>
  </si>
  <si>
    <t>체리부로</t>
  </si>
  <si>
    <t>상신전자</t>
  </si>
  <si>
    <t>씨유메디칼</t>
  </si>
  <si>
    <t>에코캡</t>
  </si>
  <si>
    <t>네오펙트</t>
  </si>
  <si>
    <t>코스텍시스</t>
  </si>
  <si>
    <t>나노브릭</t>
  </si>
  <si>
    <t>포메탈</t>
  </si>
  <si>
    <t>한일화학</t>
  </si>
  <si>
    <t>캡스톤파트너스</t>
  </si>
  <si>
    <t>다원넥스뷰</t>
  </si>
  <si>
    <t>제이에스티나</t>
  </si>
  <si>
    <t>한국맥널티</t>
  </si>
  <si>
    <t>진영</t>
  </si>
  <si>
    <t>메디앙스</t>
  </si>
  <si>
    <t>알파홀딩스</t>
  </si>
  <si>
    <t>제이티</t>
  </si>
  <si>
    <t>배럴</t>
  </si>
  <si>
    <t>에스씨엠생명과학</t>
  </si>
  <si>
    <t>피씨디렉트</t>
  </si>
  <si>
    <t>시큐브</t>
  </si>
  <si>
    <t>이지트로닉스</t>
  </si>
  <si>
    <t>신도기연</t>
  </si>
  <si>
    <t>오브젠</t>
  </si>
  <si>
    <t>더블유에스아이</t>
  </si>
  <si>
    <t>케이엠</t>
  </si>
  <si>
    <t>신한제11호스팩</t>
  </si>
  <si>
    <t>서전기전</t>
  </si>
  <si>
    <t>넥스턴바이오</t>
  </si>
  <si>
    <t>GH신소재</t>
  </si>
  <si>
    <t>스코넥</t>
  </si>
  <si>
    <t>오스템</t>
  </si>
  <si>
    <t>컬러레이</t>
  </si>
  <si>
    <t>삼성스팩7호</t>
  </si>
  <si>
    <t>디에이테크놀로지</t>
  </si>
  <si>
    <t>엔텔스</t>
  </si>
  <si>
    <t>피씨엘</t>
  </si>
  <si>
    <t>이씨에스</t>
  </si>
  <si>
    <t>나래나노텍</t>
  </si>
  <si>
    <t>백금T&amp;A</t>
  </si>
  <si>
    <t>대성미생물</t>
  </si>
  <si>
    <t>바른손</t>
  </si>
  <si>
    <t>엠브레인</t>
  </si>
  <si>
    <t>유디엠텍</t>
  </si>
  <si>
    <t>포인트모바일</t>
  </si>
  <si>
    <t>DH오토리드</t>
  </si>
  <si>
    <t>KB오토시스</t>
  </si>
  <si>
    <t>삼진</t>
  </si>
  <si>
    <t>오디텍</t>
  </si>
  <si>
    <t>코리아에셋투자증권</t>
  </si>
  <si>
    <t>비씨월드제약</t>
  </si>
  <si>
    <t>협진</t>
  </si>
  <si>
    <t>세화피앤씨</t>
  </si>
  <si>
    <t>씨이랩</t>
  </si>
  <si>
    <t>신원종합개발</t>
  </si>
  <si>
    <t>케일럼</t>
  </si>
  <si>
    <t>에스티오</t>
  </si>
  <si>
    <t>케이쓰리아이</t>
  </si>
  <si>
    <t>마이크로투나노</t>
  </si>
  <si>
    <t>한창산업</t>
  </si>
  <si>
    <t>현대ADM</t>
  </si>
  <si>
    <t>모코엠시스</t>
  </si>
  <si>
    <t>넥스트아이</t>
  </si>
  <si>
    <t>엠아이큐브솔루션</t>
  </si>
  <si>
    <t>프럼파스트</t>
  </si>
  <si>
    <t>프로티아</t>
  </si>
  <si>
    <t>스튜디오삼익</t>
  </si>
  <si>
    <t>에이치와이티씨</t>
  </si>
  <si>
    <t>싸이버원</t>
  </si>
  <si>
    <t>세림B&amp;G</t>
  </si>
  <si>
    <t>제주맥주</t>
  </si>
  <si>
    <t>동양파일</t>
  </si>
  <si>
    <t>우리이앤엘</t>
  </si>
  <si>
    <t>대한과학</t>
  </si>
  <si>
    <t>무림SP</t>
  </si>
  <si>
    <t>코아시아씨엠</t>
  </si>
  <si>
    <t>큐라티스</t>
  </si>
  <si>
    <t>이노룰스</t>
  </si>
  <si>
    <t>아이스크림에듀</t>
  </si>
  <si>
    <t>플래티어</t>
  </si>
  <si>
    <t>코퍼스코리아</t>
  </si>
  <si>
    <t>아이컴포넌트</t>
  </si>
  <si>
    <t>엑시온그룹</t>
  </si>
  <si>
    <t>모헨즈</t>
  </si>
  <si>
    <t>아이윈</t>
  </si>
  <si>
    <t>유진테크놀로지</t>
  </si>
  <si>
    <t>누보</t>
  </si>
  <si>
    <t>그린생명과학</t>
  </si>
  <si>
    <t>대동스틸</t>
  </si>
  <si>
    <t>탑코미디어</t>
  </si>
  <si>
    <t>한국큐빅</t>
  </si>
  <si>
    <t>프리시젼바이오</t>
  </si>
  <si>
    <t>플레이위드</t>
  </si>
  <si>
    <t>소프트센</t>
  </si>
  <si>
    <t>파인텍</t>
  </si>
  <si>
    <t>휴네시온</t>
  </si>
  <si>
    <t>부스타</t>
  </si>
  <si>
    <t>팬스타엔터프라이즈</t>
  </si>
  <si>
    <t>누리플렉스</t>
  </si>
  <si>
    <t>애닉</t>
  </si>
  <si>
    <t>바이오인프라</t>
  </si>
  <si>
    <t>멕아이씨에스</t>
  </si>
  <si>
    <t>플라즈맵</t>
  </si>
  <si>
    <t>링크드</t>
  </si>
  <si>
    <t>에스에이티이엔지</t>
  </si>
  <si>
    <t>비큐AI</t>
  </si>
  <si>
    <t>이노시뮬레이션</t>
  </si>
  <si>
    <t>밸로프</t>
  </si>
  <si>
    <t>나노</t>
  </si>
  <si>
    <t>바이온</t>
  </si>
  <si>
    <t>씨유박스</t>
  </si>
  <si>
    <t>드림인사이트</t>
  </si>
  <si>
    <t>파인디지털</t>
  </si>
  <si>
    <t>한빛소프트</t>
  </si>
  <si>
    <t>피엠티</t>
  </si>
  <si>
    <t>원일특강</t>
  </si>
  <si>
    <t>디와이씨</t>
  </si>
  <si>
    <t>버넥트</t>
  </si>
  <si>
    <t>삼보산업</t>
  </si>
  <si>
    <t>셀바이오휴먼텍</t>
  </si>
  <si>
    <t>유투바이오</t>
  </si>
  <si>
    <t>디지캡</t>
  </si>
  <si>
    <t>바른손이앤에이</t>
  </si>
  <si>
    <t>레이저쎌</t>
  </si>
  <si>
    <t>엔젠바이오</t>
  </si>
  <si>
    <t>한주라이트메탈</t>
  </si>
  <si>
    <t>케이웨더</t>
  </si>
  <si>
    <t>아이크래프트</t>
  </si>
  <si>
    <t>TS트릴리온</t>
  </si>
  <si>
    <t>솔트웨어</t>
  </si>
  <si>
    <t>씨엔플러스</t>
  </si>
  <si>
    <t>TPC</t>
  </si>
  <si>
    <t>신화콘텍</t>
  </si>
  <si>
    <t>에스엘에스바이오</t>
  </si>
  <si>
    <t>셀피글로벌</t>
  </si>
  <si>
    <t>아이티아이즈</t>
  </si>
  <si>
    <t>S&amp;K폴리텍</t>
  </si>
  <si>
    <t>소프트캠프</t>
  </si>
  <si>
    <t>지니틱스</t>
  </si>
  <si>
    <t>휴림네트웍스</t>
  </si>
  <si>
    <t>제넨바이오</t>
  </si>
  <si>
    <t>신라에스지</t>
  </si>
  <si>
    <t>휴림에이텍</t>
  </si>
  <si>
    <t>팜스빌</t>
  </si>
  <si>
    <t>에이텀</t>
  </si>
  <si>
    <t>영우디에스피</t>
  </si>
  <si>
    <t>진바이오텍</t>
  </si>
  <si>
    <t>이원컴포텍</t>
  </si>
  <si>
    <t>엔에이치스팩29호</t>
  </si>
  <si>
    <t>우리엔터프라이즈</t>
  </si>
  <si>
    <t>빛샘전자</t>
  </si>
  <si>
    <t>이스트아시아홀딩스</t>
  </si>
  <si>
    <t>아즈텍WB</t>
  </si>
  <si>
    <t>SGA솔루션즈</t>
  </si>
  <si>
    <t>토박스코리아</t>
  </si>
  <si>
    <t>한주에이알티</t>
  </si>
  <si>
    <t>서울리거</t>
  </si>
  <si>
    <t>쎄노텍</t>
  </si>
  <si>
    <t>삼영에스앤씨</t>
  </si>
  <si>
    <t>라닉스</t>
  </si>
  <si>
    <t>크린앤사이언스</t>
  </si>
  <si>
    <t>시큐센</t>
  </si>
  <si>
    <t>나노씨엠에스</t>
  </si>
  <si>
    <t>알엔투테크놀로지</t>
  </si>
  <si>
    <t>로지시스</t>
  </si>
  <si>
    <t>셀레믹스</t>
  </si>
  <si>
    <t>휴럼</t>
  </si>
  <si>
    <t>우정바이오</t>
  </si>
  <si>
    <t>조아제약</t>
  </si>
  <si>
    <t>오에스피</t>
  </si>
  <si>
    <t>디딤이앤에프</t>
  </si>
  <si>
    <t>아이엠</t>
  </si>
  <si>
    <t>케이바이오</t>
  </si>
  <si>
    <t>세중</t>
  </si>
  <si>
    <t>판타지오</t>
  </si>
  <si>
    <t>동양에스텍</t>
  </si>
  <si>
    <t>성창오토텍</t>
  </si>
  <si>
    <t>성우테크론</t>
  </si>
  <si>
    <t>앤씨앤</t>
  </si>
  <si>
    <t>압타머사이언스</t>
  </si>
  <si>
    <t>위니아에이드</t>
  </si>
  <si>
    <t>우진비앤지</t>
  </si>
  <si>
    <t>DGP</t>
  </si>
  <si>
    <t>나노캠텍</t>
  </si>
  <si>
    <t>삼영이엔씨</t>
  </si>
  <si>
    <t>바이오로그디바이스</t>
  </si>
  <si>
    <t>오가닉티코스메틱</t>
  </si>
  <si>
    <t>제이엠아이</t>
  </si>
  <si>
    <t>알로이스</t>
  </si>
  <si>
    <t>에이에프더블류</t>
  </si>
  <si>
    <t>형지I&amp;C</t>
  </si>
  <si>
    <t>DH오토웨어</t>
  </si>
  <si>
    <t>신라섬유</t>
  </si>
  <si>
    <t>율촌</t>
  </si>
  <si>
    <t>이엠앤아이</t>
  </si>
  <si>
    <t>피앤씨테크</t>
  </si>
  <si>
    <t>하이즈항공</t>
  </si>
  <si>
    <t>기산텔레콤</t>
  </si>
  <si>
    <t>ES큐브</t>
  </si>
  <si>
    <t>뉴인텍</t>
  </si>
  <si>
    <t>KB제27호스팩</t>
  </si>
  <si>
    <t>엔시트론</t>
  </si>
  <si>
    <t>엑스큐어</t>
  </si>
  <si>
    <t>지엔코</t>
  </si>
  <si>
    <t>패션플랫폼</t>
  </si>
  <si>
    <t>비피도</t>
  </si>
  <si>
    <t>딜리</t>
  </si>
  <si>
    <t>올리패스</t>
  </si>
  <si>
    <t>지란지교시큐리티</t>
  </si>
  <si>
    <t>서산</t>
  </si>
  <si>
    <t>티피씨글로벌</t>
  </si>
  <si>
    <t>에스에너지</t>
  </si>
  <si>
    <t>비츠로시스</t>
  </si>
  <si>
    <t>BF랩스</t>
  </si>
  <si>
    <t>듀오백</t>
  </si>
  <si>
    <t>스튜디오산타클로스</t>
  </si>
  <si>
    <t>엑사이엔씨</t>
  </si>
  <si>
    <t>아이윈플러스</t>
  </si>
  <si>
    <t>신시웨이</t>
  </si>
  <si>
    <t>에스폴리텍</t>
  </si>
  <si>
    <t>인바이오</t>
  </si>
  <si>
    <t>세종메디칼</t>
  </si>
  <si>
    <t>웰크론한텍</t>
  </si>
  <si>
    <t>한탑</t>
  </si>
  <si>
    <t>애드바이오텍</t>
  </si>
  <si>
    <t>아시아종묘</t>
  </si>
  <si>
    <t>정원엔시스</t>
  </si>
  <si>
    <t>휴맥스홀딩스</t>
  </si>
  <si>
    <t>해성옵틱스</t>
  </si>
  <si>
    <t>에스유홀딩스</t>
  </si>
  <si>
    <t>풍강</t>
  </si>
  <si>
    <t>더테크놀로지</t>
  </si>
  <si>
    <t>스킨앤스킨</t>
  </si>
  <si>
    <t>삼성스팩9호</t>
  </si>
  <si>
    <t>대동금속</t>
  </si>
  <si>
    <t>글로벌에스엠</t>
  </si>
  <si>
    <t>네오리진</t>
  </si>
  <si>
    <t>파루</t>
  </si>
  <si>
    <t>골드앤에스</t>
  </si>
  <si>
    <t>위니아</t>
  </si>
  <si>
    <t>스타플렉스</t>
  </si>
  <si>
    <t>전진바이오팜</t>
  </si>
  <si>
    <t>글로본</t>
  </si>
  <si>
    <t>젠큐릭스</t>
  </si>
  <si>
    <t>한국유니온제약</t>
  </si>
  <si>
    <t>동일철강</t>
  </si>
  <si>
    <t>인콘</t>
  </si>
  <si>
    <t>비유테크놀러지</t>
  </si>
  <si>
    <t>브이씨</t>
  </si>
  <si>
    <t>윙스풋</t>
  </si>
  <si>
    <t>알티캐스트</t>
  </si>
  <si>
    <t>시지트로닉스</t>
  </si>
  <si>
    <t>인터엠</t>
  </si>
  <si>
    <t>한국정보공학</t>
  </si>
  <si>
    <t>상지건설</t>
  </si>
  <si>
    <t>비엘팜텍</t>
  </si>
  <si>
    <t>로스웰</t>
  </si>
  <si>
    <t>까스텔바작</t>
  </si>
  <si>
    <t>에스앤더블류</t>
  </si>
  <si>
    <t>에스에스알</t>
  </si>
  <si>
    <t>클리노믹스</t>
  </si>
  <si>
    <t>에이치케이</t>
  </si>
  <si>
    <t>씨엑스아이</t>
  </si>
  <si>
    <t>대호특수강</t>
  </si>
  <si>
    <t>빌리언스</t>
  </si>
  <si>
    <t>핀텔</t>
  </si>
  <si>
    <t>와이오엠</t>
  </si>
  <si>
    <t>골든센츄리</t>
  </si>
  <si>
    <t>드래곤플라이</t>
  </si>
  <si>
    <t>플루토스</t>
  </si>
  <si>
    <t>더코디</t>
  </si>
  <si>
    <t>유안타제13호스팩</t>
  </si>
  <si>
    <t>이퓨쳐</t>
  </si>
  <si>
    <t>케스피온</t>
  </si>
  <si>
    <t>엔피케이</t>
  </si>
  <si>
    <t>국일신동</t>
  </si>
  <si>
    <t>이엘피</t>
  </si>
  <si>
    <t>THE E&amp;M</t>
  </si>
  <si>
    <t>케이엠제약</t>
  </si>
  <si>
    <t>세진티에스</t>
  </si>
  <si>
    <t>원풍물산</t>
  </si>
  <si>
    <t>한국첨단소재</t>
  </si>
  <si>
    <t>다산솔루에타</t>
  </si>
  <si>
    <t>이노진</t>
  </si>
  <si>
    <t>베셀</t>
  </si>
  <si>
    <t>케이피티유</t>
  </si>
  <si>
    <t>유비온</t>
  </si>
  <si>
    <t>세니젠</t>
  </si>
  <si>
    <t>엔에이치스팩26호</t>
  </si>
  <si>
    <t>메디콕스</t>
  </si>
  <si>
    <t>유아이디</t>
  </si>
  <si>
    <t>대산F&amp;B</t>
  </si>
  <si>
    <t>한국정밀기계</t>
  </si>
  <si>
    <t>이노인스트루먼트</t>
  </si>
  <si>
    <t>엔에이치스팩30호</t>
  </si>
  <si>
    <t>인베니아</t>
  </si>
  <si>
    <t>삼진엘앤디</t>
  </si>
  <si>
    <t>세동</t>
  </si>
  <si>
    <t>디모아</t>
  </si>
  <si>
    <t>엘디티</t>
  </si>
  <si>
    <t>알톤</t>
  </si>
  <si>
    <t>대신밸런스제15호스팩</t>
  </si>
  <si>
    <t>누리플랜</t>
  </si>
  <si>
    <t>디지아이</t>
  </si>
  <si>
    <t>육일씨엔에쓰</t>
  </si>
  <si>
    <t>SGA</t>
  </si>
  <si>
    <t>웹스</t>
  </si>
  <si>
    <t>KD</t>
  </si>
  <si>
    <t>예선테크</t>
  </si>
  <si>
    <t>웰킵스하이텍</t>
  </si>
  <si>
    <t>미래에셋비전스팩7호</t>
  </si>
  <si>
    <t>에스디시스템</t>
  </si>
  <si>
    <t>엔에이치스팩27호</t>
  </si>
  <si>
    <t>미래에셋비전스팩4호</t>
  </si>
  <si>
    <t>케이비제21호스팩</t>
  </si>
  <si>
    <t>대신밸런스제18호스팩</t>
  </si>
  <si>
    <t>노블엠앤비</t>
  </si>
  <si>
    <t>스타코링크</t>
  </si>
  <si>
    <t>퀀텀온</t>
  </si>
  <si>
    <t>에스아이리소스</t>
  </si>
  <si>
    <t>서울전자통신</t>
  </si>
  <si>
    <t>벨로크</t>
  </si>
  <si>
    <t>대신밸런스제16호스팩</t>
  </si>
  <si>
    <t>큐로홀딩스</t>
  </si>
  <si>
    <t>엔에이치스팩23호</t>
  </si>
  <si>
    <t>에이치엠씨제7호스팩</t>
  </si>
  <si>
    <t>알파녹스</t>
  </si>
  <si>
    <t>에프알텍</t>
  </si>
  <si>
    <t>대신밸런스제14호스팩</t>
  </si>
  <si>
    <t>하나28호스팩</t>
  </si>
  <si>
    <t>하나30호스팩</t>
  </si>
  <si>
    <t>신영스팩8호</t>
  </si>
  <si>
    <t>뉴보텍</t>
  </si>
  <si>
    <t>파커스</t>
  </si>
  <si>
    <t>한솔인티큐브</t>
  </si>
  <si>
    <t>미래에셋비전스팩6호</t>
  </si>
  <si>
    <t>유안타제15호스팩</t>
  </si>
  <si>
    <t>한국제15호스팩</t>
  </si>
  <si>
    <t>미래에셋비전스팩1호</t>
  </si>
  <si>
    <t>비케이홀딩스</t>
  </si>
  <si>
    <t>키움제11호스팩</t>
  </si>
  <si>
    <t>파인테크닉스</t>
  </si>
  <si>
    <t>엔에이치스팩31호</t>
  </si>
  <si>
    <t>광진실업</t>
  </si>
  <si>
    <t>에이디칩스</t>
  </si>
  <si>
    <t>KB제29호스팩</t>
  </si>
  <si>
    <t>키움제8호스팩</t>
  </si>
  <si>
    <t>대신밸런스제17호스팩</t>
  </si>
  <si>
    <t>하나26호스팩</t>
  </si>
  <si>
    <t>디비금융제13호스팩</t>
  </si>
  <si>
    <t>교보16호스팩</t>
  </si>
  <si>
    <t>DB금융스팩11호</t>
  </si>
  <si>
    <t>KB제31호스팩</t>
  </si>
  <si>
    <t>DB금융스팩12호</t>
  </si>
  <si>
    <t>유안타제10호스팩</t>
  </si>
  <si>
    <t>하나금융21호스팩</t>
  </si>
  <si>
    <t>장원테크</t>
  </si>
  <si>
    <t>하나27호스팩</t>
  </si>
  <si>
    <t>KB제26호스팩</t>
  </si>
  <si>
    <t>삼성스팩6호</t>
  </si>
  <si>
    <t>KB제28호스팩</t>
  </si>
  <si>
    <t>하나금융22호스팩</t>
  </si>
  <si>
    <t>신한제12호스팩</t>
  </si>
  <si>
    <t>신영스팩9호</t>
  </si>
  <si>
    <t>대신밸런스제19호스팩</t>
  </si>
  <si>
    <t>하나31호스팩</t>
  </si>
  <si>
    <t>하나29호스팩</t>
  </si>
  <si>
    <t>미래에셋비전스팩5호</t>
  </si>
  <si>
    <t>유안타제9호스팩</t>
  </si>
  <si>
    <t>유안타제16호스팩</t>
  </si>
  <si>
    <t>KB제30호스팩</t>
  </si>
  <si>
    <t>유안타제11호스팩</t>
  </si>
  <si>
    <t>엔에이치스팩24호</t>
  </si>
  <si>
    <t>에스케이증권제9호스팩</t>
  </si>
  <si>
    <t>미래에셋비전스팩2호</t>
  </si>
  <si>
    <t>상상인제4호스팩</t>
  </si>
  <si>
    <t>하이제8호스팩</t>
  </si>
  <si>
    <t>교보17호스팩</t>
  </si>
  <si>
    <t>한화플러스제4호스팩</t>
  </si>
  <si>
    <t>미래에셋비전스팩3호</t>
  </si>
  <si>
    <t>이베스트스팩6호</t>
  </si>
  <si>
    <t>신영스팩10호</t>
  </si>
  <si>
    <t>유안타제12호스팩</t>
  </si>
  <si>
    <t>한국제14호스팩</t>
  </si>
  <si>
    <t>해성산업1우</t>
  </si>
  <si>
    <t>투비소프트</t>
  </si>
  <si>
    <t>유진스팩11호</t>
  </si>
  <si>
    <t>IBKS제22호스팩</t>
  </si>
  <si>
    <t>유안타제14호스팩</t>
  </si>
  <si>
    <t>IBKS제20호스팩</t>
  </si>
  <si>
    <t>한화플러스제3호스팩</t>
  </si>
  <si>
    <t>하나34호스팩</t>
  </si>
  <si>
    <t>IBKS제23호스팩</t>
  </si>
  <si>
    <t>IBKS제21호스팩</t>
  </si>
  <si>
    <t>한국제13호스팩</t>
  </si>
  <si>
    <t>KB제25호스팩</t>
  </si>
  <si>
    <t>에스케이증권제13호스팩</t>
  </si>
  <si>
    <t>한국제12호스팩</t>
  </si>
  <si>
    <t>비엔케이제1호스팩</t>
  </si>
  <si>
    <t>IBKS제24호스팩</t>
  </si>
  <si>
    <t>교보14호스팩</t>
  </si>
  <si>
    <t>유진스팩10호</t>
  </si>
  <si>
    <t>신한제15호스팩</t>
  </si>
  <si>
    <t>에이치엠씨제6호스팩</t>
  </si>
  <si>
    <t>교보13호스팩</t>
  </si>
  <si>
    <t>에스케이증권제11호스팩</t>
  </si>
  <si>
    <t>비엔케이제2호스팩</t>
  </si>
  <si>
    <t>신한제10호스팩</t>
  </si>
  <si>
    <t>교보15호스팩</t>
  </si>
  <si>
    <t>키움제7호스팩</t>
  </si>
  <si>
    <t>에스케이증권제8호스팩</t>
  </si>
  <si>
    <t>하나33호스팩</t>
  </si>
  <si>
    <t>신한제13호스팩</t>
  </si>
  <si>
    <t>유진스팩9호</t>
  </si>
  <si>
    <t>키움제6호스팩</t>
  </si>
  <si>
    <t>엠에프엠코리아</t>
  </si>
  <si>
    <t>에스케이증권제10호스팩</t>
  </si>
  <si>
    <t>에스케이증권제12호스팩</t>
  </si>
  <si>
    <t>하나32호스팩</t>
  </si>
  <si>
    <t>엔에이치스팩25호</t>
  </si>
  <si>
    <t>CNH</t>
  </si>
  <si>
    <t>에스엘에너지</t>
  </si>
  <si>
    <t>소프트센우</t>
  </si>
  <si>
    <t>대호특수강우</t>
  </si>
  <si>
    <t>코스피</t>
    <phoneticPr fontId="3" type="noConversion"/>
  </si>
  <si>
    <t>코스닥</t>
  </si>
  <si>
    <t>삼성</t>
  </si>
  <si>
    <t>에코프로비엠</t>
    <phoneticPr fontId="3" type="noConversion"/>
  </si>
  <si>
    <t>매도일기준
보유기간</t>
    <phoneticPr fontId="3" type="noConversion"/>
  </si>
  <si>
    <t>대신</t>
  </si>
  <si>
    <t>에코프로</t>
    <phoneticPr fontId="3" type="noConversion"/>
  </si>
  <si>
    <t>총 평가금액</t>
    <phoneticPr fontId="3" type="noConversion"/>
  </si>
  <si>
    <t>예수금 대비
손익률</t>
    <phoneticPr fontId="3" type="noConversion"/>
  </si>
  <si>
    <t>총 보유금액</t>
    <phoneticPr fontId="3" type="noConversion"/>
  </si>
  <si>
    <t>총 평가손익</t>
    <phoneticPr fontId="3" type="noConversion"/>
  </si>
  <si>
    <t>현재가</t>
    <phoneticPr fontId="3" type="noConversion"/>
  </si>
  <si>
    <t>매수
수량</t>
    <phoneticPr fontId="3" type="noConversion"/>
  </si>
  <si>
    <t>매도
수량</t>
    <phoneticPr fontId="3" type="noConversion"/>
  </si>
  <si>
    <t>키움</t>
  </si>
  <si>
    <t>키움</t>
    <phoneticPr fontId="3" type="noConversion"/>
  </si>
  <si>
    <t>신한투자</t>
    <phoneticPr fontId="3" type="noConversion"/>
  </si>
  <si>
    <t>미래에셋</t>
    <phoneticPr fontId="3" type="noConversion"/>
  </si>
  <si>
    <t>현대차</t>
    <phoneticPr fontId="3" type="noConversion"/>
  </si>
  <si>
    <t>TIGER 미국S&amp;P500</t>
    <phoneticPr fontId="3" type="noConversion"/>
  </si>
  <si>
    <t>레인보우로보틱스</t>
    <phoneticPr fontId="3" type="noConversion"/>
  </si>
  <si>
    <t>※ 어둡게 음영처리 되어 있는 셀은 기본적으로 수식에 의해 자동 계산되므로 삭제하거나 수정하지 마세요!</t>
    <phoneticPr fontId="3" type="noConversion"/>
  </si>
  <si>
    <t>기업은행</t>
    <phoneticPr fontId="3" type="noConversion"/>
  </si>
  <si>
    <t>예수금 +
총 평가금액</t>
    <phoneticPr fontId="3" type="noConversion"/>
  </si>
  <si>
    <t>실현손익</t>
    <phoneticPr fontId="3" type="noConversion"/>
  </si>
  <si>
    <t>실현손익률</t>
    <phoneticPr fontId="3" type="noConversion"/>
  </si>
  <si>
    <t>평가손익률</t>
    <phoneticPr fontId="3" type="noConversion"/>
  </si>
  <si>
    <t>펄어비스</t>
    <phoneticPr fontId="3" type="noConversion"/>
  </si>
  <si>
    <t>TIGER 미국나스닥100</t>
    <phoneticPr fontId="3" type="noConversion"/>
  </si>
  <si>
    <t>TIGER 미국필라델피아반도체나스닥</t>
    <phoneticPr fontId="3" type="noConversion"/>
  </si>
  <si>
    <t>코스피 시세</t>
    <phoneticPr fontId="3" type="noConversion"/>
  </si>
  <si>
    <t>코스닥 시세</t>
    <phoneticPr fontId="3" type="noConversion"/>
  </si>
  <si>
    <t xml:space="preserve">  ◀ 투자관리</t>
    <phoneticPr fontId="3" type="noConversion"/>
  </si>
  <si>
    <t>Tip) 원금 상환없이 이자만 내는 기간을 거치기간이라고 합니다.</t>
    <phoneticPr fontId="3" type="noConversion"/>
  </si>
  <si>
    <t>+) 중도상환은 제 능력으로 구현이 가능한지 좀 더 고민해보겠습니다ㅜ</t>
    <phoneticPr fontId="3" type="noConversion"/>
  </si>
  <si>
    <t>총 평가손익률</t>
    <phoneticPr fontId="3" type="noConversion"/>
  </si>
  <si>
    <t>이미 납입한 금액은 "현재저축액" 수식 뒤에 +하시면 됩니다.</t>
    <phoneticPr fontId="3" type="noConversion"/>
  </si>
  <si>
    <t>005930</t>
    <phoneticPr fontId="3" type="noConversion"/>
  </si>
  <si>
    <t>000660</t>
    <phoneticPr fontId="3" type="noConversion"/>
  </si>
  <si>
    <t>247540</t>
    <phoneticPr fontId="3" type="noConversion"/>
  </si>
  <si>
    <t>086520</t>
    <phoneticPr fontId="3" type="noConversion"/>
  </si>
  <si>
    <t>005380</t>
    <phoneticPr fontId="3" type="noConversion"/>
  </si>
  <si>
    <t>360750</t>
    <phoneticPr fontId="3" type="noConversion"/>
  </si>
  <si>
    <t>133690</t>
    <phoneticPr fontId="3" type="noConversion"/>
  </si>
  <si>
    <t>024110</t>
    <phoneticPr fontId="3" type="noConversion"/>
  </si>
  <si>
    <t>277810</t>
    <phoneticPr fontId="3" type="noConversion"/>
  </si>
  <si>
    <t>263750</t>
    <phoneticPr fontId="3" type="noConversion"/>
  </si>
  <si>
    <t>381180</t>
    <phoneticPr fontId="3" type="noConversion"/>
  </si>
  <si>
    <t>※ 사용안내 시트를 제외하고는 시트보호 암호가 걸려있지 않습니다. 필요하신 경우 사용안내 시트를 삭제하세요.</t>
    <phoneticPr fontId="3" type="noConversion"/>
  </si>
  <si>
    <t>※ PC 자체에서 매크로가 포함된 파일을 자동으로 차단하기도 합니다. 보안 관련은 질문주셔도 잘 모릅니다ㅜ 경고문구 키워드로 검색해보시길 추천드립니다.</t>
    <phoneticPr fontId="3" type="noConversion"/>
  </si>
  <si>
    <t>* 규칙적인 패턴이 있어야 수식으로 자동화할 수 있는데 마이너스 통장의 경우 수시로 대출과 상환이 일어나기 때문에 부채관리 시트에서 관리가 힘듭니다.</t>
    <phoneticPr fontId="3" type="noConversion"/>
  </si>
  <si>
    <t>비상금 시트와 비슷하게 만들어서 총액을 마이너스로 바꾸어 사용해보시길 추천드립니다.</t>
    <phoneticPr fontId="3" type="noConversion"/>
  </si>
  <si>
    <t>+) 메모를 모두 삭제하시려면</t>
    <phoneticPr fontId="3" type="noConversion"/>
  </si>
  <si>
    <t>범위를 크게 잡아 드래그 하신 뒤</t>
    <phoneticPr fontId="3" type="noConversion"/>
  </si>
  <si>
    <t>마우스 오른쪽 - 메모 삭제를 클릭해세요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</si>
</sst>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0.0%"/>
    <numFmt numFmtId="168" formatCode="General&quot;개월&quot;"/>
    <numFmt numFmtId="169" formatCode="General&quot;개&quot;&quot;월&quot;"/>
    <numFmt numFmtId="170" formatCode="yyyy\.mm\.dd;@"/>
    <numFmt numFmtId="171" formatCode="0_ "/>
    <numFmt numFmtId="172" formatCode="[$NZD]\ #,##0.0"/>
    <numFmt numFmtId="173" formatCode="[$NZD]\ #,##0.0_);[Red]\([$NZD]\ #,##0.0\)"/>
    <numFmt numFmtId="174" formatCode="_-[$NZD]\ * #,##0.0_-;\-[$NZD]\ * #,##0.0_-;_-[$NZD]\ * &quot;-&quot;?_-;_-@_-"/>
    <numFmt numFmtId="175" formatCode="_-[$NZD]\ * #,##0.00_-;\-[$NZD]\ * #,##0.00_-;_-[$NZD]\ * &quot;-&quot;??_-;_-@_-"/>
    <numFmt numFmtId="176" formatCode="[$NZD]\ #,##0.00_);[Red]\([$NZD]\ #,##0.00\)"/>
    <numFmt numFmtId="177" formatCode="[$NZD]\ #,##0.00"/>
    <numFmt numFmtId="178" formatCode="_-[$NZD]\ * #,##0.00_-;\-[$NZD]\ * #,##0.00_-;_-[$NZD]\ * &quot;-&quot;?_-;_-@_-"/>
    <numFmt numFmtId="179" formatCode="[$$-C09]#,##0.00"/>
    <numFmt numFmtId="180" formatCode="[$$-C09]#,##0.00;[Red]\-[$$-C09]#,##0.00"/>
    <numFmt numFmtId="181" formatCode="General&quot;일&quot;"/>
    <numFmt numFmtId="182" formatCode="dd"/>
    <numFmt numFmtId="183" formatCode="0&quot;월&quot;"/>
    <numFmt numFmtId="184" formatCode="\+#,##0;[Red]\-#,##0"/>
    <numFmt numFmtId="185" formatCode="[Red]\▲* #,##0;[Blue]\▼* #,##0"/>
    <numFmt numFmtId="186" formatCode="yyyy\.mm\.dd"/>
    <numFmt numFmtId="187" formatCode="0_);[Red]\(0\)"/>
    <numFmt numFmtId="188" formatCode="General&quot;월&quot;"/>
  </numFmts>
  <fonts count="60"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color theme="1" tint="0.34998626667073579"/>
      <name val="Calibri"/>
      <family val="3"/>
      <charset val="129"/>
      <scheme val="minor"/>
    </font>
    <font>
      <b/>
      <sz val="12"/>
      <color theme="0"/>
      <name val="Calibri"/>
      <family val="3"/>
      <charset val="129"/>
      <scheme val="minor"/>
    </font>
    <font>
      <sz val="11"/>
      <color theme="2" tint="-0.499984740745262"/>
      <name val="Calibri"/>
      <family val="3"/>
      <charset val="129"/>
      <scheme val="minor"/>
    </font>
    <font>
      <sz val="8"/>
      <color theme="2" tint="-0.499984740745262"/>
      <name val="Calibri"/>
      <family val="3"/>
      <charset val="129"/>
      <scheme val="minor"/>
    </font>
    <font>
      <b/>
      <sz val="8"/>
      <name val="Calibri"/>
      <family val="3"/>
      <charset val="129"/>
      <scheme val="minor"/>
    </font>
    <font>
      <b/>
      <sz val="8"/>
      <color theme="2" tint="-0.749992370372631"/>
      <name val="Calibri"/>
      <family val="3"/>
      <charset val="129"/>
      <scheme val="minor"/>
    </font>
    <font>
      <b/>
      <sz val="8"/>
      <color theme="2" tint="-0.499984740745262"/>
      <name val="Calibri"/>
      <family val="3"/>
      <charset val="129"/>
      <scheme val="minor"/>
    </font>
    <font>
      <b/>
      <sz val="9"/>
      <color theme="0"/>
      <name val="Calibri"/>
      <family val="3"/>
      <charset val="129"/>
      <scheme val="minor"/>
    </font>
    <font>
      <sz val="9"/>
      <color theme="2" tint="-0.499984740745262"/>
      <name val="Calibri"/>
      <family val="3"/>
      <charset val="129"/>
      <scheme val="minor"/>
    </font>
    <font>
      <b/>
      <sz val="12"/>
      <color theme="2" tint="-0.499984740745262"/>
      <name val="Calibri"/>
      <family val="3"/>
      <charset val="129"/>
      <scheme val="minor"/>
    </font>
    <font>
      <sz val="8"/>
      <color theme="1"/>
      <name val="Calibri"/>
      <family val="3"/>
      <charset val="129"/>
      <scheme val="minor"/>
    </font>
    <font>
      <b/>
      <sz val="9"/>
      <color theme="2" tint="-0.499984740745262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b/>
      <sz val="10"/>
      <color theme="5"/>
      <name val="Calibri"/>
      <family val="3"/>
      <charset val="129"/>
      <scheme val="minor"/>
    </font>
    <font>
      <b/>
      <sz val="10"/>
      <color theme="2" tint="-0.499984740745262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1"/>
      <color theme="1" tint="0.34998626667073579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0"/>
      <color theme="2" tint="-0.499984740745262"/>
      <name val="Calibri"/>
      <family val="3"/>
      <charset val="129"/>
      <scheme val="minor"/>
    </font>
    <font>
      <sz val="10"/>
      <color theme="2" tint="-0.499984740745262"/>
      <name val="맑은 고딕"/>
      <family val="3"/>
      <charset val="129"/>
    </font>
    <font>
      <b/>
      <sz val="9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b/>
      <sz val="11"/>
      <color theme="2" tint="-0.749992370372631"/>
      <name val="Calibri"/>
      <family val="3"/>
      <charset val="129"/>
      <scheme val="minor"/>
    </font>
    <font>
      <b/>
      <sz val="16"/>
      <color theme="2" tint="-0.499984740745262"/>
      <name val="Calibri"/>
      <family val="3"/>
      <charset val="129"/>
      <scheme val="minor"/>
    </font>
    <font>
      <sz val="8"/>
      <color theme="2" tint="-0.499984740745262"/>
      <name val="Calibri"/>
      <family val="2"/>
      <charset val="129"/>
      <scheme val="minor"/>
    </font>
    <font>
      <b/>
      <sz val="8"/>
      <color theme="0"/>
      <name val="Calibri"/>
      <family val="3"/>
      <charset val="129"/>
      <scheme val="minor"/>
    </font>
    <font>
      <b/>
      <sz val="11"/>
      <color theme="2" tint="-0.499984740745262"/>
      <name val="Calibri"/>
      <family val="3"/>
      <charset val="129"/>
      <scheme val="minor"/>
    </font>
    <font>
      <sz val="10"/>
      <color theme="0"/>
      <name val="Calibri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Calibri"/>
      <family val="3"/>
      <charset val="129"/>
      <scheme val="minor"/>
    </font>
    <font>
      <b/>
      <sz val="8"/>
      <color rgb="FFC00000"/>
      <name val="Calibri"/>
      <family val="3"/>
      <charset val="129"/>
      <scheme val="minor"/>
    </font>
    <font>
      <sz val="8"/>
      <color theme="0"/>
      <name val="Calibri"/>
      <family val="3"/>
      <charset val="129"/>
      <scheme val="minor"/>
    </font>
    <font>
      <sz val="9"/>
      <color theme="0"/>
      <name val="Calibri"/>
      <family val="3"/>
      <charset val="129"/>
      <scheme val="minor"/>
    </font>
    <font>
      <b/>
      <sz val="10"/>
      <color rgb="FFC00000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  <font>
      <b/>
      <u/>
      <sz val="26"/>
      <color theme="1"/>
      <name val="바탕"/>
      <family val="1"/>
      <charset val="129"/>
    </font>
    <font>
      <sz val="12"/>
      <color theme="1"/>
      <name val="Calibri"/>
      <family val="2"/>
      <charset val="129"/>
      <scheme val="minor"/>
    </font>
    <font>
      <b/>
      <sz val="12"/>
      <color rgb="FFC00000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20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u/>
      <sz val="10"/>
      <color theme="10"/>
      <name val="Calibri"/>
      <family val="2"/>
      <charset val="129"/>
      <scheme val="minor"/>
    </font>
    <font>
      <u/>
      <sz val="10"/>
      <color theme="10"/>
      <name val="Calibri"/>
      <family val="3"/>
      <charset val="129"/>
      <scheme val="minor"/>
    </font>
    <font>
      <sz val="9"/>
      <color indexed="81"/>
      <name val="Tahoma"/>
      <family val="2"/>
    </font>
    <font>
      <sz val="11"/>
      <color theme="2" tint="-0.499984740745262"/>
      <name val="Calibri"/>
      <family val="2"/>
      <charset val="129"/>
      <scheme val="minor"/>
    </font>
    <font>
      <sz val="7"/>
      <color theme="2" tint="-0.499984740745262"/>
      <name val="Calibri"/>
      <family val="3"/>
      <charset val="129"/>
      <scheme val="minor"/>
    </font>
    <font>
      <sz val="9"/>
      <color theme="2" tint="-0.499984740745262"/>
      <name val="Calibri"/>
      <family val="2"/>
      <charset val="129"/>
      <scheme val="minor"/>
    </font>
    <font>
      <b/>
      <sz val="11"/>
      <color rgb="FFC00000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</cellStyleXfs>
  <cellXfs count="94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center" indent="1"/>
    </xf>
    <xf numFmtId="164" fontId="7" fillId="4" borderId="2" xfId="1" applyFont="1" applyFill="1" applyBorder="1">
      <alignment vertical="center"/>
    </xf>
    <xf numFmtId="14" fontId="7" fillId="4" borderId="3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indent="1"/>
    </xf>
    <xf numFmtId="164" fontId="7" fillId="4" borderId="4" xfId="1" applyFont="1" applyFill="1" applyBorder="1">
      <alignment vertical="center"/>
    </xf>
    <xf numFmtId="0" fontId="0" fillId="5" borderId="0" xfId="0" applyFill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8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4" fontId="9" fillId="2" borderId="9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4" fontId="9" fillId="2" borderId="21" xfId="1" applyFont="1" applyFill="1" applyBorder="1" applyAlignment="1">
      <alignment horizontal="center" vertical="center"/>
    </xf>
    <xf numFmtId="164" fontId="9" fillId="2" borderId="20" xfId="1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164" fontId="9" fillId="2" borderId="23" xfId="1" applyFont="1" applyFill="1" applyBorder="1" applyAlignment="1">
      <alignment horizontal="center" vertical="center"/>
    </xf>
    <xf numFmtId="164" fontId="9" fillId="2" borderId="2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/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7" xfId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7" fillId="4" borderId="3" xfId="0" applyFont="1" applyFill="1" applyBorder="1" applyAlignment="1">
      <alignment horizontal="center" vertical="center"/>
    </xf>
    <xf numFmtId="164" fontId="7" fillId="4" borderId="8" xfId="1" applyFont="1" applyFill="1" applyBorder="1">
      <alignment vertical="center"/>
    </xf>
    <xf numFmtId="164" fontId="7" fillId="4" borderId="7" xfId="1" applyFont="1" applyFill="1" applyBorder="1">
      <alignment vertical="center"/>
    </xf>
    <xf numFmtId="14" fontId="7" fillId="4" borderId="7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0" fillId="0" borderId="0" xfId="1" applyFont="1">
      <alignment vertical="center"/>
    </xf>
    <xf numFmtId="0" fontId="7" fillId="0" borderId="0" xfId="0" applyFont="1" applyAlignment="1">
      <alignment horizontal="center" vertical="center"/>
    </xf>
    <xf numFmtId="164" fontId="7" fillId="0" borderId="0" xfId="1" applyFont="1">
      <alignment vertical="center"/>
    </xf>
    <xf numFmtId="164" fontId="7" fillId="4" borderId="45" xfId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5" borderId="0" xfId="0" applyFont="1" applyFill="1">
      <alignment vertical="center"/>
    </xf>
    <xf numFmtId="0" fontId="14" fillId="5" borderId="0" xfId="0" applyFont="1" applyFill="1" applyAlignment="1">
      <alignment horizontal="center" vertical="center"/>
    </xf>
    <xf numFmtId="0" fontId="6" fillId="5" borderId="0" xfId="0" applyFont="1" applyFill="1">
      <alignment vertical="center"/>
    </xf>
    <xf numFmtId="0" fontId="15" fillId="5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2" fillId="0" borderId="0" xfId="1" applyFont="1" applyAlignment="1">
      <alignment horizontal="center" vertical="center"/>
    </xf>
    <xf numFmtId="164" fontId="7" fillId="4" borderId="8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10" xfId="0" applyFont="1" applyFill="1" applyBorder="1">
      <alignment vertical="center"/>
    </xf>
    <xf numFmtId="0" fontId="16" fillId="5" borderId="0" xfId="0" applyFont="1" applyFill="1" applyAlignment="1">
      <alignment horizontal="center" vertical="center"/>
    </xf>
    <xf numFmtId="164" fontId="17" fillId="0" borderId="0" xfId="0" applyNumberFormat="1" applyFont="1">
      <alignment vertical="center"/>
    </xf>
    <xf numFmtId="164" fontId="18" fillId="0" borderId="10" xfId="1" applyFont="1" applyBorder="1">
      <alignment vertical="center"/>
    </xf>
    <xf numFmtId="164" fontId="18" fillId="0" borderId="10" xfId="0" applyNumberFormat="1" applyFont="1" applyBorder="1">
      <alignment vertical="center"/>
    </xf>
    <xf numFmtId="164" fontId="7" fillId="4" borderId="2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0" xfId="1" applyNumberFormat="1" applyFont="1" applyAlignment="1">
      <alignment horizontal="left" vertical="center"/>
    </xf>
    <xf numFmtId="164" fontId="15" fillId="5" borderId="0" xfId="1" applyFont="1" applyFill="1">
      <alignment vertical="center"/>
    </xf>
    <xf numFmtId="164" fontId="12" fillId="0" borderId="0" xfId="1" applyFont="1" applyAlignment="1">
      <alignment horizontal="left" vertical="center"/>
    </xf>
    <xf numFmtId="14" fontId="7" fillId="0" borderId="46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left" vertical="center" indent="1"/>
    </xf>
    <xf numFmtId="164" fontId="7" fillId="0" borderId="46" xfId="1" applyFont="1" applyBorder="1">
      <alignment vertical="center"/>
    </xf>
    <xf numFmtId="0" fontId="7" fillId="0" borderId="46" xfId="0" applyFont="1" applyBorder="1" applyAlignment="1">
      <alignment horizontal="center" vertical="center"/>
    </xf>
    <xf numFmtId="164" fontId="14" fillId="0" borderId="0" xfId="0" applyNumberFormat="1" applyFo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indent="1"/>
    </xf>
    <xf numFmtId="164" fontId="12" fillId="0" borderId="10" xfId="1" applyFont="1" applyBorder="1">
      <alignment vertical="center"/>
    </xf>
    <xf numFmtId="0" fontId="12" fillId="0" borderId="0" xfId="0" applyFont="1" applyAlignment="1">
      <alignment horizontal="left" vertical="center" indent="1"/>
    </xf>
    <xf numFmtId="164" fontId="18" fillId="0" borderId="10" xfId="0" applyNumberFormat="1" applyFont="1" applyBorder="1" applyAlignment="1">
      <alignment horizontal="center" vertical="center"/>
    </xf>
    <xf numFmtId="164" fontId="18" fillId="0" borderId="0" xfId="1" applyFont="1" applyAlignment="1">
      <alignment horizontal="center" vertical="center"/>
    </xf>
    <xf numFmtId="14" fontId="16" fillId="5" borderId="10" xfId="0" applyNumberFormat="1" applyFont="1" applyFill="1" applyBorder="1" applyAlignment="1">
      <alignment horizontal="center" vertical="center"/>
    </xf>
    <xf numFmtId="14" fontId="16" fillId="5" borderId="0" xfId="0" applyNumberFormat="1" applyFont="1" applyFill="1" applyAlignment="1">
      <alignment horizontal="center" vertical="center"/>
    </xf>
    <xf numFmtId="164" fontId="18" fillId="0" borderId="26" xfId="0" applyNumberFormat="1" applyFont="1" applyBorder="1">
      <alignment vertical="center"/>
    </xf>
    <xf numFmtId="164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5" fillId="5" borderId="0" xfId="0" applyFont="1" applyFill="1">
      <alignment vertical="center"/>
    </xf>
    <xf numFmtId="0" fontId="0" fillId="4" borderId="0" xfId="0" applyFill="1">
      <alignment vertical="center"/>
    </xf>
    <xf numFmtId="0" fontId="22" fillId="4" borderId="0" xfId="0" applyFont="1" applyFill="1">
      <alignment vertical="center"/>
    </xf>
    <xf numFmtId="0" fontId="23" fillId="0" borderId="0" xfId="0" applyFont="1">
      <alignment vertical="center"/>
    </xf>
    <xf numFmtId="0" fontId="7" fillId="4" borderId="2" xfId="1" applyNumberFormat="1" applyFont="1" applyFill="1" applyBorder="1" applyAlignment="1">
      <alignment horizontal="left" vertical="center" indent="1"/>
    </xf>
    <xf numFmtId="14" fontId="7" fillId="4" borderId="1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46" xfId="1" applyNumberFormat="1" applyFont="1" applyBorder="1" applyAlignment="1">
      <alignment horizontal="left" vertical="center" indent="1"/>
    </xf>
    <xf numFmtId="164" fontId="6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20" fillId="0" borderId="0" xfId="1" applyFont="1">
      <alignment vertical="center"/>
    </xf>
    <xf numFmtId="14" fontId="20" fillId="0" borderId="0" xfId="0" applyNumberFormat="1" applyFont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4" fontId="20" fillId="0" borderId="0" xfId="0" applyNumberFormat="1" applyFont="1">
      <alignment vertical="center"/>
    </xf>
    <xf numFmtId="0" fontId="24" fillId="0" borderId="0" xfId="0" applyFont="1">
      <alignment vertical="center"/>
    </xf>
    <xf numFmtId="164" fontId="12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64" fontId="12" fillId="0" borderId="10" xfId="0" applyNumberFormat="1" applyFont="1" applyBorder="1" applyAlignment="1">
      <alignment horizontal="left" vertical="center" indent="1"/>
    </xf>
    <xf numFmtId="0" fontId="6" fillId="4" borderId="0" xfId="0" applyFont="1" applyFill="1">
      <alignment vertical="center"/>
    </xf>
    <xf numFmtId="0" fontId="25" fillId="4" borderId="0" xfId="0" applyFont="1" applyFill="1">
      <alignment vertical="center"/>
    </xf>
    <xf numFmtId="0" fontId="25" fillId="4" borderId="0" xfId="0" applyFont="1" applyFill="1" applyAlignment="1">
      <alignment horizontal="left" vertical="center" indent="1"/>
    </xf>
    <xf numFmtId="0" fontId="12" fillId="4" borderId="3" xfId="0" applyFont="1" applyFill="1" applyBorder="1" applyAlignment="1">
      <alignment horizontal="center" vertical="center"/>
    </xf>
    <xf numFmtId="164" fontId="12" fillId="4" borderId="8" xfId="1" applyFont="1" applyFill="1" applyBorder="1">
      <alignment vertical="center"/>
    </xf>
    <xf numFmtId="164" fontId="12" fillId="4" borderId="7" xfId="0" applyNumberFormat="1" applyFont="1" applyFill="1" applyBorder="1">
      <alignment vertical="center"/>
    </xf>
    <xf numFmtId="10" fontId="12" fillId="4" borderId="7" xfId="2" applyNumberFormat="1" applyFont="1" applyFill="1" applyBorder="1" applyAlignment="1">
      <alignment horizontal="right" vertical="center" indent="1"/>
    </xf>
    <xf numFmtId="10" fontId="12" fillId="4" borderId="7" xfId="0" applyNumberFormat="1" applyFont="1" applyFill="1" applyBorder="1" applyAlignment="1">
      <alignment horizontal="right" vertical="center" indent="1"/>
    </xf>
    <xf numFmtId="0" fontId="0" fillId="6" borderId="0" xfId="0" applyFill="1">
      <alignment vertical="center"/>
    </xf>
    <xf numFmtId="0" fontId="12" fillId="4" borderId="11" xfId="0" applyFont="1" applyFill="1" applyBorder="1" applyAlignment="1">
      <alignment horizontal="center" vertical="center"/>
    </xf>
    <xf numFmtId="10" fontId="12" fillId="4" borderId="45" xfId="2" applyNumberFormat="1" applyFont="1" applyFill="1" applyBorder="1" applyAlignment="1">
      <alignment horizontal="right" vertical="center" indent="1"/>
    </xf>
    <xf numFmtId="170" fontId="12" fillId="0" borderId="0" xfId="1" applyNumberFormat="1" applyFont="1" applyAlignment="1">
      <alignment horizontal="center" vertical="center"/>
    </xf>
    <xf numFmtId="164" fontId="5" fillId="5" borderId="0" xfId="1" applyFont="1" applyFill="1" applyAlignment="1">
      <alignment horizontal="left" vertical="center" indent="1"/>
    </xf>
    <xf numFmtId="14" fontId="12" fillId="0" borderId="0" xfId="0" applyNumberFormat="1" applyFont="1" applyAlignment="1">
      <alignment horizontal="center" vertical="center"/>
    </xf>
    <xf numFmtId="38" fontId="12" fillId="0" borderId="0" xfId="1" applyNumberFormat="1" applyFont="1" applyAlignment="1">
      <alignment horizontal="right" vertical="center" indent="1"/>
    </xf>
    <xf numFmtId="14" fontId="11" fillId="5" borderId="0" xfId="0" applyNumberFormat="1" applyFont="1" applyFill="1" applyAlignment="1">
      <alignment horizontal="center" vertical="center"/>
    </xf>
    <xf numFmtId="170" fontId="12" fillId="0" borderId="0" xfId="0" applyNumberFormat="1" applyFont="1" applyAlignment="1">
      <alignment horizontal="left" vertical="center" indent="1"/>
    </xf>
    <xf numFmtId="164" fontId="27" fillId="5" borderId="0" xfId="1" applyFont="1" applyFill="1">
      <alignment vertical="center"/>
    </xf>
    <xf numFmtId="164" fontId="27" fillId="5" borderId="0" xfId="1" applyFont="1" applyFill="1" applyAlignment="1">
      <alignment horizontal="center" vertical="center"/>
    </xf>
    <xf numFmtId="0" fontId="24" fillId="5" borderId="0" xfId="0" applyFont="1" applyFill="1">
      <alignment vertical="center"/>
    </xf>
    <xf numFmtId="164" fontId="4" fillId="0" borderId="0" xfId="1" applyFont="1" applyFill="1" applyBorder="1">
      <alignment vertical="center"/>
    </xf>
    <xf numFmtId="14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4" fontId="4" fillId="0" borderId="0" xfId="0" applyNumberFormat="1" applyFont="1">
      <alignment vertical="center"/>
    </xf>
    <xf numFmtId="164" fontId="14" fillId="0" borderId="0" xfId="1" applyFont="1" applyFill="1" applyBorder="1">
      <alignment vertical="center"/>
    </xf>
    <xf numFmtId="0" fontId="16" fillId="0" borderId="0" xfId="0" applyFont="1" applyAlignment="1">
      <alignment horizontal="center" vertical="center"/>
    </xf>
    <xf numFmtId="177" fontId="18" fillId="0" borderId="0" xfId="0" applyNumberFormat="1" applyFont="1">
      <alignment vertical="center"/>
    </xf>
    <xf numFmtId="164" fontId="18" fillId="0" borderId="0" xfId="1" applyFont="1" applyFill="1" applyBorder="1">
      <alignment vertical="center"/>
    </xf>
    <xf numFmtId="177" fontId="6" fillId="0" borderId="0" xfId="0" applyNumberFormat="1" applyFont="1">
      <alignment vertical="center"/>
    </xf>
    <xf numFmtId="3" fontId="6" fillId="0" borderId="0" xfId="1" applyNumberFormat="1" applyFont="1" applyFill="1" applyBorder="1">
      <alignment vertical="center"/>
    </xf>
    <xf numFmtId="177" fontId="17" fillId="0" borderId="0" xfId="0" applyNumberFormat="1" applyFont="1">
      <alignment vertical="center"/>
    </xf>
    <xf numFmtId="164" fontId="6" fillId="0" borderId="0" xfId="1" applyFont="1" applyFill="1" applyBorder="1">
      <alignment vertical="center"/>
    </xf>
    <xf numFmtId="172" fontId="18" fillId="0" borderId="0" xfId="1" applyNumberFormat="1" applyFont="1" applyFill="1" applyBorder="1">
      <alignment vertical="center"/>
    </xf>
    <xf numFmtId="164" fontId="18" fillId="0" borderId="0" xfId="1" applyFont="1" applyFill="1" applyBorder="1" applyAlignment="1">
      <alignment horizontal="center" vertical="center"/>
    </xf>
    <xf numFmtId="176" fontId="7" fillId="0" borderId="0" xfId="1" applyNumberFormat="1" applyFont="1" applyFill="1" applyBorder="1">
      <alignment vertical="center"/>
    </xf>
    <xf numFmtId="178" fontId="7" fillId="0" borderId="0" xfId="1" applyNumberFormat="1" applyFont="1" applyFill="1" applyBorder="1">
      <alignment vertical="center"/>
    </xf>
    <xf numFmtId="164" fontId="7" fillId="0" borderId="0" xfId="1" applyFont="1" applyFill="1" applyBorder="1">
      <alignment vertical="center"/>
    </xf>
    <xf numFmtId="173" fontId="7" fillId="0" borderId="0" xfId="1" applyNumberFormat="1" applyFont="1" applyFill="1" applyBorder="1">
      <alignment vertical="center"/>
    </xf>
    <xf numFmtId="0" fontId="7" fillId="0" borderId="0" xfId="1" applyNumberFormat="1" applyFont="1" applyFill="1" applyBorder="1" applyAlignment="1">
      <alignment horizontal="left" vertical="center" indent="1"/>
    </xf>
    <xf numFmtId="174" fontId="7" fillId="0" borderId="0" xfId="1" applyNumberFormat="1" applyFont="1" applyFill="1" applyBorder="1">
      <alignment vertical="center"/>
    </xf>
    <xf numFmtId="177" fontId="18" fillId="0" borderId="0" xfId="1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173" fontId="12" fillId="0" borderId="0" xfId="1" applyNumberFormat="1" applyFont="1" applyFill="1" applyBorder="1">
      <alignment vertical="center"/>
    </xf>
    <xf numFmtId="174" fontId="12" fillId="0" borderId="0" xfId="1" applyNumberFormat="1" applyFont="1" applyFill="1" applyBorder="1">
      <alignment vertical="center"/>
    </xf>
    <xf numFmtId="164" fontId="12" fillId="0" borderId="0" xfId="1" applyFont="1" applyFill="1" applyBorder="1">
      <alignment vertical="center"/>
    </xf>
    <xf numFmtId="164" fontId="16" fillId="0" borderId="0" xfId="1" applyFont="1" applyFill="1" applyBorder="1" applyAlignment="1">
      <alignment horizontal="center" vertical="center"/>
    </xf>
    <xf numFmtId="175" fontId="7" fillId="0" borderId="0" xfId="1" applyNumberFormat="1" applyFont="1" applyFill="1" applyBorder="1">
      <alignment vertical="center"/>
    </xf>
    <xf numFmtId="172" fontId="18" fillId="0" borderId="0" xfId="0" applyNumberFormat="1" applyFont="1">
      <alignment vertical="center"/>
    </xf>
    <xf numFmtId="177" fontId="12" fillId="0" borderId="0" xfId="0" applyNumberFormat="1" applyFont="1">
      <alignment vertical="center"/>
    </xf>
    <xf numFmtId="177" fontId="15" fillId="0" borderId="0" xfId="1" applyNumberFormat="1" applyFont="1" applyFill="1" applyBorder="1">
      <alignment vertical="center"/>
    </xf>
    <xf numFmtId="172" fontId="18" fillId="0" borderId="0" xfId="0" applyNumberFormat="1" applyFont="1" applyAlignment="1">
      <alignment horizontal="center" vertical="center"/>
    </xf>
    <xf numFmtId="176" fontId="12" fillId="0" borderId="0" xfId="1" applyNumberFormat="1" applyFont="1" applyFill="1" applyBorder="1">
      <alignment vertical="center"/>
    </xf>
    <xf numFmtId="176" fontId="12" fillId="0" borderId="0" xfId="0" applyNumberFormat="1" applyFont="1" applyAlignment="1">
      <alignment horizontal="center" vertical="center"/>
    </xf>
    <xf numFmtId="177" fontId="15" fillId="0" borderId="0" xfId="0" applyNumberFormat="1" applyFont="1">
      <alignment vertical="center"/>
    </xf>
    <xf numFmtId="177" fontId="18" fillId="0" borderId="0" xfId="1" applyNumberFormat="1" applyFont="1" applyFill="1" applyBorder="1">
      <alignment vertical="center"/>
    </xf>
    <xf numFmtId="178" fontId="12" fillId="0" borderId="0" xfId="1" applyNumberFormat="1" applyFont="1" applyFill="1" applyBorder="1">
      <alignment vertical="center"/>
    </xf>
    <xf numFmtId="178" fontId="12" fillId="0" borderId="0" xfId="0" applyNumberFormat="1" applyFont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177" fontId="29" fillId="0" borderId="0" xfId="0" applyNumberFormat="1" applyFont="1">
      <alignment vertical="center"/>
    </xf>
    <xf numFmtId="177" fontId="21" fillId="0" borderId="0" xfId="1" applyNumberFormat="1" applyFont="1" applyFill="1" applyBorder="1">
      <alignment vertical="center"/>
    </xf>
    <xf numFmtId="164" fontId="21" fillId="0" borderId="0" xfId="1" applyFont="1" applyFill="1" applyBorder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176" fontId="30" fillId="0" borderId="0" xfId="1" applyNumberFormat="1" applyFont="1" applyFill="1" applyBorder="1">
      <alignment vertical="center"/>
    </xf>
    <xf numFmtId="0" fontId="30" fillId="0" borderId="0" xfId="0" applyFont="1">
      <alignment vertical="center"/>
    </xf>
    <xf numFmtId="178" fontId="30" fillId="0" borderId="0" xfId="1" applyNumberFormat="1" applyFont="1" applyFill="1" applyBorder="1">
      <alignment vertical="center"/>
    </xf>
    <xf numFmtId="164" fontId="30" fillId="0" borderId="0" xfId="1" applyFont="1" applyFill="1" applyBorder="1">
      <alignment vertical="center"/>
    </xf>
    <xf numFmtId="0" fontId="30" fillId="0" borderId="0" xfId="1" applyNumberFormat="1" applyFont="1" applyFill="1" applyBorder="1" applyAlignment="1">
      <alignment horizontal="left" vertical="center" indent="1"/>
    </xf>
    <xf numFmtId="177" fontId="21" fillId="0" borderId="0" xfId="1" applyNumberFormat="1" applyFont="1" applyFill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 indent="1"/>
    </xf>
    <xf numFmtId="176" fontId="29" fillId="0" borderId="0" xfId="1" applyNumberFormat="1" applyFont="1" applyFill="1" applyBorder="1">
      <alignment vertical="center"/>
    </xf>
    <xf numFmtId="178" fontId="29" fillId="0" borderId="0" xfId="1" applyNumberFormat="1" applyFont="1" applyFill="1" applyBorder="1">
      <alignment vertical="center"/>
    </xf>
    <xf numFmtId="164" fontId="29" fillId="0" borderId="0" xfId="1" applyFont="1" applyFill="1" applyBorder="1">
      <alignment vertical="center"/>
    </xf>
    <xf numFmtId="176" fontId="29" fillId="0" borderId="0" xfId="0" applyNumberFormat="1" applyFont="1" applyAlignment="1">
      <alignment horizontal="center" vertical="center"/>
    </xf>
    <xf numFmtId="178" fontId="29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8" fillId="0" borderId="54" xfId="0" applyFont="1" applyBorder="1">
      <alignment vertical="center"/>
    </xf>
    <xf numFmtId="173" fontId="30" fillId="0" borderId="0" xfId="1" applyNumberFormat="1" applyFont="1" applyFill="1" applyBorder="1">
      <alignment vertical="center"/>
    </xf>
    <xf numFmtId="174" fontId="30" fillId="0" borderId="0" xfId="1" applyNumberFormat="1" applyFont="1" applyFill="1" applyBorder="1">
      <alignment vertical="center"/>
    </xf>
    <xf numFmtId="174" fontId="29" fillId="0" borderId="0" xfId="1" applyNumberFormat="1" applyFont="1" applyFill="1" applyBorder="1">
      <alignment vertical="center"/>
    </xf>
    <xf numFmtId="173" fontId="29" fillId="0" borderId="0" xfId="1" applyNumberFormat="1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164" fontId="9" fillId="0" borderId="0" xfId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 vertical="center"/>
    </xf>
    <xf numFmtId="179" fontId="12" fillId="0" borderId="0" xfId="0" applyNumberFormat="1" applyFont="1">
      <alignment vertical="center"/>
    </xf>
    <xf numFmtId="179" fontId="18" fillId="0" borderId="0" xfId="1" applyNumberFormat="1" applyFont="1" applyFill="1" applyBorder="1">
      <alignment vertical="center"/>
    </xf>
    <xf numFmtId="179" fontId="7" fillId="0" borderId="0" xfId="1" applyNumberFormat="1" applyFont="1" applyFill="1" applyBorder="1">
      <alignment vertical="center"/>
    </xf>
    <xf numFmtId="179" fontId="18" fillId="0" borderId="0" xfId="1" applyNumberFormat="1" applyFont="1" applyFill="1" applyBorder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180" fontId="18" fillId="0" borderId="0" xfId="1" applyNumberFormat="1" applyFont="1" applyFill="1" applyBorder="1">
      <alignment vertical="center"/>
    </xf>
    <xf numFmtId="180" fontId="7" fillId="0" borderId="0" xfId="1" applyNumberFormat="1" applyFont="1" applyFill="1" applyBorder="1">
      <alignment vertical="center"/>
    </xf>
    <xf numFmtId="180" fontId="18" fillId="0" borderId="0" xfId="1" applyNumberFormat="1" applyFont="1" applyFill="1" applyBorder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0" fontId="12" fillId="0" borderId="0" xfId="0" applyNumberFormat="1" applyFont="1">
      <alignment vertical="center"/>
    </xf>
    <xf numFmtId="167" fontId="7" fillId="4" borderId="3" xfId="2" applyNumberFormat="1" applyFont="1" applyFill="1" applyBorder="1" applyAlignment="1">
      <alignment horizontal="right" vertical="center" indent="1"/>
    </xf>
    <xf numFmtId="38" fontId="12" fillId="0" borderId="0" xfId="1" applyNumberFormat="1" applyFont="1" applyFill="1" applyBorder="1" applyAlignment="1">
      <alignment horizontal="right" vertical="center" indent="1"/>
    </xf>
    <xf numFmtId="164" fontId="12" fillId="0" borderId="0" xfId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1" fillId="0" borderId="0" xfId="0" applyFont="1">
      <alignment vertical="center"/>
    </xf>
    <xf numFmtId="0" fontId="9" fillId="4" borderId="5" xfId="0" applyFont="1" applyFill="1" applyBorder="1" applyAlignment="1">
      <alignment horizontal="center" vertical="center"/>
    </xf>
    <xf numFmtId="164" fontId="9" fillId="4" borderId="9" xfId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14" xfId="1" applyFont="1" applyFill="1" applyBorder="1" applyAlignment="1">
      <alignment horizontal="center" vertical="center"/>
    </xf>
    <xf numFmtId="164" fontId="9" fillId="4" borderId="9" xfId="0" applyNumberFormat="1" applyFont="1" applyFill="1" applyBorder="1" applyAlignment="1">
      <alignment horizontal="center" vertical="center"/>
    </xf>
    <xf numFmtId="164" fontId="9" fillId="2" borderId="22" xfId="0" applyNumberFormat="1" applyFont="1" applyFill="1" applyBorder="1" applyAlignment="1">
      <alignment horizontal="center" vertical="center"/>
    </xf>
    <xf numFmtId="166" fontId="9" fillId="2" borderId="20" xfId="0" applyNumberFormat="1" applyFont="1" applyFill="1" applyBorder="1" applyAlignment="1">
      <alignment horizontal="center" vertical="center"/>
    </xf>
    <xf numFmtId="0" fontId="7" fillId="4" borderId="3" xfId="2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164" fontId="7" fillId="0" borderId="0" xfId="1" applyFont="1" applyBorder="1">
      <alignment vertical="center"/>
    </xf>
    <xf numFmtId="164" fontId="12" fillId="0" borderId="0" xfId="1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7" fillId="4" borderId="8" xfId="1" applyNumberFormat="1" applyFont="1" applyFill="1" applyBorder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7" fillId="0" borderId="0" xfId="1" applyNumberFormat="1" applyFont="1" applyAlignment="1">
      <alignment horizontal="center" vertical="center"/>
    </xf>
    <xf numFmtId="0" fontId="7" fillId="2" borderId="63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164" fontId="7" fillId="4" borderId="57" xfId="1" applyFont="1" applyFill="1" applyBorder="1">
      <alignment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164" fontId="7" fillId="4" borderId="37" xfId="0" applyNumberFormat="1" applyFont="1" applyFill="1" applyBorder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0" fontId="7" fillId="2" borderId="9" xfId="1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4" fontId="7" fillId="4" borderId="43" xfId="1" applyFont="1" applyFill="1" applyBorder="1">
      <alignment vertical="center"/>
    </xf>
    <xf numFmtId="164" fontId="7" fillId="4" borderId="35" xfId="0" applyNumberFormat="1" applyFont="1" applyFill="1" applyBorder="1" applyAlignment="1">
      <alignment horizontal="center" vertical="center"/>
    </xf>
    <xf numFmtId="14" fontId="7" fillId="4" borderId="7" xfId="1" applyNumberFormat="1" applyFont="1" applyFill="1" applyBorder="1" applyAlignment="1">
      <alignment horizontal="center" vertical="center"/>
    </xf>
    <xf numFmtId="171" fontId="7" fillId="4" borderId="7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 shrinkToFit="1"/>
    </xf>
    <xf numFmtId="0" fontId="7" fillId="2" borderId="9" xfId="0" applyFont="1" applyFill="1" applyBorder="1" applyAlignment="1">
      <alignment horizontal="center" vertical="center" wrapText="1" shrinkToFit="1"/>
    </xf>
    <xf numFmtId="0" fontId="7" fillId="2" borderId="6" xfId="0" applyFont="1" applyFill="1" applyBorder="1" applyAlignment="1">
      <alignment horizontal="center" vertical="center" wrapText="1" shrinkToFit="1"/>
    </xf>
    <xf numFmtId="0" fontId="10" fillId="2" borderId="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164" fontId="7" fillId="2" borderId="9" xfId="1" applyFont="1" applyFill="1" applyBorder="1">
      <alignment vertical="center"/>
    </xf>
    <xf numFmtId="9" fontId="7" fillId="2" borderId="6" xfId="0" applyNumberFormat="1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164" fontId="7" fillId="2" borderId="56" xfId="1" applyFont="1" applyFill="1" applyBorder="1" applyAlignment="1">
      <alignment horizontal="center" vertical="center"/>
    </xf>
    <xf numFmtId="9" fontId="7" fillId="2" borderId="57" xfId="2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164" fontId="7" fillId="4" borderId="45" xfId="1" applyFont="1" applyFill="1" applyBorder="1" applyAlignment="1">
      <alignment horizontal="center" vertical="center"/>
    </xf>
    <xf numFmtId="9" fontId="7" fillId="4" borderId="44" xfId="2" applyFont="1" applyFill="1" applyBorder="1" applyAlignment="1">
      <alignment horizontal="center" vertical="center"/>
    </xf>
    <xf numFmtId="164" fontId="7" fillId="4" borderId="42" xfId="1" applyFont="1" applyFill="1" applyBorder="1" applyAlignment="1">
      <alignment horizontal="center" vertical="center"/>
    </xf>
    <xf numFmtId="9" fontId="7" fillId="4" borderId="43" xfId="2" applyFont="1" applyFill="1" applyBorder="1" applyAlignment="1">
      <alignment horizontal="center" vertical="center"/>
    </xf>
    <xf numFmtId="9" fontId="7" fillId="0" borderId="0" xfId="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38" fontId="7" fillId="4" borderId="7" xfId="1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horizontal="left" vertical="center"/>
    </xf>
    <xf numFmtId="38" fontId="7" fillId="0" borderId="0" xfId="1" applyNumberFormat="1" applyFont="1" applyAlignment="1">
      <alignment horizontal="right" vertical="center" indent="1"/>
    </xf>
    <xf numFmtId="164" fontId="7" fillId="4" borderId="3" xfId="1" applyFont="1" applyFill="1" applyBorder="1" applyAlignment="1">
      <alignment vertical="center"/>
    </xf>
    <xf numFmtId="0" fontId="7" fillId="7" borderId="3" xfId="2" applyNumberFormat="1" applyFont="1" applyFill="1" applyBorder="1" applyAlignment="1">
      <alignment horizontal="center" vertical="center"/>
    </xf>
    <xf numFmtId="168" fontId="7" fillId="7" borderId="8" xfId="1" applyNumberFormat="1" applyFont="1" applyFill="1" applyBorder="1" applyAlignment="1">
      <alignment horizontal="center" vertical="center"/>
    </xf>
    <xf numFmtId="167" fontId="7" fillId="7" borderId="8" xfId="2" applyNumberFormat="1" applyFont="1" applyFill="1" applyBorder="1" applyAlignment="1">
      <alignment horizontal="right" vertical="center" indent="1"/>
    </xf>
    <xf numFmtId="164" fontId="7" fillId="7" borderId="8" xfId="1" applyFont="1" applyFill="1" applyBorder="1">
      <alignment vertical="center"/>
    </xf>
    <xf numFmtId="164" fontId="7" fillId="7" borderId="4" xfId="1" applyFont="1" applyFill="1" applyBorder="1" applyAlignment="1">
      <alignment horizontal="center" vertical="center"/>
    </xf>
    <xf numFmtId="164" fontId="7" fillId="7" borderId="2" xfId="1" applyFont="1" applyFill="1" applyBorder="1" applyAlignment="1">
      <alignment horizontal="center" vertical="center"/>
    </xf>
    <xf numFmtId="14" fontId="7" fillId="7" borderId="8" xfId="1" applyNumberFormat="1" applyFont="1" applyFill="1" applyBorder="1" applyAlignment="1">
      <alignment horizontal="center" vertical="center"/>
    </xf>
    <xf numFmtId="0" fontId="7" fillId="7" borderId="8" xfId="2" applyNumberFormat="1" applyFont="1" applyFill="1" applyBorder="1" applyAlignment="1">
      <alignment horizontal="center" vertical="center"/>
    </xf>
    <xf numFmtId="164" fontId="7" fillId="7" borderId="8" xfId="1" applyFont="1" applyFill="1" applyBorder="1" applyAlignment="1">
      <alignment horizontal="right" vertical="center" indent="1"/>
    </xf>
    <xf numFmtId="164" fontId="7" fillId="7" borderId="7" xfId="1" applyFont="1" applyFill="1" applyBorder="1">
      <alignment vertical="center"/>
    </xf>
    <xf numFmtId="164" fontId="7" fillId="7" borderId="4" xfId="1" applyFont="1" applyFill="1" applyBorder="1">
      <alignment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164" fontId="7" fillId="4" borderId="3" xfId="1" applyFont="1" applyFill="1" applyBorder="1" applyAlignment="1">
      <alignment horizontal="center" vertical="center"/>
    </xf>
    <xf numFmtId="164" fontId="10" fillId="2" borderId="49" xfId="1" applyFont="1" applyFill="1" applyBorder="1" applyAlignment="1">
      <alignment horizontal="center" vertical="center"/>
    </xf>
    <xf numFmtId="164" fontId="10" fillId="2" borderId="10" xfId="1" applyFont="1" applyFill="1" applyBorder="1" applyAlignment="1">
      <alignment horizontal="center" vertical="center"/>
    </xf>
    <xf numFmtId="164" fontId="7" fillId="4" borderId="13" xfId="1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164" fontId="7" fillId="4" borderId="27" xfId="1" applyFont="1" applyFill="1" applyBorder="1" applyAlignment="1">
      <alignment horizontal="center" vertical="center"/>
    </xf>
    <xf numFmtId="164" fontId="10" fillId="2" borderId="47" xfId="1" applyFont="1" applyFill="1" applyBorder="1" applyAlignment="1">
      <alignment horizontal="center" vertical="center"/>
    </xf>
    <xf numFmtId="164" fontId="10" fillId="2" borderId="25" xfId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64" fontId="7" fillId="4" borderId="49" xfId="1" applyFont="1" applyFill="1" applyBorder="1" applyAlignment="1">
      <alignment horizontal="center" vertical="center"/>
    </xf>
    <xf numFmtId="164" fontId="7" fillId="4" borderId="4" xfId="1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164" fontId="7" fillId="4" borderId="60" xfId="1" applyFont="1" applyFill="1" applyBorder="1" applyAlignment="1">
      <alignment horizontal="center" vertical="center"/>
    </xf>
    <xf numFmtId="164" fontId="7" fillId="4" borderId="43" xfId="1" applyFont="1" applyFill="1" applyBorder="1" applyAlignment="1">
      <alignment horizontal="center" vertical="center"/>
    </xf>
    <xf numFmtId="164" fontId="10" fillId="2" borderId="60" xfId="1" applyFont="1" applyFill="1" applyBorder="1" applyAlignment="1">
      <alignment horizontal="center" vertical="center"/>
    </xf>
    <xf numFmtId="164" fontId="10" fillId="2" borderId="33" xfId="1" applyFont="1" applyFill="1" applyBorder="1" applyAlignment="1">
      <alignment horizontal="center" vertical="center"/>
    </xf>
    <xf numFmtId="164" fontId="10" fillId="2" borderId="55" xfId="1" applyFont="1" applyFill="1" applyBorder="1" applyAlignment="1">
      <alignment horizontal="center" vertical="center"/>
    </xf>
    <xf numFmtId="164" fontId="10" fillId="2" borderId="9" xfId="1" applyFont="1" applyFill="1" applyBorder="1" applyAlignment="1">
      <alignment horizontal="center" vertical="center"/>
    </xf>
    <xf numFmtId="164" fontId="10" fillId="2" borderId="6" xfId="1" applyFont="1" applyFill="1" applyBorder="1" applyAlignment="1">
      <alignment horizontal="center" vertical="center"/>
    </xf>
    <xf numFmtId="164" fontId="10" fillId="2" borderId="24" xfId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9" fontId="7" fillId="4" borderId="45" xfId="2" applyFont="1" applyFill="1" applyBorder="1" applyAlignment="1">
      <alignment horizontal="center" vertical="center"/>
    </xf>
    <xf numFmtId="9" fontId="10" fillId="2" borderId="62" xfId="2" applyFont="1" applyFill="1" applyBorder="1" applyAlignment="1">
      <alignment horizontal="center" vertical="center"/>
    </xf>
    <xf numFmtId="9" fontId="7" fillId="4" borderId="62" xfId="2" applyFont="1" applyFill="1" applyBorder="1" applyAlignment="1">
      <alignment horizontal="center" vertical="center"/>
    </xf>
    <xf numFmtId="9" fontId="7" fillId="4" borderId="7" xfId="2" applyFont="1" applyFill="1" applyBorder="1" applyAlignment="1">
      <alignment horizontal="center" vertical="center"/>
    </xf>
    <xf numFmtId="9" fontId="7" fillId="4" borderId="31" xfId="2" applyFont="1" applyFill="1" applyBorder="1" applyAlignment="1">
      <alignment horizontal="center" vertical="center"/>
    </xf>
    <xf numFmtId="164" fontId="10" fillId="2" borderId="26" xfId="1" applyFont="1" applyFill="1" applyBorder="1" applyAlignment="1">
      <alignment horizontal="center" vertical="center"/>
    </xf>
    <xf numFmtId="9" fontId="7" fillId="4" borderId="42" xfId="2" applyFont="1" applyFill="1" applyBorder="1" applyAlignment="1">
      <alignment horizontal="center" vertical="center"/>
    </xf>
    <xf numFmtId="9" fontId="7" fillId="4" borderId="41" xfId="2" applyFont="1" applyFill="1" applyBorder="1" applyAlignment="1">
      <alignment horizontal="center" vertical="center"/>
    </xf>
    <xf numFmtId="9" fontId="10" fillId="2" borderId="36" xfId="2" applyFont="1" applyFill="1" applyBorder="1" applyAlignment="1">
      <alignment horizontal="center" vertical="center"/>
    </xf>
    <xf numFmtId="9" fontId="10" fillId="2" borderId="43" xfId="2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9" fontId="7" fillId="4" borderId="55" xfId="2" applyFont="1" applyFill="1" applyBorder="1" applyAlignment="1">
      <alignment horizontal="center" vertical="center"/>
    </xf>
    <xf numFmtId="9" fontId="7" fillId="4" borderId="9" xfId="2" applyFont="1" applyFill="1" applyBorder="1" applyAlignment="1">
      <alignment horizontal="center" vertical="center"/>
    </xf>
    <xf numFmtId="9" fontId="7" fillId="4" borderId="28" xfId="2" applyFont="1" applyFill="1" applyBorder="1" applyAlignment="1">
      <alignment horizontal="center" vertical="center"/>
    </xf>
    <xf numFmtId="9" fontId="10" fillId="2" borderId="48" xfId="2" applyFont="1" applyFill="1" applyBorder="1" applyAlignment="1">
      <alignment horizontal="center" vertical="center"/>
    </xf>
    <xf numFmtId="164" fontId="10" fillId="2" borderId="57" xfId="1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164" fontId="7" fillId="4" borderId="35" xfId="1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164" fontId="10" fillId="2" borderId="37" xfId="1" applyFont="1" applyFill="1" applyBorder="1" applyAlignment="1">
      <alignment horizontal="center" vertical="center"/>
    </xf>
    <xf numFmtId="164" fontId="10" fillId="2" borderId="56" xfId="1" applyFont="1" applyFill="1" applyBorder="1" applyAlignment="1">
      <alignment horizontal="center" vertical="center"/>
    </xf>
    <xf numFmtId="164" fontId="10" fillId="2" borderId="48" xfId="1" applyFont="1" applyFill="1" applyBorder="1" applyAlignment="1">
      <alignment horizontal="center" vertical="center"/>
    </xf>
    <xf numFmtId="164" fontId="10" fillId="2" borderId="58" xfId="1" applyFont="1" applyFill="1" applyBorder="1" applyAlignment="1">
      <alignment horizontal="center" vertical="center"/>
    </xf>
    <xf numFmtId="9" fontId="7" fillId="4" borderId="27" xfId="2" applyFont="1" applyFill="1" applyBorder="1" applyAlignment="1">
      <alignment horizontal="center" vertical="center"/>
    </xf>
    <xf numFmtId="9" fontId="10" fillId="2" borderId="47" xfId="2" applyFont="1" applyFill="1" applyBorder="1" applyAlignment="1">
      <alignment horizontal="center" vertical="center"/>
    </xf>
    <xf numFmtId="9" fontId="7" fillId="4" borderId="35" xfId="2" applyFont="1" applyFill="1" applyBorder="1" applyAlignment="1">
      <alignment horizontal="center" vertical="center"/>
    </xf>
    <xf numFmtId="9" fontId="10" fillId="2" borderId="60" xfId="2" applyFont="1" applyFill="1" applyBorder="1" applyAlignment="1">
      <alignment horizontal="center" vertical="center"/>
    </xf>
    <xf numFmtId="9" fontId="10" fillId="2" borderId="35" xfId="2" applyFont="1" applyFill="1" applyBorder="1" applyAlignment="1">
      <alignment horizontal="center" vertical="center"/>
    </xf>
    <xf numFmtId="164" fontId="7" fillId="2" borderId="33" xfId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164" fontId="10" fillId="4" borderId="5" xfId="1" applyFont="1" applyFill="1" applyBorder="1" applyAlignment="1">
      <alignment horizontal="center" vertical="center"/>
    </xf>
    <xf numFmtId="164" fontId="10" fillId="2" borderId="20" xfId="1" applyFont="1" applyFill="1" applyBorder="1" applyAlignment="1">
      <alignment horizontal="center" vertical="center"/>
    </xf>
    <xf numFmtId="164" fontId="10" fillId="2" borderId="21" xfId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164" fontId="10" fillId="2" borderId="40" xfId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164" fontId="10" fillId="2" borderId="5" xfId="1" applyFont="1" applyFill="1" applyBorder="1" applyAlignment="1">
      <alignment horizontal="center" vertical="center"/>
    </xf>
    <xf numFmtId="164" fontId="10" fillId="2" borderId="28" xfId="1" applyFont="1" applyFill="1" applyBorder="1" applyAlignment="1">
      <alignment horizontal="center" vertical="center"/>
    </xf>
    <xf numFmtId="166" fontId="10" fillId="2" borderId="20" xfId="1" applyNumberFormat="1" applyFont="1" applyFill="1" applyBorder="1" applyAlignment="1">
      <alignment horizontal="center" vertical="center"/>
    </xf>
    <xf numFmtId="9" fontId="7" fillId="4" borderId="3" xfId="2" applyFont="1" applyFill="1" applyBorder="1" applyAlignment="1">
      <alignment horizontal="center" vertical="center"/>
    </xf>
    <xf numFmtId="9" fontId="7" fillId="4" borderId="30" xfId="2" applyFont="1" applyFill="1" applyBorder="1" applyAlignment="1">
      <alignment horizontal="center" vertical="center"/>
    </xf>
    <xf numFmtId="9" fontId="10" fillId="2" borderId="3" xfId="2" applyFont="1" applyFill="1" applyBorder="1" applyAlignment="1">
      <alignment horizontal="center" vertical="center"/>
    </xf>
    <xf numFmtId="164" fontId="10" fillId="2" borderId="38" xfId="1" applyFont="1" applyFill="1" applyBorder="1" applyAlignment="1">
      <alignment horizontal="center" vertical="center"/>
    </xf>
    <xf numFmtId="164" fontId="10" fillId="2" borderId="61" xfId="1" applyFont="1" applyFill="1" applyBorder="1" applyAlignment="1">
      <alignment horizontal="center" vertical="center"/>
    </xf>
    <xf numFmtId="9" fontId="7" fillId="4" borderId="5" xfId="2" applyFont="1" applyFill="1" applyBorder="1" applyAlignment="1">
      <alignment horizontal="center" vertical="center"/>
    </xf>
    <xf numFmtId="9" fontId="10" fillId="2" borderId="5" xfId="2" applyFont="1" applyFill="1" applyBorder="1" applyAlignment="1">
      <alignment horizontal="center" vertical="center"/>
    </xf>
    <xf numFmtId="164" fontId="10" fillId="4" borderId="55" xfId="1" applyFont="1" applyFill="1" applyBorder="1" applyAlignment="1">
      <alignment horizontal="center" vertical="center"/>
    </xf>
    <xf numFmtId="164" fontId="10" fillId="4" borderId="16" xfId="1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164" fontId="10" fillId="2" borderId="36" xfId="1" applyFont="1" applyFill="1" applyBorder="1" applyAlignment="1">
      <alignment horizontal="center" vertical="center"/>
    </xf>
    <xf numFmtId="164" fontId="12" fillId="4" borderId="8" xfId="0" applyNumberFormat="1" applyFont="1" applyFill="1" applyBorder="1">
      <alignment vertical="center"/>
    </xf>
    <xf numFmtId="164" fontId="12" fillId="4" borderId="4" xfId="0" applyNumberFormat="1" applyFont="1" applyFill="1" applyBorder="1">
      <alignment vertical="center"/>
    </xf>
    <xf numFmtId="164" fontId="12" fillId="4" borderId="2" xfId="0" applyNumberFormat="1" applyFont="1" applyFill="1" applyBorder="1">
      <alignment vertical="center"/>
    </xf>
    <xf numFmtId="10" fontId="12" fillId="4" borderId="44" xfId="2" applyNumberFormat="1" applyFont="1" applyFill="1" applyBorder="1">
      <alignment vertical="center"/>
    </xf>
    <xf numFmtId="10" fontId="12" fillId="4" borderId="2" xfId="2" applyNumberFormat="1" applyFont="1" applyFill="1" applyBorder="1">
      <alignment vertical="center"/>
    </xf>
    <xf numFmtId="10" fontId="12" fillId="4" borderId="2" xfId="0" applyNumberFormat="1" applyFont="1" applyFill="1" applyBorder="1">
      <alignment vertical="center"/>
    </xf>
    <xf numFmtId="0" fontId="10" fillId="2" borderId="22" xfId="0" applyFont="1" applyFill="1" applyBorder="1" applyAlignment="1">
      <alignment horizontal="center" vertical="center"/>
    </xf>
    <xf numFmtId="164" fontId="10" fillId="2" borderId="23" xfId="1" applyFont="1" applyFill="1" applyBorder="1" applyAlignment="1">
      <alignment horizontal="center" vertical="center"/>
    </xf>
    <xf numFmtId="164" fontId="10" fillId="2" borderId="51" xfId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164" fontId="10" fillId="7" borderId="9" xfId="1" applyFont="1" applyFill="1" applyBorder="1" applyAlignment="1">
      <alignment horizontal="center" vertical="center"/>
    </xf>
    <xf numFmtId="164" fontId="10" fillId="7" borderId="28" xfId="1" applyFont="1" applyFill="1" applyBorder="1" applyAlignment="1">
      <alignment horizontal="center" vertical="center"/>
    </xf>
    <xf numFmtId="164" fontId="10" fillId="7" borderId="22" xfId="1" applyFont="1" applyFill="1" applyBorder="1" applyAlignment="1">
      <alignment horizontal="center" vertical="center"/>
    </xf>
    <xf numFmtId="164" fontId="10" fillId="7" borderId="20" xfId="1" applyFont="1" applyFill="1" applyBorder="1" applyAlignment="1">
      <alignment horizontal="center" vertical="center"/>
    </xf>
    <xf numFmtId="164" fontId="10" fillId="7" borderId="24" xfId="1" applyFont="1" applyFill="1" applyBorder="1" applyAlignment="1">
      <alignment horizontal="center" vertical="center"/>
    </xf>
    <xf numFmtId="164" fontId="7" fillId="7" borderId="14" xfId="1" applyFont="1" applyFill="1" applyBorder="1">
      <alignment vertical="center"/>
    </xf>
    <xf numFmtId="164" fontId="7" fillId="7" borderId="8" xfId="1" applyFont="1" applyFill="1" applyBorder="1" applyAlignment="1">
      <alignment vertical="center"/>
    </xf>
    <xf numFmtId="9" fontId="10" fillId="7" borderId="4" xfId="2" applyFont="1" applyFill="1" applyBorder="1" applyAlignment="1">
      <alignment horizontal="center" vertical="center"/>
    </xf>
    <xf numFmtId="164" fontId="7" fillId="7" borderId="2" xfId="0" applyNumberFormat="1" applyFont="1" applyFill="1" applyBorder="1">
      <alignment vertical="center"/>
    </xf>
    <xf numFmtId="164" fontId="7" fillId="7" borderId="52" xfId="0" applyNumberFormat="1" applyFont="1" applyFill="1" applyBorder="1" applyAlignment="1">
      <alignment horizontal="center" vertical="center"/>
    </xf>
    <xf numFmtId="164" fontId="10" fillId="7" borderId="44" xfId="0" applyNumberFormat="1" applyFont="1" applyFill="1" applyBorder="1" applyAlignment="1">
      <alignment horizontal="center" vertical="center"/>
    </xf>
    <xf numFmtId="9" fontId="10" fillId="7" borderId="43" xfId="2" applyFont="1" applyFill="1" applyBorder="1" applyAlignment="1">
      <alignment horizontal="center" vertical="center"/>
    </xf>
    <xf numFmtId="9" fontId="7" fillId="7" borderId="44" xfId="2" applyFont="1" applyFill="1" applyBorder="1" applyAlignment="1">
      <alignment horizontal="center" vertical="center"/>
    </xf>
    <xf numFmtId="9" fontId="7" fillId="7" borderId="43" xfId="2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164" fontId="10" fillId="4" borderId="9" xfId="1" applyFont="1" applyFill="1" applyBorder="1" applyAlignment="1">
      <alignment horizontal="center" vertical="center"/>
    </xf>
    <xf numFmtId="164" fontId="10" fillId="4" borderId="6" xfId="1" applyFont="1" applyFill="1" applyBorder="1" applyAlignment="1">
      <alignment horizontal="center" vertical="center"/>
    </xf>
    <xf numFmtId="164" fontId="10" fillId="7" borderId="9" xfId="1" applyFont="1" applyFill="1" applyBorder="1">
      <alignment vertical="center"/>
    </xf>
    <xf numFmtId="164" fontId="10" fillId="7" borderId="22" xfId="1" applyFont="1" applyFill="1" applyBorder="1">
      <alignment vertical="center"/>
    </xf>
    <xf numFmtId="164" fontId="10" fillId="7" borderId="24" xfId="1" applyFont="1" applyFill="1" applyBorder="1">
      <alignment vertical="center"/>
    </xf>
    <xf numFmtId="0" fontId="7" fillId="4" borderId="44" xfId="1" applyNumberFormat="1" applyFont="1" applyFill="1" applyBorder="1">
      <alignment vertical="center"/>
    </xf>
    <xf numFmtId="0" fontId="7" fillId="4" borderId="2" xfId="1" applyNumberFormat="1" applyFont="1" applyFill="1" applyBorder="1">
      <alignment vertical="center"/>
    </xf>
    <xf numFmtId="0" fontId="7" fillId="4" borderId="4" xfId="1" applyNumberFormat="1" applyFont="1" applyFill="1" applyBorder="1">
      <alignment vertical="center"/>
    </xf>
    <xf numFmtId="0" fontId="7" fillId="0" borderId="46" xfId="1" applyNumberFormat="1" applyFont="1" applyBorder="1">
      <alignment vertical="center"/>
    </xf>
    <xf numFmtId="0" fontId="7" fillId="4" borderId="12" xfId="0" applyFont="1" applyFill="1" applyBorder="1" applyAlignment="1">
      <alignment horizontal="center" vertical="center"/>
    </xf>
    <xf numFmtId="14" fontId="7" fillId="4" borderId="27" xfId="0" applyNumberFormat="1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164" fontId="7" fillId="7" borderId="45" xfId="1" applyFont="1" applyFill="1" applyBorder="1">
      <alignment vertical="center"/>
    </xf>
    <xf numFmtId="167" fontId="0" fillId="5" borderId="0" xfId="2" applyNumberFormat="1" applyFont="1" applyFill="1">
      <alignment vertical="center"/>
    </xf>
    <xf numFmtId="167" fontId="0" fillId="0" borderId="0" xfId="2" applyNumberFormat="1" applyFont="1">
      <alignment vertical="center"/>
    </xf>
    <xf numFmtId="167" fontId="10" fillId="2" borderId="38" xfId="2" applyNumberFormat="1" applyFont="1" applyFill="1" applyBorder="1" applyAlignment="1">
      <alignment horizontal="center" vertical="center"/>
    </xf>
    <xf numFmtId="167" fontId="10" fillId="2" borderId="20" xfId="2" applyNumberFormat="1" applyFont="1" applyFill="1" applyBorder="1" applyAlignment="1">
      <alignment horizontal="center" vertical="center"/>
    </xf>
    <xf numFmtId="167" fontId="10" fillId="2" borderId="21" xfId="2" applyNumberFormat="1" applyFont="1" applyFill="1" applyBorder="1" applyAlignment="1">
      <alignment horizontal="center" vertical="center"/>
    </xf>
    <xf numFmtId="167" fontId="10" fillId="2" borderId="36" xfId="2" applyNumberFormat="1" applyFont="1" applyFill="1" applyBorder="1" applyAlignment="1">
      <alignment horizontal="center" vertical="center"/>
    </xf>
    <xf numFmtId="0" fontId="10" fillId="2" borderId="20" xfId="2" applyNumberFormat="1" applyFont="1" applyFill="1" applyBorder="1" applyAlignment="1">
      <alignment horizontal="center" vertical="center"/>
    </xf>
    <xf numFmtId="9" fontId="12" fillId="4" borderId="7" xfId="2" applyFont="1" applyFill="1" applyBorder="1" applyAlignment="1">
      <alignment horizontal="right" vertical="center" indent="1"/>
    </xf>
    <xf numFmtId="0" fontId="35" fillId="0" borderId="0" xfId="0" applyFont="1">
      <alignment vertical="center"/>
    </xf>
    <xf numFmtId="0" fontId="25" fillId="4" borderId="0" xfId="0" applyFont="1" applyFill="1" applyAlignment="1">
      <alignment horizontal="center" vertical="center"/>
    </xf>
    <xf numFmtId="0" fontId="7" fillId="4" borderId="65" xfId="0" applyFont="1" applyFill="1" applyBorder="1" applyAlignment="1">
      <alignment horizontal="center" vertical="center"/>
    </xf>
    <xf numFmtId="164" fontId="7" fillId="4" borderId="1" xfId="1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66" xfId="0" applyFont="1" applyFill="1" applyBorder="1" applyAlignment="1">
      <alignment horizontal="center" vertical="center"/>
    </xf>
    <xf numFmtId="164" fontId="7" fillId="4" borderId="37" xfId="1" applyFont="1" applyFill="1" applyBorder="1" applyAlignment="1">
      <alignment horizontal="center" vertical="center"/>
    </xf>
    <xf numFmtId="164" fontId="10" fillId="2" borderId="67" xfId="1" applyFont="1" applyFill="1" applyBorder="1" applyAlignment="1">
      <alignment horizontal="center" vertical="center"/>
    </xf>
    <xf numFmtId="167" fontId="10" fillId="2" borderId="67" xfId="2" applyNumberFormat="1" applyFont="1" applyFill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164" fontId="36" fillId="0" borderId="0" xfId="1" applyFont="1" applyFill="1" applyAlignment="1">
      <alignment horizontal="center" vertical="center"/>
    </xf>
    <xf numFmtId="0" fontId="12" fillId="0" borderId="26" xfId="0" quotePrefix="1" applyFont="1" applyBorder="1">
      <alignment vertical="center"/>
    </xf>
    <xf numFmtId="0" fontId="12" fillId="0" borderId="26" xfId="0" applyFont="1" applyBorder="1">
      <alignment vertical="center"/>
    </xf>
    <xf numFmtId="0" fontId="12" fillId="0" borderId="10" xfId="0" quotePrefix="1" applyFont="1" applyBorder="1">
      <alignment vertical="center"/>
    </xf>
    <xf numFmtId="0" fontId="12" fillId="0" borderId="10" xfId="0" applyFont="1" applyBorder="1">
      <alignment vertical="center"/>
    </xf>
    <xf numFmtId="0" fontId="12" fillId="0" borderId="0" xfId="0" quotePrefix="1" applyFont="1">
      <alignment vertical="center"/>
    </xf>
    <xf numFmtId="0" fontId="7" fillId="0" borderId="3" xfId="0" applyFont="1" applyBorder="1" applyAlignment="1">
      <alignment horizontal="center" vertical="center"/>
    </xf>
    <xf numFmtId="164" fontId="7" fillId="0" borderId="4" xfId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9" fontId="7" fillId="0" borderId="52" xfId="0" applyNumberFormat="1" applyFont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0" fontId="7" fillId="4" borderId="62" xfId="0" applyFont="1" applyFill="1" applyBorder="1" applyAlignment="1">
      <alignment horizontal="center" vertical="center"/>
    </xf>
    <xf numFmtId="0" fontId="10" fillId="2" borderId="63" xfId="0" applyFont="1" applyFill="1" applyBorder="1" applyAlignment="1">
      <alignment horizontal="center" vertical="center"/>
    </xf>
    <xf numFmtId="0" fontId="7" fillId="4" borderId="6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5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18" fillId="0" borderId="0" xfId="1" applyFont="1">
      <alignment vertical="center"/>
    </xf>
    <xf numFmtId="167" fontId="12" fillId="4" borderId="45" xfId="2" applyNumberFormat="1" applyFont="1" applyFill="1" applyBorder="1" applyAlignment="1">
      <alignment horizontal="right" vertical="center" indent="1"/>
    </xf>
    <xf numFmtId="167" fontId="12" fillId="4" borderId="7" xfId="2" applyNumberFormat="1" applyFont="1" applyFill="1" applyBorder="1" applyAlignment="1">
      <alignment horizontal="right" vertical="center" indent="1"/>
    </xf>
    <xf numFmtId="168" fontId="7" fillId="7" borderId="2" xfId="1" applyNumberFormat="1" applyFont="1" applyFill="1" applyBorder="1" applyAlignment="1">
      <alignment horizontal="center" vertical="center"/>
    </xf>
    <xf numFmtId="0" fontId="15" fillId="0" borderId="10" xfId="0" quotePrefix="1" applyFont="1" applyBorder="1" applyAlignment="1">
      <alignment horizontal="left" vertical="center"/>
    </xf>
    <xf numFmtId="0" fontId="15" fillId="0" borderId="26" xfId="0" quotePrefix="1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 shrinkToFit="1"/>
    </xf>
    <xf numFmtId="0" fontId="7" fillId="4" borderId="7" xfId="0" applyFont="1" applyFill="1" applyBorder="1" applyAlignment="1">
      <alignment horizontal="left" vertical="center" wrapText="1"/>
    </xf>
    <xf numFmtId="171" fontId="7" fillId="4" borderId="7" xfId="0" applyNumberFormat="1" applyFont="1" applyFill="1" applyBorder="1" applyAlignment="1">
      <alignment horizontal="left" vertical="center" wrapText="1"/>
    </xf>
    <xf numFmtId="0" fontId="7" fillId="4" borderId="3" xfId="2" applyNumberFormat="1" applyFont="1" applyFill="1" applyBorder="1" applyAlignment="1">
      <alignment horizontal="left" vertical="center" wrapText="1"/>
    </xf>
    <xf numFmtId="0" fontId="39" fillId="0" borderId="0" xfId="0" applyFont="1" applyAlignment="1">
      <alignment horizontal="center" vertical="center"/>
    </xf>
    <xf numFmtId="0" fontId="7" fillId="4" borderId="2" xfId="1" applyNumberFormat="1" applyFont="1" applyFill="1" applyBorder="1" applyAlignment="1">
      <alignment vertical="center"/>
    </xf>
    <xf numFmtId="164" fontId="7" fillId="0" borderId="46" xfId="1" applyFont="1" applyBorder="1" applyAlignment="1">
      <alignment vertical="center"/>
    </xf>
    <xf numFmtId="164" fontId="7" fillId="0" borderId="0" xfId="1" applyFont="1" applyAlignment="1">
      <alignment vertical="center"/>
    </xf>
    <xf numFmtId="0" fontId="7" fillId="4" borderId="4" xfId="1" applyNumberFormat="1" applyFont="1" applyFill="1" applyBorder="1" applyAlignment="1">
      <alignment horizontal="left" vertical="center"/>
    </xf>
    <xf numFmtId="0" fontId="7" fillId="4" borderId="2" xfId="1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33" fillId="0" borderId="0" xfId="0" applyFo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26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7" fillId="4" borderId="26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4" borderId="4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indent="1"/>
    </xf>
    <xf numFmtId="0" fontId="7" fillId="0" borderId="0" xfId="0" applyFont="1" applyAlignment="1">
      <alignment horizontal="right" vertical="center"/>
    </xf>
    <xf numFmtId="167" fontId="7" fillId="7" borderId="4" xfId="2" applyNumberFormat="1" applyFont="1" applyFill="1" applyBorder="1" applyAlignment="1">
      <alignment horizontal="center" vertical="center"/>
    </xf>
    <xf numFmtId="164" fontId="12" fillId="0" borderId="0" xfId="1" applyFont="1">
      <alignment vertical="center"/>
    </xf>
    <xf numFmtId="164" fontId="7" fillId="0" borderId="0" xfId="1" applyFont="1" applyFill="1" applyBorder="1" applyAlignment="1">
      <alignment horizontal="center" vertical="center"/>
    </xf>
    <xf numFmtId="164" fontId="10" fillId="0" borderId="0" xfId="1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164" fontId="7" fillId="0" borderId="0" xfId="1" applyFont="1" applyAlignment="1">
      <alignment horizontal="right" vertical="center"/>
    </xf>
    <xf numFmtId="164" fontId="7" fillId="4" borderId="30" xfId="1" applyFont="1" applyFill="1" applyBorder="1">
      <alignment vertical="center"/>
    </xf>
    <xf numFmtId="164" fontId="7" fillId="7" borderId="31" xfId="1" applyFont="1" applyFill="1" applyBorder="1">
      <alignment vertical="center"/>
    </xf>
    <xf numFmtId="14" fontId="7" fillId="4" borderId="31" xfId="0" applyNumberFormat="1" applyFont="1" applyFill="1" applyBorder="1" applyAlignment="1">
      <alignment horizontal="center" vertical="center"/>
    </xf>
    <xf numFmtId="14" fontId="7" fillId="7" borderId="30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31" xfId="1" applyFont="1" applyFill="1" applyBorder="1">
      <alignment vertical="center"/>
    </xf>
    <xf numFmtId="0" fontId="10" fillId="4" borderId="62" xfId="0" applyFont="1" applyFill="1" applyBorder="1" applyAlignment="1">
      <alignment horizontal="center" vertical="center"/>
    </xf>
    <xf numFmtId="0" fontId="14" fillId="0" borderId="52" xfId="0" applyFont="1" applyBorder="1">
      <alignment vertical="center"/>
    </xf>
    <xf numFmtId="0" fontId="14" fillId="0" borderId="46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15" xfId="0" applyFont="1" applyBorder="1">
      <alignment vertical="center"/>
    </xf>
    <xf numFmtId="0" fontId="14" fillId="0" borderId="13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3" xfId="0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6" xfId="0" applyFont="1" applyBorder="1">
      <alignment vertical="center"/>
    </xf>
    <xf numFmtId="164" fontId="7" fillId="4" borderId="8" xfId="1" applyFont="1" applyFill="1" applyBorder="1" applyAlignment="1">
      <alignment horizontal="left" vertical="center" indent="1"/>
    </xf>
    <xf numFmtId="164" fontId="7" fillId="4" borderId="2" xfId="1" applyFont="1" applyFill="1" applyBorder="1" applyAlignment="1">
      <alignment horizontal="left" vertical="center" indent="1"/>
    </xf>
    <xf numFmtId="164" fontId="7" fillId="4" borderId="7" xfId="1" applyFont="1" applyFill="1" applyBorder="1" applyAlignment="1">
      <alignment horizontal="left" vertical="center" indent="1"/>
    </xf>
    <xf numFmtId="164" fontId="7" fillId="0" borderId="0" xfId="1" applyFont="1" applyFill="1" applyBorder="1" applyAlignment="1">
      <alignment horizontal="left" vertical="center" indent="1"/>
    </xf>
    <xf numFmtId="0" fontId="7" fillId="0" borderId="0" xfId="1" applyNumberFormat="1" applyFont="1" applyFill="1" applyBorder="1">
      <alignment vertical="center"/>
    </xf>
    <xf numFmtId="0" fontId="7" fillId="0" borderId="58" xfId="0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 indent="1"/>
    </xf>
    <xf numFmtId="164" fontId="7" fillId="0" borderId="58" xfId="1" applyFont="1" applyFill="1" applyBorder="1" applyAlignment="1">
      <alignment horizontal="left" vertical="center" indent="1"/>
    </xf>
    <xf numFmtId="0" fontId="7" fillId="0" borderId="58" xfId="1" applyNumberFormat="1" applyFont="1" applyFill="1" applyBorder="1">
      <alignment vertical="center"/>
    </xf>
    <xf numFmtId="0" fontId="15" fillId="0" borderId="0" xfId="0" quotePrefix="1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164" fontId="18" fillId="0" borderId="58" xfId="1" applyFont="1" applyBorder="1">
      <alignment vertical="center"/>
    </xf>
    <xf numFmtId="164" fontId="18" fillId="0" borderId="58" xfId="0" applyNumberFormat="1" applyFont="1" applyBorder="1">
      <alignment vertical="center"/>
    </xf>
    <xf numFmtId="164" fontId="7" fillId="0" borderId="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182" fontId="7" fillId="0" borderId="11" xfId="0" applyNumberFormat="1" applyFont="1" applyBorder="1">
      <alignment vertical="center"/>
    </xf>
    <xf numFmtId="182" fontId="7" fillId="0" borderId="12" xfId="0" applyNumberFormat="1" applyFont="1" applyBorder="1">
      <alignment vertical="center"/>
    </xf>
    <xf numFmtId="182" fontId="7" fillId="0" borderId="52" xfId="0" applyNumberFormat="1" applyFont="1" applyBorder="1">
      <alignment vertical="center"/>
    </xf>
    <xf numFmtId="0" fontId="41" fillId="0" borderId="0" xfId="0" applyFont="1">
      <alignment vertical="center"/>
    </xf>
    <xf numFmtId="0" fontId="41" fillId="3" borderId="0" xfId="0" applyFont="1" applyFill="1">
      <alignment vertical="center"/>
    </xf>
    <xf numFmtId="0" fontId="34" fillId="3" borderId="10" xfId="0" applyFont="1" applyFill="1" applyBorder="1">
      <alignment vertical="center"/>
    </xf>
    <xf numFmtId="183" fontId="12" fillId="2" borderId="5" xfId="0" applyNumberFormat="1" applyFont="1" applyFill="1" applyBorder="1">
      <alignment vertical="center"/>
    </xf>
    <xf numFmtId="183" fontId="12" fillId="2" borderId="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0" fontId="7" fillId="4" borderId="44" xfId="0" applyFont="1" applyFill="1" applyBorder="1" applyAlignment="1">
      <alignment horizontal="left" vertical="center" indent="1"/>
    </xf>
    <xf numFmtId="0" fontId="7" fillId="4" borderId="25" xfId="0" applyFont="1" applyFill="1" applyBorder="1" applyAlignment="1">
      <alignment horizontal="left" vertical="center" indent="1"/>
    </xf>
    <xf numFmtId="0" fontId="7" fillId="4" borderId="27" xfId="0" applyFont="1" applyFill="1" applyBorder="1" applyAlignment="1">
      <alignment horizontal="left" vertical="center" indent="1"/>
    </xf>
    <xf numFmtId="0" fontId="7" fillId="4" borderId="26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7" fillId="4" borderId="44" xfId="1" applyNumberFormat="1" applyFont="1" applyFill="1" applyBorder="1" applyAlignment="1">
      <alignment horizontal="left" vertical="center" indent="1"/>
    </xf>
    <xf numFmtId="0" fontId="7" fillId="4" borderId="25" xfId="1" applyNumberFormat="1" applyFont="1" applyFill="1" applyBorder="1" applyAlignment="1">
      <alignment horizontal="left" vertical="center" indent="1"/>
    </xf>
    <xf numFmtId="0" fontId="7" fillId="4" borderId="26" xfId="1" applyNumberFormat="1" applyFont="1" applyFill="1" applyBorder="1" applyAlignment="1">
      <alignment horizontal="left" vertical="center" indent="1"/>
    </xf>
    <xf numFmtId="164" fontId="7" fillId="4" borderId="26" xfId="1" applyFont="1" applyFill="1" applyBorder="1" applyAlignment="1">
      <alignment horizontal="left" vertical="center" indent="1"/>
    </xf>
    <xf numFmtId="164" fontId="7" fillId="0" borderId="46" xfId="1" applyFont="1" applyFill="1" applyBorder="1" applyAlignment="1">
      <alignment horizontal="left" vertical="center" indent="1"/>
    </xf>
    <xf numFmtId="164" fontId="7" fillId="0" borderId="46" xfId="1" applyFont="1" applyFill="1" applyBorder="1">
      <alignment vertical="center"/>
    </xf>
    <xf numFmtId="0" fontId="7" fillId="0" borderId="46" xfId="1" applyNumberFormat="1" applyFont="1" applyFill="1" applyBorder="1">
      <alignment vertical="center"/>
    </xf>
    <xf numFmtId="0" fontId="7" fillId="0" borderId="46" xfId="1" applyNumberFormat="1" applyFont="1" applyFill="1" applyBorder="1" applyAlignment="1">
      <alignment horizontal="left" vertical="center"/>
    </xf>
    <xf numFmtId="0" fontId="7" fillId="0" borderId="0" xfId="1" applyNumberFormat="1" applyFont="1" applyFill="1" applyBorder="1" applyAlignment="1">
      <alignment horizontal="left" vertical="center"/>
    </xf>
    <xf numFmtId="3" fontId="7" fillId="0" borderId="0" xfId="1" applyNumberFormat="1" applyFont="1" applyBorder="1" applyAlignment="1">
      <alignment horizontal="center" vertical="center"/>
    </xf>
    <xf numFmtId="164" fontId="7" fillId="0" borderId="7" xfId="1" applyFont="1" applyBorder="1">
      <alignment vertical="center"/>
    </xf>
    <xf numFmtId="164" fontId="7" fillId="0" borderId="12" xfId="1" applyFont="1" applyBorder="1">
      <alignment vertical="center"/>
    </xf>
    <xf numFmtId="184" fontId="7" fillId="0" borderId="7" xfId="0" applyNumberFormat="1" applyFont="1" applyBorder="1">
      <alignment vertical="center"/>
    </xf>
    <xf numFmtId="184" fontId="7" fillId="0" borderId="12" xfId="0" applyNumberFormat="1" applyFont="1" applyBorder="1">
      <alignment vertical="center"/>
    </xf>
    <xf numFmtId="0" fontId="7" fillId="4" borderId="26" xfId="1" applyNumberFormat="1" applyFont="1" applyFill="1" applyBorder="1" applyAlignment="1">
      <alignment vertical="center"/>
    </xf>
    <xf numFmtId="0" fontId="7" fillId="4" borderId="26" xfId="1" applyNumberFormat="1" applyFont="1" applyFill="1" applyBorder="1">
      <alignment vertical="center"/>
    </xf>
    <xf numFmtId="0" fontId="7" fillId="0" borderId="0" xfId="1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 indent="1"/>
    </xf>
    <xf numFmtId="0" fontId="7" fillId="4" borderId="3" xfId="0" applyFont="1" applyFill="1" applyBorder="1" applyAlignment="1">
      <alignment horizontal="left" vertical="center" indent="1"/>
    </xf>
    <xf numFmtId="164" fontId="7" fillId="4" borderId="26" xfId="1" applyFont="1" applyFill="1" applyBorder="1" applyAlignment="1">
      <alignment vertical="center"/>
    </xf>
    <xf numFmtId="0" fontId="7" fillId="4" borderId="25" xfId="1" applyNumberFormat="1" applyFont="1" applyFill="1" applyBorder="1" applyAlignment="1">
      <alignment vertical="center"/>
    </xf>
    <xf numFmtId="0" fontId="7" fillId="4" borderId="25" xfId="0" applyFont="1" applyFill="1" applyBorder="1">
      <alignment vertical="center"/>
    </xf>
    <xf numFmtId="0" fontId="7" fillId="4" borderId="27" xfId="0" applyFont="1" applyFill="1" applyBorder="1">
      <alignment vertical="center"/>
    </xf>
    <xf numFmtId="164" fontId="33" fillId="0" borderId="0" xfId="0" applyNumberFormat="1" applyFont="1">
      <alignment vertical="center"/>
    </xf>
    <xf numFmtId="0" fontId="14" fillId="0" borderId="0" xfId="1" applyNumberFormat="1" applyFont="1">
      <alignment vertical="center"/>
    </xf>
    <xf numFmtId="184" fontId="7" fillId="0" borderId="2" xfId="0" applyNumberFormat="1" applyFont="1" applyBorder="1">
      <alignment vertical="center"/>
    </xf>
    <xf numFmtId="184" fontId="7" fillId="0" borderId="52" xfId="0" applyNumberFormat="1" applyFont="1" applyBorder="1">
      <alignment vertical="center"/>
    </xf>
    <xf numFmtId="0" fontId="12" fillId="2" borderId="6" xfId="0" applyFont="1" applyFill="1" applyBorder="1" applyAlignment="1">
      <alignment horizontal="centerContinuous" vertical="center"/>
    </xf>
    <xf numFmtId="0" fontId="12" fillId="2" borderId="5" xfId="0" applyFont="1" applyFill="1" applyBorder="1" applyAlignment="1">
      <alignment horizontal="centerContinuous" vertical="center"/>
    </xf>
    <xf numFmtId="0" fontId="7" fillId="4" borderId="11" xfId="0" applyFont="1" applyFill="1" applyBorder="1" applyAlignment="1">
      <alignment horizontal="left" vertical="center" indent="1"/>
    </xf>
    <xf numFmtId="0" fontId="12" fillId="2" borderId="9" xfId="0" applyFont="1" applyFill="1" applyBorder="1" applyAlignment="1">
      <alignment horizontal="centerContinuous" vertical="center"/>
    </xf>
    <xf numFmtId="3" fontId="7" fillId="0" borderId="2" xfId="0" applyNumberFormat="1" applyFont="1" applyBorder="1">
      <alignment vertical="center"/>
    </xf>
    <xf numFmtId="3" fontId="7" fillId="0" borderId="52" xfId="0" applyNumberFormat="1" applyFont="1" applyBorder="1">
      <alignment vertical="center"/>
    </xf>
    <xf numFmtId="185" fontId="7" fillId="0" borderId="2" xfId="0" applyNumberFormat="1" applyFont="1" applyBorder="1">
      <alignment vertical="center"/>
    </xf>
    <xf numFmtId="185" fontId="7" fillId="0" borderId="52" xfId="0" applyNumberFormat="1" applyFont="1" applyBorder="1">
      <alignment vertical="center"/>
    </xf>
    <xf numFmtId="0" fontId="7" fillId="4" borderId="26" xfId="0" applyFont="1" applyFill="1" applyBorder="1" applyAlignment="1">
      <alignment horizontal="center" vertical="center"/>
    </xf>
    <xf numFmtId="0" fontId="15" fillId="0" borderId="10" xfId="0" quotePrefix="1" applyFont="1" applyBorder="1">
      <alignment vertical="center"/>
    </xf>
    <xf numFmtId="0" fontId="15" fillId="0" borderId="26" xfId="0" quotePrefix="1" applyFont="1" applyBorder="1">
      <alignment vertical="center"/>
    </xf>
    <xf numFmtId="0" fontId="6" fillId="0" borderId="10" xfId="0" applyFont="1" applyBorder="1">
      <alignment vertical="center"/>
    </xf>
    <xf numFmtId="0" fontId="6" fillId="0" borderId="26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26" xfId="0" quotePrefix="1" applyFont="1" applyBorder="1">
      <alignment vertical="center"/>
    </xf>
    <xf numFmtId="0" fontId="12" fillId="2" borderId="24" xfId="0" applyFont="1" applyFill="1" applyBorder="1" applyAlignment="1">
      <alignment horizontal="centerContinuous" vertical="center"/>
    </xf>
    <xf numFmtId="164" fontId="7" fillId="4" borderId="1" xfId="1" applyFont="1" applyFill="1" applyBorder="1" applyAlignment="1">
      <alignment horizontal="left" vertical="center" indent="1"/>
    </xf>
    <xf numFmtId="164" fontId="7" fillId="4" borderId="3" xfId="1" applyFont="1" applyFill="1" applyBorder="1" applyAlignment="1">
      <alignment horizontal="left" vertical="center" indent="1"/>
    </xf>
    <xf numFmtId="0" fontId="7" fillId="4" borderId="44" xfId="1" applyNumberFormat="1" applyFont="1" applyFill="1" applyBorder="1" applyAlignment="1">
      <alignment horizontal="left" vertical="center"/>
    </xf>
    <xf numFmtId="164" fontId="7" fillId="4" borderId="12" xfId="1" applyFont="1" applyFill="1" applyBorder="1" applyAlignment="1">
      <alignment horizontal="left" vertical="center" indent="1"/>
    </xf>
    <xf numFmtId="164" fontId="7" fillId="4" borderId="45" xfId="1" applyFont="1" applyFill="1" applyBorder="1" applyAlignment="1">
      <alignment horizontal="left" vertical="center" indent="1"/>
    </xf>
    <xf numFmtId="164" fontId="7" fillId="4" borderId="4" xfId="1" applyFont="1" applyFill="1" applyBorder="1" applyAlignment="1">
      <alignment horizontal="left" vertical="center" indent="1"/>
    </xf>
    <xf numFmtId="0" fontId="7" fillId="0" borderId="46" xfId="1" applyNumberFormat="1" applyFont="1" applyFill="1" applyBorder="1" applyAlignment="1">
      <alignment horizontal="left" vertical="center" indent="1"/>
    </xf>
    <xf numFmtId="0" fontId="7" fillId="4" borderId="10" xfId="0" applyFont="1" applyFill="1" applyBorder="1" applyAlignment="1">
      <alignment horizontal="left" vertical="center"/>
    </xf>
    <xf numFmtId="0" fontId="7" fillId="4" borderId="26" xfId="0" applyFont="1" applyFill="1" applyBorder="1" applyAlignment="1">
      <alignment horizontal="left" vertical="center"/>
    </xf>
    <xf numFmtId="167" fontId="7" fillId="0" borderId="0" xfId="2" applyNumberFormat="1" applyFont="1">
      <alignment vertical="center"/>
    </xf>
    <xf numFmtId="0" fontId="12" fillId="2" borderId="24" xfId="0" applyFont="1" applyFill="1" applyBorder="1" applyAlignment="1">
      <alignment horizontal="center" vertical="center"/>
    </xf>
    <xf numFmtId="0" fontId="7" fillId="4" borderId="15" xfId="1" applyNumberFormat="1" applyFont="1" applyFill="1" applyBorder="1">
      <alignment vertical="center"/>
    </xf>
    <xf numFmtId="0" fontId="15" fillId="0" borderId="0" xfId="0" quotePrefix="1" applyFont="1">
      <alignment vertical="center"/>
    </xf>
    <xf numFmtId="164" fontId="7" fillId="4" borderId="27" xfId="1" applyFont="1" applyFill="1" applyBorder="1" applyAlignment="1">
      <alignment horizontal="left" vertical="center" indent="1"/>
    </xf>
    <xf numFmtId="0" fontId="10" fillId="0" borderId="10" xfId="0" applyFont="1" applyBorder="1">
      <alignment vertical="center"/>
    </xf>
    <xf numFmtId="0" fontId="10" fillId="0" borderId="26" xfId="0" applyFont="1" applyBorder="1">
      <alignment vertical="center"/>
    </xf>
    <xf numFmtId="0" fontId="7" fillId="4" borderId="3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44" xfId="1" applyNumberFormat="1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/>
    </xf>
    <xf numFmtId="14" fontId="16" fillId="5" borderId="58" xfId="0" applyNumberFormat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left" vertical="center"/>
    </xf>
    <xf numFmtId="0" fontId="7" fillId="4" borderId="26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7" fillId="0" borderId="0" xfId="1" applyNumberFormat="1" applyFont="1" applyBorder="1" applyAlignment="1">
      <alignment vertical="center"/>
    </xf>
    <xf numFmtId="164" fontId="7" fillId="0" borderId="0" xfId="1" applyFont="1" applyFill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164" fontId="12" fillId="4" borderId="12" xfId="1" applyFont="1" applyFill="1" applyBorder="1">
      <alignment vertical="center"/>
    </xf>
    <xf numFmtId="164" fontId="12" fillId="4" borderId="7" xfId="1" applyFont="1" applyFill="1" applyBorder="1">
      <alignment vertical="center"/>
    </xf>
    <xf numFmtId="164" fontId="18" fillId="0" borderId="26" xfId="1" applyFont="1" applyBorder="1">
      <alignment vertical="center"/>
    </xf>
    <xf numFmtId="164" fontId="17" fillId="0" borderId="0" xfId="1" applyFont="1">
      <alignment vertical="center"/>
    </xf>
    <xf numFmtId="164" fontId="12" fillId="4" borderId="52" xfId="1" applyFont="1" applyFill="1" applyBorder="1">
      <alignment vertical="center"/>
    </xf>
    <xf numFmtId="0" fontId="6" fillId="0" borderId="10" xfId="0" applyFont="1" applyBorder="1" applyAlignment="1">
      <alignment horizontal="left" vertical="center" indent="1"/>
    </xf>
    <xf numFmtId="14" fontId="7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indent="1"/>
    </xf>
    <xf numFmtId="164" fontId="7" fillId="0" borderId="26" xfId="1" applyFont="1" applyBorder="1">
      <alignment vertical="center"/>
    </xf>
    <xf numFmtId="0" fontId="7" fillId="0" borderId="10" xfId="0" applyFont="1" applyBorder="1" applyAlignment="1">
      <alignment horizontal="left" vertical="center" indent="1"/>
    </xf>
    <xf numFmtId="164" fontId="7" fillId="0" borderId="10" xfId="1" applyFont="1" applyBorder="1">
      <alignment vertical="center"/>
    </xf>
    <xf numFmtId="0" fontId="6" fillId="0" borderId="26" xfId="0" applyFont="1" applyBorder="1" applyAlignment="1">
      <alignment horizontal="left" vertical="center" indent="1"/>
    </xf>
    <xf numFmtId="0" fontId="24" fillId="0" borderId="10" xfId="0" applyFont="1" applyBorder="1">
      <alignment vertical="center"/>
    </xf>
    <xf numFmtId="167" fontId="7" fillId="0" borderId="0" xfId="0" applyNumberFormat="1" applyFont="1">
      <alignment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1" applyFont="1" applyBorder="1" applyAlignment="1">
      <alignment horizontal="left" vertical="center"/>
    </xf>
    <xf numFmtId="0" fontId="10" fillId="0" borderId="0" xfId="1" applyNumberFormat="1" applyFont="1" applyFill="1" applyBorder="1" applyAlignment="1">
      <alignment horizontal="center" vertical="center"/>
    </xf>
    <xf numFmtId="164" fontId="7" fillId="4" borderId="30" xfId="1" applyFont="1" applyFill="1" applyBorder="1" applyAlignment="1">
      <alignment horizontal="center" vertical="center"/>
    </xf>
    <xf numFmtId="164" fontId="7" fillId="4" borderId="44" xfId="1" applyFont="1" applyFill="1" applyBorder="1" applyAlignment="1">
      <alignment horizontal="center" vertical="center"/>
    </xf>
    <xf numFmtId="9" fontId="7" fillId="4" borderId="49" xfId="2" applyFont="1" applyFill="1" applyBorder="1" applyAlignment="1">
      <alignment horizontal="center" vertical="center"/>
    </xf>
    <xf numFmtId="9" fontId="7" fillId="4" borderId="8" xfId="2" applyFont="1" applyFill="1" applyBorder="1" applyAlignment="1">
      <alignment horizontal="center" vertical="center"/>
    </xf>
    <xf numFmtId="9" fontId="10" fillId="2" borderId="49" xfId="2" applyFont="1" applyFill="1" applyBorder="1" applyAlignment="1">
      <alignment horizontal="center" vertical="center"/>
    </xf>
    <xf numFmtId="9" fontId="7" fillId="4" borderId="48" xfId="2" applyFont="1" applyFill="1" applyBorder="1" applyAlignment="1">
      <alignment horizontal="center" vertical="center"/>
    </xf>
    <xf numFmtId="0" fontId="7" fillId="4" borderId="1" xfId="2" applyNumberFormat="1" applyFont="1" applyFill="1" applyBorder="1" applyAlignment="1">
      <alignment horizontal="center" vertical="center"/>
    </xf>
    <xf numFmtId="0" fontId="7" fillId="4" borderId="1" xfId="2" applyNumberFormat="1" applyFont="1" applyFill="1" applyBorder="1" applyAlignment="1">
      <alignment horizontal="left" vertical="center" wrapText="1"/>
    </xf>
    <xf numFmtId="168" fontId="7" fillId="7" borderId="7" xfId="1" applyNumberFormat="1" applyFont="1" applyFill="1" applyBorder="1" applyAlignment="1">
      <alignment horizontal="center" vertical="center"/>
    </xf>
    <xf numFmtId="167" fontId="7" fillId="4" borderId="1" xfId="2" applyNumberFormat="1" applyFont="1" applyFill="1" applyBorder="1" applyAlignment="1">
      <alignment horizontal="right" vertical="center" indent="1"/>
    </xf>
    <xf numFmtId="167" fontId="7" fillId="7" borderId="7" xfId="2" applyNumberFormat="1" applyFont="1" applyFill="1" applyBorder="1" applyAlignment="1">
      <alignment horizontal="right" vertical="center" indent="1"/>
    </xf>
    <xf numFmtId="0" fontId="7" fillId="7" borderId="7" xfId="2" applyNumberFormat="1" applyFont="1" applyFill="1" applyBorder="1" applyAlignment="1">
      <alignment horizontal="center" vertical="center"/>
    </xf>
    <xf numFmtId="164" fontId="7" fillId="7" borderId="7" xfId="1" applyFont="1" applyFill="1" applyBorder="1" applyAlignment="1">
      <alignment horizontal="right" vertical="center" indent="1"/>
    </xf>
    <xf numFmtId="164" fontId="7" fillId="7" borderId="2" xfId="1" applyFont="1" applyFill="1" applyBorder="1">
      <alignment vertical="center"/>
    </xf>
    <xf numFmtId="164" fontId="40" fillId="7" borderId="26" xfId="1" applyFont="1" applyFill="1" applyBorder="1" applyAlignment="1">
      <alignment horizontal="center" vertical="center"/>
    </xf>
    <xf numFmtId="0" fontId="7" fillId="4" borderId="27" xfId="2" applyNumberFormat="1" applyFont="1" applyFill="1" applyBorder="1" applyAlignment="1">
      <alignment horizontal="center" vertical="center"/>
    </xf>
    <xf numFmtId="0" fontId="7" fillId="7" borderId="39" xfId="2" applyNumberFormat="1" applyFont="1" applyFill="1" applyBorder="1" applyAlignment="1">
      <alignment horizontal="center" vertical="center"/>
    </xf>
    <xf numFmtId="14" fontId="7" fillId="7" borderId="63" xfId="2" applyNumberFormat="1" applyFont="1" applyFill="1" applyBorder="1" applyAlignment="1">
      <alignment horizontal="center" vertical="center"/>
    </xf>
    <xf numFmtId="14" fontId="7" fillId="7" borderId="53" xfId="2" applyNumberFormat="1" applyFont="1" applyFill="1" applyBorder="1" applyAlignment="1">
      <alignment horizontal="center" vertical="center"/>
    </xf>
    <xf numFmtId="168" fontId="7" fillId="7" borderId="63" xfId="1" applyNumberFormat="1" applyFont="1" applyFill="1" applyBorder="1" applyAlignment="1">
      <alignment horizontal="center" vertical="center"/>
    </xf>
    <xf numFmtId="164" fontId="7" fillId="7" borderId="63" xfId="1" applyFont="1" applyFill="1" applyBorder="1" applyAlignment="1">
      <alignment horizontal="center" vertical="center"/>
    </xf>
    <xf numFmtId="164" fontId="7" fillId="7" borderId="63" xfId="1" applyFont="1" applyFill="1" applyBorder="1">
      <alignment vertical="center"/>
    </xf>
    <xf numFmtId="164" fontId="7" fillId="7" borderId="39" xfId="1" applyFont="1" applyFill="1" applyBorder="1" applyAlignment="1">
      <alignment horizontal="right" vertical="center" indent="1"/>
    </xf>
    <xf numFmtId="164" fontId="7" fillId="7" borderId="53" xfId="1" applyFont="1" applyFill="1" applyBorder="1" applyAlignment="1">
      <alignment horizontal="center" vertical="center"/>
    </xf>
    <xf numFmtId="0" fontId="7" fillId="7" borderId="1" xfId="2" applyNumberFormat="1" applyFont="1" applyFill="1" applyBorder="1" applyAlignment="1">
      <alignment horizontal="center" vertical="center"/>
    </xf>
    <xf numFmtId="14" fontId="7" fillId="7" borderId="7" xfId="2" applyNumberFormat="1" applyFont="1" applyFill="1" applyBorder="1" applyAlignment="1">
      <alignment horizontal="center" vertical="center"/>
    </xf>
    <xf numFmtId="14" fontId="7" fillId="7" borderId="2" xfId="2" applyNumberFormat="1" applyFont="1" applyFill="1" applyBorder="1" applyAlignment="1">
      <alignment horizontal="center" vertical="center"/>
    </xf>
    <xf numFmtId="164" fontId="7" fillId="7" borderId="7" xfId="1" applyFont="1" applyFill="1" applyBorder="1" applyAlignment="1">
      <alignment horizontal="center" vertical="center"/>
    </xf>
    <xf numFmtId="164" fontId="7" fillId="7" borderId="1" xfId="1" applyFont="1" applyFill="1" applyBorder="1" applyAlignment="1">
      <alignment horizontal="right" vertical="center" indent="1"/>
    </xf>
    <xf numFmtId="168" fontId="7" fillId="0" borderId="0" xfId="1" applyNumberFormat="1" applyFont="1" applyAlignment="1">
      <alignment vertical="center"/>
    </xf>
    <xf numFmtId="14" fontId="7" fillId="0" borderId="0" xfId="0" applyNumberFormat="1" applyFont="1">
      <alignment vertical="center"/>
    </xf>
    <xf numFmtId="0" fontId="7" fillId="4" borderId="13" xfId="2" applyNumberFormat="1" applyFont="1" applyFill="1" applyBorder="1" applyAlignment="1">
      <alignment horizontal="center" vertical="center"/>
    </xf>
    <xf numFmtId="0" fontId="7" fillId="4" borderId="14" xfId="2" applyNumberFormat="1" applyFont="1" applyFill="1" applyBorder="1" applyAlignment="1">
      <alignment horizontal="center" vertical="center"/>
    </xf>
    <xf numFmtId="164" fontId="7" fillId="4" borderId="14" xfId="1" applyFont="1" applyFill="1" applyBorder="1">
      <alignment vertical="center"/>
    </xf>
    <xf numFmtId="10" fontId="7" fillId="4" borderId="14" xfId="2" applyNumberFormat="1" applyFont="1" applyFill="1" applyBorder="1" applyAlignment="1">
      <alignment horizontal="right" vertical="center" indent="1"/>
    </xf>
    <xf numFmtId="14" fontId="7" fillId="4" borderId="14" xfId="2" applyNumberFormat="1" applyFont="1" applyFill="1" applyBorder="1" applyAlignment="1">
      <alignment horizontal="center" vertical="center"/>
    </xf>
    <xf numFmtId="14" fontId="7" fillId="4" borderId="15" xfId="2" applyNumberFormat="1" applyFont="1" applyFill="1" applyBorder="1" applyAlignment="1">
      <alignment horizontal="center" vertical="center"/>
    </xf>
    <xf numFmtId="168" fontId="7" fillId="7" borderId="3" xfId="2" applyNumberFormat="1" applyFont="1" applyFill="1" applyBorder="1" applyAlignment="1">
      <alignment horizontal="center" vertical="center"/>
    </xf>
    <xf numFmtId="168" fontId="7" fillId="7" borderId="8" xfId="2" applyNumberFormat="1" applyFont="1" applyFill="1" applyBorder="1" applyAlignment="1">
      <alignment horizontal="center" vertical="center"/>
    </xf>
    <xf numFmtId="168" fontId="7" fillId="4" borderId="8" xfId="2" applyNumberFormat="1" applyFont="1" applyFill="1" applyBorder="1" applyAlignment="1">
      <alignment horizontal="center" vertical="center"/>
    </xf>
    <xf numFmtId="167" fontId="4" fillId="0" borderId="0" xfId="2" applyNumberFormat="1" applyFont="1">
      <alignment vertical="center"/>
    </xf>
    <xf numFmtId="14" fontId="7" fillId="7" borderId="3" xfId="0" applyNumberFormat="1" applyFont="1" applyFill="1" applyBorder="1" applyAlignment="1">
      <alignment horizontal="center" vertical="center"/>
    </xf>
    <xf numFmtId="164" fontId="7" fillId="7" borderId="8" xfId="0" applyNumberFormat="1" applyFont="1" applyFill="1" applyBorder="1" applyAlignment="1">
      <alignment horizontal="center" vertical="center"/>
    </xf>
    <xf numFmtId="166" fontId="7" fillId="7" borderId="4" xfId="0" applyNumberFormat="1" applyFont="1" applyFill="1" applyBorder="1">
      <alignment vertical="center"/>
    </xf>
    <xf numFmtId="166" fontId="7" fillId="0" borderId="46" xfId="0" applyNumberFormat="1" applyFont="1" applyBorder="1">
      <alignment vertical="center"/>
    </xf>
    <xf numFmtId="166" fontId="7" fillId="0" borderId="0" xfId="0" applyNumberFormat="1" applyFont="1">
      <alignment vertical="center"/>
    </xf>
    <xf numFmtId="164" fontId="7" fillId="7" borderId="45" xfId="1" applyFont="1" applyFill="1" applyBorder="1" applyAlignment="1">
      <alignment horizontal="right" vertical="center" indent="1"/>
    </xf>
    <xf numFmtId="0" fontId="43" fillId="0" borderId="0" xfId="0" applyFont="1" applyAlignment="1">
      <alignment horizontal="left" vertical="center"/>
    </xf>
    <xf numFmtId="0" fontId="7" fillId="0" borderId="0" xfId="1" applyNumberFormat="1" applyFont="1" applyAlignment="1">
      <alignment horizontal="center" vertical="center"/>
    </xf>
    <xf numFmtId="0" fontId="7" fillId="0" borderId="46" xfId="1" applyNumberFormat="1" applyFont="1" applyBorder="1" applyAlignment="1">
      <alignment vertical="center"/>
    </xf>
    <xf numFmtId="0" fontId="7" fillId="0" borderId="0" xfId="1" applyNumberFormat="1" applyFont="1" applyAlignment="1">
      <alignment vertical="center"/>
    </xf>
    <xf numFmtId="0" fontId="48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0" fillId="0" borderId="71" xfId="0" applyBorder="1">
      <alignment vertical="center"/>
    </xf>
    <xf numFmtId="0" fontId="44" fillId="0" borderId="0" xfId="3" applyAlignme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0" fillId="0" borderId="0" xfId="0" applyAlignment="1">
      <alignment horizontal="right" vertical="center"/>
    </xf>
    <xf numFmtId="0" fontId="7" fillId="4" borderId="37" xfId="0" applyFont="1" applyFill="1" applyBorder="1" applyAlignment="1">
      <alignment horizontal="center" vertical="center"/>
    </xf>
    <xf numFmtId="0" fontId="44" fillId="0" borderId="0" xfId="4">
      <alignment vertical="center"/>
    </xf>
    <xf numFmtId="14" fontId="43" fillId="0" borderId="0" xfId="0" quotePrefix="1" applyNumberFormat="1" applyFont="1" applyAlignment="1">
      <alignment horizontal="left" vertical="center"/>
    </xf>
    <xf numFmtId="164" fontId="0" fillId="0" borderId="0" xfId="1" applyFont="1">
      <alignment vertical="center"/>
    </xf>
    <xf numFmtId="186" fontId="0" fillId="0" borderId="0" xfId="0" applyNumberFormat="1">
      <alignment vertical="center"/>
    </xf>
    <xf numFmtId="186" fontId="7" fillId="0" borderId="0" xfId="0" applyNumberFormat="1" applyFont="1" applyAlignment="1">
      <alignment horizontal="center" vertical="center"/>
    </xf>
    <xf numFmtId="186" fontId="7" fillId="4" borderId="7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4" fontId="7" fillId="4" borderId="52" xfId="1" applyFont="1" applyFill="1" applyBorder="1">
      <alignment vertical="center"/>
    </xf>
    <xf numFmtId="0" fontId="56" fillId="5" borderId="0" xfId="0" applyFont="1" applyFill="1">
      <alignment vertical="center"/>
    </xf>
    <xf numFmtId="164" fontId="56" fillId="5" borderId="0" xfId="1" applyFont="1" applyFill="1">
      <alignment vertical="center"/>
    </xf>
    <xf numFmtId="164" fontId="56" fillId="5" borderId="0" xfId="1" applyFont="1" applyFill="1" applyAlignment="1">
      <alignment horizontal="center" vertical="center"/>
    </xf>
    <xf numFmtId="186" fontId="56" fillId="5" borderId="0" xfId="0" applyNumberFormat="1" applyFont="1" applyFill="1" applyAlignment="1">
      <alignment horizontal="center" vertical="center"/>
    </xf>
    <xf numFmtId="0" fontId="56" fillId="5" borderId="0" xfId="0" applyFont="1" applyFill="1" applyAlignment="1">
      <alignment horizontal="center" vertical="center"/>
    </xf>
    <xf numFmtId="0" fontId="19" fillId="5" borderId="0" xfId="0" applyFont="1" applyFill="1">
      <alignment vertical="center"/>
    </xf>
    <xf numFmtId="0" fontId="56" fillId="5" borderId="0" xfId="0" applyFont="1" applyFill="1" applyAlignment="1">
      <alignment horizontal="left" vertical="center"/>
    </xf>
    <xf numFmtId="186" fontId="7" fillId="4" borderId="3" xfId="0" applyNumberFormat="1" applyFont="1" applyFill="1" applyBorder="1" applyAlignment="1">
      <alignment horizontal="center" vertical="center"/>
    </xf>
    <xf numFmtId="164" fontId="7" fillId="0" borderId="0" xfId="0" applyNumberFormat="1" applyFont="1">
      <alignment vertical="center"/>
    </xf>
    <xf numFmtId="49" fontId="7" fillId="4" borderId="3" xfId="0" applyNumberFormat="1" applyFont="1" applyFill="1" applyBorder="1" applyAlignment="1">
      <alignment horizontal="center" vertical="center"/>
    </xf>
    <xf numFmtId="187" fontId="19" fillId="5" borderId="0" xfId="0" applyNumberFormat="1" applyFont="1" applyFill="1">
      <alignment vertical="center"/>
    </xf>
    <xf numFmtId="187" fontId="0" fillId="0" borderId="0" xfId="0" applyNumberFormat="1">
      <alignment vertical="center"/>
    </xf>
    <xf numFmtId="187" fontId="7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186" fontId="7" fillId="4" borderId="3" xfId="1" applyNumberFormat="1" applyFont="1" applyFill="1" applyBorder="1" applyAlignment="1">
      <alignment horizontal="center" vertical="center"/>
    </xf>
    <xf numFmtId="164" fontId="7" fillId="4" borderId="4" xfId="1" applyFont="1" applyFill="1" applyBorder="1" applyAlignment="1">
      <alignment horizontal="right" vertical="center"/>
    </xf>
    <xf numFmtId="164" fontId="7" fillId="4" borderId="10" xfId="1" applyFont="1" applyFill="1" applyBorder="1" applyAlignment="1">
      <alignment horizontal="left" vertical="center" wrapText="1"/>
    </xf>
    <xf numFmtId="165" fontId="33" fillId="0" borderId="0" xfId="0" applyNumberFormat="1" applyFont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186" fontId="7" fillId="4" borderId="1" xfId="1" applyNumberFormat="1" applyFont="1" applyFill="1" applyBorder="1" applyAlignment="1">
      <alignment horizontal="center" vertical="center"/>
    </xf>
    <xf numFmtId="164" fontId="7" fillId="4" borderId="26" xfId="1" applyFont="1" applyFill="1" applyBorder="1" applyAlignment="1">
      <alignment horizontal="left" vertical="center" wrapText="1"/>
    </xf>
    <xf numFmtId="0" fontId="7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57" fillId="5" borderId="0" xfId="0" applyFont="1" applyFill="1" applyAlignment="1">
      <alignment horizontal="center" vertical="center"/>
    </xf>
    <xf numFmtId="0" fontId="57" fillId="5" borderId="0" xfId="0" applyFont="1" applyFill="1">
      <alignment vertical="center"/>
    </xf>
    <xf numFmtId="164" fontId="57" fillId="5" borderId="0" xfId="1" applyFont="1" applyFill="1" applyProtection="1">
      <alignment vertical="center"/>
    </xf>
    <xf numFmtId="0" fontId="57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164" fontId="10" fillId="2" borderId="5" xfId="1" applyFont="1" applyFill="1" applyBorder="1" applyAlignment="1" applyProtection="1">
      <alignment horizontal="center" vertical="center"/>
    </xf>
    <xf numFmtId="164" fontId="10" fillId="2" borderId="9" xfId="1" applyFont="1" applyFill="1" applyBorder="1" applyAlignment="1" applyProtection="1">
      <alignment horizontal="center" vertical="center"/>
    </xf>
    <xf numFmtId="164" fontId="10" fillId="2" borderId="6" xfId="1" applyFont="1" applyFill="1" applyBorder="1" applyAlignment="1" applyProtection="1">
      <alignment horizontal="center" vertical="center"/>
    </xf>
    <xf numFmtId="164" fontId="7" fillId="4" borderId="27" xfId="1" applyFont="1" applyFill="1" applyBorder="1" applyProtection="1">
      <alignment vertical="center"/>
    </xf>
    <xf numFmtId="164" fontId="7" fillId="0" borderId="0" xfId="1" applyFont="1" applyFill="1" applyBorder="1" applyProtection="1">
      <alignment vertical="center"/>
    </xf>
    <xf numFmtId="10" fontId="7" fillId="0" borderId="0" xfId="2" applyNumberFormat="1" applyFont="1" applyFill="1" applyBorder="1" applyProtection="1">
      <alignment vertical="center"/>
    </xf>
    <xf numFmtId="164" fontId="11" fillId="5" borderId="0" xfId="1" applyFont="1" applyFill="1" applyBorder="1" applyAlignment="1" applyProtection="1">
      <alignment horizontal="center" vertical="center"/>
    </xf>
    <xf numFmtId="9" fontId="57" fillId="0" borderId="0" xfId="2" applyFont="1" applyProtection="1">
      <alignment vertical="center"/>
    </xf>
    <xf numFmtId="3" fontId="11" fillId="5" borderId="58" xfId="1" applyNumberFormat="1" applyFont="1" applyFill="1" applyBorder="1" applyAlignment="1" applyProtection="1">
      <alignment horizontal="center" vertical="center"/>
    </xf>
    <xf numFmtId="3" fontId="12" fillId="0" borderId="58" xfId="1" applyNumberFormat="1" applyFont="1" applyFill="1" applyBorder="1" applyAlignment="1" applyProtection="1">
      <alignment vertical="center"/>
    </xf>
    <xf numFmtId="10" fontId="7" fillId="0" borderId="0" xfId="2" applyNumberFormat="1" applyFont="1" applyBorder="1" applyProtection="1">
      <alignment vertical="center"/>
    </xf>
    <xf numFmtId="3" fontId="10" fillId="2" borderId="9" xfId="1" applyNumberFormat="1" applyFont="1" applyFill="1" applyBorder="1" applyAlignment="1" applyProtection="1">
      <alignment horizontal="center" vertical="center" wrapText="1"/>
    </xf>
    <xf numFmtId="3" fontId="10" fillId="2" borderId="6" xfId="1" applyNumberFormat="1" applyFont="1" applyFill="1" applyBorder="1" applyAlignment="1" applyProtection="1">
      <alignment horizontal="center" vertical="center" wrapText="1"/>
    </xf>
    <xf numFmtId="164" fontId="10" fillId="2" borderId="5" xfId="0" applyNumberFormat="1" applyFont="1" applyFill="1" applyBorder="1" applyAlignment="1">
      <alignment horizontal="center" vertical="center"/>
    </xf>
    <xf numFmtId="164" fontId="7" fillId="4" borderId="4" xfId="1" applyFont="1" applyFill="1" applyBorder="1" applyProtection="1">
      <alignment vertical="center"/>
    </xf>
    <xf numFmtId="10" fontId="57" fillId="0" borderId="0" xfId="2" applyNumberFormat="1" applyFont="1" applyBorder="1" applyProtection="1">
      <alignment vertical="center"/>
    </xf>
    <xf numFmtId="188" fontId="10" fillId="2" borderId="5" xfId="0" applyNumberFormat="1" applyFont="1" applyFill="1" applyBorder="1" applyAlignment="1">
      <alignment horizontal="center" vertical="center"/>
    </xf>
    <xf numFmtId="164" fontId="10" fillId="2" borderId="9" xfId="2" applyNumberFormat="1" applyFont="1" applyFill="1" applyBorder="1" applyAlignment="1" applyProtection="1">
      <alignment vertical="center"/>
    </xf>
    <xf numFmtId="10" fontId="10" fillId="2" borderId="9" xfId="2" applyNumberFormat="1" applyFont="1" applyFill="1" applyBorder="1" applyAlignment="1" applyProtection="1">
      <alignment horizontal="center" vertical="center"/>
    </xf>
    <xf numFmtId="10" fontId="10" fillId="2" borderId="6" xfId="2" applyNumberFormat="1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/>
    </xf>
    <xf numFmtId="187" fontId="7" fillId="0" borderId="0" xfId="1" applyNumberFormat="1" applyFont="1" applyFill="1" applyBorder="1" applyAlignment="1">
      <alignment horizontal="center" vertical="center"/>
    </xf>
    <xf numFmtId="164" fontId="7" fillId="0" borderId="0" xfId="1" quotePrefix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Continuous" vertical="center"/>
    </xf>
    <xf numFmtId="164" fontId="10" fillId="2" borderId="28" xfId="0" applyNumberFormat="1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187" fontId="7" fillId="2" borderId="56" xfId="0" applyNumberFormat="1" applyFont="1" applyFill="1" applyBorder="1" applyAlignment="1">
      <alignment horizontal="center" vertical="center" wrapText="1"/>
    </xf>
    <xf numFmtId="186" fontId="7" fillId="2" borderId="37" xfId="0" applyNumberFormat="1" applyFont="1" applyFill="1" applyBorder="1" applyAlignment="1">
      <alignment horizontal="center" vertical="center" wrapText="1"/>
    </xf>
    <xf numFmtId="0" fontId="7" fillId="2" borderId="66" xfId="1" applyNumberFormat="1" applyFont="1" applyFill="1" applyBorder="1" applyAlignment="1">
      <alignment horizontal="center" vertical="center" wrapText="1"/>
    </xf>
    <xf numFmtId="0" fontId="7" fillId="2" borderId="48" xfId="1" applyNumberFormat="1" applyFont="1" applyFill="1" applyBorder="1" applyAlignment="1">
      <alignment horizontal="center" vertical="center" wrapText="1"/>
    </xf>
    <xf numFmtId="0" fontId="7" fillId="2" borderId="56" xfId="1" applyNumberFormat="1" applyFont="1" applyFill="1" applyBorder="1" applyAlignment="1">
      <alignment horizontal="center" vertical="center" wrapText="1"/>
    </xf>
    <xf numFmtId="0" fontId="7" fillId="2" borderId="37" xfId="1" applyNumberFormat="1" applyFont="1" applyFill="1" applyBorder="1" applyAlignment="1">
      <alignment horizontal="center" vertical="center" wrapText="1"/>
    </xf>
    <xf numFmtId="0" fontId="7" fillId="2" borderId="57" xfId="1" applyNumberFormat="1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186" fontId="7" fillId="4" borderId="12" xfId="0" applyNumberFormat="1" applyFont="1" applyFill="1" applyBorder="1" applyAlignment="1">
      <alignment horizontal="center" vertical="center"/>
    </xf>
    <xf numFmtId="164" fontId="7" fillId="4" borderId="12" xfId="1" applyFont="1" applyFill="1" applyBorder="1" applyAlignment="1">
      <alignment horizontal="center" vertical="center"/>
    </xf>
    <xf numFmtId="186" fontId="7" fillId="4" borderId="11" xfId="1" applyNumberFormat="1" applyFont="1" applyFill="1" applyBorder="1" applyAlignment="1">
      <alignment horizontal="center" vertical="center"/>
    </xf>
    <xf numFmtId="164" fontId="7" fillId="4" borderId="15" xfId="1" applyFont="1" applyFill="1" applyBorder="1" applyAlignment="1">
      <alignment horizontal="right" vertical="center"/>
    </xf>
    <xf numFmtId="164" fontId="7" fillId="4" borderId="46" xfId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centerContinuous" vertical="center"/>
    </xf>
    <xf numFmtId="164" fontId="10" fillId="2" borderId="5" xfId="0" applyNumberFormat="1" applyFont="1" applyFill="1" applyBorder="1" applyAlignment="1">
      <alignment horizontal="centerContinuous" vertical="center"/>
    </xf>
    <xf numFmtId="3" fontId="10" fillId="2" borderId="6" xfId="1" applyNumberFormat="1" applyFont="1" applyFill="1" applyBorder="1" applyAlignment="1" applyProtection="1">
      <alignment horizontal="centerContinuous" vertical="center" wrapText="1"/>
    </xf>
    <xf numFmtId="10" fontId="10" fillId="2" borderId="6" xfId="2" applyNumberFormat="1" applyFont="1" applyFill="1" applyBorder="1" applyAlignment="1" applyProtection="1">
      <alignment horizontal="centerContinuous" vertical="center"/>
    </xf>
    <xf numFmtId="0" fontId="58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1" applyNumberFormat="1" applyFont="1" applyFill="1" applyAlignment="1">
      <alignment horizontal="center" vertical="center"/>
    </xf>
    <xf numFmtId="164" fontId="12" fillId="0" borderId="0" xfId="1" applyFont="1" applyFill="1">
      <alignment vertical="center"/>
    </xf>
    <xf numFmtId="0" fontId="15" fillId="2" borderId="0" xfId="1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164" fontId="7" fillId="7" borderId="30" xfId="1" applyFont="1" applyFill="1" applyBorder="1" applyAlignment="1">
      <alignment horizontal="center" vertical="center"/>
    </xf>
    <xf numFmtId="164" fontId="7" fillId="7" borderId="49" xfId="1" applyFont="1" applyFill="1" applyBorder="1" applyAlignment="1">
      <alignment horizontal="center" vertical="center"/>
    </xf>
    <xf numFmtId="164" fontId="7" fillId="7" borderId="8" xfId="1" applyFont="1" applyFill="1" applyBorder="1" applyAlignment="1">
      <alignment horizontal="center" vertical="center"/>
    </xf>
    <xf numFmtId="164" fontId="7" fillId="7" borderId="49" xfId="1" applyFont="1" applyFill="1" applyBorder="1" applyAlignment="1">
      <alignment horizontal="center" vertical="center" wrapText="1"/>
    </xf>
    <xf numFmtId="164" fontId="7" fillId="7" borderId="31" xfId="1" applyFont="1" applyFill="1" applyBorder="1" applyAlignment="1">
      <alignment horizontal="center" vertical="center"/>
    </xf>
    <xf numFmtId="164" fontId="7" fillId="7" borderId="72" xfId="1" applyFont="1" applyFill="1" applyBorder="1" applyAlignment="1">
      <alignment horizontal="center" vertical="center"/>
    </xf>
    <xf numFmtId="164" fontId="7" fillId="7" borderId="14" xfId="1" applyFont="1" applyFill="1" applyBorder="1" applyAlignment="1">
      <alignment horizontal="center" vertical="center"/>
    </xf>
    <xf numFmtId="164" fontId="7" fillId="7" borderId="73" xfId="1" applyFont="1" applyFill="1" applyBorder="1" applyAlignment="1">
      <alignment horizontal="center" vertical="center"/>
    </xf>
    <xf numFmtId="181" fontId="7" fillId="7" borderId="3" xfId="1" applyNumberFormat="1" applyFont="1" applyFill="1" applyBorder="1" applyAlignment="1">
      <alignment horizontal="center" vertical="center"/>
    </xf>
    <xf numFmtId="181" fontId="7" fillId="7" borderId="13" xfId="1" applyNumberFormat="1" applyFont="1" applyFill="1" applyBorder="1" applyAlignment="1">
      <alignment horizontal="center" vertical="center"/>
    </xf>
    <xf numFmtId="164" fontId="7" fillId="7" borderId="30" xfId="1" applyFont="1" applyFill="1" applyBorder="1" applyAlignment="1">
      <alignment horizontal="right" vertical="center"/>
    </xf>
    <xf numFmtId="164" fontId="7" fillId="7" borderId="31" xfId="1" applyFont="1" applyFill="1" applyBorder="1" applyAlignment="1">
      <alignment horizontal="right" vertical="center"/>
    </xf>
    <xf numFmtId="164" fontId="7" fillId="7" borderId="72" xfId="1" applyFont="1" applyFill="1" applyBorder="1" applyAlignment="1">
      <alignment horizontal="right" vertical="center"/>
    </xf>
    <xf numFmtId="164" fontId="7" fillId="7" borderId="4" xfId="1" applyFont="1" applyFill="1" applyBorder="1" applyAlignment="1">
      <alignment horizontal="right" vertical="center"/>
    </xf>
    <xf numFmtId="10" fontId="7" fillId="7" borderId="30" xfId="2" applyNumberFormat="1" applyFont="1" applyFill="1" applyBorder="1" applyAlignment="1">
      <alignment horizontal="right" vertical="center"/>
    </xf>
    <xf numFmtId="164" fontId="7" fillId="7" borderId="15" xfId="1" applyFont="1" applyFill="1" applyBorder="1" applyAlignment="1">
      <alignment horizontal="right" vertical="center"/>
    </xf>
    <xf numFmtId="10" fontId="7" fillId="7" borderId="73" xfId="2" applyNumberFormat="1" applyFont="1" applyFill="1" applyBorder="1" applyAlignment="1">
      <alignment horizontal="right" vertical="center"/>
    </xf>
    <xf numFmtId="164" fontId="7" fillId="7" borderId="6" xfId="0" applyNumberFormat="1" applyFont="1" applyFill="1" applyBorder="1" applyAlignment="1">
      <alignment horizontal="center" vertical="center"/>
    </xf>
    <xf numFmtId="164" fontId="7" fillId="7" borderId="44" xfId="0" applyNumberFormat="1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164" fontId="7" fillId="7" borderId="27" xfId="1" applyFont="1" applyFill="1" applyBorder="1" applyProtection="1">
      <alignment vertical="center"/>
    </xf>
    <xf numFmtId="164" fontId="7" fillId="7" borderId="45" xfId="1" applyFont="1" applyFill="1" applyBorder="1" applyProtection="1">
      <alignment vertical="center"/>
    </xf>
    <xf numFmtId="10" fontId="7" fillId="7" borderId="44" xfId="2" applyNumberFormat="1" applyFont="1" applyFill="1" applyBorder="1" applyAlignment="1" applyProtection="1">
      <alignment horizontal="center" vertical="center"/>
    </xf>
    <xf numFmtId="10" fontId="7" fillId="7" borderId="44" xfId="2" applyNumberFormat="1" applyFont="1" applyFill="1" applyBorder="1" applyAlignment="1">
      <alignment horizontal="center" vertical="center"/>
    </xf>
    <xf numFmtId="164" fontId="7" fillId="7" borderId="44" xfId="2" applyNumberFormat="1" applyFont="1" applyFill="1" applyBorder="1" applyAlignment="1">
      <alignment horizontal="center" vertical="center"/>
    </xf>
    <xf numFmtId="164" fontId="7" fillId="7" borderId="44" xfId="1" applyFont="1" applyFill="1" applyBorder="1" applyAlignment="1">
      <alignment horizontal="center" vertical="center"/>
    </xf>
    <xf numFmtId="188" fontId="7" fillId="7" borderId="3" xfId="0" applyNumberFormat="1" applyFont="1" applyFill="1" applyBorder="1" applyAlignment="1">
      <alignment horizontal="center" vertical="center"/>
    </xf>
    <xf numFmtId="164" fontId="7" fillId="7" borderId="8" xfId="1" applyFont="1" applyFill="1" applyBorder="1" applyAlignment="1" applyProtection="1">
      <alignment vertical="center"/>
    </xf>
    <xf numFmtId="10" fontId="7" fillId="7" borderId="8" xfId="2" applyNumberFormat="1" applyFont="1" applyFill="1" applyBorder="1" applyAlignment="1" applyProtection="1">
      <alignment horizontal="center" vertical="center"/>
    </xf>
    <xf numFmtId="0" fontId="7" fillId="7" borderId="44" xfId="2" applyNumberFormat="1" applyFont="1" applyFill="1" applyBorder="1" applyAlignment="1" applyProtection="1">
      <alignment horizontal="centerContinuous" vertical="center" shrinkToFit="1"/>
    </xf>
    <xf numFmtId="0" fontId="7" fillId="7" borderId="27" xfId="0" applyFont="1" applyFill="1" applyBorder="1" applyAlignment="1">
      <alignment horizontal="centerContinuous" vertical="center"/>
    </xf>
    <xf numFmtId="164" fontId="7" fillId="7" borderId="4" xfId="1" applyFont="1" applyFill="1" applyBorder="1" applyAlignment="1" applyProtection="1">
      <alignment horizontal="center" vertical="center" shrinkToFit="1"/>
    </xf>
    <xf numFmtId="188" fontId="7" fillId="7" borderId="1" xfId="0" applyNumberFormat="1" applyFont="1" applyFill="1" applyBorder="1" applyAlignment="1">
      <alignment horizontal="center" vertical="center"/>
    </xf>
    <xf numFmtId="0" fontId="7" fillId="7" borderId="2" xfId="2" applyNumberFormat="1" applyFont="1" applyFill="1" applyBorder="1" applyAlignment="1" applyProtection="1">
      <alignment horizontal="centerContinuous" vertical="center" shrinkToFit="1"/>
    </xf>
    <xf numFmtId="0" fontId="7" fillId="7" borderId="1" xfId="0" applyFont="1" applyFill="1" applyBorder="1" applyAlignment="1">
      <alignment horizontal="centerContinuous" vertical="center"/>
    </xf>
    <xf numFmtId="164" fontId="7" fillId="7" borderId="4" xfId="1" applyFont="1" applyFill="1" applyBorder="1" applyAlignment="1" applyProtection="1">
      <alignment vertical="center"/>
    </xf>
    <xf numFmtId="188" fontId="7" fillId="7" borderId="11" xfId="0" applyNumberFormat="1" applyFont="1" applyFill="1" applyBorder="1" applyAlignment="1">
      <alignment horizontal="center" vertical="center"/>
    </xf>
    <xf numFmtId="164" fontId="7" fillId="7" borderId="14" xfId="1" applyFont="1" applyFill="1" applyBorder="1" applyAlignment="1" applyProtection="1">
      <alignment vertical="center"/>
    </xf>
    <xf numFmtId="10" fontId="7" fillId="7" borderId="14" xfId="2" applyNumberFormat="1" applyFont="1" applyFill="1" applyBorder="1" applyAlignment="1" applyProtection="1">
      <alignment horizontal="center" vertical="center"/>
    </xf>
    <xf numFmtId="0" fontId="7" fillId="7" borderId="52" xfId="2" applyNumberFormat="1" applyFont="1" applyFill="1" applyBorder="1" applyAlignment="1" applyProtection="1">
      <alignment horizontal="centerContinuous" vertical="center" shrinkToFit="1"/>
    </xf>
    <xf numFmtId="0" fontId="7" fillId="7" borderId="11" xfId="0" applyFont="1" applyFill="1" applyBorder="1" applyAlignment="1">
      <alignment horizontal="centerContinuous" vertical="center"/>
    </xf>
    <xf numFmtId="164" fontId="7" fillId="7" borderId="15" xfId="1" applyFont="1" applyFill="1" applyBorder="1" applyAlignment="1" applyProtection="1">
      <alignment vertical="center"/>
    </xf>
    <xf numFmtId="187" fontId="7" fillId="7" borderId="8" xfId="1" applyNumberFormat="1" applyFont="1" applyFill="1" applyBorder="1" applyAlignment="1">
      <alignment horizontal="center" vertical="center"/>
    </xf>
    <xf numFmtId="167" fontId="7" fillId="7" borderId="30" xfId="2" applyNumberFormat="1" applyFont="1" applyFill="1" applyBorder="1" applyAlignment="1">
      <alignment horizontal="center" vertical="center"/>
    </xf>
    <xf numFmtId="164" fontId="7" fillId="7" borderId="10" xfId="1" applyFont="1" applyFill="1" applyBorder="1" applyAlignment="1">
      <alignment horizontal="center" vertical="center"/>
    </xf>
    <xf numFmtId="164" fontId="7" fillId="7" borderId="26" xfId="1" applyFont="1" applyFill="1" applyBorder="1">
      <alignment vertical="center"/>
    </xf>
    <xf numFmtId="164" fontId="7" fillId="7" borderId="46" xfId="1" applyFont="1" applyFill="1" applyBorder="1">
      <alignment vertical="center"/>
    </xf>
    <xf numFmtId="164" fontId="7" fillId="7" borderId="52" xfId="1" applyFont="1" applyFill="1" applyBorder="1">
      <alignment vertical="center"/>
    </xf>
    <xf numFmtId="164" fontId="7" fillId="7" borderId="58" xfId="1" applyFont="1" applyFill="1" applyBorder="1">
      <alignment vertical="center"/>
    </xf>
    <xf numFmtId="164" fontId="7" fillId="7" borderId="57" xfId="1" applyFont="1" applyFill="1" applyBorder="1">
      <alignment vertical="center"/>
    </xf>
    <xf numFmtId="0" fontId="7" fillId="7" borderId="4" xfId="0" applyFont="1" applyFill="1" applyBorder="1" applyAlignment="1">
      <alignment horizontal="left" vertical="center" indent="1"/>
    </xf>
    <xf numFmtId="0" fontId="7" fillId="7" borderId="3" xfId="0" applyFont="1" applyFill="1" applyBorder="1">
      <alignment vertical="center"/>
    </xf>
    <xf numFmtId="164" fontId="7" fillId="7" borderId="3" xfId="1" applyFont="1" applyFill="1" applyBorder="1">
      <alignment vertical="center"/>
    </xf>
    <xf numFmtId="164" fontId="7" fillId="7" borderId="3" xfId="1" applyFont="1" applyFill="1" applyBorder="1" applyProtection="1">
      <alignment vertical="center"/>
    </xf>
    <xf numFmtId="164" fontId="7" fillId="7" borderId="8" xfId="1" applyFont="1" applyFill="1" applyBorder="1" applyProtection="1">
      <alignment vertical="center"/>
    </xf>
    <xf numFmtId="164" fontId="7" fillId="7" borderId="4" xfId="1" applyFont="1" applyFill="1" applyBorder="1" applyProtection="1">
      <alignment vertical="center"/>
    </xf>
    <xf numFmtId="10" fontId="7" fillId="7" borderId="30" xfId="2" applyNumberFormat="1" applyFont="1" applyFill="1" applyBorder="1" applyProtection="1">
      <alignment vertical="center"/>
    </xf>
    <xf numFmtId="164" fontId="7" fillId="7" borderId="10" xfId="1" applyFont="1" applyFill="1" applyBorder="1" applyProtection="1">
      <alignment vertical="center"/>
    </xf>
    <xf numFmtId="0" fontId="7" fillId="7" borderId="1" xfId="0" applyFont="1" applyFill="1" applyBorder="1">
      <alignment vertical="center"/>
    </xf>
    <xf numFmtId="0" fontId="7" fillId="7" borderId="11" xfId="0" applyFont="1" applyFill="1" applyBorder="1">
      <alignment vertical="center"/>
    </xf>
    <xf numFmtId="0" fontId="43" fillId="0" borderId="0" xfId="0" applyFont="1">
      <alignment vertical="center"/>
    </xf>
    <xf numFmtId="49" fontId="7" fillId="4" borderId="13" xfId="0" applyNumberFormat="1" applyFont="1" applyFill="1" applyBorder="1" applyAlignment="1">
      <alignment horizontal="center" vertical="center"/>
    </xf>
    <xf numFmtId="164" fontId="7" fillId="2" borderId="56" xfId="1" applyFont="1" applyFill="1" applyBorder="1" applyAlignment="1">
      <alignment horizontal="center" vertical="center" wrapText="1"/>
    </xf>
    <xf numFmtId="0" fontId="7" fillId="7" borderId="3" xfId="1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13" xfId="1" applyNumberFormat="1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10" fontId="7" fillId="7" borderId="2" xfId="2" applyNumberFormat="1" applyFont="1" applyFill="1" applyBorder="1">
      <alignment vertical="center"/>
    </xf>
    <xf numFmtId="10" fontId="7" fillId="7" borderId="52" xfId="2" applyNumberFormat="1" applyFont="1" applyFill="1" applyBorder="1">
      <alignment vertical="center"/>
    </xf>
    <xf numFmtId="10" fontId="7" fillId="7" borderId="57" xfId="2" applyNumberFormat="1" applyFont="1" applyFill="1" applyBorder="1">
      <alignment vertical="center"/>
    </xf>
    <xf numFmtId="10" fontId="7" fillId="7" borderId="4" xfId="2" applyNumberFormat="1" applyFont="1" applyFill="1" applyBorder="1" applyAlignment="1">
      <alignment horizontal="right" vertical="center"/>
    </xf>
    <xf numFmtId="10" fontId="7" fillId="7" borderId="4" xfId="2" applyNumberFormat="1" applyFont="1" applyFill="1" applyBorder="1" applyProtection="1">
      <alignment vertical="center"/>
    </xf>
    <xf numFmtId="164" fontId="7" fillId="7" borderId="25" xfId="2" applyNumberFormat="1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 wrapText="1"/>
    </xf>
    <xf numFmtId="10" fontId="7" fillId="7" borderId="29" xfId="2" applyNumberFormat="1" applyFont="1" applyFill="1" applyBorder="1" applyAlignment="1">
      <alignment horizontal="center" vertical="center"/>
    </xf>
    <xf numFmtId="164" fontId="10" fillId="2" borderId="28" xfId="1" applyFont="1" applyFill="1" applyBorder="1" applyAlignment="1" applyProtection="1">
      <alignment horizontal="center" vertical="center"/>
    </xf>
    <xf numFmtId="164" fontId="7" fillId="7" borderId="29" xfId="1" applyFont="1" applyFill="1" applyBorder="1" applyProtection="1">
      <alignment vertical="center"/>
    </xf>
    <xf numFmtId="0" fontId="10" fillId="2" borderId="24" xfId="0" applyFont="1" applyFill="1" applyBorder="1" applyAlignment="1">
      <alignment horizontal="centerContinuous" vertical="center"/>
    </xf>
    <xf numFmtId="0" fontId="10" fillId="2" borderId="5" xfId="0" applyFont="1" applyFill="1" applyBorder="1" applyAlignment="1">
      <alignment horizontal="centerContinuous" vertical="center"/>
    </xf>
    <xf numFmtId="187" fontId="10" fillId="2" borderId="9" xfId="1" applyNumberFormat="1" applyFont="1" applyFill="1" applyBorder="1" applyAlignment="1">
      <alignment horizontal="center" vertical="center"/>
    </xf>
    <xf numFmtId="164" fontId="10" fillId="2" borderId="9" xfId="1" applyFont="1" applyFill="1" applyBorder="1">
      <alignment vertical="center"/>
    </xf>
    <xf numFmtId="9" fontId="10" fillId="2" borderId="28" xfId="2" applyFont="1" applyFill="1" applyBorder="1" applyAlignment="1">
      <alignment horizontal="center" vertical="center"/>
    </xf>
    <xf numFmtId="164" fontId="10" fillId="2" borderId="28" xfId="1" quotePrefix="1" applyFont="1" applyFill="1" applyBorder="1" applyAlignment="1">
      <alignment horizontal="center" vertical="center"/>
    </xf>
    <xf numFmtId="164" fontId="10" fillId="2" borderId="24" xfId="1" applyFont="1" applyFill="1" applyBorder="1">
      <alignment vertical="center"/>
    </xf>
    <xf numFmtId="164" fontId="10" fillId="2" borderId="6" xfId="1" applyFont="1" applyFill="1" applyBorder="1">
      <alignment vertical="center"/>
    </xf>
    <xf numFmtId="10" fontId="7" fillId="7" borderId="7" xfId="2" applyNumberFormat="1" applyFont="1" applyFill="1" applyBorder="1">
      <alignment vertical="center"/>
    </xf>
    <xf numFmtId="167" fontId="7" fillId="7" borderId="52" xfId="2" applyNumberFormat="1" applyFont="1" applyFill="1" applyBorder="1" applyAlignment="1">
      <alignment horizontal="center" vertical="center"/>
    </xf>
    <xf numFmtId="0" fontId="59" fillId="0" borderId="0" xfId="0" applyFont="1">
      <alignment vertical="center"/>
    </xf>
    <xf numFmtId="0" fontId="43" fillId="0" borderId="0" xfId="0" quotePrefix="1" applyFont="1" applyAlignment="1">
      <alignment horizontal="left" vertical="center"/>
    </xf>
    <xf numFmtId="0" fontId="59" fillId="0" borderId="0" xfId="0" quotePrefix="1" applyFont="1">
      <alignment vertical="center"/>
    </xf>
    <xf numFmtId="0" fontId="7" fillId="4" borderId="14" xfId="1" applyNumberFormat="1" applyFont="1" applyFill="1" applyBorder="1" applyAlignment="1">
      <alignment horizontal="center" vertical="center"/>
    </xf>
    <xf numFmtId="0" fontId="43" fillId="0" borderId="0" xfId="0" quotePrefix="1" applyFont="1">
      <alignment vertical="center"/>
    </xf>
    <xf numFmtId="0" fontId="53" fillId="0" borderId="0" xfId="3" applyFont="1" applyAlignment="1" applyProtection="1">
      <alignment horizontal="right" vertical="center"/>
      <protection locked="0"/>
    </xf>
    <xf numFmtId="0" fontId="54" fillId="0" borderId="0" xfId="3" applyFont="1" applyAlignment="1" applyProtection="1">
      <alignment horizontal="right" vertical="center"/>
      <protection locked="0"/>
    </xf>
    <xf numFmtId="0" fontId="48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0" fillId="0" borderId="0" xfId="0" applyFont="1" applyAlignment="1" applyProtection="1">
      <alignment horizontal="center" vertical="center"/>
      <protection locked="0"/>
    </xf>
    <xf numFmtId="0" fontId="47" fillId="0" borderId="0" xfId="0" applyFont="1" applyAlignment="1">
      <alignment horizontal="center" vertical="center"/>
    </xf>
    <xf numFmtId="0" fontId="48" fillId="0" borderId="7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71" xfId="0" applyFont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3" fontId="7" fillId="0" borderId="13" xfId="1" applyNumberFormat="1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 vertical="center"/>
    </xf>
    <xf numFmtId="3" fontId="7" fillId="0" borderId="14" xfId="1" applyNumberFormat="1" applyFont="1" applyBorder="1" applyAlignment="1">
      <alignment horizontal="center" vertical="center"/>
    </xf>
    <xf numFmtId="3" fontId="7" fillId="0" borderId="8" xfId="1" applyNumberFormat="1" applyFont="1" applyBorder="1" applyAlignment="1">
      <alignment horizontal="center" vertical="center"/>
    </xf>
    <xf numFmtId="3" fontId="7" fillId="0" borderId="15" xfId="1" applyNumberFormat="1" applyFont="1" applyBorder="1" applyAlignment="1">
      <alignment horizontal="center" vertical="center"/>
    </xf>
    <xf numFmtId="3" fontId="7" fillId="0" borderId="4" xfId="1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indent="1"/>
    </xf>
    <xf numFmtId="0" fontId="7" fillId="4" borderId="26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7" fillId="4" borderId="44" xfId="0" applyFont="1" applyFill="1" applyBorder="1" applyAlignment="1">
      <alignment horizontal="left" vertical="center" indent="1"/>
    </xf>
    <xf numFmtId="0" fontId="7" fillId="4" borderId="25" xfId="0" applyFont="1" applyFill="1" applyBorder="1" applyAlignment="1">
      <alignment horizontal="left" vertical="center" indent="1"/>
    </xf>
    <xf numFmtId="0" fontId="7" fillId="4" borderId="27" xfId="0" applyFont="1" applyFill="1" applyBorder="1" applyAlignment="1">
      <alignment horizontal="left" vertical="center" indent="1"/>
    </xf>
    <xf numFmtId="0" fontId="7" fillId="4" borderId="2" xfId="1" applyNumberFormat="1" applyFont="1" applyFill="1" applyBorder="1" applyAlignment="1">
      <alignment horizontal="left" vertical="center" indent="1"/>
    </xf>
    <xf numFmtId="0" fontId="7" fillId="4" borderId="26" xfId="1" applyNumberFormat="1" applyFont="1" applyFill="1" applyBorder="1" applyAlignment="1">
      <alignment horizontal="left" vertical="center" indent="1"/>
    </xf>
    <xf numFmtId="164" fontId="7" fillId="4" borderId="2" xfId="1" applyFont="1" applyFill="1" applyBorder="1" applyAlignment="1">
      <alignment horizontal="left" vertical="center" indent="1"/>
    </xf>
    <xf numFmtId="164" fontId="7" fillId="4" borderId="26" xfId="1" applyFont="1" applyFill="1" applyBorder="1" applyAlignment="1">
      <alignment horizontal="left" vertical="center" indent="1"/>
    </xf>
    <xf numFmtId="0" fontId="7" fillId="4" borderId="44" xfId="1" applyNumberFormat="1" applyFont="1" applyFill="1" applyBorder="1" applyAlignment="1">
      <alignment horizontal="left" vertical="center" indent="1"/>
    </xf>
    <xf numFmtId="0" fontId="7" fillId="4" borderId="25" xfId="1" applyNumberFormat="1" applyFont="1" applyFill="1" applyBorder="1" applyAlignment="1">
      <alignment horizontal="left" vertical="center" indent="1"/>
    </xf>
    <xf numFmtId="0" fontId="5" fillId="5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68" fontId="10" fillId="2" borderId="64" xfId="0" applyNumberFormat="1" applyFont="1" applyFill="1" applyBorder="1" applyAlignment="1">
      <alignment horizontal="center" vertical="center"/>
    </xf>
    <xf numFmtId="168" fontId="10" fillId="2" borderId="50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8" fontId="10" fillId="2" borderId="32" xfId="0" applyNumberFormat="1" applyFont="1" applyFill="1" applyBorder="1" applyAlignment="1">
      <alignment horizontal="center" vertical="center"/>
    </xf>
    <xf numFmtId="168" fontId="10" fillId="2" borderId="3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하이퍼링크" xfId="4" builtinId="8"/>
    <cellStyle name="하이퍼링크 2" xfId="3" xr:uid="{20B3D895-9EB7-4E49-850A-6117580C7254}"/>
  </cellStyles>
  <dxfs count="100">
    <dxf>
      <font>
        <color rgb="FFC00000"/>
      </font>
    </dxf>
    <dxf>
      <font>
        <color rgb="FF0070C0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C00000"/>
      </font>
    </dxf>
    <dxf>
      <font>
        <color rgb="FF0070C0"/>
      </font>
    </dxf>
    <dxf>
      <font>
        <color theme="0" tint="-0.1499679555650502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</dxf>
    <dxf>
      <fill>
        <patternFill>
          <bgColor rgb="FFFFC000"/>
        </patternFill>
      </fill>
    </dxf>
    <dxf>
      <font>
        <color rgb="FFC0000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numFmt numFmtId="164" formatCode="_-* #,##0_-;\-* #,##0_-;_-* &quot;-&quot;_-;_-@_-"/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</dxf>
    <dxf>
      <font>
        <b/>
        <strike val="0"/>
        <outline val="0"/>
        <shadow val="0"/>
        <u val="none"/>
        <vertAlign val="baseline"/>
        <sz val="9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medium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theme="0" tint="-0.24994659260841701"/>
        </left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medium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181" formatCode="General&quot;일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186" formatCode="yyyy\.mm\.dd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medium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164" formatCode="_-* #,##0_-;\-* #,##0_-;_-* &quot;-&quot;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164" formatCode="_-* #,##0_-;\-* #,##0_-;_-* &quot;-&quot;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186" formatCode="yyyy\.mm\.dd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24994659260841701"/>
        </right>
        <top/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top/>
        <bottom style="thin">
          <color theme="0" tint="-0.24994659260841701"/>
        </bottom>
        <vertical/>
        <horizontal/>
      </border>
    </dxf>
    <dxf>
      <border outline="0">
        <top style="medium">
          <color theme="0" tint="-0.24994659260841701"/>
        </top>
        <bottom style="thin">
          <color theme="0" tint="-0.24994659260841701"/>
        </bottom>
      </border>
    </dxf>
    <dxf>
      <border outline="0">
        <bottom style="medium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2" tint="-0.499984740745262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>
          <bgColor theme="2"/>
        </patternFill>
      </fill>
      <border diagonalUp="0" diagonalDown="0">
        <left/>
        <right/>
        <top style="medium">
          <color theme="0" tint="-0.24994659260841701"/>
        </top>
        <bottom style="medium">
          <color theme="0" tint="-0.24994659260841701"/>
        </bottom>
        <vertical/>
        <horizontal/>
      </border>
    </dxf>
    <dxf>
      <font>
        <strike val="0"/>
        <color theme="2" tint="-0.499984740745262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2"/>
        </patternFill>
      </fill>
      <border>
        <top style="medium">
          <color theme="0" tint="-0.24994659260841701"/>
        </top>
        <bottom style="medium">
          <color theme="0" tint="-0.24994659260841701"/>
        </bottom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</dxf>
    <dxf>
      <border diagonalUp="0" diagonalDown="0"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4" defaultTableStyle="TableStyleMedium2" defaultPivotStyle="PivotStyleLight16">
    <tableStyle name="표 스타일 1" pivot="0" count="1" xr9:uid="{52BA6C71-96A9-4C4F-9F37-A2FAB0B54F88}">
      <tableStyleElement type="wholeTable" dxfId="99"/>
    </tableStyle>
    <tableStyle name="표 스타일 2" pivot="0" count="1" xr9:uid="{E8FC64EA-B062-4F2F-9C17-F308359A214C}">
      <tableStyleElement type="wholeTable" dxfId="98"/>
    </tableStyle>
    <tableStyle name="표 스타일 3" pivot="0" count="2" xr9:uid="{B819A7D0-86EF-4018-8872-C7790F5DE734}">
      <tableStyleElement type="wholeTable" dxfId="97"/>
      <tableStyleElement type="headerRow" dxfId="96"/>
    </tableStyle>
    <tableStyle name="표 스타일 4" pivot="0" count="2" xr9:uid="{008360C6-E2CC-4583-BEAD-A9A74093C3B6}">
      <tableStyleElement type="wholeTable" dxfId="95"/>
      <tableStyleElement type="headerRow" dxfId="94"/>
    </tableStyle>
  </tableStyles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47" Type="http://schemas.microsoft.com/office/2017/10/relationships/person" Target="persons/person2.xml"/><Relationship Id="rId50" Type="http://schemas.microsoft.com/office/2017/10/relationships/person" Target="persons/person6.xml"/><Relationship Id="rId55" Type="http://schemas.microsoft.com/office/2017/10/relationships/person" Target="persons/person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45" Type="http://schemas.microsoft.com/office/2017/10/relationships/person" Target="persons/person1.xml"/><Relationship Id="rId53" Type="http://schemas.microsoft.com/office/2017/10/relationships/person" Target="persons/person9.xml"/><Relationship Id="rId58" Type="http://schemas.microsoft.com/office/2017/10/relationships/person" Target="persons/person1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microsoft.com/office/2017/10/relationships/person" Target="persons/person14.xml"/><Relationship Id="rId48" Type="http://schemas.microsoft.com/office/2017/10/relationships/person" Target="persons/person5.xml"/><Relationship Id="rId8" Type="http://schemas.openxmlformats.org/officeDocument/2006/relationships/worksheet" Target="worksheets/sheet8.xml"/><Relationship Id="rId51" Type="http://schemas.microsoft.com/office/2017/10/relationships/person" Target="persons/person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onnections" Target="connections.xml"/><Relationship Id="rId59" Type="http://schemas.microsoft.com/office/2017/10/relationships/person" Target="persons/person.xml"/><Relationship Id="rId46" Type="http://schemas.microsoft.com/office/2017/10/relationships/person" Target="persons/person3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Relationship Id="rId54" Type="http://schemas.microsoft.com/office/2017/10/relationships/person" Target="persons/pers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57" Type="http://schemas.microsoft.com/office/2017/10/relationships/person" Target="persons/person13.xml"/><Relationship Id="rId49" Type="http://schemas.microsoft.com/office/2017/10/relationships/person" Target="persons/person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60" Type="http://schemas.microsoft.com/office/2017/10/relationships/person" Target="persons/person15.xml"/><Relationship Id="rId44" Type="http://schemas.microsoft.com/office/2017/10/relationships/person" Target="persons/person0.xml"/><Relationship Id="rId52" Type="http://schemas.microsoft.com/office/2017/10/relationships/person" Target="persons/pers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v>지출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Ref>
              <c:f>연간_항목별지출!$C$19:$N$19</c:f>
              <c:numCache>
                <c:formatCode>_-* #,##0_-;\-* #,##0_-;_-* "-"_-;_-@_-</c:formatCode>
                <c:ptCount val="12"/>
                <c:pt idx="0">
                  <c:v>3295100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C-4F97-8FB9-7EE26104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8"/>
        <c:axId val="659353192"/>
        <c:axId val="659359096"/>
      </c:barChart>
      <c:lineChart>
        <c:grouping val="standard"/>
        <c:varyColors val="0"/>
        <c:ser>
          <c:idx val="1"/>
          <c:order val="0"/>
          <c:tx>
            <c:v>순수입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Ref>
              <c:f>연간_항목별수입!$C$20:$N$20</c:f>
              <c:numCache>
                <c:formatCode>_-* #,##0_-;\-* #,##0_-;_-* "-"_-;_-@_-</c:formatCode>
                <c:ptCount val="12"/>
                <c:pt idx="0">
                  <c:v>3515000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C-4F97-8FB9-7EE26104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353192"/>
        <c:axId val="659359096"/>
      </c:lineChart>
      <c:catAx>
        <c:axId val="65935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9359096"/>
        <c:crosses val="autoZero"/>
        <c:auto val="1"/>
        <c:lblAlgn val="ctr"/>
        <c:lblOffset val="100"/>
        <c:noMultiLvlLbl val="0"/>
      </c:catAx>
      <c:valAx>
        <c:axId val="65935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93531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776576763030072"/>
          <c:y val="2.2099447513812154E-2"/>
          <c:w val="0.17777777777777778"/>
          <c:h val="6.215513116109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연간_항목별지출!$C$4:$C$19</c:f>
              <c:numCache>
                <c:formatCode>_-* #,##0_-;\-* #,##0_-;_-* "-"_-;_-@_-</c:formatCode>
                <c:ptCount val="16"/>
                <c:pt idx="0">
                  <c:v>2350000</c:v>
                </c:pt>
                <c:pt idx="1">
                  <c:v>945100</c:v>
                </c:pt>
                <c:pt idx="2">
                  <c:v>53100</c:v>
                </c:pt>
                <c:pt idx="3">
                  <c:v>200000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500000</c:v>
                </c:pt>
                <c:pt idx="8">
                  <c:v>10000</c:v>
                </c:pt>
                <c:pt idx="9">
                  <c:v>12000</c:v>
                </c:pt>
                <c:pt idx="10">
                  <c:v>0</c:v>
                </c:pt>
                <c:pt idx="11">
                  <c:v>20000</c:v>
                </c:pt>
                <c:pt idx="12">
                  <c:v>150000</c:v>
                </c:pt>
                <c:pt idx="13">
                  <c:v>0</c:v>
                </c:pt>
                <c:pt idx="14">
                  <c:v>0</c:v>
                </c:pt>
                <c:pt idx="15">
                  <c:v>3295100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E-48FD-BF50-7FC864D83E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연간_항목별지출!$D$4:$D$19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E-41A0-9B48-40641EED49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연간_항목별지출!$E$4:$E$19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4-4022-B1DE-D9C9397BAA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연간_항목별지출!$F$4:$F$19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A-4C1E-BD36-D7C2272E24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연간_항목별지출!$G$4:$G$19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C-4364-BE69-D8CBD7D83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연간_항목별지출!$H$4:$H$19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3-400A-A360-A052C1DDF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연간_항목별지출!$I$4:$I$19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C-4156-8A97-500B673DC2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연간_항목별지출!$J$4:$J$19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499-48DF-ADDB-F0030507FD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연간_항목별지출!$K$4:$K$19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D-41B9-8F20-BCBADDDF14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연간_항목별지출!$L$4:$L$19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9-4601-A382-95965F3C08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연간_항목별지출!$M$4:$M$19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B-444B-B723-9F82CBD939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연간_항목별지출!$N$4:$N$19</c:f>
              <c:numCache>
                <c:formatCode>_-* #,##0_-;\-* #,##0_-;_-* "-"_-;_-@_-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3-42CC-BAC9-2D554963CE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D75-4F7C-8AAD-CA600F1D11A5}"/>
              </c:ext>
            </c:extLst>
          </c:dPt>
          <c:dPt>
            <c:idx val="1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D75-4F7C-8AAD-CA600F1D11A5}"/>
              </c:ext>
            </c:extLst>
          </c:dPt>
          <c:dPt>
            <c:idx val="2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41C-41C4-8AA6-31AB9BD6BE5A}"/>
              </c:ext>
            </c:extLst>
          </c:dPt>
          <c:dPt>
            <c:idx val="3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1C-41C4-8AA6-31AB9BD6BE5A}"/>
              </c:ext>
            </c:extLst>
          </c:dPt>
          <c:dPt>
            <c:idx val="4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41C-41C4-8AA6-31AB9BD6BE5A}"/>
              </c:ext>
            </c:extLst>
          </c:dPt>
          <c:dPt>
            <c:idx val="5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1C-41C4-8AA6-31AB9BD6BE5A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41C-41C4-8AA6-31AB9BD6BE5A}"/>
              </c:ext>
            </c:extLst>
          </c:dPt>
          <c:dPt>
            <c:idx val="7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1C-41C4-8AA6-31AB9BD6BE5A}"/>
              </c:ext>
            </c:extLst>
          </c:dPt>
          <c:dPt>
            <c:idx val="8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41C-41C4-8AA6-31AB9BD6BE5A}"/>
              </c:ext>
            </c:extLst>
          </c:dPt>
          <c:dPt>
            <c:idx val="9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1C-41C4-8AA6-31AB9BD6BE5A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41C-41C4-8AA6-31AB9BD6BE5A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1C-41C4-8AA6-31AB9BD6BE5A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41C-41C4-8AA6-31AB9BD6BE5A}"/>
              </c:ext>
            </c:extLst>
          </c:dPt>
          <c:dLbls>
            <c:dLbl>
              <c:idx val="0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D75-4F7C-8AAD-CA600F1D11A5}"/>
                </c:ext>
              </c:extLst>
            </c:dLbl>
            <c:dLbl>
              <c:idx val="1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D75-4F7C-8AAD-CA600F1D11A5}"/>
                </c:ext>
              </c:extLst>
            </c:dLbl>
            <c:dLbl>
              <c:idx val="2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1C-41C4-8AA6-31AB9BD6BE5A}"/>
                </c:ext>
              </c:extLst>
            </c:dLbl>
            <c:dLbl>
              <c:idx val="3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1C-41C4-8AA6-31AB9BD6BE5A}"/>
                </c:ext>
              </c:extLst>
            </c:dLbl>
            <c:dLbl>
              <c:idx val="4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1C-41C4-8AA6-31AB9BD6BE5A}"/>
                </c:ext>
              </c:extLst>
            </c:dLbl>
            <c:dLbl>
              <c:idx val="5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1C-41C4-8AA6-31AB9BD6BE5A}"/>
                </c:ext>
              </c:extLst>
            </c:dLbl>
            <c:dLbl>
              <c:idx val="6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1C-41C4-8AA6-31AB9BD6BE5A}"/>
                </c:ext>
              </c:extLst>
            </c:dLbl>
            <c:dLbl>
              <c:idx val="7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1C-41C4-8AA6-31AB9BD6BE5A}"/>
                </c:ext>
              </c:extLst>
            </c:dLbl>
            <c:dLbl>
              <c:idx val="8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1C-41C4-8AA6-31AB9BD6BE5A}"/>
                </c:ext>
              </c:extLst>
            </c:dLbl>
            <c:dLbl>
              <c:idx val="9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1C-41C4-8AA6-31AB9BD6BE5A}"/>
                </c:ext>
              </c:extLst>
            </c:dLbl>
            <c:dLbl>
              <c:idx val="10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41C-41C4-8AA6-31AB9BD6BE5A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1C-41C4-8AA6-31AB9BD6BE5A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41C-41C4-8AA6-31AB9BD6BE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'1월'!$J$11:$J$23</c:f>
              <c:strCache>
                <c:ptCount val="13"/>
                <c:pt idx="0">
                  <c:v>교육비</c:v>
                </c:pt>
                <c:pt idx="1">
                  <c:v>주거비</c:v>
                </c:pt>
                <c:pt idx="2">
                  <c:v>경조사회비</c:v>
                </c:pt>
                <c:pt idx="3">
                  <c:v>식비</c:v>
                </c:pt>
                <c:pt idx="4">
                  <c:v>통신비</c:v>
                </c:pt>
                <c:pt idx="5">
                  <c:v>의료비</c:v>
                </c:pt>
                <c:pt idx="6">
                  <c:v>문화생활비</c:v>
                </c:pt>
                <c:pt idx="7">
                  <c:v>생활용품비</c:v>
                </c:pt>
                <c:pt idx="8">
                  <c:v>용돈</c:v>
                </c:pt>
                <c:pt idx="9">
                  <c:v>유류교통비</c:v>
                </c:pt>
                <c:pt idx="10">
                  <c:v>반려동물비</c:v>
                </c:pt>
                <c:pt idx="11">
                  <c:v>의류미용비</c:v>
                </c:pt>
                <c:pt idx="12">
                  <c:v>추가항목</c:v>
                </c:pt>
              </c:strCache>
            </c:strRef>
          </c:cat>
          <c:val>
            <c:numRef>
              <c:f>'1월'!$K$11:$K$23</c:f>
              <c:numCache>
                <c:formatCode>_-* #,##0_-;\-* #,##0_-;_-* "-"_-;_-@_-</c:formatCode>
                <c:ptCount val="13"/>
                <c:pt idx="0">
                  <c:v>500000</c:v>
                </c:pt>
                <c:pt idx="1">
                  <c:v>200000</c:v>
                </c:pt>
                <c:pt idx="2">
                  <c:v>150000</c:v>
                </c:pt>
                <c:pt idx="3">
                  <c:v>53100</c:v>
                </c:pt>
                <c:pt idx="4">
                  <c:v>20000</c:v>
                </c:pt>
                <c:pt idx="5">
                  <c:v>12000</c:v>
                </c:pt>
                <c:pt idx="6">
                  <c:v>10000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E-4C56-A80C-0FC65EE36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'2월'!$K$10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A5-408B-8161-59B8C23454DF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A5-408B-8161-59B8C23454DF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A5-408B-8161-59B8C23454DF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A5-408B-8161-59B8C23454DF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A5-408B-8161-59B8C23454DF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A5-408B-8161-59B8C23454DF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2A5-408B-8161-59B8C23454DF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2A5-408B-8161-59B8C23454DF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2A5-408B-8161-59B8C23454DF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2A5-408B-8161-59B8C23454DF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2A5-408B-8161-59B8C23454DF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2A5-408B-8161-59B8C23454DF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2A5-408B-8161-59B8C23454DF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A5-408B-8161-59B8C23454DF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A5-408B-8161-59B8C23454DF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A5-408B-8161-59B8C23454DF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A5-408B-8161-59B8C23454DF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A5-408B-8161-59B8C23454DF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A5-408B-8161-59B8C23454DF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2A5-408B-8161-59B8C23454DF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2A5-408B-8161-59B8C23454DF}"/>
                </c:ext>
              </c:extLst>
            </c:dLbl>
            <c:dLbl>
              <c:idx val="8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2A5-408B-8161-59B8C23454DF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2A5-408B-8161-59B8C23454DF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2A5-408B-8161-59B8C23454DF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2A5-408B-8161-59B8C23454DF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2A5-408B-8161-59B8C2345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생활용품비</c:v>
                </c:pt>
                <c:pt idx="3">
                  <c:v>용돈</c:v>
                </c:pt>
                <c:pt idx="4">
                  <c:v>경조사회비</c:v>
                </c:pt>
                <c:pt idx="5">
                  <c:v>유류교통비</c:v>
                </c:pt>
                <c:pt idx="6">
                  <c:v>식비</c:v>
                </c:pt>
                <c:pt idx="7">
                  <c:v>주거비</c:v>
                </c:pt>
                <c:pt idx="8">
                  <c:v>반려동물비</c:v>
                </c:pt>
                <c:pt idx="9">
                  <c:v>의류미용비</c:v>
                </c:pt>
                <c:pt idx="10">
                  <c:v>문화생활비</c:v>
                </c:pt>
                <c:pt idx="11">
                  <c:v>의료비</c:v>
                </c:pt>
                <c:pt idx="12">
                  <c:v>추가항목</c:v>
                </c:pt>
              </c:strCache>
            </c:strRef>
          </c:cat>
          <c:val>
            <c:numRef>
              <c:f>'2월'!$K$11:$K$23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2A5-408B-8161-59B8C23454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'3월'!$K$10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6-41DA-ACD5-24180EDC6E4C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6-41DA-ACD5-24180EDC6E4C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A6-41DA-ACD5-24180EDC6E4C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A6-41DA-ACD5-24180EDC6E4C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A6-41DA-ACD5-24180EDC6E4C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A6-41DA-ACD5-24180EDC6E4C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A6-41DA-ACD5-24180EDC6E4C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A6-41DA-ACD5-24180EDC6E4C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A6-41DA-ACD5-24180EDC6E4C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A6-41DA-ACD5-24180EDC6E4C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A6-41DA-ACD5-24180EDC6E4C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A6-41DA-ACD5-24180EDC6E4C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A6-41DA-ACD5-24180EDC6E4C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A6-41DA-ACD5-24180EDC6E4C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A6-41DA-ACD5-24180EDC6E4C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A6-41DA-ACD5-24180EDC6E4C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A6-41DA-ACD5-24180EDC6E4C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A6-41DA-ACD5-24180EDC6E4C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A6-41DA-ACD5-24180EDC6E4C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A6-41DA-ACD5-24180EDC6E4C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A6-41DA-ACD5-24180EDC6E4C}"/>
                </c:ext>
              </c:extLst>
            </c:dLbl>
            <c:dLbl>
              <c:idx val="8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A6-41DA-ACD5-24180EDC6E4C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A6-41DA-ACD5-24180EDC6E4C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A6-41DA-ACD5-24180EDC6E4C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A6-41DA-ACD5-24180EDC6E4C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A6-41DA-ACD5-24180EDC6E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용돈</c:v>
                </c:pt>
                <c:pt idx="3">
                  <c:v>식비</c:v>
                </c:pt>
                <c:pt idx="4">
                  <c:v>경조사회비</c:v>
                </c:pt>
                <c:pt idx="5">
                  <c:v>의류미용비</c:v>
                </c:pt>
                <c:pt idx="6">
                  <c:v>유류교통비</c:v>
                </c:pt>
                <c:pt idx="7">
                  <c:v>의료비</c:v>
                </c:pt>
                <c:pt idx="8">
                  <c:v>생활용품비</c:v>
                </c:pt>
                <c:pt idx="9">
                  <c:v>주거비</c:v>
                </c:pt>
                <c:pt idx="10">
                  <c:v>반려동물비</c:v>
                </c:pt>
                <c:pt idx="11">
                  <c:v>문화생활비</c:v>
                </c:pt>
                <c:pt idx="12">
                  <c:v>추가항목</c:v>
                </c:pt>
              </c:strCache>
            </c:strRef>
          </c:cat>
          <c:val>
            <c:numRef>
              <c:f>'3월'!$K$11:$K$23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DA6-41DA-ACD5-24180EDC6E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'4월'!$K$10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C-4349-A48D-4E83719C24E5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C-4349-A48D-4E83719C24E5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9C-4349-A48D-4E83719C24E5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9C-4349-A48D-4E83719C24E5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9C-4349-A48D-4E83719C24E5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9C-4349-A48D-4E83719C24E5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59C-4349-A48D-4E83719C24E5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59C-4349-A48D-4E83719C24E5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59C-4349-A48D-4E83719C24E5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59C-4349-A48D-4E83719C24E5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59C-4349-A48D-4E83719C24E5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59C-4349-A48D-4E83719C24E5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59C-4349-A48D-4E83719C24E5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C-4349-A48D-4E83719C24E5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C-4349-A48D-4E83719C24E5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9C-4349-A48D-4E83719C24E5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9C-4349-A48D-4E83719C24E5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9C-4349-A48D-4E83719C24E5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9C-4349-A48D-4E83719C24E5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9C-4349-A48D-4E83719C24E5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9C-4349-A48D-4E83719C24E5}"/>
                </c:ext>
              </c:extLst>
            </c:dLbl>
            <c:dLbl>
              <c:idx val="8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59C-4349-A48D-4E83719C24E5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59C-4349-A48D-4E83719C24E5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59C-4349-A48D-4E83719C24E5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59C-4349-A48D-4E83719C24E5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59C-4349-A48D-4E83719C2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용돈</c:v>
                </c:pt>
                <c:pt idx="3">
                  <c:v>식비</c:v>
                </c:pt>
                <c:pt idx="4">
                  <c:v>경조사회비</c:v>
                </c:pt>
                <c:pt idx="5">
                  <c:v>유류교통비</c:v>
                </c:pt>
                <c:pt idx="6">
                  <c:v>의류미용비</c:v>
                </c:pt>
                <c:pt idx="7">
                  <c:v>의료비</c:v>
                </c:pt>
                <c:pt idx="8">
                  <c:v>생활용품비</c:v>
                </c:pt>
                <c:pt idx="9">
                  <c:v>주거비</c:v>
                </c:pt>
                <c:pt idx="10">
                  <c:v>반려동물비</c:v>
                </c:pt>
                <c:pt idx="11">
                  <c:v>문화생활비</c:v>
                </c:pt>
                <c:pt idx="12">
                  <c:v>추가항목</c:v>
                </c:pt>
              </c:strCache>
            </c:strRef>
          </c:cat>
          <c:val>
            <c:numRef>
              <c:f>'4월'!$K$11:$K$23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59C-4349-A48D-4E83719C24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'5월'!$K$10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E-4ADE-8CFF-AE8CEDF669AA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E-4ADE-8CFF-AE8CEDF669AA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E-4ADE-8CFF-AE8CEDF669AA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BE-4ADE-8CFF-AE8CEDF669AA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BE-4ADE-8CFF-AE8CEDF669AA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BE-4ADE-8CFF-AE8CEDF669AA}"/>
              </c:ext>
            </c:extLst>
          </c:dPt>
          <c:dPt>
            <c:idx val="6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BE-4ADE-8CFF-AE8CEDF669AA}"/>
              </c:ext>
            </c:extLst>
          </c:dPt>
          <c:dPt>
            <c:idx val="7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BE-4ADE-8CFF-AE8CEDF669AA}"/>
              </c:ext>
            </c:extLst>
          </c:dPt>
          <c:dPt>
            <c:idx val="8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BE-4ADE-8CFF-AE8CEDF669AA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BE-4ADE-8CFF-AE8CEDF669AA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EBE-4ADE-8CFF-AE8CEDF669AA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EBE-4ADE-8CFF-AE8CEDF669AA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EBE-4ADE-8CFF-AE8CEDF669AA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BE-4ADE-8CFF-AE8CEDF669AA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BE-4ADE-8CFF-AE8CEDF669AA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BE-4ADE-8CFF-AE8CEDF669AA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BE-4ADE-8CFF-AE8CEDF669AA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BE-4ADE-8CFF-AE8CEDF669AA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BE-4ADE-8CFF-AE8CEDF669AA}"/>
                </c:ext>
              </c:extLst>
            </c:dLbl>
            <c:dLbl>
              <c:idx val="6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BE-4ADE-8CFF-AE8CEDF669AA}"/>
                </c:ext>
              </c:extLst>
            </c:dLbl>
            <c:dLbl>
              <c:idx val="7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EBE-4ADE-8CFF-AE8CEDF669AA}"/>
                </c:ext>
              </c:extLst>
            </c:dLbl>
            <c:dLbl>
              <c:idx val="8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EBE-4ADE-8CFF-AE8CEDF669AA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EBE-4ADE-8CFF-AE8CEDF669AA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EBE-4ADE-8CFF-AE8CEDF669AA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EBE-4ADE-8CFF-AE8CEDF669AA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EBE-4ADE-8CFF-AE8CEDF669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용돈</c:v>
                </c:pt>
                <c:pt idx="3">
                  <c:v>식비</c:v>
                </c:pt>
                <c:pt idx="4">
                  <c:v>경조사회비</c:v>
                </c:pt>
                <c:pt idx="5">
                  <c:v>유류교통비</c:v>
                </c:pt>
                <c:pt idx="6">
                  <c:v>의료비</c:v>
                </c:pt>
                <c:pt idx="7">
                  <c:v>생활용품비</c:v>
                </c:pt>
                <c:pt idx="8">
                  <c:v>의류미용비</c:v>
                </c:pt>
                <c:pt idx="9">
                  <c:v>주거비</c:v>
                </c:pt>
                <c:pt idx="10">
                  <c:v>반려동물비</c:v>
                </c:pt>
                <c:pt idx="11">
                  <c:v>문화생활비</c:v>
                </c:pt>
                <c:pt idx="12">
                  <c:v>추가항목</c:v>
                </c:pt>
              </c:strCache>
            </c:strRef>
          </c:cat>
          <c:val>
            <c:numRef>
              <c:f>'5월'!$K$11:$K$23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BE-4ADE-8CFF-AE8CEDF669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'6월'!$K$10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40-4EAF-97A9-55DDBF76BA50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40-4EAF-97A9-55DDBF76BA50}"/>
              </c:ext>
            </c:extLst>
          </c:dPt>
          <c:dPt>
            <c:idx val="2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40-4EAF-97A9-55DDBF76BA50}"/>
              </c:ext>
            </c:extLst>
          </c:dPt>
          <c:dPt>
            <c:idx val="3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40-4EAF-97A9-55DDBF76BA50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40-4EAF-97A9-55DDBF76BA50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40-4EAF-97A9-55DDBF76BA50}"/>
              </c:ext>
            </c:extLst>
          </c:dPt>
          <c:dPt>
            <c:idx val="6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40-4EAF-97A9-55DDBF76BA50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40-4EAF-97A9-55DDBF76BA50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40-4EAF-97A9-55DDBF76BA50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40-4EAF-97A9-55DDBF76BA50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40-4EAF-97A9-55DDBF76BA50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40-4EAF-97A9-55DDBF76BA50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40-4EAF-97A9-55DDBF76BA50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40-4EAF-97A9-55DDBF76BA50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40-4EAF-97A9-55DDBF76BA50}"/>
                </c:ext>
              </c:extLst>
            </c:dLbl>
            <c:dLbl>
              <c:idx val="2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40-4EAF-97A9-55DDBF76BA50}"/>
                </c:ext>
              </c:extLst>
            </c:dLbl>
            <c:dLbl>
              <c:idx val="3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40-4EAF-97A9-55DDBF76BA50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40-4EAF-97A9-55DDBF76BA50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840-4EAF-97A9-55DDBF76BA50}"/>
                </c:ext>
              </c:extLst>
            </c:dLbl>
            <c:dLbl>
              <c:idx val="6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840-4EAF-97A9-55DDBF76BA50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840-4EAF-97A9-55DDBF76BA50}"/>
                </c:ext>
              </c:extLst>
            </c:dLbl>
            <c:dLbl>
              <c:idx val="8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840-4EAF-97A9-55DDBF76BA50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840-4EAF-97A9-55DDBF76BA50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840-4EAF-97A9-55DDBF76BA50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840-4EAF-97A9-55DDBF76BA50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840-4EAF-97A9-55DDBF76B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생활용품비</c:v>
                </c:pt>
                <c:pt idx="3">
                  <c:v>용돈</c:v>
                </c:pt>
                <c:pt idx="4">
                  <c:v>경조사회비</c:v>
                </c:pt>
                <c:pt idx="5">
                  <c:v>유류교통비</c:v>
                </c:pt>
                <c:pt idx="6">
                  <c:v>의료비</c:v>
                </c:pt>
                <c:pt idx="7">
                  <c:v>식비</c:v>
                </c:pt>
                <c:pt idx="8">
                  <c:v>의류미용비</c:v>
                </c:pt>
                <c:pt idx="9">
                  <c:v>주거비</c:v>
                </c:pt>
                <c:pt idx="10">
                  <c:v>반려동물비</c:v>
                </c:pt>
                <c:pt idx="11">
                  <c:v>문화생활비</c:v>
                </c:pt>
                <c:pt idx="12">
                  <c:v>추가항목</c:v>
                </c:pt>
              </c:strCache>
            </c:strRef>
          </c:cat>
          <c:val>
            <c:numRef>
              <c:f>'6월'!$K$11:$K$23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40-4EAF-97A9-55DDBF76BA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'7월'!$K$10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D-4186-A130-1699453AB800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D-4186-A130-1699453AB800}"/>
              </c:ext>
            </c:extLst>
          </c:dPt>
          <c:dPt>
            <c:idx val="2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7D-4186-A130-1699453AB800}"/>
              </c:ext>
            </c:extLst>
          </c:dPt>
          <c:dPt>
            <c:idx val="3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7D-4186-A130-1699453AB800}"/>
              </c:ext>
            </c:extLst>
          </c:dPt>
          <c:dPt>
            <c:idx val="4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7D-4186-A130-1699453AB800}"/>
              </c:ext>
            </c:extLst>
          </c:dPt>
          <c:dPt>
            <c:idx val="5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7D-4186-A130-1699453AB800}"/>
              </c:ext>
            </c:extLst>
          </c:dPt>
          <c:dPt>
            <c:idx val="6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7D-4186-A130-1699453AB800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7D-4186-A130-1699453AB800}"/>
              </c:ext>
            </c:extLst>
          </c:dPt>
          <c:dPt>
            <c:idx val="8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7D-4186-A130-1699453AB800}"/>
              </c:ext>
            </c:extLst>
          </c:dPt>
          <c:dPt>
            <c:idx val="9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7D-4186-A130-1699453AB800}"/>
              </c:ext>
            </c:extLst>
          </c:dPt>
          <c:dPt>
            <c:idx val="10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97D-4186-A130-1699453AB800}"/>
              </c:ext>
            </c:extLst>
          </c:dPt>
          <c:dPt>
            <c:idx val="11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97D-4186-A130-1699453AB800}"/>
              </c:ext>
            </c:extLst>
          </c:dPt>
          <c:dPt>
            <c:idx val="1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97D-4186-A130-1699453AB800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D-4186-A130-1699453AB800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7D-4186-A130-1699453AB800}"/>
                </c:ext>
              </c:extLst>
            </c:dLbl>
            <c:dLbl>
              <c:idx val="2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D-4186-A130-1699453AB800}"/>
                </c:ext>
              </c:extLst>
            </c:dLbl>
            <c:dLbl>
              <c:idx val="3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D-4186-A130-1699453AB800}"/>
                </c:ext>
              </c:extLst>
            </c:dLbl>
            <c:dLbl>
              <c:idx val="4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D-4186-A130-1699453AB800}"/>
                </c:ext>
              </c:extLst>
            </c:dLbl>
            <c:dLbl>
              <c:idx val="5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D-4186-A130-1699453AB800}"/>
                </c:ext>
              </c:extLst>
            </c:dLbl>
            <c:dLbl>
              <c:idx val="6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97D-4186-A130-1699453AB800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7D-4186-A130-1699453AB800}"/>
                </c:ext>
              </c:extLst>
            </c:dLbl>
            <c:dLbl>
              <c:idx val="8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7D-4186-A130-1699453AB800}"/>
                </c:ext>
              </c:extLst>
            </c:dLbl>
            <c:dLbl>
              <c:idx val="9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7D-4186-A130-1699453AB800}"/>
                </c:ext>
              </c:extLst>
            </c:dLbl>
            <c:dLbl>
              <c:idx val="10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7D-4186-A130-1699453AB800}"/>
                </c:ext>
              </c:extLst>
            </c:dLbl>
            <c:dLbl>
              <c:idx val="11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97D-4186-A130-1699453AB800}"/>
                </c:ext>
              </c:extLst>
            </c:dLbl>
            <c:dLbl>
              <c:idx val="1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97D-4186-A130-1699453AB8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유류교통비</c:v>
                </c:pt>
                <c:pt idx="3">
                  <c:v>추가항목</c:v>
                </c:pt>
                <c:pt idx="4">
                  <c:v>용돈</c:v>
                </c:pt>
                <c:pt idx="5">
                  <c:v>경조사회비</c:v>
                </c:pt>
                <c:pt idx="6">
                  <c:v>생활용품비</c:v>
                </c:pt>
                <c:pt idx="7">
                  <c:v>의료비</c:v>
                </c:pt>
                <c:pt idx="8">
                  <c:v>식비</c:v>
                </c:pt>
                <c:pt idx="9">
                  <c:v>의류미용비</c:v>
                </c:pt>
                <c:pt idx="10">
                  <c:v>주거비</c:v>
                </c:pt>
                <c:pt idx="11">
                  <c:v>반려동물비</c:v>
                </c:pt>
                <c:pt idx="12">
                  <c:v>문화생활비</c:v>
                </c:pt>
              </c:strCache>
            </c:strRef>
          </c:cat>
          <c:val>
            <c:numRef>
              <c:f>'7월'!$K$11:$K$23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7D-4186-A130-1699453AB8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'8월'!$K$10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F3-43FD-84BD-C078A2BA1ECF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F3-43FD-84BD-C078A2BA1ECF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F3-43FD-84BD-C078A2BA1ECF}"/>
              </c:ext>
            </c:extLst>
          </c:dPt>
          <c:dPt>
            <c:idx val="3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F3-43FD-84BD-C078A2BA1ECF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F3-43FD-84BD-C078A2BA1ECF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F3-43FD-84BD-C078A2BA1ECF}"/>
              </c:ext>
            </c:extLst>
          </c:dPt>
          <c:dPt>
            <c:idx val="6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F3-43FD-84BD-C078A2BA1ECF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F3-43FD-84BD-C078A2BA1ECF}"/>
              </c:ext>
            </c:extLst>
          </c:dPt>
          <c:dPt>
            <c:idx val="8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F3-43FD-84BD-C078A2BA1ECF}"/>
              </c:ext>
            </c:extLst>
          </c:dPt>
          <c:dPt>
            <c:idx val="9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CF3-43FD-84BD-C078A2BA1ECF}"/>
              </c:ext>
            </c:extLst>
          </c:dPt>
          <c:dPt>
            <c:idx val="10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CF3-43FD-84BD-C078A2BA1ECF}"/>
              </c:ext>
            </c:extLst>
          </c:dPt>
          <c:dPt>
            <c:idx val="11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CF3-43FD-84BD-C078A2BA1ECF}"/>
              </c:ext>
            </c:extLst>
          </c:dPt>
          <c:dPt>
            <c:idx val="1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CF3-43FD-84BD-C078A2BA1ECF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F3-43FD-84BD-C078A2BA1ECF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F3-43FD-84BD-C078A2BA1ECF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F3-43FD-84BD-C078A2BA1ECF}"/>
                </c:ext>
              </c:extLst>
            </c:dLbl>
            <c:dLbl>
              <c:idx val="3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F3-43FD-84BD-C078A2BA1ECF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F3-43FD-84BD-C078A2BA1ECF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CF3-43FD-84BD-C078A2BA1ECF}"/>
                </c:ext>
              </c:extLst>
            </c:dLbl>
            <c:dLbl>
              <c:idx val="6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CF3-43FD-84BD-C078A2BA1ECF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CF3-43FD-84BD-C078A2BA1ECF}"/>
                </c:ext>
              </c:extLst>
            </c:dLbl>
            <c:dLbl>
              <c:idx val="8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CF3-43FD-84BD-C078A2BA1ECF}"/>
                </c:ext>
              </c:extLst>
            </c:dLbl>
            <c:dLbl>
              <c:idx val="9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CF3-43FD-84BD-C078A2BA1ECF}"/>
                </c:ext>
              </c:extLst>
            </c:dLbl>
            <c:dLbl>
              <c:idx val="10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F3-43FD-84BD-C078A2BA1ECF}"/>
                </c:ext>
              </c:extLst>
            </c:dLbl>
            <c:dLbl>
              <c:idx val="11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CF3-43FD-84BD-C078A2BA1ECF}"/>
                </c:ext>
              </c:extLst>
            </c:dLbl>
            <c:dLbl>
              <c:idx val="1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CF3-43FD-84BD-C078A2BA1E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용돈</c:v>
                </c:pt>
                <c:pt idx="3">
                  <c:v>추가항목</c:v>
                </c:pt>
                <c:pt idx="4">
                  <c:v>경조사회비</c:v>
                </c:pt>
                <c:pt idx="5">
                  <c:v>유류교통비</c:v>
                </c:pt>
                <c:pt idx="6">
                  <c:v>생활용품비</c:v>
                </c:pt>
                <c:pt idx="7">
                  <c:v>식비</c:v>
                </c:pt>
                <c:pt idx="8">
                  <c:v>의료비</c:v>
                </c:pt>
                <c:pt idx="9">
                  <c:v>의류미용비</c:v>
                </c:pt>
                <c:pt idx="10">
                  <c:v>주거비</c:v>
                </c:pt>
                <c:pt idx="11">
                  <c:v>반려동물비</c:v>
                </c:pt>
                <c:pt idx="12">
                  <c:v>문화생활비</c:v>
                </c:pt>
              </c:strCache>
            </c:strRef>
          </c:cat>
          <c:val>
            <c:numRef>
              <c:f>'8월'!$K$11:$K$23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CF3-43FD-84BD-C078A2BA1E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'9월'!$K$10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F-42CE-A5F1-4E1AAFF255A7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F-42CE-A5F1-4E1AAFF255A7}"/>
              </c:ext>
            </c:extLst>
          </c:dPt>
          <c:dPt>
            <c:idx val="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9F-42CE-A5F1-4E1AAFF255A7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9F-42CE-A5F1-4E1AAFF255A7}"/>
              </c:ext>
            </c:extLst>
          </c:dPt>
          <c:dPt>
            <c:idx val="4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9F-42CE-A5F1-4E1AAFF255A7}"/>
              </c:ext>
            </c:extLst>
          </c:dPt>
          <c:dPt>
            <c:idx val="5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9F-42CE-A5F1-4E1AAFF255A7}"/>
              </c:ext>
            </c:extLst>
          </c:dPt>
          <c:dPt>
            <c:idx val="6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59F-42CE-A5F1-4E1AAFF255A7}"/>
              </c:ext>
            </c:extLst>
          </c:dPt>
          <c:dPt>
            <c:idx val="7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59F-42CE-A5F1-4E1AAFF255A7}"/>
              </c:ext>
            </c:extLst>
          </c:dPt>
          <c:dPt>
            <c:idx val="8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59F-42CE-A5F1-4E1AAFF255A7}"/>
              </c:ext>
            </c:extLst>
          </c:dPt>
          <c:dPt>
            <c:idx val="9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59F-42CE-A5F1-4E1AAFF255A7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59F-42CE-A5F1-4E1AAFF255A7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59F-42CE-A5F1-4E1AAFF255A7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59F-42CE-A5F1-4E1AAFF255A7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9F-42CE-A5F1-4E1AAFF255A7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9F-42CE-A5F1-4E1AAFF255A7}"/>
                </c:ext>
              </c:extLst>
            </c:dLbl>
            <c:dLbl>
              <c:idx val="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9F-42CE-A5F1-4E1AAFF255A7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9F-42CE-A5F1-4E1AAFF255A7}"/>
                </c:ext>
              </c:extLst>
            </c:dLbl>
            <c:dLbl>
              <c:idx val="4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9F-42CE-A5F1-4E1AAFF255A7}"/>
                </c:ext>
              </c:extLst>
            </c:dLbl>
            <c:dLbl>
              <c:idx val="5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59F-42CE-A5F1-4E1AAFF255A7}"/>
                </c:ext>
              </c:extLst>
            </c:dLbl>
            <c:dLbl>
              <c:idx val="6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59F-42CE-A5F1-4E1AAFF255A7}"/>
                </c:ext>
              </c:extLst>
            </c:dLbl>
            <c:dLbl>
              <c:idx val="7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59F-42CE-A5F1-4E1AAFF255A7}"/>
                </c:ext>
              </c:extLst>
            </c:dLbl>
            <c:dLbl>
              <c:idx val="8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59F-42CE-A5F1-4E1AAFF255A7}"/>
                </c:ext>
              </c:extLst>
            </c:dLbl>
            <c:dLbl>
              <c:idx val="9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59F-42CE-A5F1-4E1AAFF255A7}"/>
                </c:ext>
              </c:extLst>
            </c:dLbl>
            <c:dLbl>
              <c:idx val="10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9F-42CE-A5F1-4E1AAFF255A7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59F-42CE-A5F1-4E1AAFF255A7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59F-42CE-A5F1-4E1AAFF255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문화생활비</c:v>
                </c:pt>
                <c:pt idx="3">
                  <c:v>유류교통비</c:v>
                </c:pt>
                <c:pt idx="4">
                  <c:v>용돈</c:v>
                </c:pt>
                <c:pt idx="5">
                  <c:v>경조사회비</c:v>
                </c:pt>
                <c:pt idx="6">
                  <c:v>식비</c:v>
                </c:pt>
                <c:pt idx="7">
                  <c:v>추가항목</c:v>
                </c:pt>
                <c:pt idx="8">
                  <c:v>생활용품비</c:v>
                </c:pt>
                <c:pt idx="9">
                  <c:v>의료비</c:v>
                </c:pt>
                <c:pt idx="10">
                  <c:v>의류미용비</c:v>
                </c:pt>
                <c:pt idx="11">
                  <c:v>주거비</c:v>
                </c:pt>
                <c:pt idx="12">
                  <c:v>반려동물비</c:v>
                </c:pt>
              </c:strCache>
            </c:strRef>
          </c:cat>
          <c:val>
            <c:numRef>
              <c:f>'9월'!$K$11:$K$23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9F-42CE-A5F1-4E1AAFF255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'10월'!$K$10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87-40D3-9FB8-C005ADED2A96}"/>
              </c:ext>
            </c:extLst>
          </c:dPt>
          <c:dPt>
            <c:idx val="1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87-40D3-9FB8-C005ADED2A96}"/>
              </c:ext>
            </c:extLst>
          </c:dPt>
          <c:dPt>
            <c:idx val="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87-40D3-9FB8-C005ADED2A96}"/>
              </c:ext>
            </c:extLst>
          </c:dPt>
          <c:dPt>
            <c:idx val="3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87-40D3-9FB8-C005ADED2A96}"/>
              </c:ext>
            </c:extLst>
          </c:dPt>
          <c:dPt>
            <c:idx val="4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87-40D3-9FB8-C005ADED2A96}"/>
              </c:ext>
            </c:extLst>
          </c:dPt>
          <c:dPt>
            <c:idx val="5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87-40D3-9FB8-C005ADED2A96}"/>
              </c:ext>
            </c:extLst>
          </c:dPt>
          <c:dPt>
            <c:idx val="6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87-40D3-9FB8-C005ADED2A96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987-40D3-9FB8-C005ADED2A96}"/>
              </c:ext>
            </c:extLst>
          </c:dPt>
          <c:dPt>
            <c:idx val="8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987-40D3-9FB8-C005ADED2A96}"/>
              </c:ext>
            </c:extLst>
          </c:dPt>
          <c:dPt>
            <c:idx val="9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987-40D3-9FB8-C005ADED2A96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987-40D3-9FB8-C005ADED2A96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987-40D3-9FB8-C005ADED2A96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987-40D3-9FB8-C005ADED2A96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87-40D3-9FB8-C005ADED2A96}"/>
                </c:ext>
              </c:extLst>
            </c:dLbl>
            <c:dLbl>
              <c:idx val="1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87-40D3-9FB8-C005ADED2A96}"/>
                </c:ext>
              </c:extLst>
            </c:dLbl>
            <c:dLbl>
              <c:idx val="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87-40D3-9FB8-C005ADED2A96}"/>
                </c:ext>
              </c:extLst>
            </c:dLbl>
            <c:dLbl>
              <c:idx val="3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87-40D3-9FB8-C005ADED2A96}"/>
                </c:ext>
              </c:extLst>
            </c:dLbl>
            <c:dLbl>
              <c:idx val="4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87-40D3-9FB8-C005ADED2A96}"/>
                </c:ext>
              </c:extLst>
            </c:dLbl>
            <c:dLbl>
              <c:idx val="5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87-40D3-9FB8-C005ADED2A96}"/>
                </c:ext>
              </c:extLst>
            </c:dLbl>
            <c:dLbl>
              <c:idx val="6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987-40D3-9FB8-C005ADED2A96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987-40D3-9FB8-C005ADED2A96}"/>
                </c:ext>
              </c:extLst>
            </c:dLbl>
            <c:dLbl>
              <c:idx val="8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987-40D3-9FB8-C005ADED2A96}"/>
                </c:ext>
              </c:extLst>
            </c:dLbl>
            <c:dLbl>
              <c:idx val="9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987-40D3-9FB8-C005ADED2A96}"/>
                </c:ext>
              </c:extLst>
            </c:dLbl>
            <c:dLbl>
              <c:idx val="10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987-40D3-9FB8-C005ADED2A96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987-40D3-9FB8-C005ADED2A96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987-40D3-9FB8-C005ADED2A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'10월'!$J$11:$J$23</c:f>
              <c:strCache>
                <c:ptCount val="13"/>
                <c:pt idx="0">
                  <c:v>통신비</c:v>
                </c:pt>
                <c:pt idx="1">
                  <c:v>용돈</c:v>
                </c:pt>
                <c:pt idx="2">
                  <c:v>문화생활비</c:v>
                </c:pt>
                <c:pt idx="3">
                  <c:v>교육비</c:v>
                </c:pt>
                <c:pt idx="4">
                  <c:v>경조사회비</c:v>
                </c:pt>
                <c:pt idx="5">
                  <c:v>유류교통비</c:v>
                </c:pt>
                <c:pt idx="6">
                  <c:v>의류미용비</c:v>
                </c:pt>
                <c:pt idx="7">
                  <c:v>식비</c:v>
                </c:pt>
                <c:pt idx="8">
                  <c:v>생활용품비</c:v>
                </c:pt>
                <c:pt idx="9">
                  <c:v>추가항목</c:v>
                </c:pt>
                <c:pt idx="10">
                  <c:v>의료비</c:v>
                </c:pt>
                <c:pt idx="11">
                  <c:v>주거비</c:v>
                </c:pt>
                <c:pt idx="12">
                  <c:v>반려동물비</c:v>
                </c:pt>
              </c:strCache>
            </c:strRef>
          </c:cat>
          <c:val>
            <c:numRef>
              <c:f>'10월'!$K$11:$K$23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987-40D3-9FB8-C005ADED2A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'11월'!$K$10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F1-4A50-93DE-88DAF8733235}"/>
              </c:ext>
            </c:extLst>
          </c:dPt>
          <c:dPt>
            <c:idx val="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F1-4A50-93DE-88DAF8733235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F1-4A50-93DE-88DAF8733235}"/>
              </c:ext>
            </c:extLst>
          </c:dPt>
          <c:dPt>
            <c:idx val="3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F1-4A50-93DE-88DAF8733235}"/>
              </c:ext>
            </c:extLst>
          </c:dPt>
          <c:dPt>
            <c:idx val="4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F1-4A50-93DE-88DAF8733235}"/>
              </c:ext>
            </c:extLst>
          </c:dPt>
          <c:dPt>
            <c:idx val="5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F1-4A50-93DE-88DAF8733235}"/>
              </c:ext>
            </c:extLst>
          </c:dPt>
          <c:dPt>
            <c:idx val="6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F1-4A50-93DE-88DAF8733235}"/>
              </c:ext>
            </c:extLst>
          </c:dPt>
          <c:dPt>
            <c:idx val="7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F1-4A50-93DE-88DAF8733235}"/>
              </c:ext>
            </c:extLst>
          </c:dPt>
          <c:dPt>
            <c:idx val="8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F1-4A50-93DE-88DAF8733235}"/>
              </c:ext>
            </c:extLst>
          </c:dPt>
          <c:dPt>
            <c:idx val="9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F1-4A50-93DE-88DAF8733235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F1-4A50-93DE-88DAF8733235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F1-4A50-93DE-88DAF8733235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F1-4A50-93DE-88DAF8733235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F1-4A50-93DE-88DAF8733235}"/>
                </c:ext>
              </c:extLst>
            </c:dLbl>
            <c:dLbl>
              <c:idx val="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F1-4A50-93DE-88DAF8733235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F1-4A50-93DE-88DAF8733235}"/>
                </c:ext>
              </c:extLst>
            </c:dLbl>
            <c:dLbl>
              <c:idx val="3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F1-4A50-93DE-88DAF8733235}"/>
                </c:ext>
              </c:extLst>
            </c:dLbl>
            <c:dLbl>
              <c:idx val="4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F1-4A50-93DE-88DAF8733235}"/>
                </c:ext>
              </c:extLst>
            </c:dLbl>
            <c:dLbl>
              <c:idx val="5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8F1-4A50-93DE-88DAF8733235}"/>
                </c:ext>
              </c:extLst>
            </c:dLbl>
            <c:dLbl>
              <c:idx val="6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8F1-4A50-93DE-88DAF8733235}"/>
                </c:ext>
              </c:extLst>
            </c:dLbl>
            <c:dLbl>
              <c:idx val="7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8F1-4A50-93DE-88DAF8733235}"/>
                </c:ext>
              </c:extLst>
            </c:dLbl>
            <c:dLbl>
              <c:idx val="8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8F1-4A50-93DE-88DAF8733235}"/>
                </c:ext>
              </c:extLst>
            </c:dLbl>
            <c:dLbl>
              <c:idx val="9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8F1-4A50-93DE-88DAF8733235}"/>
                </c:ext>
              </c:extLst>
            </c:dLbl>
            <c:dLbl>
              <c:idx val="10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8F1-4A50-93DE-88DAF8733235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8F1-4A50-93DE-88DAF8733235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8F1-4A50-93DE-88DAF87332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'11월'!$J$11:$J$23</c:f>
              <c:strCache>
                <c:ptCount val="13"/>
                <c:pt idx="0">
                  <c:v>통신비</c:v>
                </c:pt>
                <c:pt idx="1">
                  <c:v>문화생활비</c:v>
                </c:pt>
                <c:pt idx="2">
                  <c:v>용돈</c:v>
                </c:pt>
                <c:pt idx="3">
                  <c:v>경조사회비</c:v>
                </c:pt>
                <c:pt idx="4">
                  <c:v>유류교통비</c:v>
                </c:pt>
                <c:pt idx="5">
                  <c:v>식비</c:v>
                </c:pt>
                <c:pt idx="6">
                  <c:v>교육비</c:v>
                </c:pt>
                <c:pt idx="7">
                  <c:v>생활용품비</c:v>
                </c:pt>
                <c:pt idx="8">
                  <c:v>의류미용비</c:v>
                </c:pt>
                <c:pt idx="9">
                  <c:v>추가항목</c:v>
                </c:pt>
                <c:pt idx="10">
                  <c:v>의료비</c:v>
                </c:pt>
                <c:pt idx="11">
                  <c:v>주거비</c:v>
                </c:pt>
                <c:pt idx="12">
                  <c:v>반려동물비</c:v>
                </c:pt>
              </c:strCache>
            </c:strRef>
          </c:cat>
          <c:val>
            <c:numRef>
              <c:f>'11월'!$K$11:$K$23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F1-4A50-93DE-88DAF8733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'12월'!$K$10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17-47C9-A808-889A2CD205C5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17-47C9-A808-889A2CD205C5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17-47C9-A808-889A2CD205C5}"/>
              </c:ext>
            </c:extLst>
          </c:dPt>
          <c:dPt>
            <c:idx val="3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17-47C9-A808-889A2CD205C5}"/>
              </c:ext>
            </c:extLst>
          </c:dPt>
          <c:dPt>
            <c:idx val="4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17-47C9-A808-889A2CD205C5}"/>
              </c:ext>
            </c:extLst>
          </c:dPt>
          <c:dPt>
            <c:idx val="5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17-47C9-A808-889A2CD205C5}"/>
              </c:ext>
            </c:extLst>
          </c:dPt>
          <c:dPt>
            <c:idx val="6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17-47C9-A808-889A2CD205C5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17-47C9-A808-889A2CD205C5}"/>
              </c:ext>
            </c:extLst>
          </c:dPt>
          <c:dPt>
            <c:idx val="8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17-47C9-A808-889A2CD205C5}"/>
              </c:ext>
            </c:extLst>
          </c:dPt>
          <c:dPt>
            <c:idx val="9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17-47C9-A808-889A2CD205C5}"/>
              </c:ext>
            </c:extLst>
          </c:dPt>
          <c:dPt>
            <c:idx val="10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817-47C9-A808-889A2CD205C5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817-47C9-A808-889A2CD205C5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817-47C9-A808-889A2CD205C5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7-47C9-A808-889A2CD205C5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7-47C9-A808-889A2CD205C5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7-47C9-A808-889A2CD205C5}"/>
                </c:ext>
              </c:extLst>
            </c:dLbl>
            <c:dLbl>
              <c:idx val="3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7-47C9-A808-889A2CD205C5}"/>
                </c:ext>
              </c:extLst>
            </c:dLbl>
            <c:dLbl>
              <c:idx val="4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17-47C9-A808-889A2CD205C5}"/>
                </c:ext>
              </c:extLst>
            </c:dLbl>
            <c:dLbl>
              <c:idx val="5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17-47C9-A808-889A2CD205C5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17-47C9-A808-889A2CD205C5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817-47C9-A808-889A2CD205C5}"/>
                </c:ext>
              </c:extLst>
            </c:dLbl>
            <c:dLbl>
              <c:idx val="8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817-47C9-A808-889A2CD205C5}"/>
                </c:ext>
              </c:extLst>
            </c:dLbl>
            <c:dLbl>
              <c:idx val="9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817-47C9-A808-889A2CD205C5}"/>
                </c:ext>
              </c:extLst>
            </c:dLbl>
            <c:dLbl>
              <c:idx val="10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817-47C9-A808-889A2CD205C5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817-47C9-A808-889A2CD205C5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817-47C9-A808-889A2CD205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'12월'!$J$11:$J$23</c:f>
              <c:strCache>
                <c:ptCount val="13"/>
                <c:pt idx="0">
                  <c:v>통신비</c:v>
                </c:pt>
                <c:pt idx="1">
                  <c:v>교육비</c:v>
                </c:pt>
                <c:pt idx="2">
                  <c:v>용돈</c:v>
                </c:pt>
                <c:pt idx="3">
                  <c:v>문화생활비</c:v>
                </c:pt>
                <c:pt idx="4">
                  <c:v>유류교통비</c:v>
                </c:pt>
                <c:pt idx="5">
                  <c:v>경조사회비</c:v>
                </c:pt>
                <c:pt idx="6">
                  <c:v>의료비</c:v>
                </c:pt>
                <c:pt idx="7">
                  <c:v>식비</c:v>
                </c:pt>
                <c:pt idx="8">
                  <c:v>생활용품비</c:v>
                </c:pt>
                <c:pt idx="9">
                  <c:v>의류미용비</c:v>
                </c:pt>
                <c:pt idx="10">
                  <c:v>추가항목</c:v>
                </c:pt>
                <c:pt idx="11">
                  <c:v>주거비</c:v>
                </c:pt>
                <c:pt idx="12">
                  <c:v>반려동물비</c:v>
                </c:pt>
              </c:strCache>
            </c:strRef>
          </c:cat>
          <c:val>
            <c:numRef>
              <c:f>'12월'!$K$11:$K$23</c:f>
              <c:numCache>
                <c:formatCode>_-* #,##0_-;\-* #,##0_-;_-* "-"_-;_-@_-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817-47C9-A808-889A2CD205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&lt;</a:t>
            </a:r>
            <a:r>
              <a:rPr lang="ko-KR" altLang="en-US" b="1"/>
              <a:t>금융자산</a:t>
            </a:r>
            <a:r>
              <a:rPr lang="ko-KR" altLang="en-US" b="1" baseline="0"/>
              <a:t> 현황</a:t>
            </a:r>
            <a:r>
              <a:rPr lang="en-US" altLang="ko-KR" b="1" baseline="0"/>
              <a:t>&gt;</a:t>
            </a:r>
            <a:endParaRPr lang="ko-KR" altLang="en-US" b="1"/>
          </a:p>
        </c:rich>
      </c:tx>
      <c:layout>
        <c:manualLayout>
          <c:xMode val="edge"/>
          <c:yMode val="edge"/>
          <c:x val="0.3095241807645332"/>
          <c:y val="0.43802086722473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29249629294804E-2"/>
          <c:y val="2.9353682194610459E-2"/>
          <c:w val="0.86658309158723579"/>
          <c:h val="0.93023009244550747"/>
        </c:manualLayout>
      </c:layout>
      <c:doughnutChart>
        <c:varyColors val="1"/>
        <c:ser>
          <c:idx val="0"/>
          <c:order val="0"/>
          <c:tx>
            <c:strRef>
              <c:f>자산현황!$E$13</c:f>
              <c:strCache>
                <c:ptCount val="1"/>
                <c:pt idx="0">
                  <c:v>금액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5-4A76-900D-6AD692E8D431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55-4A76-900D-6AD692E8D431}"/>
              </c:ext>
            </c:extLst>
          </c:dPt>
          <c:dPt>
            <c:idx val="2"/>
            <c:bubble3D val="0"/>
            <c:spPr>
              <a:solidFill>
                <a:srgbClr val="5F5F5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89-489B-B5B1-D92881B39B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자산현황!$B$14:$B$16</c:f>
              <c:strCache>
                <c:ptCount val="3"/>
                <c:pt idx="0">
                  <c:v>장기</c:v>
                </c:pt>
                <c:pt idx="1">
                  <c:v>중기</c:v>
                </c:pt>
                <c:pt idx="2">
                  <c:v>단기</c:v>
                </c:pt>
              </c:strCache>
            </c:strRef>
          </c:cat>
          <c:val>
            <c:numRef>
              <c:f>자산현황!$E$14:$E$16</c:f>
              <c:numCache>
                <c:formatCode>_-* #,##0_-;\-* #,##0_-;_-* "-"_-;_-@_-</c:formatCode>
                <c:ptCount val="3"/>
                <c:pt idx="0">
                  <c:v>18100000</c:v>
                </c:pt>
                <c:pt idx="1">
                  <c:v>23808910</c:v>
                </c:pt>
                <c:pt idx="2">
                  <c:v>42900000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9-4940-90B8-9D421B6DEA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ko-KR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&lt;</a:t>
            </a:r>
            <a:r>
              <a:rPr kumimoji="0" lang="ko-KR" altLang="en-US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전체 자산 현황</a:t>
            </a:r>
            <a:r>
              <a:rPr kumimoji="0" lang="en-US" altLang="ko-KR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&gt;</a:t>
            </a:r>
            <a:endParaRPr lang="ko-KR" b="1"/>
          </a:p>
        </c:rich>
      </c:tx>
      <c:layout>
        <c:manualLayout>
          <c:xMode val="edge"/>
          <c:yMode val="edge"/>
          <c:x val="0.28022279953504226"/>
          <c:y val="0.43368723942744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1392709124198587E-2"/>
          <c:y val="0"/>
          <c:w val="0.87859437254610306"/>
          <c:h val="1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94-4DA3-B36C-FA7EB6A23B03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94-4DA3-B36C-FA7EB6A23B03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94-4DA3-B36C-FA7EB6A23B03}"/>
              </c:ext>
            </c:extLst>
          </c:dPt>
          <c:dLbls>
            <c:dLbl>
              <c:idx val="0"/>
              <c:layout>
                <c:manualLayout>
                  <c:x val="1.4564888698555311E-2"/>
                  <c:y val="-0.101497462347782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72086585269929"/>
                      <c:h val="0.279859982807274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A94-4DA3-B36C-FA7EB6A23B03}"/>
                </c:ext>
              </c:extLst>
            </c:dLbl>
            <c:dLbl>
              <c:idx val="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30036969224416"/>
                      <c:h val="0.300558943089430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A94-4DA3-B36C-FA7EB6A23B03}"/>
                </c:ext>
              </c:extLst>
            </c:dLbl>
            <c:dLbl>
              <c:idx val="2"/>
              <c:layout>
                <c:manualLayout>
                  <c:x val="1.3655948748180819E-7"/>
                  <c:y val="-1.42897649277410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6589049895559"/>
                      <c:h val="0.179870634495567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A94-4DA3-B36C-FA7EB6A23B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자산현황!$D$3:$D$5</c:f>
              <c:strCache>
                <c:ptCount val="3"/>
                <c:pt idx="0">
                  <c:v>금융자산 총계</c:v>
                </c:pt>
                <c:pt idx="1">
                  <c:v>부동자산 총계</c:v>
                </c:pt>
                <c:pt idx="2">
                  <c:v>부채</c:v>
                </c:pt>
              </c:strCache>
            </c:strRef>
          </c:cat>
          <c:val>
            <c:numRef>
              <c:f>자산현황!$F$3:$F$5</c:f>
              <c:numCache>
                <c:formatCode>_-* #,##0_-;\-* #,##0_-;_-* "-"_-;_-@_-</c:formatCode>
                <c:ptCount val="3"/>
                <c:pt idx="0">
                  <c:v>84808910</c:v>
                </c:pt>
                <c:pt idx="1">
                  <c:v>30000000</c:v>
                </c:pt>
                <c:pt idx="2">
                  <c:v>7149519.4357249979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4-4DA3-B36C-FA7EB6A23B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&lt;</a:t>
            </a:r>
            <a:r>
              <a:rPr lang="ko-KR" altLang="en-US" b="1"/>
              <a:t>위험자산 비율</a:t>
            </a:r>
            <a:r>
              <a:rPr lang="en-US" altLang="ko-KR" b="1" baseline="0"/>
              <a:t>&gt;</a:t>
            </a:r>
            <a:endParaRPr lang="ko-KR" altLang="en-US" b="1"/>
          </a:p>
        </c:rich>
      </c:tx>
      <c:layout>
        <c:manualLayout>
          <c:xMode val="edge"/>
          <c:yMode val="edge"/>
          <c:x val="0.28223671985692056"/>
          <c:y val="0.41034339457567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35895421831395"/>
          <c:y val="1.2713654695602074E-2"/>
          <c:w val="0.73839918240308455"/>
          <c:h val="0.92710119568387284"/>
        </c:manualLayout>
      </c:layout>
      <c:doughnutChart>
        <c:varyColors val="1"/>
        <c:ser>
          <c:idx val="0"/>
          <c:order val="0"/>
          <c:tx>
            <c:strRef>
              <c:f>자산현황!$E$20</c:f>
              <c:strCache>
                <c:ptCount val="1"/>
                <c:pt idx="0">
                  <c:v>금액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explosion val="2"/>
          <c:dPt>
            <c:idx val="0"/>
            <c:bubble3D val="0"/>
            <c:explosion val="4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DD-44E1-87C9-14E6BA8000C8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DD-44E1-87C9-14E6BA8000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자산현황!$B$21:$B$22</c:f>
              <c:strCache>
                <c:ptCount val="2"/>
                <c:pt idx="0">
                  <c:v>안정</c:v>
                </c:pt>
                <c:pt idx="1">
                  <c:v>위험</c:v>
                </c:pt>
              </c:strCache>
            </c:strRef>
          </c:cat>
          <c:val>
            <c:numRef>
              <c:f>자산현황!$E$21:$E$22</c:f>
              <c:numCache>
                <c:formatCode>_-* #,##0_-;\-* #,##0_-;_-* "-"_-;_-@_-</c:formatCode>
                <c:ptCount val="2"/>
                <c:pt idx="0">
                  <c:v>71000000</c:v>
                </c:pt>
                <c:pt idx="1">
                  <c:v>13808910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DD-44E1-87C9-14E6BA8000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투자관리!$C$10</c:f>
              <c:strCache>
                <c:ptCount val="1"/>
                <c:pt idx="0">
                  <c:v>월별 손익계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투자관리!$B$11:$B$22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투자관리!$C$11:$C$22</c:f>
              <c:numCache>
                <c:formatCode>_-* #,##0_-;\-* #,##0_-;_-* "-"_-;_-@_-</c:formatCode>
                <c:ptCount val="12"/>
                <c:pt idx="0">
                  <c:v>9650</c:v>
                </c:pt>
                <c:pt idx="1">
                  <c:v>93500</c:v>
                </c:pt>
                <c:pt idx="2">
                  <c:v>-209000</c:v>
                </c:pt>
                <c:pt idx="3">
                  <c:v>48750</c:v>
                </c:pt>
                <c:pt idx="4">
                  <c:v>48075</c:v>
                </c:pt>
                <c:pt idx="5">
                  <c:v>198476</c:v>
                </c:pt>
                <c:pt idx="6">
                  <c:v>23689</c:v>
                </c:pt>
                <c:pt idx="7">
                  <c:v>-91507</c:v>
                </c:pt>
                <c:pt idx="8">
                  <c:v>198902</c:v>
                </c:pt>
                <c:pt idx="9">
                  <c:v>99497</c:v>
                </c:pt>
                <c:pt idx="10">
                  <c:v>-81009</c:v>
                </c:pt>
                <c:pt idx="11">
                  <c:v>389389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F-4430-93F2-CE2F67440D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7188863"/>
        <c:axId val="1267211903"/>
      </c:barChart>
      <c:lineChart>
        <c:grouping val="standard"/>
        <c:varyColors val="0"/>
        <c:ser>
          <c:idx val="1"/>
          <c:order val="1"/>
          <c:tx>
            <c:strRef>
              <c:f>투자관리!$D$10</c:f>
              <c:strCache>
                <c:ptCount val="1"/>
                <c:pt idx="0">
                  <c:v>월별
평균손익률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투자관리!$B$11:$B$22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투자관리!$D$11:$D$22</c:f>
              <c:numCache>
                <c:formatCode>0.00%</c:formatCode>
                <c:ptCount val="12"/>
                <c:pt idx="0">
                  <c:v>1.6083333333333335E-2</c:v>
                </c:pt>
                <c:pt idx="1">
                  <c:v>1.2466666666666666E-2</c:v>
                </c:pt>
                <c:pt idx="2">
                  <c:v>-1.7711864406779659E-2</c:v>
                </c:pt>
                <c:pt idx="3">
                  <c:v>3.3620689655172412E-2</c:v>
                </c:pt>
                <c:pt idx="4">
                  <c:v>1.7805555555555557E-2</c:v>
                </c:pt>
                <c:pt idx="5">
                  <c:v>9.9238000000000007E-2</c:v>
                </c:pt>
                <c:pt idx="6">
                  <c:v>1.2804864864864865E-2</c:v>
                </c:pt>
                <c:pt idx="7">
                  <c:v>-4.0669777777777777E-2</c:v>
                </c:pt>
                <c:pt idx="8">
                  <c:v>0.198902</c:v>
                </c:pt>
                <c:pt idx="9">
                  <c:v>9.0451818181818175E-2</c:v>
                </c:pt>
                <c:pt idx="10">
                  <c:v>-6.7507499999999998E-2</c:v>
                </c:pt>
                <c:pt idx="11">
                  <c:v>0.25959266666666669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F-4430-93F2-CE2F67440D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7195103"/>
        <c:axId val="1267208543"/>
      </c:lineChart>
      <c:catAx>
        <c:axId val="1267188863"/>
        <c:scaling>
          <c:orientation val="minMax"/>
        </c:scaling>
        <c:delete val="0"/>
        <c:axPos val="b"/>
        <c:numFmt formatCode="General&quot;월&quot;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7211903"/>
        <c:crosses val="autoZero"/>
        <c:auto val="1"/>
        <c:lblAlgn val="ctr"/>
        <c:lblOffset val="100"/>
        <c:noMultiLvlLbl val="0"/>
      </c:catAx>
      <c:valAx>
        <c:axId val="12672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7188863"/>
        <c:crosses val="autoZero"/>
        <c:crossBetween val="between"/>
      </c:valAx>
      <c:valAx>
        <c:axId val="12672085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7195103"/>
        <c:crosses val="max"/>
        <c:crossBetween val="between"/>
      </c:valAx>
      <c:catAx>
        <c:axId val="1267195103"/>
        <c:scaling>
          <c:orientation val="minMax"/>
        </c:scaling>
        <c:delete val="1"/>
        <c:axPos val="b"/>
        <c:numFmt formatCode="General&quot;월&quot;" sourceLinked="1"/>
        <c:majorTickMark val="none"/>
        <c:minorTickMark val="none"/>
        <c:tickLblPos val="nextTo"/>
        <c:crossAx val="1267208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200026</xdr:colOff>
      <xdr:row>28</xdr:row>
      <xdr:rowOff>38099</xdr:rowOff>
    </xdr:from>
    <xdr:to>
      <xdr:col>10</xdr:col>
      <xdr:colOff>314326</xdr:colOff>
      <xdr:row>31</xdr:row>
      <xdr:rowOff>66674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EE9DD7-2D14-451A-83FC-A8B28E7B0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6" y="6682739"/>
          <a:ext cx="784860" cy="828675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26</xdr:row>
      <xdr:rowOff>76200</xdr:rowOff>
    </xdr:from>
    <xdr:to>
      <xdr:col>10</xdr:col>
      <xdr:colOff>495300</xdr:colOff>
      <xdr:row>31</xdr:row>
      <xdr:rowOff>152400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1555AAC-0FF7-4DCC-8539-A3A37A59CF0E}"/>
            </a:ext>
          </a:extLst>
        </xdr:cNvPr>
        <xdr:cNvSpPr/>
      </xdr:nvSpPr>
      <xdr:spPr>
        <a:xfrm>
          <a:off x="579120" y="6301740"/>
          <a:ext cx="6377940" cy="1295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12</xdr:col>
      <xdr:colOff>297180</xdr:colOff>
      <xdr:row>0</xdr:row>
      <xdr:rowOff>518160</xdr:rowOff>
    </xdr:from>
    <xdr:to>
      <xdr:col>26</xdr:col>
      <xdr:colOff>22860</xdr:colOff>
      <xdr:row>2</xdr:row>
      <xdr:rowOff>129540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E10FD88-C6AE-BC2E-4480-60790A8D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6220" y="518160"/>
          <a:ext cx="91135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297180</xdr:colOff>
      <xdr:row>8</xdr:row>
      <xdr:rowOff>45720</xdr:rowOff>
    </xdr:from>
    <xdr:to>
      <xdr:col>22</xdr:col>
      <xdr:colOff>137160</xdr:colOff>
      <xdr:row>9</xdr:row>
      <xdr:rowOff>137160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0A7B1C1-B743-E6EA-2D8C-70C0512CD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6220" y="2217420"/>
          <a:ext cx="65455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9</xdr:row>
      <xdr:rowOff>213360</xdr:rowOff>
    </xdr:from>
    <xdr:to>
      <xdr:col>17</xdr:col>
      <xdr:colOff>590353</xdr:colOff>
      <xdr:row>32</xdr:row>
      <xdr:rowOff>22860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5EEEE3B-F48D-8EA0-1ED1-E7DD5A854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840" y="2628900"/>
          <a:ext cx="3638353" cy="5059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647700</xdr:colOff>
      <xdr:row>9</xdr:row>
      <xdr:rowOff>213360</xdr:rowOff>
    </xdr:from>
    <xdr:to>
      <xdr:col>25</xdr:col>
      <xdr:colOff>350520</xdr:colOff>
      <xdr:row>32</xdr:row>
      <xdr:rowOff>30480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E597DC1-2F99-A3D1-7521-1635F91D5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540" y="2628900"/>
          <a:ext cx="506730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297180</xdr:colOff>
      <xdr:row>2</xdr:row>
      <xdr:rowOff>198120</xdr:rowOff>
    </xdr:from>
    <xdr:to>
      <xdr:col>18</xdr:col>
      <xdr:colOff>480060</xdr:colOff>
      <xdr:row>4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41CFC1-D5D5-0649-F85B-A7F6490F31AF}"/>
            </a:ext>
          </a:extLst>
        </xdr:cNvPr>
        <xdr:cNvSpPr txBox="1"/>
      </xdr:nvSpPr>
      <xdr:spPr>
        <a:xfrm>
          <a:off x="7856220" y="891540"/>
          <a:ext cx="4206240" cy="3276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00"/>
            <a:t>↑ 이러한 </a:t>
          </a:r>
          <a:r>
            <a:rPr lang="ko-KR" altLang="en-US" sz="1000" baseline="0"/>
            <a:t>경고문구는 편집사용이나</a:t>
          </a:r>
          <a:r>
            <a:rPr lang="en-US" altLang="ko-KR" sz="1000" baseline="0"/>
            <a:t> </a:t>
          </a:r>
          <a:r>
            <a:rPr lang="ko-KR" altLang="en-US" sz="1000" baseline="0"/>
            <a:t>콘텐츠사용을 누르면 실행됩니다</a:t>
          </a:r>
          <a:r>
            <a:rPr lang="en-US" altLang="ko-KR" sz="1000" baseline="0"/>
            <a:t>.</a:t>
          </a:r>
          <a:endParaRPr lang="ko-KR" altLang="en-US" sz="1000"/>
        </a:p>
      </xdr:txBody>
    </xdr:sp>
    <xdr:clientData/>
  </xdr:twoCellAnchor>
  <xdr:twoCellAnchor>
    <xdr:from>
      <xdr:col>12</xdr:col>
      <xdr:colOff>297180</xdr:colOff>
      <xdr:row>6</xdr:row>
      <xdr:rowOff>236220</xdr:rowOff>
    </xdr:from>
    <xdr:to>
      <xdr:col>20</xdr:col>
      <xdr:colOff>487680</xdr:colOff>
      <xdr:row>7</xdr:row>
      <xdr:rowOff>182880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1282856-2FF9-4CD5-1900-59D51437B2F6}"/>
            </a:ext>
          </a:extLst>
        </xdr:cNvPr>
        <xdr:cNvSpPr txBox="1"/>
      </xdr:nvSpPr>
      <xdr:spPr>
        <a:xfrm>
          <a:off x="7856220" y="1783080"/>
          <a:ext cx="5554980" cy="3276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00"/>
            <a:t>↓ 아래와 같은 </a:t>
          </a:r>
          <a:r>
            <a:rPr lang="ko-KR" altLang="en-US" sz="1000" baseline="0"/>
            <a:t>경고문구는 이미지처럼 파일 속성에서 차단해제를 체크하시고 다시 열어보세요</a:t>
          </a:r>
          <a:r>
            <a:rPr lang="en-US" altLang="ko-KR" sz="1000" baseline="0"/>
            <a:t>.</a:t>
          </a:r>
          <a:endParaRPr lang="ko-KR" altLang="en-US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1</xdr:rowOff>
    </xdr:from>
    <xdr:to>
      <xdr:col>18</xdr:col>
      <xdr:colOff>0</xdr:colOff>
      <xdr:row>38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</xdr:colOff>
      <xdr:row>10</xdr:row>
      <xdr:rowOff>0</xdr:rowOff>
    </xdr:from>
    <xdr:to>
      <xdr:col>4</xdr:col>
      <xdr:colOff>742950</xdr:colOff>
      <xdr:row>11</xdr:row>
      <xdr:rowOff>0</xdr:rowOff>
    </xdr:to>
    <xdr:sp macro="[0]!이동1월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457575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85725</xdr:colOff>
      <xdr:row>10</xdr:row>
      <xdr:rowOff>0</xdr:rowOff>
    </xdr:from>
    <xdr:to>
      <xdr:col>5</xdr:col>
      <xdr:colOff>742950</xdr:colOff>
      <xdr:row>11</xdr:row>
      <xdr:rowOff>0</xdr:rowOff>
    </xdr:to>
    <xdr:sp macro="[0]!이동2월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267200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95250</xdr:colOff>
      <xdr:row>10</xdr:row>
      <xdr:rowOff>0</xdr:rowOff>
    </xdr:from>
    <xdr:to>
      <xdr:col>6</xdr:col>
      <xdr:colOff>752475</xdr:colOff>
      <xdr:row>11</xdr:row>
      <xdr:rowOff>0</xdr:rowOff>
    </xdr:to>
    <xdr:sp macro="[0]!이동3월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078730" y="3230880"/>
          <a:ext cx="657225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85725</xdr:colOff>
      <xdr:row>9</xdr:row>
      <xdr:rowOff>304800</xdr:rowOff>
    </xdr:from>
    <xdr:to>
      <xdr:col>7</xdr:col>
      <xdr:colOff>742950</xdr:colOff>
      <xdr:row>10</xdr:row>
      <xdr:rowOff>304800</xdr:rowOff>
    </xdr:to>
    <xdr:sp macro="[0]!이동4월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886450" y="3228975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85725</xdr:colOff>
      <xdr:row>10</xdr:row>
      <xdr:rowOff>0</xdr:rowOff>
    </xdr:from>
    <xdr:to>
      <xdr:col>8</xdr:col>
      <xdr:colOff>742950</xdr:colOff>
      <xdr:row>11</xdr:row>
      <xdr:rowOff>0</xdr:rowOff>
    </xdr:to>
    <xdr:sp macro="[0]!이동5월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696075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85725</xdr:colOff>
      <xdr:row>10</xdr:row>
      <xdr:rowOff>0</xdr:rowOff>
    </xdr:from>
    <xdr:to>
      <xdr:col>9</xdr:col>
      <xdr:colOff>742950</xdr:colOff>
      <xdr:row>11</xdr:row>
      <xdr:rowOff>0</xdr:rowOff>
    </xdr:to>
    <xdr:sp macro="[0]!이동6월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505700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</xdr:colOff>
      <xdr:row>10</xdr:row>
      <xdr:rowOff>0</xdr:rowOff>
    </xdr:from>
    <xdr:to>
      <xdr:col>10</xdr:col>
      <xdr:colOff>733425</xdr:colOff>
      <xdr:row>11</xdr:row>
      <xdr:rowOff>0</xdr:rowOff>
    </xdr:to>
    <xdr:sp macro="[0]!이동7월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305800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85725</xdr:colOff>
      <xdr:row>10</xdr:row>
      <xdr:rowOff>0</xdr:rowOff>
    </xdr:from>
    <xdr:to>
      <xdr:col>11</xdr:col>
      <xdr:colOff>742950</xdr:colOff>
      <xdr:row>11</xdr:row>
      <xdr:rowOff>0</xdr:rowOff>
    </xdr:to>
    <xdr:sp macro="[0]!이동8월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9124950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10</xdr:row>
      <xdr:rowOff>0</xdr:rowOff>
    </xdr:from>
    <xdr:to>
      <xdr:col>12</xdr:col>
      <xdr:colOff>742950</xdr:colOff>
      <xdr:row>11</xdr:row>
      <xdr:rowOff>0</xdr:rowOff>
    </xdr:to>
    <xdr:sp macro="[0]!이동9월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934575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76200</xdr:colOff>
      <xdr:row>10</xdr:row>
      <xdr:rowOff>0</xdr:rowOff>
    </xdr:from>
    <xdr:to>
      <xdr:col>13</xdr:col>
      <xdr:colOff>733425</xdr:colOff>
      <xdr:row>11</xdr:row>
      <xdr:rowOff>0</xdr:rowOff>
    </xdr:to>
    <xdr:sp macro="[0]!이동10월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734675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85725</xdr:colOff>
      <xdr:row>10</xdr:row>
      <xdr:rowOff>0</xdr:rowOff>
    </xdr:from>
    <xdr:to>
      <xdr:col>14</xdr:col>
      <xdr:colOff>742950</xdr:colOff>
      <xdr:row>11</xdr:row>
      <xdr:rowOff>0</xdr:rowOff>
    </xdr:to>
    <xdr:sp macro="[0]!이동11월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1553825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85725</xdr:colOff>
      <xdr:row>10</xdr:row>
      <xdr:rowOff>0</xdr:rowOff>
    </xdr:from>
    <xdr:to>
      <xdr:col>15</xdr:col>
      <xdr:colOff>742950</xdr:colOff>
      <xdr:row>11</xdr:row>
      <xdr:rowOff>0</xdr:rowOff>
    </xdr:to>
    <xdr:sp macro="[0]!이동12월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2363450" y="32385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28575</xdr:colOff>
      <xdr:row>2</xdr:row>
      <xdr:rowOff>28575</xdr:rowOff>
    </xdr:from>
    <xdr:to>
      <xdr:col>1</xdr:col>
      <xdr:colOff>647700</xdr:colOff>
      <xdr:row>2</xdr:row>
      <xdr:rowOff>238125</xdr:rowOff>
    </xdr:to>
    <xdr:sp macro="" textlink="">
      <xdr:nvSpPr>
        <xdr:cNvPr id="30" name="사각형: 둥근 모서리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066800" y="752475"/>
          <a:ext cx="619125" cy="209550"/>
        </a:xfrm>
        <a:prstGeom prst="roundRect">
          <a:avLst/>
        </a:prstGeom>
        <a:noFill/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MENU</a:t>
          </a:r>
        </a:p>
      </xdr:txBody>
    </xdr:sp>
    <xdr:clientData/>
  </xdr:twoCellAnchor>
  <xdr:twoCellAnchor>
    <xdr:from>
      <xdr:col>0</xdr:col>
      <xdr:colOff>352424</xdr:colOff>
      <xdr:row>3</xdr:row>
      <xdr:rowOff>0</xdr:rowOff>
    </xdr:from>
    <xdr:to>
      <xdr:col>1</xdr:col>
      <xdr:colOff>790574</xdr:colOff>
      <xdr:row>3</xdr:row>
      <xdr:rowOff>314324</xdr:rowOff>
    </xdr:to>
    <xdr:sp macro="[0]!이동_항목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038224" y="1104900"/>
          <a:ext cx="79057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1419225</xdr:colOff>
      <xdr:row>5</xdr:row>
      <xdr:rowOff>314324</xdr:rowOff>
    </xdr:to>
    <xdr:sp macro="[0]!이동_항목별수입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38225" y="1733550"/>
          <a:ext cx="141922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1419225</xdr:colOff>
      <xdr:row>7</xdr:row>
      <xdr:rowOff>314324</xdr:rowOff>
    </xdr:to>
    <xdr:sp macro="[0]!이동_카드별지출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038225" y="2362200"/>
          <a:ext cx="141922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1419225</xdr:colOff>
      <xdr:row>8</xdr:row>
      <xdr:rowOff>314324</xdr:rowOff>
    </xdr:to>
    <xdr:sp macro="[0]!이동_항목별지출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38225" y="2676525"/>
          <a:ext cx="141922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1714500</xdr:colOff>
      <xdr:row>9</xdr:row>
      <xdr:rowOff>314324</xdr:rowOff>
    </xdr:to>
    <xdr:sp macro="[0]!이동_세부항목별지출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038225" y="2990850"/>
          <a:ext cx="1714500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1</xdr:rowOff>
    </xdr:from>
    <xdr:to>
      <xdr:col>1</xdr:col>
      <xdr:colOff>561975</xdr:colOff>
      <xdr:row>12</xdr:row>
      <xdr:rowOff>0</xdr:rowOff>
    </xdr:to>
    <xdr:sp macro="[0]!이동_예산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038225" y="3619501"/>
          <a:ext cx="56197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1</xdr:col>
      <xdr:colOff>609600</xdr:colOff>
      <xdr:row>12</xdr:row>
      <xdr:rowOff>314324</xdr:rowOff>
    </xdr:to>
    <xdr:sp macro="[0]!이동_결산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52425" y="3867150"/>
          <a:ext cx="609600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9524</xdr:colOff>
      <xdr:row>40</xdr:row>
      <xdr:rowOff>0</xdr:rowOff>
    </xdr:from>
    <xdr:to>
      <xdr:col>18</xdr:col>
      <xdr:colOff>1904</xdr:colOff>
      <xdr:row>52</xdr:row>
      <xdr:rowOff>0</xdr:rowOff>
    </xdr:to>
    <xdr:graphicFrame macro="">
      <xdr:nvGraphicFramePr>
        <xdr:cNvPr id="181" name="차트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53</xdr:row>
      <xdr:rowOff>0</xdr:rowOff>
    </xdr:from>
    <xdr:to>
      <xdr:col>18</xdr:col>
      <xdr:colOff>0</xdr:colOff>
      <xdr:row>65</xdr:row>
      <xdr:rowOff>0</xdr:rowOff>
    </xdr:to>
    <xdr:graphicFrame macro="">
      <xdr:nvGraphicFramePr>
        <xdr:cNvPr id="182" name="차트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66</xdr:row>
      <xdr:rowOff>0</xdr:rowOff>
    </xdr:from>
    <xdr:to>
      <xdr:col>18</xdr:col>
      <xdr:colOff>0</xdr:colOff>
      <xdr:row>78</xdr:row>
      <xdr:rowOff>0</xdr:rowOff>
    </xdr:to>
    <xdr:graphicFrame macro="">
      <xdr:nvGraphicFramePr>
        <xdr:cNvPr id="183" name="차트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79</xdr:row>
      <xdr:rowOff>0</xdr:rowOff>
    </xdr:from>
    <xdr:to>
      <xdr:col>18</xdr:col>
      <xdr:colOff>0</xdr:colOff>
      <xdr:row>91</xdr:row>
      <xdr:rowOff>0</xdr:rowOff>
    </xdr:to>
    <xdr:graphicFrame macro="">
      <xdr:nvGraphicFramePr>
        <xdr:cNvPr id="184" name="차트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92</xdr:row>
      <xdr:rowOff>0</xdr:rowOff>
    </xdr:from>
    <xdr:to>
      <xdr:col>18</xdr:col>
      <xdr:colOff>0</xdr:colOff>
      <xdr:row>104</xdr:row>
      <xdr:rowOff>0</xdr:rowOff>
    </xdr:to>
    <xdr:graphicFrame macro="">
      <xdr:nvGraphicFramePr>
        <xdr:cNvPr id="185" name="차트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105</xdr:row>
      <xdr:rowOff>0</xdr:rowOff>
    </xdr:from>
    <xdr:to>
      <xdr:col>18</xdr:col>
      <xdr:colOff>0</xdr:colOff>
      <xdr:row>117</xdr:row>
      <xdr:rowOff>0</xdr:rowOff>
    </xdr:to>
    <xdr:graphicFrame macro="">
      <xdr:nvGraphicFramePr>
        <xdr:cNvPr id="186" name="차트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118</xdr:row>
      <xdr:rowOff>0</xdr:rowOff>
    </xdr:from>
    <xdr:to>
      <xdr:col>18</xdr:col>
      <xdr:colOff>0</xdr:colOff>
      <xdr:row>130</xdr:row>
      <xdr:rowOff>0</xdr:rowOff>
    </xdr:to>
    <xdr:graphicFrame macro="">
      <xdr:nvGraphicFramePr>
        <xdr:cNvPr id="187" name="차트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131</xdr:row>
      <xdr:rowOff>0</xdr:rowOff>
    </xdr:from>
    <xdr:to>
      <xdr:col>18</xdr:col>
      <xdr:colOff>0</xdr:colOff>
      <xdr:row>143</xdr:row>
      <xdr:rowOff>0</xdr:rowOff>
    </xdr:to>
    <xdr:graphicFrame macro="">
      <xdr:nvGraphicFramePr>
        <xdr:cNvPr id="188" name="차트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144</xdr:row>
      <xdr:rowOff>0</xdr:rowOff>
    </xdr:from>
    <xdr:to>
      <xdr:col>18</xdr:col>
      <xdr:colOff>0</xdr:colOff>
      <xdr:row>156</xdr:row>
      <xdr:rowOff>0</xdr:rowOff>
    </xdr:to>
    <xdr:graphicFrame macro="">
      <xdr:nvGraphicFramePr>
        <xdr:cNvPr id="189" name="차트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157</xdr:row>
      <xdr:rowOff>0</xdr:rowOff>
    </xdr:from>
    <xdr:to>
      <xdr:col>18</xdr:col>
      <xdr:colOff>0</xdr:colOff>
      <xdr:row>169</xdr:row>
      <xdr:rowOff>0</xdr:rowOff>
    </xdr:to>
    <xdr:graphicFrame macro="">
      <xdr:nvGraphicFramePr>
        <xdr:cNvPr id="190" name="차트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170</xdr:row>
      <xdr:rowOff>0</xdr:rowOff>
    </xdr:from>
    <xdr:to>
      <xdr:col>18</xdr:col>
      <xdr:colOff>0</xdr:colOff>
      <xdr:row>182</xdr:row>
      <xdr:rowOff>0</xdr:rowOff>
    </xdr:to>
    <xdr:graphicFrame macro="">
      <xdr:nvGraphicFramePr>
        <xdr:cNvPr id="191" name="차트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183</xdr:row>
      <xdr:rowOff>0</xdr:rowOff>
    </xdr:from>
    <xdr:to>
      <xdr:col>18</xdr:col>
      <xdr:colOff>0</xdr:colOff>
      <xdr:row>195</xdr:row>
      <xdr:rowOff>0</xdr:rowOff>
    </xdr:to>
    <xdr:graphicFrame macro="">
      <xdr:nvGraphicFramePr>
        <xdr:cNvPr id="192" name="차트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4</xdr:col>
      <xdr:colOff>0</xdr:colOff>
      <xdr:row>41</xdr:row>
      <xdr:rowOff>0</xdr:rowOff>
    </xdr:to>
    <xdr:sp macro="[0]!차트1월" textlink="">
      <xdr:nvSpPr>
        <xdr:cNvPr id="193" name="직사각형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352425" y="723900"/>
          <a:ext cx="8096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41</xdr:row>
      <xdr:rowOff>0</xdr:rowOff>
    </xdr:from>
    <xdr:to>
      <xdr:col>4</xdr:col>
      <xdr:colOff>0</xdr:colOff>
      <xdr:row>42</xdr:row>
      <xdr:rowOff>0</xdr:rowOff>
    </xdr:to>
    <xdr:sp macro="[0]!차트2월" textlink="">
      <xdr:nvSpPr>
        <xdr:cNvPr id="194" name="직사각형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2562225" y="1298257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51</xdr:row>
      <xdr:rowOff>0</xdr:rowOff>
    </xdr:from>
    <xdr:to>
      <xdr:col>4</xdr:col>
      <xdr:colOff>0</xdr:colOff>
      <xdr:row>52</xdr:row>
      <xdr:rowOff>0</xdr:rowOff>
    </xdr:to>
    <xdr:sp macro="[0]!차트12월" textlink="">
      <xdr:nvSpPr>
        <xdr:cNvPr id="204" name="직사각형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562225" y="1612582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4</xdr:col>
      <xdr:colOff>0</xdr:colOff>
      <xdr:row>54</xdr:row>
      <xdr:rowOff>0</xdr:rowOff>
    </xdr:to>
    <xdr:sp macro="[0]!차트1월" textlink="">
      <xdr:nvSpPr>
        <xdr:cNvPr id="205" name="직사각형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352425" y="723900"/>
          <a:ext cx="8096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54</xdr:row>
      <xdr:rowOff>0</xdr:rowOff>
    </xdr:from>
    <xdr:to>
      <xdr:col>4</xdr:col>
      <xdr:colOff>0</xdr:colOff>
      <xdr:row>55</xdr:row>
      <xdr:rowOff>0</xdr:rowOff>
    </xdr:to>
    <xdr:sp macro="[0]!차트2월" textlink="">
      <xdr:nvSpPr>
        <xdr:cNvPr id="206" name="직사각형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562225" y="1818322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55</xdr:row>
      <xdr:rowOff>0</xdr:rowOff>
    </xdr:from>
    <xdr:to>
      <xdr:col>4</xdr:col>
      <xdr:colOff>0</xdr:colOff>
      <xdr:row>56</xdr:row>
      <xdr:rowOff>0</xdr:rowOff>
    </xdr:to>
    <xdr:sp macro="[0]!차트3월" textlink="">
      <xdr:nvSpPr>
        <xdr:cNvPr id="207" name="직사각형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2562225" y="184975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4</xdr:col>
      <xdr:colOff>0</xdr:colOff>
      <xdr:row>57</xdr:row>
      <xdr:rowOff>0</xdr:rowOff>
    </xdr:to>
    <xdr:sp macro="[0]!차트4월" textlink="">
      <xdr:nvSpPr>
        <xdr:cNvPr id="208" name="직사각형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62225" y="1881187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0</xdr:colOff>
      <xdr:row>58</xdr:row>
      <xdr:rowOff>0</xdr:rowOff>
    </xdr:to>
    <xdr:sp macro="[0]!차트5월" textlink="">
      <xdr:nvSpPr>
        <xdr:cNvPr id="209" name="직사각형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562225" y="1912620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58</xdr:row>
      <xdr:rowOff>0</xdr:rowOff>
    </xdr:from>
    <xdr:to>
      <xdr:col>4</xdr:col>
      <xdr:colOff>0</xdr:colOff>
      <xdr:row>59</xdr:row>
      <xdr:rowOff>0</xdr:rowOff>
    </xdr:to>
    <xdr:sp macro="[0]!차트6월" textlink="">
      <xdr:nvSpPr>
        <xdr:cNvPr id="210" name="직사각형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2562225" y="1944052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59</xdr:row>
      <xdr:rowOff>0</xdr:rowOff>
    </xdr:from>
    <xdr:to>
      <xdr:col>4</xdr:col>
      <xdr:colOff>0</xdr:colOff>
      <xdr:row>60</xdr:row>
      <xdr:rowOff>0</xdr:rowOff>
    </xdr:to>
    <xdr:sp macro="[0]!차트7월" textlink="">
      <xdr:nvSpPr>
        <xdr:cNvPr id="211" name="직사각형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2562225" y="197548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0</xdr:colOff>
      <xdr:row>61</xdr:row>
      <xdr:rowOff>0</xdr:rowOff>
    </xdr:to>
    <xdr:sp macro="[0]!차트8월" textlink="">
      <xdr:nvSpPr>
        <xdr:cNvPr id="212" name="직사각형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2562225" y="2006917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61</xdr:row>
      <xdr:rowOff>0</xdr:rowOff>
    </xdr:from>
    <xdr:to>
      <xdr:col>4</xdr:col>
      <xdr:colOff>0</xdr:colOff>
      <xdr:row>62</xdr:row>
      <xdr:rowOff>0</xdr:rowOff>
    </xdr:to>
    <xdr:sp macro="[0]!차트9월" textlink="">
      <xdr:nvSpPr>
        <xdr:cNvPr id="213" name="직사각형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2562225" y="2038350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62</xdr:row>
      <xdr:rowOff>0</xdr:rowOff>
    </xdr:from>
    <xdr:to>
      <xdr:col>4</xdr:col>
      <xdr:colOff>0</xdr:colOff>
      <xdr:row>63</xdr:row>
      <xdr:rowOff>0</xdr:rowOff>
    </xdr:to>
    <xdr:sp macro="[0]!차트10월" textlink="">
      <xdr:nvSpPr>
        <xdr:cNvPr id="214" name="직사각형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2562225" y="2069782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4</xdr:col>
      <xdr:colOff>0</xdr:colOff>
      <xdr:row>64</xdr:row>
      <xdr:rowOff>0</xdr:rowOff>
    </xdr:to>
    <xdr:sp macro="[0]!차트11월" textlink="">
      <xdr:nvSpPr>
        <xdr:cNvPr id="215" name="직사각형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2562225" y="210121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0</xdr:colOff>
      <xdr:row>65</xdr:row>
      <xdr:rowOff>0</xdr:rowOff>
    </xdr:to>
    <xdr:sp macro="[0]!차트12월" textlink="">
      <xdr:nvSpPr>
        <xdr:cNvPr id="216" name="직사각형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62225" y="2132647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4</xdr:col>
      <xdr:colOff>0</xdr:colOff>
      <xdr:row>67</xdr:row>
      <xdr:rowOff>0</xdr:rowOff>
    </xdr:to>
    <xdr:sp macro="[0]!차트1월" textlink="">
      <xdr:nvSpPr>
        <xdr:cNvPr id="217" name="직사각형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2562225" y="2333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0</xdr:colOff>
      <xdr:row>68</xdr:row>
      <xdr:rowOff>0</xdr:rowOff>
    </xdr:to>
    <xdr:sp macro="[0]!차트2월" textlink="">
      <xdr:nvSpPr>
        <xdr:cNvPr id="218" name="직사각형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2562225" y="2371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68</xdr:row>
      <xdr:rowOff>0</xdr:rowOff>
    </xdr:from>
    <xdr:to>
      <xdr:col>4</xdr:col>
      <xdr:colOff>0</xdr:colOff>
      <xdr:row>69</xdr:row>
      <xdr:rowOff>0</xdr:rowOff>
    </xdr:to>
    <xdr:sp macro="[0]!차트3월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2562225" y="2409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70</xdr:row>
      <xdr:rowOff>0</xdr:rowOff>
    </xdr:to>
    <xdr:sp macro="[0]!차트4월" textlink="">
      <xdr:nvSpPr>
        <xdr:cNvPr id="220" name="직사각형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2562225" y="2447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4</xdr:col>
      <xdr:colOff>0</xdr:colOff>
      <xdr:row>71</xdr:row>
      <xdr:rowOff>0</xdr:rowOff>
    </xdr:to>
    <xdr:sp macro="[0]!차트5월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2562225" y="2486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0</xdr:colOff>
      <xdr:row>72</xdr:row>
      <xdr:rowOff>0</xdr:rowOff>
    </xdr:to>
    <xdr:sp macro="[0]!차트6월" textlink="">
      <xdr:nvSpPr>
        <xdr:cNvPr id="222" name="직사각형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2562225" y="2524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[0]!차트7월" textlink="">
      <xdr:nvSpPr>
        <xdr:cNvPr id="223" name="직사각형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2562225" y="2562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73</xdr:row>
      <xdr:rowOff>0</xdr:rowOff>
    </xdr:from>
    <xdr:to>
      <xdr:col>4</xdr:col>
      <xdr:colOff>0</xdr:colOff>
      <xdr:row>74</xdr:row>
      <xdr:rowOff>0</xdr:rowOff>
    </xdr:to>
    <xdr:sp macro="[0]!차트8월" textlink="">
      <xdr:nvSpPr>
        <xdr:cNvPr id="224" name="직사각형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2562225" y="2600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0</xdr:colOff>
      <xdr:row>75</xdr:row>
      <xdr:rowOff>0</xdr:rowOff>
    </xdr:to>
    <xdr:sp macro="[0]!차트9월" textlink="">
      <xdr:nvSpPr>
        <xdr:cNvPr id="225" name="직사각형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2562225" y="2638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75</xdr:row>
      <xdr:rowOff>0</xdr:rowOff>
    </xdr:from>
    <xdr:to>
      <xdr:col>4</xdr:col>
      <xdr:colOff>0</xdr:colOff>
      <xdr:row>76</xdr:row>
      <xdr:rowOff>0</xdr:rowOff>
    </xdr:to>
    <xdr:sp macro="[0]!차트10월" textlink="">
      <xdr:nvSpPr>
        <xdr:cNvPr id="226" name="직사각형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2562225" y="2676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4</xdr:col>
      <xdr:colOff>0</xdr:colOff>
      <xdr:row>77</xdr:row>
      <xdr:rowOff>0</xdr:rowOff>
    </xdr:to>
    <xdr:sp macro="[0]!차트11월" textlink="">
      <xdr:nvSpPr>
        <xdr:cNvPr id="227" name="직사각형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2562225" y="2714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77</xdr:row>
      <xdr:rowOff>0</xdr:rowOff>
    </xdr:from>
    <xdr:to>
      <xdr:col>4</xdr:col>
      <xdr:colOff>0</xdr:colOff>
      <xdr:row>78</xdr:row>
      <xdr:rowOff>0</xdr:rowOff>
    </xdr:to>
    <xdr:sp macro="[0]!차트12월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2562225" y="2752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79</xdr:row>
      <xdr:rowOff>0</xdr:rowOff>
    </xdr:from>
    <xdr:to>
      <xdr:col>4</xdr:col>
      <xdr:colOff>0</xdr:colOff>
      <xdr:row>80</xdr:row>
      <xdr:rowOff>0</xdr:rowOff>
    </xdr:to>
    <xdr:sp macro="[0]!차트1월" textlink="">
      <xdr:nvSpPr>
        <xdr:cNvPr id="229" name="직사각형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2562225" y="2790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80</xdr:row>
      <xdr:rowOff>0</xdr:rowOff>
    </xdr:from>
    <xdr:to>
      <xdr:col>4</xdr:col>
      <xdr:colOff>0</xdr:colOff>
      <xdr:row>81</xdr:row>
      <xdr:rowOff>0</xdr:rowOff>
    </xdr:to>
    <xdr:sp macro="[0]!차트2월" textlink="">
      <xdr:nvSpPr>
        <xdr:cNvPr id="230" name="직사각형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2562225" y="2828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0</xdr:colOff>
      <xdr:row>82</xdr:row>
      <xdr:rowOff>0</xdr:rowOff>
    </xdr:to>
    <xdr:sp macro="[0]!차트3월" textlink="">
      <xdr:nvSpPr>
        <xdr:cNvPr id="231" name="직사각형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2562225" y="2867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82</xdr:row>
      <xdr:rowOff>0</xdr:rowOff>
    </xdr:from>
    <xdr:to>
      <xdr:col>4</xdr:col>
      <xdr:colOff>0</xdr:colOff>
      <xdr:row>83</xdr:row>
      <xdr:rowOff>0</xdr:rowOff>
    </xdr:to>
    <xdr:sp macro="[0]!차트4월" textlink="">
      <xdr:nvSpPr>
        <xdr:cNvPr id="232" name="직사각형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2562225" y="2905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83</xdr:row>
      <xdr:rowOff>0</xdr:rowOff>
    </xdr:from>
    <xdr:to>
      <xdr:col>4</xdr:col>
      <xdr:colOff>0</xdr:colOff>
      <xdr:row>84</xdr:row>
      <xdr:rowOff>0</xdr:rowOff>
    </xdr:to>
    <xdr:sp macro="[0]!차트5월" textlink="">
      <xdr:nvSpPr>
        <xdr:cNvPr id="233" name="직사각형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2562225" y="2943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4</xdr:col>
      <xdr:colOff>0</xdr:colOff>
      <xdr:row>85</xdr:row>
      <xdr:rowOff>0</xdr:rowOff>
    </xdr:to>
    <xdr:sp macro="[0]!차트6월" textlink="">
      <xdr:nvSpPr>
        <xdr:cNvPr id="234" name="직사각형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2562225" y="2981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0</xdr:colOff>
      <xdr:row>86</xdr:row>
      <xdr:rowOff>0</xdr:rowOff>
    </xdr:to>
    <xdr:sp macro="[0]!차트7월" textlink="">
      <xdr:nvSpPr>
        <xdr:cNvPr id="235" name="직사각형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2562225" y="3019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4</xdr:col>
      <xdr:colOff>0</xdr:colOff>
      <xdr:row>87</xdr:row>
      <xdr:rowOff>0</xdr:rowOff>
    </xdr:to>
    <xdr:sp macro="[0]!차트8월" textlink="">
      <xdr:nvSpPr>
        <xdr:cNvPr id="236" name="직사각형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62225" y="3057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87</xdr:row>
      <xdr:rowOff>0</xdr:rowOff>
    </xdr:from>
    <xdr:to>
      <xdr:col>4</xdr:col>
      <xdr:colOff>0</xdr:colOff>
      <xdr:row>88</xdr:row>
      <xdr:rowOff>0</xdr:rowOff>
    </xdr:to>
    <xdr:sp macro="[0]!차트9월" textlink="">
      <xdr:nvSpPr>
        <xdr:cNvPr id="237" name="직사각형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2562225" y="3095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0</xdr:colOff>
      <xdr:row>89</xdr:row>
      <xdr:rowOff>0</xdr:rowOff>
    </xdr:to>
    <xdr:sp macro="[0]!차트10월" textlink="">
      <xdr:nvSpPr>
        <xdr:cNvPr id="238" name="직사각형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2562225" y="3133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4</xdr:col>
      <xdr:colOff>0</xdr:colOff>
      <xdr:row>90</xdr:row>
      <xdr:rowOff>0</xdr:rowOff>
    </xdr:to>
    <xdr:sp macro="[0]!차트11월" textlink="">
      <xdr:nvSpPr>
        <xdr:cNvPr id="239" name="직사각형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2562225" y="3171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4</xdr:col>
      <xdr:colOff>0</xdr:colOff>
      <xdr:row>91</xdr:row>
      <xdr:rowOff>0</xdr:rowOff>
    </xdr:to>
    <xdr:sp macro="[0]!차트12월" textlink="">
      <xdr:nvSpPr>
        <xdr:cNvPr id="240" name="직사각형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2562225" y="3209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0</xdr:colOff>
      <xdr:row>93</xdr:row>
      <xdr:rowOff>0</xdr:rowOff>
    </xdr:to>
    <xdr:sp macro="[0]!차트1월" textlink="">
      <xdr:nvSpPr>
        <xdr:cNvPr id="241" name="직사각형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62225" y="3286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93</xdr:row>
      <xdr:rowOff>0</xdr:rowOff>
    </xdr:from>
    <xdr:to>
      <xdr:col>4</xdr:col>
      <xdr:colOff>0</xdr:colOff>
      <xdr:row>94</xdr:row>
      <xdr:rowOff>0</xdr:rowOff>
    </xdr:to>
    <xdr:sp macro="[0]!차트2월" textlink="">
      <xdr:nvSpPr>
        <xdr:cNvPr id="242" name="직사각형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2562225" y="3324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94</xdr:row>
      <xdr:rowOff>0</xdr:rowOff>
    </xdr:from>
    <xdr:to>
      <xdr:col>4</xdr:col>
      <xdr:colOff>0</xdr:colOff>
      <xdr:row>95</xdr:row>
      <xdr:rowOff>0</xdr:rowOff>
    </xdr:to>
    <xdr:sp macro="[0]!차트3월" textlink="">
      <xdr:nvSpPr>
        <xdr:cNvPr id="243" name="직사각형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2562225" y="3362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0</xdr:colOff>
      <xdr:row>96</xdr:row>
      <xdr:rowOff>0</xdr:rowOff>
    </xdr:to>
    <xdr:sp macro="[0]!차트4월" textlink="">
      <xdr:nvSpPr>
        <xdr:cNvPr id="244" name="직사각형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2562225" y="3400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4</xdr:col>
      <xdr:colOff>0</xdr:colOff>
      <xdr:row>97</xdr:row>
      <xdr:rowOff>0</xdr:rowOff>
    </xdr:to>
    <xdr:sp macro="[0]!차트5월" textlink="">
      <xdr:nvSpPr>
        <xdr:cNvPr id="245" name="직사각형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2562225" y="3438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97</xdr:row>
      <xdr:rowOff>0</xdr:rowOff>
    </xdr:from>
    <xdr:to>
      <xdr:col>4</xdr:col>
      <xdr:colOff>0</xdr:colOff>
      <xdr:row>98</xdr:row>
      <xdr:rowOff>0</xdr:rowOff>
    </xdr:to>
    <xdr:sp macro="[0]!차트6월" textlink="">
      <xdr:nvSpPr>
        <xdr:cNvPr id="246" name="직사각형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2562225" y="3476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98</xdr:row>
      <xdr:rowOff>0</xdr:rowOff>
    </xdr:from>
    <xdr:to>
      <xdr:col>4</xdr:col>
      <xdr:colOff>0</xdr:colOff>
      <xdr:row>99</xdr:row>
      <xdr:rowOff>0</xdr:rowOff>
    </xdr:to>
    <xdr:sp macro="[0]!차트7월" textlink="">
      <xdr:nvSpPr>
        <xdr:cNvPr id="247" name="직사각형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2562225" y="3514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0</xdr:colOff>
      <xdr:row>100</xdr:row>
      <xdr:rowOff>0</xdr:rowOff>
    </xdr:to>
    <xdr:sp macro="[0]!차트8월" textlink="">
      <xdr:nvSpPr>
        <xdr:cNvPr id="248" name="직사각형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2562225" y="3552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sp macro="[0]!차트9월" textlink="">
      <xdr:nvSpPr>
        <xdr:cNvPr id="249" name="직사각형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2562225" y="3590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sp macro="[0]!차트10월" textlink="">
      <xdr:nvSpPr>
        <xdr:cNvPr id="250" name="직사각형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2562225" y="3629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0</xdr:colOff>
      <xdr:row>103</xdr:row>
      <xdr:rowOff>0</xdr:rowOff>
    </xdr:to>
    <xdr:sp macro="[0]!차트11월" textlink="">
      <xdr:nvSpPr>
        <xdr:cNvPr id="251" name="직사각형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2562225" y="3667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sp macro="[0]!차트12월" textlink="">
      <xdr:nvSpPr>
        <xdr:cNvPr id="252" name="직사각형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562225" y="3705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sp macro="[0]!차트1월" textlink="">
      <xdr:nvSpPr>
        <xdr:cNvPr id="253" name="직사각형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2562225" y="3781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sp macro="[0]!차트2월" textlink="">
      <xdr:nvSpPr>
        <xdr:cNvPr id="254" name="직사각형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2562225" y="3819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0</xdr:colOff>
      <xdr:row>108</xdr:row>
      <xdr:rowOff>0</xdr:rowOff>
    </xdr:to>
    <xdr:sp macro="[0]!차트3월" textlink="">
      <xdr:nvSpPr>
        <xdr:cNvPr id="255" name="직사각형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562225" y="3857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sp macro="[0]!차트4월" textlink="">
      <xdr:nvSpPr>
        <xdr:cNvPr id="256" name="직사각형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2562225" y="3895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0</xdr:colOff>
      <xdr:row>110</xdr:row>
      <xdr:rowOff>0</xdr:rowOff>
    </xdr:to>
    <xdr:sp macro="[0]!차트5월" textlink="">
      <xdr:nvSpPr>
        <xdr:cNvPr id="257" name="직사각형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2562225" y="3933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sp macro="[0]!차트6월" textlink="">
      <xdr:nvSpPr>
        <xdr:cNvPr id="258" name="직사각형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2562225" y="3971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sp macro="[0]!차트7월" textlink="">
      <xdr:nvSpPr>
        <xdr:cNvPr id="259" name="직사각형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2562225" y="4010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4</xdr:col>
      <xdr:colOff>0</xdr:colOff>
      <xdr:row>113</xdr:row>
      <xdr:rowOff>0</xdr:rowOff>
    </xdr:to>
    <xdr:sp macro="[0]!차트8월" textlink="">
      <xdr:nvSpPr>
        <xdr:cNvPr id="260" name="직사각형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2562225" y="4048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sp macro="[0]!차트9월" textlink="">
      <xdr:nvSpPr>
        <xdr:cNvPr id="261" name="직사각형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2562225" y="4086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114</xdr:row>
      <xdr:rowOff>0</xdr:rowOff>
    </xdr:from>
    <xdr:to>
      <xdr:col>4</xdr:col>
      <xdr:colOff>0</xdr:colOff>
      <xdr:row>115</xdr:row>
      <xdr:rowOff>0</xdr:rowOff>
    </xdr:to>
    <xdr:sp macro="[0]!차트10월" textlink="">
      <xdr:nvSpPr>
        <xdr:cNvPr id="262" name="직사각형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2562225" y="4124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115</xdr:row>
      <xdr:rowOff>0</xdr:rowOff>
    </xdr:from>
    <xdr:to>
      <xdr:col>4</xdr:col>
      <xdr:colOff>0</xdr:colOff>
      <xdr:row>116</xdr:row>
      <xdr:rowOff>0</xdr:rowOff>
    </xdr:to>
    <xdr:sp macro="[0]!차트11월" textlink="">
      <xdr:nvSpPr>
        <xdr:cNvPr id="263" name="직사각형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2562225" y="4162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4</xdr:col>
      <xdr:colOff>0</xdr:colOff>
      <xdr:row>117</xdr:row>
      <xdr:rowOff>0</xdr:rowOff>
    </xdr:to>
    <xdr:sp macro="[0]!차트12월" textlink="">
      <xdr:nvSpPr>
        <xdr:cNvPr id="264" name="직사각형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2562225" y="4200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sp macro="[0]!차트1월" textlink="">
      <xdr:nvSpPr>
        <xdr:cNvPr id="265" name="직사각형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2562225" y="4276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119</xdr:row>
      <xdr:rowOff>0</xdr:rowOff>
    </xdr:from>
    <xdr:to>
      <xdr:col>4</xdr:col>
      <xdr:colOff>0</xdr:colOff>
      <xdr:row>120</xdr:row>
      <xdr:rowOff>0</xdr:rowOff>
    </xdr:to>
    <xdr:sp macro="[0]!차트2월" textlink="">
      <xdr:nvSpPr>
        <xdr:cNvPr id="266" name="직사각형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2562225" y="4314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sp macro="[0]!차트3월" textlink="">
      <xdr:nvSpPr>
        <xdr:cNvPr id="267" name="직사각형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2562225" y="4352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121</xdr:row>
      <xdr:rowOff>0</xdr:rowOff>
    </xdr:from>
    <xdr:to>
      <xdr:col>4</xdr:col>
      <xdr:colOff>0</xdr:colOff>
      <xdr:row>122</xdr:row>
      <xdr:rowOff>0</xdr:rowOff>
    </xdr:to>
    <xdr:sp macro="[0]!차트4월" textlink="">
      <xdr:nvSpPr>
        <xdr:cNvPr id="268" name="직사각형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2562225" y="4391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sp macro="[0]!차트5월" textlink="">
      <xdr:nvSpPr>
        <xdr:cNvPr id="269" name="직사각형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2562225" y="4429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0</xdr:colOff>
      <xdr:row>124</xdr:row>
      <xdr:rowOff>0</xdr:rowOff>
    </xdr:to>
    <xdr:sp macro="[0]!차트6월" textlink="">
      <xdr:nvSpPr>
        <xdr:cNvPr id="270" name="직사각형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2562225" y="4467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sp macro="[0]!차트7월" textlink="">
      <xdr:nvSpPr>
        <xdr:cNvPr id="271" name="직사각형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2562225" y="4505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125</xdr:row>
      <xdr:rowOff>0</xdr:rowOff>
    </xdr:from>
    <xdr:to>
      <xdr:col>4</xdr:col>
      <xdr:colOff>0</xdr:colOff>
      <xdr:row>126</xdr:row>
      <xdr:rowOff>0</xdr:rowOff>
    </xdr:to>
    <xdr:sp macro="[0]!차트8월" textlink="">
      <xdr:nvSpPr>
        <xdr:cNvPr id="272" name="직사각형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2562225" y="4543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sp macro="[0]!차트9월" textlink="">
      <xdr:nvSpPr>
        <xdr:cNvPr id="273" name="직사각형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2562225" y="4581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sp macro="[0]!차트10월" textlink="">
      <xdr:nvSpPr>
        <xdr:cNvPr id="274" name="직사각형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2562225" y="4619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sp macro="[0]!차트11월" textlink="">
      <xdr:nvSpPr>
        <xdr:cNvPr id="275" name="직사각형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2562225" y="4657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sp macro="[0]!차트12월" textlink="">
      <xdr:nvSpPr>
        <xdr:cNvPr id="276" name="직사각형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2562225" y="4695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sp macro="[0]!차트1월" textlink="">
      <xdr:nvSpPr>
        <xdr:cNvPr id="277" name="직사각형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2562225" y="4772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4</xdr:col>
      <xdr:colOff>0</xdr:colOff>
      <xdr:row>133</xdr:row>
      <xdr:rowOff>0</xdr:rowOff>
    </xdr:to>
    <xdr:sp macro="[0]!차트2월" textlink="">
      <xdr:nvSpPr>
        <xdr:cNvPr id="278" name="직사각형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562225" y="4810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sp macro="[0]!차트3월" textlink="">
      <xdr:nvSpPr>
        <xdr:cNvPr id="279" name="직사각형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562225" y="4848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sp macro="[0]!차트4월" textlink="">
      <xdr:nvSpPr>
        <xdr:cNvPr id="280" name="직사각형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62225" y="4886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sp macro="[0]!차트5월" textlink="">
      <xdr:nvSpPr>
        <xdr:cNvPr id="281" name="직사각형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2562225" y="4924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4</xdr:col>
      <xdr:colOff>0</xdr:colOff>
      <xdr:row>137</xdr:row>
      <xdr:rowOff>0</xdr:rowOff>
    </xdr:to>
    <xdr:sp macro="[0]!차트6월" textlink="">
      <xdr:nvSpPr>
        <xdr:cNvPr id="282" name="직사각형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2562225" y="4962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137</xdr:row>
      <xdr:rowOff>0</xdr:rowOff>
    </xdr:from>
    <xdr:to>
      <xdr:col>4</xdr:col>
      <xdr:colOff>0</xdr:colOff>
      <xdr:row>138</xdr:row>
      <xdr:rowOff>0</xdr:rowOff>
    </xdr:to>
    <xdr:sp macro="[0]!차트7월" textlink="">
      <xdr:nvSpPr>
        <xdr:cNvPr id="283" name="직사각형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2562225" y="5000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sp macro="[0]!차트8월" textlink="">
      <xdr:nvSpPr>
        <xdr:cNvPr id="284" name="직사각형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2562225" y="5038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139</xdr:row>
      <xdr:rowOff>0</xdr:rowOff>
    </xdr:from>
    <xdr:to>
      <xdr:col>4</xdr:col>
      <xdr:colOff>0</xdr:colOff>
      <xdr:row>140</xdr:row>
      <xdr:rowOff>0</xdr:rowOff>
    </xdr:to>
    <xdr:sp macro="[0]!차트9월" textlink="">
      <xdr:nvSpPr>
        <xdr:cNvPr id="285" name="직사각형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2562225" y="5076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140</xdr:row>
      <xdr:rowOff>0</xdr:rowOff>
    </xdr:from>
    <xdr:to>
      <xdr:col>4</xdr:col>
      <xdr:colOff>0</xdr:colOff>
      <xdr:row>141</xdr:row>
      <xdr:rowOff>0</xdr:rowOff>
    </xdr:to>
    <xdr:sp macro="[0]!차트10월" textlink="">
      <xdr:nvSpPr>
        <xdr:cNvPr id="286" name="직사각형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2562225" y="5114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141</xdr:row>
      <xdr:rowOff>0</xdr:rowOff>
    </xdr:from>
    <xdr:to>
      <xdr:col>4</xdr:col>
      <xdr:colOff>0</xdr:colOff>
      <xdr:row>142</xdr:row>
      <xdr:rowOff>0</xdr:rowOff>
    </xdr:to>
    <xdr:sp macro="[0]!차트11월" textlink="">
      <xdr:nvSpPr>
        <xdr:cNvPr id="287" name="직사각형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2562225" y="5153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0</xdr:colOff>
      <xdr:row>143</xdr:row>
      <xdr:rowOff>0</xdr:rowOff>
    </xdr:to>
    <xdr:sp macro="[0]!차트12월" textlink="">
      <xdr:nvSpPr>
        <xdr:cNvPr id="288" name="직사각형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2562225" y="5191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sp macro="[0]!차트1월" textlink="">
      <xdr:nvSpPr>
        <xdr:cNvPr id="289" name="직사각형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2562225" y="5267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sp macro="[0]!차트2월" textlink="">
      <xdr:nvSpPr>
        <xdr:cNvPr id="290" name="직사각형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2562225" y="5305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4</xdr:col>
      <xdr:colOff>0</xdr:colOff>
      <xdr:row>147</xdr:row>
      <xdr:rowOff>0</xdr:rowOff>
    </xdr:to>
    <xdr:sp macro="[0]!차트3월" textlink="">
      <xdr:nvSpPr>
        <xdr:cNvPr id="291" name="직사각형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2562225" y="5343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147</xdr:row>
      <xdr:rowOff>0</xdr:rowOff>
    </xdr:from>
    <xdr:to>
      <xdr:col>4</xdr:col>
      <xdr:colOff>0</xdr:colOff>
      <xdr:row>148</xdr:row>
      <xdr:rowOff>0</xdr:rowOff>
    </xdr:to>
    <xdr:sp macro="[0]!차트4월" textlink="">
      <xdr:nvSpPr>
        <xdr:cNvPr id="292" name="직사각형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2562225" y="5381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148</xdr:row>
      <xdr:rowOff>0</xdr:rowOff>
    </xdr:from>
    <xdr:to>
      <xdr:col>4</xdr:col>
      <xdr:colOff>0</xdr:colOff>
      <xdr:row>149</xdr:row>
      <xdr:rowOff>0</xdr:rowOff>
    </xdr:to>
    <xdr:sp macro="[0]!차트5월" textlink="">
      <xdr:nvSpPr>
        <xdr:cNvPr id="293" name="직사각형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2562225" y="5419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149</xdr:row>
      <xdr:rowOff>0</xdr:rowOff>
    </xdr:from>
    <xdr:to>
      <xdr:col>4</xdr:col>
      <xdr:colOff>0</xdr:colOff>
      <xdr:row>150</xdr:row>
      <xdr:rowOff>0</xdr:rowOff>
    </xdr:to>
    <xdr:sp macro="[0]!차트6월" textlink="">
      <xdr:nvSpPr>
        <xdr:cNvPr id="294" name="직사각형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62225" y="5457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4</xdr:col>
      <xdr:colOff>0</xdr:colOff>
      <xdr:row>151</xdr:row>
      <xdr:rowOff>0</xdr:rowOff>
    </xdr:to>
    <xdr:sp macro="[0]!차트7월" textlink="">
      <xdr:nvSpPr>
        <xdr:cNvPr id="295" name="직사각형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2562225" y="5495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9525</xdr:colOff>
      <xdr:row>150</xdr:row>
      <xdr:rowOff>371475</xdr:rowOff>
    </xdr:from>
    <xdr:to>
      <xdr:col>4</xdr:col>
      <xdr:colOff>9525</xdr:colOff>
      <xdr:row>151</xdr:row>
      <xdr:rowOff>371475</xdr:rowOff>
    </xdr:to>
    <xdr:sp macro="[0]!차트8월" textlink="">
      <xdr:nvSpPr>
        <xdr:cNvPr id="296" name="직사각형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2571750" y="55330725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152</xdr:row>
      <xdr:rowOff>0</xdr:rowOff>
    </xdr:from>
    <xdr:to>
      <xdr:col>4</xdr:col>
      <xdr:colOff>0</xdr:colOff>
      <xdr:row>153</xdr:row>
      <xdr:rowOff>0</xdr:rowOff>
    </xdr:to>
    <xdr:sp macro="[0]!차트9월" textlink="">
      <xdr:nvSpPr>
        <xdr:cNvPr id="297" name="직사각형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2562225" y="5572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153</xdr:row>
      <xdr:rowOff>0</xdr:rowOff>
    </xdr:from>
    <xdr:to>
      <xdr:col>4</xdr:col>
      <xdr:colOff>0</xdr:colOff>
      <xdr:row>154</xdr:row>
      <xdr:rowOff>0</xdr:rowOff>
    </xdr:to>
    <xdr:sp macro="[0]!차트10월" textlink="">
      <xdr:nvSpPr>
        <xdr:cNvPr id="298" name="직사각형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2562225" y="5610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0</xdr:colOff>
      <xdr:row>155</xdr:row>
      <xdr:rowOff>0</xdr:rowOff>
    </xdr:to>
    <xdr:sp macro="[0]!차트11월" textlink="">
      <xdr:nvSpPr>
        <xdr:cNvPr id="299" name="직사각형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2562225" y="5648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sp macro="[0]!차트12월" textlink="">
      <xdr:nvSpPr>
        <xdr:cNvPr id="300" name="직사각형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2562225" y="5686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157</xdr:row>
      <xdr:rowOff>0</xdr:rowOff>
    </xdr:from>
    <xdr:to>
      <xdr:col>4</xdr:col>
      <xdr:colOff>0</xdr:colOff>
      <xdr:row>158</xdr:row>
      <xdr:rowOff>0</xdr:rowOff>
    </xdr:to>
    <xdr:sp macro="[0]!차트1월" textlink="">
      <xdr:nvSpPr>
        <xdr:cNvPr id="301" name="직사각형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2562225" y="5762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158</xdr:row>
      <xdr:rowOff>0</xdr:rowOff>
    </xdr:from>
    <xdr:to>
      <xdr:col>4</xdr:col>
      <xdr:colOff>0</xdr:colOff>
      <xdr:row>159</xdr:row>
      <xdr:rowOff>0</xdr:rowOff>
    </xdr:to>
    <xdr:sp macro="[0]!차트2월" textlink="">
      <xdr:nvSpPr>
        <xdr:cNvPr id="302" name="직사각형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2562225" y="5800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159</xdr:row>
      <xdr:rowOff>0</xdr:rowOff>
    </xdr:from>
    <xdr:to>
      <xdr:col>4</xdr:col>
      <xdr:colOff>0</xdr:colOff>
      <xdr:row>160</xdr:row>
      <xdr:rowOff>0</xdr:rowOff>
    </xdr:to>
    <xdr:sp macro="[0]!차트3월" textlink="">
      <xdr:nvSpPr>
        <xdr:cNvPr id="303" name="직사각형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2562225" y="5838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sp macro="[0]!차트4월" textlink="">
      <xdr:nvSpPr>
        <xdr:cNvPr id="304" name="직사각형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2562225" y="5876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0</xdr:colOff>
      <xdr:row>162</xdr:row>
      <xdr:rowOff>0</xdr:rowOff>
    </xdr:to>
    <xdr:sp macro="[0]!차트5월" textlink="">
      <xdr:nvSpPr>
        <xdr:cNvPr id="305" name="직사각형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62225" y="5915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162</xdr:row>
      <xdr:rowOff>0</xdr:rowOff>
    </xdr:from>
    <xdr:to>
      <xdr:col>4</xdr:col>
      <xdr:colOff>0</xdr:colOff>
      <xdr:row>163</xdr:row>
      <xdr:rowOff>0</xdr:rowOff>
    </xdr:to>
    <xdr:sp macro="[0]!차트6월" textlink="">
      <xdr:nvSpPr>
        <xdr:cNvPr id="306" name="직사각형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2562225" y="5953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163</xdr:row>
      <xdr:rowOff>0</xdr:rowOff>
    </xdr:from>
    <xdr:to>
      <xdr:col>4</xdr:col>
      <xdr:colOff>0</xdr:colOff>
      <xdr:row>164</xdr:row>
      <xdr:rowOff>0</xdr:rowOff>
    </xdr:to>
    <xdr:sp macro="[0]!차트7월" textlink="">
      <xdr:nvSpPr>
        <xdr:cNvPr id="307" name="직사각형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2562225" y="5991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164</xdr:row>
      <xdr:rowOff>0</xdr:rowOff>
    </xdr:from>
    <xdr:to>
      <xdr:col>4</xdr:col>
      <xdr:colOff>0</xdr:colOff>
      <xdr:row>165</xdr:row>
      <xdr:rowOff>0</xdr:rowOff>
    </xdr:to>
    <xdr:sp macro="[0]!차트8월" textlink="">
      <xdr:nvSpPr>
        <xdr:cNvPr id="308" name="직사각형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2562225" y="6029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165</xdr:row>
      <xdr:rowOff>0</xdr:rowOff>
    </xdr:from>
    <xdr:to>
      <xdr:col>4</xdr:col>
      <xdr:colOff>0</xdr:colOff>
      <xdr:row>166</xdr:row>
      <xdr:rowOff>0</xdr:rowOff>
    </xdr:to>
    <xdr:sp macro="[0]!차트9월" textlink="">
      <xdr:nvSpPr>
        <xdr:cNvPr id="309" name="직사각형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2562225" y="6067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0</xdr:colOff>
      <xdr:row>167</xdr:row>
      <xdr:rowOff>0</xdr:rowOff>
    </xdr:to>
    <xdr:sp macro="[0]!차트10월" textlink="">
      <xdr:nvSpPr>
        <xdr:cNvPr id="310" name="직사각형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2562225" y="6105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167</xdr:row>
      <xdr:rowOff>0</xdr:rowOff>
    </xdr:from>
    <xdr:to>
      <xdr:col>4</xdr:col>
      <xdr:colOff>0</xdr:colOff>
      <xdr:row>168</xdr:row>
      <xdr:rowOff>0</xdr:rowOff>
    </xdr:to>
    <xdr:sp macro="[0]!차트11월" textlink="">
      <xdr:nvSpPr>
        <xdr:cNvPr id="311" name="직사각형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2562225" y="6143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sp macro="[0]!차트12월" textlink="">
      <xdr:nvSpPr>
        <xdr:cNvPr id="312" name="직사각형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2562225" y="6181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170</xdr:row>
      <xdr:rowOff>0</xdr:rowOff>
    </xdr:from>
    <xdr:to>
      <xdr:col>4</xdr:col>
      <xdr:colOff>0</xdr:colOff>
      <xdr:row>171</xdr:row>
      <xdr:rowOff>0</xdr:rowOff>
    </xdr:to>
    <xdr:sp macro="[0]!차트1월" textlink="">
      <xdr:nvSpPr>
        <xdr:cNvPr id="313" name="직사각형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2562225" y="6257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sp macro="[0]!차트2월" textlink="">
      <xdr:nvSpPr>
        <xdr:cNvPr id="314" name="직사각형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2562225" y="6296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172</xdr:row>
      <xdr:rowOff>0</xdr:rowOff>
    </xdr:from>
    <xdr:to>
      <xdr:col>4</xdr:col>
      <xdr:colOff>0</xdr:colOff>
      <xdr:row>173</xdr:row>
      <xdr:rowOff>0</xdr:rowOff>
    </xdr:to>
    <xdr:sp macro="[0]!차트3월" textlink="">
      <xdr:nvSpPr>
        <xdr:cNvPr id="315" name="직사각형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2562225" y="6334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0</xdr:colOff>
      <xdr:row>174</xdr:row>
      <xdr:rowOff>0</xdr:rowOff>
    </xdr:to>
    <xdr:sp macro="[0]!차트4월" textlink="">
      <xdr:nvSpPr>
        <xdr:cNvPr id="316" name="직사각형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2562225" y="6372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0</xdr:colOff>
      <xdr:row>175</xdr:row>
      <xdr:rowOff>0</xdr:rowOff>
    </xdr:to>
    <xdr:sp macro="[0]!차트5월" textlink="">
      <xdr:nvSpPr>
        <xdr:cNvPr id="317" name="직사각형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2562225" y="6410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0</xdr:colOff>
      <xdr:row>176</xdr:row>
      <xdr:rowOff>0</xdr:rowOff>
    </xdr:to>
    <xdr:sp macro="[0]!차트6월" textlink="">
      <xdr:nvSpPr>
        <xdr:cNvPr id="318" name="직사각형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2562225" y="6448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4</xdr:col>
      <xdr:colOff>0</xdr:colOff>
      <xdr:row>177</xdr:row>
      <xdr:rowOff>0</xdr:rowOff>
    </xdr:to>
    <xdr:sp macro="[0]!차트7월" textlink="">
      <xdr:nvSpPr>
        <xdr:cNvPr id="319" name="직사각형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62225" y="6486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177</xdr:row>
      <xdr:rowOff>0</xdr:rowOff>
    </xdr:from>
    <xdr:to>
      <xdr:col>4</xdr:col>
      <xdr:colOff>0</xdr:colOff>
      <xdr:row>178</xdr:row>
      <xdr:rowOff>0</xdr:rowOff>
    </xdr:to>
    <xdr:sp macro="[0]!차트8월" textlink="">
      <xdr:nvSpPr>
        <xdr:cNvPr id="320" name="직사각형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2562225" y="6524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178</xdr:row>
      <xdr:rowOff>0</xdr:rowOff>
    </xdr:from>
    <xdr:to>
      <xdr:col>4</xdr:col>
      <xdr:colOff>0</xdr:colOff>
      <xdr:row>179</xdr:row>
      <xdr:rowOff>0</xdr:rowOff>
    </xdr:to>
    <xdr:sp macro="[0]!차트9월" textlink="">
      <xdr:nvSpPr>
        <xdr:cNvPr id="321" name="직사각형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2562225" y="6562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4</xdr:col>
      <xdr:colOff>0</xdr:colOff>
      <xdr:row>180</xdr:row>
      <xdr:rowOff>0</xdr:rowOff>
    </xdr:to>
    <xdr:sp macro="[0]!차트10월" textlink="">
      <xdr:nvSpPr>
        <xdr:cNvPr id="322" name="직사각형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2562225" y="6600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0</xdr:colOff>
      <xdr:row>181</xdr:row>
      <xdr:rowOff>0</xdr:rowOff>
    </xdr:to>
    <xdr:sp macro="[0]!차트11월" textlink="">
      <xdr:nvSpPr>
        <xdr:cNvPr id="323" name="직사각형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2562225" y="6638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181</xdr:row>
      <xdr:rowOff>0</xdr:rowOff>
    </xdr:from>
    <xdr:to>
      <xdr:col>4</xdr:col>
      <xdr:colOff>0</xdr:colOff>
      <xdr:row>182</xdr:row>
      <xdr:rowOff>0</xdr:rowOff>
    </xdr:to>
    <xdr:sp macro="[0]!차트12월" textlink="">
      <xdr:nvSpPr>
        <xdr:cNvPr id="324" name="직사각형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2562225" y="6677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0</xdr:colOff>
      <xdr:row>184</xdr:row>
      <xdr:rowOff>0</xdr:rowOff>
    </xdr:to>
    <xdr:sp macro="[0]!차트1월" textlink="">
      <xdr:nvSpPr>
        <xdr:cNvPr id="325" name="직사각형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562225" y="6753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184</xdr:row>
      <xdr:rowOff>0</xdr:rowOff>
    </xdr:from>
    <xdr:to>
      <xdr:col>4</xdr:col>
      <xdr:colOff>0</xdr:colOff>
      <xdr:row>185</xdr:row>
      <xdr:rowOff>0</xdr:rowOff>
    </xdr:to>
    <xdr:sp macro="[0]!차트2월" textlink="">
      <xdr:nvSpPr>
        <xdr:cNvPr id="326" name="직사각형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2562225" y="6791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185</xdr:row>
      <xdr:rowOff>0</xdr:rowOff>
    </xdr:from>
    <xdr:to>
      <xdr:col>4</xdr:col>
      <xdr:colOff>0</xdr:colOff>
      <xdr:row>186</xdr:row>
      <xdr:rowOff>0</xdr:rowOff>
    </xdr:to>
    <xdr:sp macro="[0]!차트3월" textlink="">
      <xdr:nvSpPr>
        <xdr:cNvPr id="327" name="직사각형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2562225" y="6829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4</xdr:col>
      <xdr:colOff>0</xdr:colOff>
      <xdr:row>187</xdr:row>
      <xdr:rowOff>0</xdr:rowOff>
    </xdr:to>
    <xdr:sp macro="[0]!차트4월" textlink="">
      <xdr:nvSpPr>
        <xdr:cNvPr id="328" name="직사각형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2562225" y="6867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0</xdr:colOff>
      <xdr:row>188</xdr:row>
      <xdr:rowOff>0</xdr:rowOff>
    </xdr:to>
    <xdr:sp macro="[0]!차트5월" textlink="">
      <xdr:nvSpPr>
        <xdr:cNvPr id="329" name="직사각형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2562225" y="6905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188</xdr:row>
      <xdr:rowOff>0</xdr:rowOff>
    </xdr:from>
    <xdr:to>
      <xdr:col>4</xdr:col>
      <xdr:colOff>0</xdr:colOff>
      <xdr:row>189</xdr:row>
      <xdr:rowOff>0</xdr:rowOff>
    </xdr:to>
    <xdr:sp macro="[0]!차트6월" textlink="">
      <xdr:nvSpPr>
        <xdr:cNvPr id="330" name="직사각형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62225" y="6943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189</xdr:row>
      <xdr:rowOff>0</xdr:rowOff>
    </xdr:from>
    <xdr:to>
      <xdr:col>4</xdr:col>
      <xdr:colOff>0</xdr:colOff>
      <xdr:row>190</xdr:row>
      <xdr:rowOff>0</xdr:rowOff>
    </xdr:to>
    <xdr:sp macro="[0]!차트7월" textlink="">
      <xdr:nvSpPr>
        <xdr:cNvPr id="331" name="직사각형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2562225" y="6981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190</xdr:row>
      <xdr:rowOff>0</xdr:rowOff>
    </xdr:from>
    <xdr:to>
      <xdr:col>4</xdr:col>
      <xdr:colOff>0</xdr:colOff>
      <xdr:row>191</xdr:row>
      <xdr:rowOff>0</xdr:rowOff>
    </xdr:to>
    <xdr:sp macro="[0]!차트8월" textlink="">
      <xdr:nvSpPr>
        <xdr:cNvPr id="332" name="직사각형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2562225" y="7019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0</xdr:colOff>
      <xdr:row>192</xdr:row>
      <xdr:rowOff>0</xdr:rowOff>
    </xdr:to>
    <xdr:sp macro="[0]!차트9월" textlink="">
      <xdr:nvSpPr>
        <xdr:cNvPr id="333" name="직사각형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2562225" y="7058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192</xdr:row>
      <xdr:rowOff>0</xdr:rowOff>
    </xdr:from>
    <xdr:to>
      <xdr:col>4</xdr:col>
      <xdr:colOff>0</xdr:colOff>
      <xdr:row>193</xdr:row>
      <xdr:rowOff>0</xdr:rowOff>
    </xdr:to>
    <xdr:sp macro="[0]!차트10월" textlink="">
      <xdr:nvSpPr>
        <xdr:cNvPr id="334" name="직사각형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2562225" y="7096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0</xdr:colOff>
      <xdr:row>194</xdr:row>
      <xdr:rowOff>0</xdr:rowOff>
    </xdr:to>
    <xdr:sp macro="[0]!차트11월" textlink="">
      <xdr:nvSpPr>
        <xdr:cNvPr id="335" name="직사각형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2562225" y="7134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194</xdr:row>
      <xdr:rowOff>0</xdr:rowOff>
    </xdr:from>
    <xdr:to>
      <xdr:col>4</xdr:col>
      <xdr:colOff>0</xdr:colOff>
      <xdr:row>195</xdr:row>
      <xdr:rowOff>0</xdr:rowOff>
    </xdr:to>
    <xdr:sp macro="[0]!차트12월" textlink="">
      <xdr:nvSpPr>
        <xdr:cNvPr id="336" name="직사각형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2562225" y="7172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0</xdr:colOff>
      <xdr:row>51</xdr:row>
      <xdr:rowOff>0</xdr:rowOff>
    </xdr:to>
    <xdr:sp macro="[0]!차트11월" textlink="">
      <xdr:nvSpPr>
        <xdr:cNvPr id="337" name="직사각형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10658475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49</xdr:row>
      <xdr:rowOff>0</xdr:rowOff>
    </xdr:from>
    <xdr:to>
      <xdr:col>4</xdr:col>
      <xdr:colOff>0</xdr:colOff>
      <xdr:row>50</xdr:row>
      <xdr:rowOff>0</xdr:rowOff>
    </xdr:to>
    <xdr:sp macro="[0]!차트10월" textlink="">
      <xdr:nvSpPr>
        <xdr:cNvPr id="338" name="직사각형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9848850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4</xdr:col>
      <xdr:colOff>0</xdr:colOff>
      <xdr:row>49</xdr:row>
      <xdr:rowOff>0</xdr:rowOff>
    </xdr:to>
    <xdr:sp macro="[0]!차트9월" textlink="">
      <xdr:nvSpPr>
        <xdr:cNvPr id="339" name="직사각형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9039225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47</xdr:row>
      <xdr:rowOff>0</xdr:rowOff>
    </xdr:from>
    <xdr:to>
      <xdr:col>4</xdr:col>
      <xdr:colOff>0</xdr:colOff>
      <xdr:row>48</xdr:row>
      <xdr:rowOff>0</xdr:rowOff>
    </xdr:to>
    <xdr:sp macro="[0]!차트8월" textlink="">
      <xdr:nvSpPr>
        <xdr:cNvPr id="340" name="직사각형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8229600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0</xdr:colOff>
      <xdr:row>47</xdr:row>
      <xdr:rowOff>0</xdr:rowOff>
    </xdr:to>
    <xdr:sp macro="[0]!차트7월" textlink="">
      <xdr:nvSpPr>
        <xdr:cNvPr id="341" name="직사각형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7419975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4</xdr:col>
      <xdr:colOff>0</xdr:colOff>
      <xdr:row>46</xdr:row>
      <xdr:rowOff>0</xdr:rowOff>
    </xdr:to>
    <xdr:sp macro="[0]!차트6월" textlink="">
      <xdr:nvSpPr>
        <xdr:cNvPr id="342" name="직사각형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610350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44</xdr:row>
      <xdr:rowOff>0</xdr:rowOff>
    </xdr:from>
    <xdr:to>
      <xdr:col>4</xdr:col>
      <xdr:colOff>0</xdr:colOff>
      <xdr:row>45</xdr:row>
      <xdr:rowOff>0</xdr:rowOff>
    </xdr:to>
    <xdr:sp macro="[0]!차트5월" textlink="">
      <xdr:nvSpPr>
        <xdr:cNvPr id="343" name="직사각형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5800725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0</xdr:rowOff>
    </xdr:to>
    <xdr:sp macro="[0]!차트4월" textlink="">
      <xdr:nvSpPr>
        <xdr:cNvPr id="344" name="직사각형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4991100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4</xdr:col>
      <xdr:colOff>0</xdr:colOff>
      <xdr:row>43</xdr:row>
      <xdr:rowOff>0</xdr:rowOff>
    </xdr:to>
    <xdr:sp macro="[0]!차트3월" textlink="">
      <xdr:nvSpPr>
        <xdr:cNvPr id="345" name="직사각형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4181475" y="126682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10</xdr:row>
      <xdr:rowOff>1</xdr:rowOff>
    </xdr:from>
    <xdr:to>
      <xdr:col>1</xdr:col>
      <xdr:colOff>561975</xdr:colOff>
      <xdr:row>11</xdr:row>
      <xdr:rowOff>0</xdr:rowOff>
    </xdr:to>
    <xdr:sp macro="[0]!이동_예산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2425" y="3552826"/>
          <a:ext cx="56197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1</xdr:col>
      <xdr:colOff>609600</xdr:colOff>
      <xdr:row>11</xdr:row>
      <xdr:rowOff>314324</xdr:rowOff>
    </xdr:to>
    <xdr:sp macro="[0]!이동_결산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2425" y="3867150"/>
          <a:ext cx="609600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352424</xdr:colOff>
      <xdr:row>12</xdr:row>
      <xdr:rowOff>0</xdr:rowOff>
    </xdr:from>
    <xdr:to>
      <xdr:col>1</xdr:col>
      <xdr:colOff>923924</xdr:colOff>
      <xdr:row>12</xdr:row>
      <xdr:rowOff>314324</xdr:rowOff>
    </xdr:to>
    <xdr:sp macro="[0]!이동_자산현황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2424" y="4181475"/>
          <a:ext cx="92392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7618</xdr:colOff>
      <xdr:row>0</xdr:row>
      <xdr:rowOff>142874</xdr:rowOff>
    </xdr:from>
    <xdr:to>
      <xdr:col>16</xdr:col>
      <xdr:colOff>678180</xdr:colOff>
      <xdr:row>9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256CAD1-0C5F-8925-AF25-E4B145C272B9}"/>
            </a:ext>
          </a:extLst>
        </xdr:cNvPr>
        <xdr:cNvSpPr txBox="1"/>
      </xdr:nvSpPr>
      <xdr:spPr>
        <a:xfrm>
          <a:off x="9029698" y="142874"/>
          <a:ext cx="4709162" cy="28517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00" b="1">
              <a:solidFill>
                <a:srgbClr val="C00000"/>
              </a:solidFill>
            </a:rPr>
            <a:t>+) </a:t>
          </a:r>
          <a:r>
            <a:rPr lang="ko-KR" altLang="en-US" sz="1000" b="1">
              <a:solidFill>
                <a:srgbClr val="C00000"/>
              </a:solidFill>
            </a:rPr>
            <a:t>본 가계부는 </a:t>
          </a:r>
          <a:r>
            <a:rPr lang="en-US" altLang="ko-KR" sz="1000" b="1">
              <a:solidFill>
                <a:srgbClr val="C00000"/>
              </a:solidFill>
            </a:rPr>
            <a:t>MS</a:t>
          </a:r>
          <a:r>
            <a:rPr lang="en-US" altLang="ko-KR" sz="1000" b="1" baseline="0">
              <a:solidFill>
                <a:srgbClr val="C00000"/>
              </a:solidFill>
            </a:rPr>
            <a:t> Office </a:t>
          </a:r>
          <a:r>
            <a:rPr lang="ko-KR" altLang="en-US" sz="1000" b="1" baseline="0">
              <a:solidFill>
                <a:srgbClr val="C00000"/>
              </a:solidFill>
            </a:rPr>
            <a:t>엑셀을 바탕으로 만들어진 양식입니다</a:t>
          </a:r>
          <a:r>
            <a:rPr lang="en-US" altLang="ko-KR" sz="1000" b="1" baseline="0">
              <a:solidFill>
                <a:srgbClr val="C00000"/>
              </a:solidFill>
            </a:rPr>
            <a:t>. </a:t>
          </a:r>
          <a:r>
            <a:rPr lang="ko-KR" altLang="en-US" sz="1000" b="1" baseline="0">
              <a:solidFill>
                <a:srgbClr val="C00000"/>
              </a:solidFill>
            </a:rPr>
            <a:t>한셀</a:t>
          </a:r>
          <a:r>
            <a:rPr lang="en-US" altLang="ko-KR" sz="1000" b="1" baseline="0">
              <a:solidFill>
                <a:srgbClr val="C00000"/>
              </a:solidFill>
            </a:rPr>
            <a:t>, </a:t>
          </a:r>
          <a:r>
            <a:rPr lang="ko-KR" altLang="en-US" sz="1000" b="1" baseline="0">
              <a:solidFill>
                <a:srgbClr val="C00000"/>
              </a:solidFill>
            </a:rPr>
            <a:t>폴라오피스 등 다른 프로그램에서 호환되는지 확인해드리기 힘듭니다ㅜ</a:t>
          </a:r>
          <a:endParaRPr lang="en-US" altLang="ko-KR" sz="1000" b="1" baseline="0">
            <a:solidFill>
              <a:srgbClr val="C00000"/>
            </a:solidFill>
          </a:endParaRPr>
        </a:p>
        <a:p>
          <a:endParaRPr lang="en-US" altLang="ko-KR" sz="1000" b="1" baseline="0">
            <a:solidFill>
              <a:srgbClr val="C00000"/>
            </a:solidFill>
          </a:endParaRPr>
        </a:p>
        <a:p>
          <a:r>
            <a:rPr lang="en-US" altLang="ko-KR" sz="1000" b="1" baseline="0">
              <a:solidFill>
                <a:srgbClr val="C00000"/>
              </a:solidFill>
            </a:rPr>
            <a:t>+) </a:t>
          </a:r>
          <a:r>
            <a:rPr lang="ko-KR" altLang="en-US" sz="1000" b="1" baseline="0">
              <a:solidFill>
                <a:srgbClr val="C00000"/>
              </a:solidFill>
            </a:rPr>
            <a:t>맥은 안 써봐서 잘 모릅니다</a:t>
          </a:r>
          <a:r>
            <a:rPr lang="en-US" altLang="ko-KR" sz="1000" b="1" baseline="0">
              <a:solidFill>
                <a:srgbClr val="C00000"/>
              </a:solidFill>
            </a:rPr>
            <a:t>... </a:t>
          </a:r>
          <a:r>
            <a:rPr lang="ko-KR" altLang="en-US" sz="1000" b="1" baseline="0">
              <a:solidFill>
                <a:srgbClr val="C00000"/>
              </a:solidFill>
            </a:rPr>
            <a:t>태블릿이나 모바일에서는 매크로가 작동되지 않는 것이 정상입니다</a:t>
          </a:r>
          <a:r>
            <a:rPr lang="en-US" altLang="ko-KR" sz="1000" b="1" baseline="0">
              <a:solidFill>
                <a:srgbClr val="C00000"/>
              </a:solidFill>
            </a:rPr>
            <a:t>.</a:t>
          </a:r>
          <a:endParaRPr lang="en-US" altLang="ko-KR" sz="1000" b="1">
            <a:solidFill>
              <a:srgbClr val="C00000"/>
            </a:solidFill>
          </a:endParaRPr>
        </a:p>
        <a:p>
          <a:endParaRPr lang="en-US" altLang="ko-KR" sz="1000" b="1">
            <a:solidFill>
              <a:srgbClr val="C00000"/>
            </a:solidFill>
          </a:endParaRPr>
        </a:p>
        <a:p>
          <a:r>
            <a:rPr lang="en-US" altLang="ko-KR" sz="1000" b="1">
              <a:solidFill>
                <a:srgbClr val="C00000"/>
              </a:solidFill>
            </a:rPr>
            <a:t>+) </a:t>
          </a:r>
          <a:r>
            <a:rPr lang="ko-KR" altLang="en-US" sz="1000" b="1">
              <a:solidFill>
                <a:srgbClr val="C00000"/>
              </a:solidFill>
            </a:rPr>
            <a:t>구글 스프레드 시트로 사용할 경우</a:t>
          </a:r>
          <a:r>
            <a:rPr lang="ko-KR" altLang="en-US" sz="1000" b="1" baseline="0">
              <a:solidFill>
                <a:srgbClr val="C00000"/>
              </a:solidFill>
            </a:rPr>
            <a:t> 소분류 드롭다운</a:t>
          </a:r>
          <a:r>
            <a:rPr lang="en-US" altLang="ko-KR" sz="1000" b="1" baseline="0">
              <a:solidFill>
                <a:srgbClr val="C00000"/>
              </a:solidFill>
            </a:rPr>
            <a:t>, </a:t>
          </a:r>
          <a:r>
            <a:rPr lang="ko-KR" altLang="en-US" sz="1000" b="1" baseline="0">
              <a:solidFill>
                <a:srgbClr val="C00000"/>
              </a:solidFill>
            </a:rPr>
            <a:t>차트</a:t>
          </a:r>
          <a:r>
            <a:rPr lang="en-US" altLang="ko-KR" sz="1000" b="1" baseline="0">
              <a:solidFill>
                <a:srgbClr val="C00000"/>
              </a:solidFill>
            </a:rPr>
            <a:t>, </a:t>
          </a:r>
          <a:r>
            <a:rPr lang="ko-KR" altLang="en-US" sz="1000" b="1" baseline="0">
              <a:solidFill>
                <a:srgbClr val="C00000"/>
              </a:solidFill>
            </a:rPr>
            <a:t>매크로 등 호환되지 않는 부분들이 있습니다</a:t>
          </a:r>
          <a:r>
            <a:rPr lang="en-US" altLang="ko-KR" sz="1000" b="1" baseline="0">
              <a:solidFill>
                <a:srgbClr val="C00000"/>
              </a:solidFill>
            </a:rPr>
            <a:t>. </a:t>
          </a:r>
          <a:r>
            <a:rPr lang="ko-KR" altLang="en-US" sz="1000" b="1" baseline="0">
              <a:solidFill>
                <a:srgbClr val="C00000"/>
              </a:solidFill>
            </a:rPr>
            <a:t>스프레드 시트 수식은 잘 몰라서 수정이 어렵습니다ㅜ</a:t>
          </a:r>
          <a:r>
            <a:rPr lang="en-US" altLang="ko-KR" sz="1000" b="1" baseline="0">
              <a:solidFill>
                <a:srgbClr val="C00000"/>
              </a:solidFill>
            </a:rPr>
            <a:t> </a:t>
          </a:r>
          <a:r>
            <a:rPr lang="ko-KR" altLang="en-US" sz="1000" b="1" baseline="0">
              <a:solidFill>
                <a:srgbClr val="C00000"/>
              </a:solidFill>
            </a:rPr>
            <a:t>참고하여 사용하시길 바랍니다</a:t>
          </a:r>
          <a:r>
            <a:rPr lang="en-US" altLang="ko-KR" sz="1000" b="1" baseline="0">
              <a:solidFill>
                <a:srgbClr val="C00000"/>
              </a:solidFill>
            </a:rPr>
            <a:t>.</a:t>
          </a:r>
        </a:p>
        <a:p>
          <a:endParaRPr lang="en-US" altLang="ko-KR" sz="1000" b="1" baseline="0">
            <a:solidFill>
              <a:srgbClr val="C00000"/>
            </a:solidFill>
          </a:endParaRPr>
        </a:p>
        <a:p>
          <a:r>
            <a:rPr lang="en-US" altLang="ko-KR" sz="1000" b="1" baseline="0">
              <a:solidFill>
                <a:srgbClr val="C00000"/>
              </a:solidFill>
            </a:rPr>
            <a:t>+ ) </a:t>
          </a:r>
          <a:r>
            <a:rPr lang="ko-KR" altLang="en-US" sz="1000" b="1" baseline="0">
              <a:solidFill>
                <a:srgbClr val="C00000"/>
              </a:solidFill>
            </a:rPr>
            <a:t>매크로의 경우</a:t>
          </a:r>
          <a:r>
            <a:rPr lang="en-US" altLang="ko-KR" sz="1000" b="1" baseline="0">
              <a:solidFill>
                <a:srgbClr val="C00000"/>
              </a:solidFill>
            </a:rPr>
            <a:t>, </a:t>
          </a:r>
          <a:r>
            <a:rPr lang="ko-KR" altLang="en-US" sz="1000" b="1" baseline="0">
              <a:solidFill>
                <a:srgbClr val="C00000"/>
              </a:solidFill>
            </a:rPr>
            <a:t>메인 시트의 월별 차트와 시트별 이동에만 걸려있습니다</a:t>
          </a:r>
          <a:r>
            <a:rPr lang="en-US" altLang="ko-KR" sz="1000" b="1" baseline="0">
              <a:solidFill>
                <a:srgbClr val="C00000"/>
              </a:solidFill>
            </a:rPr>
            <a:t>. </a:t>
          </a:r>
          <a:r>
            <a:rPr lang="ko-KR" altLang="en-US" sz="1000" b="1" baseline="0">
              <a:solidFill>
                <a:srgbClr val="C00000"/>
              </a:solidFill>
            </a:rPr>
            <a:t>보안 문제로 인하여 매크로 사용이 어려우시다면 확장자를 </a:t>
          </a:r>
          <a:r>
            <a:rPr lang="en-US" altLang="ko-KR" sz="1000" b="1" baseline="0">
              <a:solidFill>
                <a:srgbClr val="C00000"/>
              </a:solidFill>
            </a:rPr>
            <a:t>xlsx</a:t>
          </a:r>
          <a:r>
            <a:rPr lang="ko-KR" altLang="en-US" sz="1000" b="1" baseline="0">
              <a:solidFill>
                <a:srgbClr val="C00000"/>
              </a:solidFill>
            </a:rPr>
            <a:t>로 변경하거나 매크로를 삭제하고 사용하셔도 가계부 본연의 기능을 사용하는데에는 문제가 없습니다</a:t>
          </a:r>
          <a:r>
            <a:rPr lang="en-US" altLang="ko-KR" sz="1000" b="1" baseline="0">
              <a:solidFill>
                <a:srgbClr val="C00000"/>
              </a:solidFill>
            </a:rPr>
            <a:t>. :)</a:t>
          </a:r>
          <a:endParaRPr lang="ko-KR" altLang="en-US" sz="1000" b="1">
            <a:solidFill>
              <a:srgbClr val="C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168683</xdr:colOff>
      <xdr:row>0</xdr:row>
      <xdr:rowOff>180744</xdr:rowOff>
    </xdr:from>
    <xdr:to>
      <xdr:col>1</xdr:col>
      <xdr:colOff>300038</xdr:colOff>
      <xdr:row>0</xdr:row>
      <xdr:rowOff>338291</xdr:rowOff>
    </xdr:to>
    <xdr:sp macro="[0]!메인이동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6200000" flipH="1">
          <a:off x="508012" y="193840"/>
          <a:ext cx="157547" cy="1313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638879</xdr:colOff>
      <xdr:row>1</xdr:row>
      <xdr:rowOff>36609</xdr:rowOff>
    </xdr:from>
    <xdr:to>
      <xdr:col>12</xdr:col>
      <xdr:colOff>756353</xdr:colOff>
      <xdr:row>2</xdr:row>
      <xdr:rowOff>8881</xdr:rowOff>
    </xdr:to>
    <xdr:sp macro="[0]!이동2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rot="5400000">
          <a:off x="9787747" y="268808"/>
          <a:ext cx="175472" cy="117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645426</xdr:colOff>
      <xdr:row>1</xdr:row>
      <xdr:rowOff>6299</xdr:rowOff>
    </xdr:from>
    <xdr:to>
      <xdr:col>9</xdr:col>
      <xdr:colOff>752735</xdr:colOff>
      <xdr:row>1</xdr:row>
      <xdr:rowOff>190342</xdr:rowOff>
    </xdr:to>
    <xdr:sp macro="[0]!이동12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6200000" flipH="1">
          <a:off x="7244926" y="247866"/>
          <a:ext cx="184043" cy="1073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15925" y="211667"/>
          <a:ext cx="822325" cy="211666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211675</xdr:colOff>
      <xdr:row>9</xdr:row>
      <xdr:rowOff>84670</xdr:rowOff>
    </xdr:from>
    <xdr:to>
      <xdr:col>19</xdr:col>
      <xdr:colOff>1498609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125941</xdr:colOff>
      <xdr:row>96</xdr:row>
      <xdr:rowOff>103927</xdr:rowOff>
    </xdr:from>
    <xdr:to>
      <xdr:col>23</xdr:col>
      <xdr:colOff>282414</xdr:colOff>
      <xdr:row>105</xdr:row>
      <xdr:rowOff>205199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93AA70-E399-69FA-29CC-2F393C6AC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38108" y="22614677"/>
          <a:ext cx="1870973" cy="2196772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22</xdr:col>
      <xdr:colOff>592667</xdr:colOff>
      <xdr:row>103</xdr:row>
      <xdr:rowOff>105834</xdr:rowOff>
    </xdr:from>
    <xdr:to>
      <xdr:col>23</xdr:col>
      <xdr:colOff>251036</xdr:colOff>
      <xdr:row>104</xdr:row>
      <xdr:rowOff>194310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58EC8E7-EF26-DC35-5EF1-6B68749F25E6}"/>
            </a:ext>
          </a:extLst>
        </xdr:cNvPr>
        <xdr:cNvSpPr/>
      </xdr:nvSpPr>
      <xdr:spPr>
        <a:xfrm>
          <a:off x="18542000" y="24246417"/>
          <a:ext cx="335703" cy="32131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18</xdr:col>
      <xdr:colOff>118532</xdr:colOff>
      <xdr:row>33</xdr:row>
      <xdr:rowOff>42334</xdr:rowOff>
    </xdr:from>
    <xdr:to>
      <xdr:col>26</xdr:col>
      <xdr:colOff>635936</xdr:colOff>
      <xdr:row>54</xdr:row>
      <xdr:rowOff>234791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7144554-7374-A230-3B08-5B221653A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6399" y="8111067"/>
          <a:ext cx="6901270" cy="4993057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634684</xdr:colOff>
      <xdr:row>1</xdr:row>
      <xdr:rowOff>26023</xdr:rowOff>
    </xdr:from>
    <xdr:to>
      <xdr:col>12</xdr:col>
      <xdr:colOff>751232</xdr:colOff>
      <xdr:row>2</xdr:row>
      <xdr:rowOff>25685</xdr:rowOff>
    </xdr:to>
    <xdr:sp macro="[0]!이동3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812551" y="229223"/>
          <a:ext cx="116548" cy="202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608168</xdr:colOff>
      <xdr:row>1</xdr:row>
      <xdr:rowOff>23221</xdr:rowOff>
    </xdr:from>
    <xdr:to>
      <xdr:col>9</xdr:col>
      <xdr:colOff>742949</xdr:colOff>
      <xdr:row>2</xdr:row>
      <xdr:rowOff>17887</xdr:rowOff>
    </xdr:to>
    <xdr:sp macro="[0]!이동1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flipH="1">
          <a:off x="7246035" y="226421"/>
          <a:ext cx="134781" cy="1978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160875</xdr:colOff>
      <xdr:row>9</xdr:row>
      <xdr:rowOff>110070</xdr:rowOff>
    </xdr:from>
    <xdr:to>
      <xdr:col>19</xdr:col>
      <xdr:colOff>1627303</xdr:colOff>
      <xdr:row>27</xdr:row>
      <xdr:rowOff>237069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618146</xdr:colOff>
      <xdr:row>1</xdr:row>
      <xdr:rowOff>20052</xdr:rowOff>
    </xdr:from>
    <xdr:to>
      <xdr:col>12</xdr:col>
      <xdr:colOff>787400</xdr:colOff>
      <xdr:row>2</xdr:row>
      <xdr:rowOff>42333</xdr:rowOff>
    </xdr:to>
    <xdr:sp macro="[0]!이동4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796013" y="223252"/>
          <a:ext cx="169254" cy="2254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609599</xdr:colOff>
      <xdr:row>1</xdr:row>
      <xdr:rowOff>35424</xdr:rowOff>
    </xdr:from>
    <xdr:to>
      <xdr:col>9</xdr:col>
      <xdr:colOff>749187</xdr:colOff>
      <xdr:row>2</xdr:row>
      <xdr:rowOff>25399</xdr:rowOff>
    </xdr:to>
    <xdr:sp macro="[0]!이동2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>
          <a:off x="7247466" y="238624"/>
          <a:ext cx="139588" cy="193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143942</xdr:colOff>
      <xdr:row>9</xdr:row>
      <xdr:rowOff>110070</xdr:rowOff>
    </xdr:from>
    <xdr:to>
      <xdr:col>19</xdr:col>
      <xdr:colOff>1610370</xdr:colOff>
      <xdr:row>27</xdr:row>
      <xdr:rowOff>237069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626533</xdr:colOff>
      <xdr:row>1</xdr:row>
      <xdr:rowOff>25400</xdr:rowOff>
    </xdr:from>
    <xdr:to>
      <xdr:col>12</xdr:col>
      <xdr:colOff>795866</xdr:colOff>
      <xdr:row>2</xdr:row>
      <xdr:rowOff>16933</xdr:rowOff>
    </xdr:to>
    <xdr:sp macro="[0]!이동5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9804400" y="228600"/>
          <a:ext cx="169333" cy="1947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626475</xdr:colOff>
      <xdr:row>1</xdr:row>
      <xdr:rowOff>11870</xdr:rowOff>
    </xdr:from>
    <xdr:to>
      <xdr:col>9</xdr:col>
      <xdr:colOff>753532</xdr:colOff>
      <xdr:row>2</xdr:row>
      <xdr:rowOff>25400</xdr:rowOff>
    </xdr:to>
    <xdr:sp macro="[0]!이동3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flipH="1">
          <a:off x="7264342" y="215070"/>
          <a:ext cx="127057" cy="2167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143942</xdr:colOff>
      <xdr:row>9</xdr:row>
      <xdr:rowOff>84670</xdr:rowOff>
    </xdr:from>
    <xdr:to>
      <xdr:col>19</xdr:col>
      <xdr:colOff>1610370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626534</xdr:colOff>
      <xdr:row>1</xdr:row>
      <xdr:rowOff>21983</xdr:rowOff>
    </xdr:from>
    <xdr:to>
      <xdr:col>12</xdr:col>
      <xdr:colOff>787400</xdr:colOff>
      <xdr:row>2</xdr:row>
      <xdr:rowOff>33867</xdr:rowOff>
    </xdr:to>
    <xdr:sp macro="[0]!이동6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9804401" y="225183"/>
          <a:ext cx="160866" cy="2150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628598</xdr:colOff>
      <xdr:row>1</xdr:row>
      <xdr:rowOff>14817</xdr:rowOff>
    </xdr:from>
    <xdr:to>
      <xdr:col>9</xdr:col>
      <xdr:colOff>770466</xdr:colOff>
      <xdr:row>2</xdr:row>
      <xdr:rowOff>16934</xdr:rowOff>
    </xdr:to>
    <xdr:sp macro="[0]!이동4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flipH="1">
          <a:off x="7266465" y="218017"/>
          <a:ext cx="141868" cy="205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626533</xdr:colOff>
      <xdr:row>1</xdr:row>
      <xdr:rowOff>5049</xdr:rowOff>
    </xdr:from>
    <xdr:to>
      <xdr:col>12</xdr:col>
      <xdr:colOff>770466</xdr:colOff>
      <xdr:row>2</xdr:row>
      <xdr:rowOff>33866</xdr:rowOff>
    </xdr:to>
    <xdr:sp macro="[0]!이동7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9804400" y="208249"/>
          <a:ext cx="143933" cy="2320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607483</xdr:colOff>
      <xdr:row>1</xdr:row>
      <xdr:rowOff>9313</xdr:rowOff>
    </xdr:from>
    <xdr:to>
      <xdr:col>9</xdr:col>
      <xdr:colOff>755647</xdr:colOff>
      <xdr:row>2</xdr:row>
      <xdr:rowOff>8467</xdr:rowOff>
    </xdr:to>
    <xdr:sp macro="[0]!이동5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flipH="1">
          <a:off x="7245350" y="212513"/>
          <a:ext cx="148164" cy="2023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626534</xdr:colOff>
      <xdr:row>1</xdr:row>
      <xdr:rowOff>8467</xdr:rowOff>
    </xdr:from>
    <xdr:to>
      <xdr:col>12</xdr:col>
      <xdr:colOff>804333</xdr:colOff>
      <xdr:row>2</xdr:row>
      <xdr:rowOff>42333</xdr:rowOff>
    </xdr:to>
    <xdr:sp macro="[0]!이동8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9804401" y="211667"/>
          <a:ext cx="177799" cy="2370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613785</xdr:colOff>
      <xdr:row>1</xdr:row>
      <xdr:rowOff>12700</xdr:rowOff>
    </xdr:from>
    <xdr:to>
      <xdr:col>9</xdr:col>
      <xdr:colOff>764116</xdr:colOff>
      <xdr:row>1</xdr:row>
      <xdr:rowOff>200247</xdr:rowOff>
    </xdr:to>
    <xdr:sp macro="[0]!이동6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flipH="1">
          <a:off x="7251652" y="215900"/>
          <a:ext cx="150331" cy="1875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627838</xdr:colOff>
      <xdr:row>1</xdr:row>
      <xdr:rowOff>23284</xdr:rowOff>
    </xdr:from>
    <xdr:to>
      <xdr:col>12</xdr:col>
      <xdr:colOff>764115</xdr:colOff>
      <xdr:row>2</xdr:row>
      <xdr:rowOff>28796</xdr:rowOff>
    </xdr:to>
    <xdr:sp macro="[0]!이동9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9805705" y="226484"/>
          <a:ext cx="136277" cy="2087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622248</xdr:colOff>
      <xdr:row>1</xdr:row>
      <xdr:rowOff>6350</xdr:rowOff>
    </xdr:from>
    <xdr:to>
      <xdr:col>9</xdr:col>
      <xdr:colOff>772580</xdr:colOff>
      <xdr:row>2</xdr:row>
      <xdr:rowOff>1279</xdr:rowOff>
    </xdr:to>
    <xdr:sp macro="[0]!이동7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flipH="1">
          <a:off x="7260115" y="209550"/>
          <a:ext cx="150332" cy="1981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661706</xdr:colOff>
      <xdr:row>1</xdr:row>
      <xdr:rowOff>8468</xdr:rowOff>
    </xdr:from>
    <xdr:to>
      <xdr:col>12</xdr:col>
      <xdr:colOff>819149</xdr:colOff>
      <xdr:row>2</xdr:row>
      <xdr:rowOff>19051</xdr:rowOff>
    </xdr:to>
    <xdr:sp macro="[0]!이동10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9839573" y="211668"/>
          <a:ext cx="157443" cy="2137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656107</xdr:colOff>
      <xdr:row>1</xdr:row>
      <xdr:rowOff>9313</xdr:rowOff>
    </xdr:from>
    <xdr:to>
      <xdr:col>9</xdr:col>
      <xdr:colOff>806448</xdr:colOff>
      <xdr:row>2</xdr:row>
      <xdr:rowOff>11862</xdr:rowOff>
    </xdr:to>
    <xdr:sp macro="[0]!이동8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flipH="1">
          <a:off x="7293974" y="212513"/>
          <a:ext cx="150341" cy="205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653239</xdr:colOff>
      <xdr:row>1</xdr:row>
      <xdr:rowOff>6349</xdr:rowOff>
    </xdr:from>
    <xdr:to>
      <xdr:col>12</xdr:col>
      <xdr:colOff>810682</xdr:colOff>
      <xdr:row>2</xdr:row>
      <xdr:rowOff>13979</xdr:rowOff>
    </xdr:to>
    <xdr:sp macro="[0]!이동11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9831106" y="209549"/>
          <a:ext cx="157443" cy="2108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639180</xdr:colOff>
      <xdr:row>1</xdr:row>
      <xdr:rowOff>4234</xdr:rowOff>
    </xdr:from>
    <xdr:to>
      <xdr:col>9</xdr:col>
      <xdr:colOff>800099</xdr:colOff>
      <xdr:row>2</xdr:row>
      <xdr:rowOff>22447</xdr:rowOff>
    </xdr:to>
    <xdr:sp macro="[0]!이동9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 flipH="1">
          <a:off x="7277047" y="207434"/>
          <a:ext cx="160919" cy="221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670172</xdr:colOff>
      <xdr:row>0</xdr:row>
      <xdr:rowOff>190500</xdr:rowOff>
    </xdr:from>
    <xdr:to>
      <xdr:col>12</xdr:col>
      <xdr:colOff>817031</xdr:colOff>
      <xdr:row>2</xdr:row>
      <xdr:rowOff>16096</xdr:rowOff>
    </xdr:to>
    <xdr:sp macro="[0]!이동12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9848039" y="190500"/>
          <a:ext cx="146859" cy="2319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656110</xdr:colOff>
      <xdr:row>1</xdr:row>
      <xdr:rowOff>8466</xdr:rowOff>
    </xdr:from>
    <xdr:to>
      <xdr:col>9</xdr:col>
      <xdr:colOff>792479</xdr:colOff>
      <xdr:row>2</xdr:row>
      <xdr:rowOff>13979</xdr:rowOff>
    </xdr:to>
    <xdr:sp macro="[0]!이동10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 flipH="1">
          <a:off x="7293977" y="211666"/>
          <a:ext cx="136369" cy="2087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653238</xdr:colOff>
      <xdr:row>1</xdr:row>
      <xdr:rowOff>26246</xdr:rowOff>
    </xdr:from>
    <xdr:to>
      <xdr:col>12</xdr:col>
      <xdr:colOff>810682</xdr:colOff>
      <xdr:row>2</xdr:row>
      <xdr:rowOff>18212</xdr:rowOff>
    </xdr:to>
    <xdr:sp macro="[0]!이동1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9831105" y="229446"/>
          <a:ext cx="157444" cy="1951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656113</xdr:colOff>
      <xdr:row>1</xdr:row>
      <xdr:rowOff>10582</xdr:rowOff>
    </xdr:from>
    <xdr:to>
      <xdr:col>9</xdr:col>
      <xdr:colOff>806448</xdr:colOff>
      <xdr:row>2</xdr:row>
      <xdr:rowOff>5512</xdr:rowOff>
    </xdr:to>
    <xdr:sp macro="[0]!이동11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 flipH="1">
          <a:off x="7293980" y="213782"/>
          <a:ext cx="150335" cy="1981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29380</xdr:colOff>
      <xdr:row>0</xdr:row>
      <xdr:rowOff>182183</xdr:rowOff>
    </xdr:from>
    <xdr:to>
      <xdr:col>1</xdr:col>
      <xdr:colOff>190500</xdr:colOff>
      <xdr:row>0</xdr:row>
      <xdr:rowOff>342900</xdr:rowOff>
    </xdr:to>
    <xdr:sp macro="[0]!메인이동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 rot="16200000" flipH="1">
          <a:off x="382006" y="181982"/>
          <a:ext cx="160717" cy="161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91440</xdr:colOff>
      <xdr:row>2</xdr:row>
      <xdr:rowOff>30480</xdr:rowOff>
    </xdr:from>
    <xdr:to>
      <xdr:col>2</xdr:col>
      <xdr:colOff>758190</xdr:colOff>
      <xdr:row>2</xdr:row>
      <xdr:rowOff>354330</xdr:rowOff>
    </xdr:to>
    <xdr:sp macro="[0]!이동1월" textlink="">
      <xdr:nvSpPr>
        <xdr:cNvPr id="2" name="직사각형 1">
          <a:extLst>
            <a:ext uri="{FF2B5EF4-FFF2-40B4-BE49-F238E27FC236}">
              <a16:creationId xmlns:a16="http://schemas.microsoft.com/office/drawing/2014/main" id="{D8701EC8-5406-4DE8-B93D-34172B29695C}"/>
            </a:ext>
          </a:extLst>
        </xdr:cNvPr>
        <xdr:cNvSpPr/>
      </xdr:nvSpPr>
      <xdr:spPr>
        <a:xfrm>
          <a:off x="1402080" y="769620"/>
          <a:ext cx="66675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91440</xdr:colOff>
      <xdr:row>2</xdr:row>
      <xdr:rowOff>30480</xdr:rowOff>
    </xdr:from>
    <xdr:to>
      <xdr:col>3</xdr:col>
      <xdr:colOff>739140</xdr:colOff>
      <xdr:row>2</xdr:row>
      <xdr:rowOff>344805</xdr:rowOff>
    </xdr:to>
    <xdr:sp macro="[0]!이동2월" textlink="">
      <xdr:nvSpPr>
        <xdr:cNvPr id="3" name="직사각형 2">
          <a:extLst>
            <a:ext uri="{FF2B5EF4-FFF2-40B4-BE49-F238E27FC236}">
              <a16:creationId xmlns:a16="http://schemas.microsoft.com/office/drawing/2014/main" id="{CEA97C77-D62E-4FF8-AC52-FEDEC89365B2}"/>
            </a:ext>
          </a:extLst>
        </xdr:cNvPr>
        <xdr:cNvSpPr/>
      </xdr:nvSpPr>
      <xdr:spPr>
        <a:xfrm>
          <a:off x="2209800" y="76962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91440</xdr:colOff>
      <xdr:row>2</xdr:row>
      <xdr:rowOff>30480</xdr:rowOff>
    </xdr:from>
    <xdr:to>
      <xdr:col>4</xdr:col>
      <xdr:colOff>739140</xdr:colOff>
      <xdr:row>2</xdr:row>
      <xdr:rowOff>344805</xdr:rowOff>
    </xdr:to>
    <xdr:sp macro="[0]!이동3월" textlink="">
      <xdr:nvSpPr>
        <xdr:cNvPr id="5" name="직사각형 4">
          <a:extLst>
            <a:ext uri="{FF2B5EF4-FFF2-40B4-BE49-F238E27FC236}">
              <a16:creationId xmlns:a16="http://schemas.microsoft.com/office/drawing/2014/main" id="{0D7D2820-D91A-478E-AA53-2B91BD6F4190}"/>
            </a:ext>
          </a:extLst>
        </xdr:cNvPr>
        <xdr:cNvSpPr/>
      </xdr:nvSpPr>
      <xdr:spPr>
        <a:xfrm>
          <a:off x="3017520" y="76962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91440</xdr:colOff>
      <xdr:row>2</xdr:row>
      <xdr:rowOff>30480</xdr:rowOff>
    </xdr:from>
    <xdr:to>
      <xdr:col>5</xdr:col>
      <xdr:colOff>739140</xdr:colOff>
      <xdr:row>2</xdr:row>
      <xdr:rowOff>344805</xdr:rowOff>
    </xdr:to>
    <xdr:sp macro="[0]!이동4월" textlink="">
      <xdr:nvSpPr>
        <xdr:cNvPr id="6" name="직사각형 5">
          <a:extLst>
            <a:ext uri="{FF2B5EF4-FFF2-40B4-BE49-F238E27FC236}">
              <a16:creationId xmlns:a16="http://schemas.microsoft.com/office/drawing/2014/main" id="{5A43D6EA-E62E-4D05-B868-3EFB3EF21D83}"/>
            </a:ext>
          </a:extLst>
        </xdr:cNvPr>
        <xdr:cNvSpPr/>
      </xdr:nvSpPr>
      <xdr:spPr>
        <a:xfrm>
          <a:off x="3825240" y="76962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91440</xdr:colOff>
      <xdr:row>2</xdr:row>
      <xdr:rowOff>30480</xdr:rowOff>
    </xdr:from>
    <xdr:to>
      <xdr:col>6</xdr:col>
      <xdr:colOff>739140</xdr:colOff>
      <xdr:row>2</xdr:row>
      <xdr:rowOff>344805</xdr:rowOff>
    </xdr:to>
    <xdr:sp macro="[0]!이동5월" textlink="">
      <xdr:nvSpPr>
        <xdr:cNvPr id="7" name="직사각형 6">
          <a:extLst>
            <a:ext uri="{FF2B5EF4-FFF2-40B4-BE49-F238E27FC236}">
              <a16:creationId xmlns:a16="http://schemas.microsoft.com/office/drawing/2014/main" id="{DB7EE788-4637-40F6-AB05-67599B9A4683}"/>
            </a:ext>
          </a:extLst>
        </xdr:cNvPr>
        <xdr:cNvSpPr/>
      </xdr:nvSpPr>
      <xdr:spPr>
        <a:xfrm>
          <a:off x="4632960" y="76962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91440</xdr:colOff>
      <xdr:row>2</xdr:row>
      <xdr:rowOff>30480</xdr:rowOff>
    </xdr:from>
    <xdr:to>
      <xdr:col>7</xdr:col>
      <xdr:colOff>739140</xdr:colOff>
      <xdr:row>2</xdr:row>
      <xdr:rowOff>344805</xdr:rowOff>
    </xdr:to>
    <xdr:sp macro="[0]!이동6월" textlink="">
      <xdr:nvSpPr>
        <xdr:cNvPr id="8" name="직사각형 7">
          <a:extLst>
            <a:ext uri="{FF2B5EF4-FFF2-40B4-BE49-F238E27FC236}">
              <a16:creationId xmlns:a16="http://schemas.microsoft.com/office/drawing/2014/main" id="{DDB47C65-7AED-43C2-8514-526F0F0376B4}"/>
            </a:ext>
          </a:extLst>
        </xdr:cNvPr>
        <xdr:cNvSpPr/>
      </xdr:nvSpPr>
      <xdr:spPr>
        <a:xfrm>
          <a:off x="5440680" y="76962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91439</xdr:colOff>
      <xdr:row>2</xdr:row>
      <xdr:rowOff>30480</xdr:rowOff>
    </xdr:from>
    <xdr:to>
      <xdr:col>8</xdr:col>
      <xdr:colOff>748664</xdr:colOff>
      <xdr:row>2</xdr:row>
      <xdr:rowOff>344805</xdr:rowOff>
    </xdr:to>
    <xdr:sp macro="[0]!이동7월" textlink="">
      <xdr:nvSpPr>
        <xdr:cNvPr id="9" name="직사각형 8">
          <a:extLst>
            <a:ext uri="{FF2B5EF4-FFF2-40B4-BE49-F238E27FC236}">
              <a16:creationId xmlns:a16="http://schemas.microsoft.com/office/drawing/2014/main" id="{5E42A7C3-9F44-4F33-8382-8E5B6A681E50}"/>
            </a:ext>
          </a:extLst>
        </xdr:cNvPr>
        <xdr:cNvSpPr/>
      </xdr:nvSpPr>
      <xdr:spPr>
        <a:xfrm>
          <a:off x="6248399" y="76962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91439</xdr:colOff>
      <xdr:row>2</xdr:row>
      <xdr:rowOff>30480</xdr:rowOff>
    </xdr:from>
    <xdr:to>
      <xdr:col>9</xdr:col>
      <xdr:colOff>748664</xdr:colOff>
      <xdr:row>2</xdr:row>
      <xdr:rowOff>344805</xdr:rowOff>
    </xdr:to>
    <xdr:sp macro="[0]!이동8월" textlink="">
      <xdr:nvSpPr>
        <xdr:cNvPr id="10" name="직사각형 9">
          <a:extLst>
            <a:ext uri="{FF2B5EF4-FFF2-40B4-BE49-F238E27FC236}">
              <a16:creationId xmlns:a16="http://schemas.microsoft.com/office/drawing/2014/main" id="{13C9A54E-50C6-417D-99E8-626D584D13E9}"/>
            </a:ext>
          </a:extLst>
        </xdr:cNvPr>
        <xdr:cNvSpPr/>
      </xdr:nvSpPr>
      <xdr:spPr>
        <a:xfrm>
          <a:off x="7056119" y="76962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91439</xdr:colOff>
      <xdr:row>2</xdr:row>
      <xdr:rowOff>30480</xdr:rowOff>
    </xdr:from>
    <xdr:to>
      <xdr:col>10</xdr:col>
      <xdr:colOff>748664</xdr:colOff>
      <xdr:row>2</xdr:row>
      <xdr:rowOff>344805</xdr:rowOff>
    </xdr:to>
    <xdr:sp macro="[0]!이동9월" textlink="">
      <xdr:nvSpPr>
        <xdr:cNvPr id="11" name="직사각형 10">
          <a:extLst>
            <a:ext uri="{FF2B5EF4-FFF2-40B4-BE49-F238E27FC236}">
              <a16:creationId xmlns:a16="http://schemas.microsoft.com/office/drawing/2014/main" id="{19812109-E105-4326-B834-5C26ABDF9185}"/>
            </a:ext>
          </a:extLst>
        </xdr:cNvPr>
        <xdr:cNvSpPr/>
      </xdr:nvSpPr>
      <xdr:spPr>
        <a:xfrm>
          <a:off x="7863839" y="76962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91439</xdr:colOff>
      <xdr:row>2</xdr:row>
      <xdr:rowOff>30480</xdr:rowOff>
    </xdr:from>
    <xdr:to>
      <xdr:col>11</xdr:col>
      <xdr:colOff>748664</xdr:colOff>
      <xdr:row>2</xdr:row>
      <xdr:rowOff>344805</xdr:rowOff>
    </xdr:to>
    <xdr:sp macro="[0]!이동10월" textlink="">
      <xdr:nvSpPr>
        <xdr:cNvPr id="12" name="직사각형 11">
          <a:extLst>
            <a:ext uri="{FF2B5EF4-FFF2-40B4-BE49-F238E27FC236}">
              <a16:creationId xmlns:a16="http://schemas.microsoft.com/office/drawing/2014/main" id="{0FD343A8-823A-491E-B91E-544368897CBC}"/>
            </a:ext>
          </a:extLst>
        </xdr:cNvPr>
        <xdr:cNvSpPr/>
      </xdr:nvSpPr>
      <xdr:spPr>
        <a:xfrm>
          <a:off x="8671559" y="76962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91439</xdr:colOff>
      <xdr:row>2</xdr:row>
      <xdr:rowOff>30480</xdr:rowOff>
    </xdr:from>
    <xdr:to>
      <xdr:col>12</xdr:col>
      <xdr:colOff>748664</xdr:colOff>
      <xdr:row>2</xdr:row>
      <xdr:rowOff>344805</xdr:rowOff>
    </xdr:to>
    <xdr:sp macro="[0]!이동11월" textlink="">
      <xdr:nvSpPr>
        <xdr:cNvPr id="13" name="직사각형 12">
          <a:extLst>
            <a:ext uri="{FF2B5EF4-FFF2-40B4-BE49-F238E27FC236}">
              <a16:creationId xmlns:a16="http://schemas.microsoft.com/office/drawing/2014/main" id="{FD7226E7-594D-49C6-B7CA-42C5B6CFA038}"/>
            </a:ext>
          </a:extLst>
        </xdr:cNvPr>
        <xdr:cNvSpPr/>
      </xdr:nvSpPr>
      <xdr:spPr>
        <a:xfrm>
          <a:off x="9479279" y="76962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91439</xdr:colOff>
      <xdr:row>2</xdr:row>
      <xdr:rowOff>30480</xdr:rowOff>
    </xdr:from>
    <xdr:to>
      <xdr:col>13</xdr:col>
      <xdr:colOff>748664</xdr:colOff>
      <xdr:row>2</xdr:row>
      <xdr:rowOff>344805</xdr:rowOff>
    </xdr:to>
    <xdr:sp macro="[0]!이동12월" textlink="">
      <xdr:nvSpPr>
        <xdr:cNvPr id="14" name="직사각형 13">
          <a:extLst>
            <a:ext uri="{FF2B5EF4-FFF2-40B4-BE49-F238E27FC236}">
              <a16:creationId xmlns:a16="http://schemas.microsoft.com/office/drawing/2014/main" id="{1A530809-2371-4D3B-8E9C-6BA7725B0375}"/>
            </a:ext>
          </a:extLst>
        </xdr:cNvPr>
        <xdr:cNvSpPr/>
      </xdr:nvSpPr>
      <xdr:spPr>
        <a:xfrm>
          <a:off x="10286999" y="76962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180975</xdr:rowOff>
    </xdr:from>
    <xdr:to>
      <xdr:col>1</xdr:col>
      <xdr:colOff>185200</xdr:colOff>
      <xdr:row>0</xdr:row>
      <xdr:rowOff>373856</xdr:rowOff>
    </xdr:to>
    <xdr:sp macro="[0]!메인이동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 flipH="1">
          <a:off x="381000" y="18097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</xdr:col>
      <xdr:colOff>76200</xdr:colOff>
      <xdr:row>2</xdr:row>
      <xdr:rowOff>22860</xdr:rowOff>
    </xdr:from>
    <xdr:to>
      <xdr:col>2</xdr:col>
      <xdr:colOff>742950</xdr:colOff>
      <xdr:row>2</xdr:row>
      <xdr:rowOff>346710</xdr:rowOff>
    </xdr:to>
    <xdr:sp macro="[0]!이동1월" textlink="">
      <xdr:nvSpPr>
        <xdr:cNvPr id="3" name="직사각형 2">
          <a:extLst>
            <a:ext uri="{FF2B5EF4-FFF2-40B4-BE49-F238E27FC236}">
              <a16:creationId xmlns:a16="http://schemas.microsoft.com/office/drawing/2014/main" id="{5A22AFBF-FFFD-4055-8C78-7393E19EB323}"/>
            </a:ext>
          </a:extLst>
        </xdr:cNvPr>
        <xdr:cNvSpPr/>
      </xdr:nvSpPr>
      <xdr:spPr>
        <a:xfrm>
          <a:off x="1386840" y="762000"/>
          <a:ext cx="66675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76200</xdr:colOff>
      <xdr:row>2</xdr:row>
      <xdr:rowOff>22860</xdr:rowOff>
    </xdr:from>
    <xdr:to>
      <xdr:col>3</xdr:col>
      <xdr:colOff>723900</xdr:colOff>
      <xdr:row>2</xdr:row>
      <xdr:rowOff>337185</xdr:rowOff>
    </xdr:to>
    <xdr:sp macro="[0]!이동2월" textlink="">
      <xdr:nvSpPr>
        <xdr:cNvPr id="4" name="직사각형 3">
          <a:extLst>
            <a:ext uri="{FF2B5EF4-FFF2-40B4-BE49-F238E27FC236}">
              <a16:creationId xmlns:a16="http://schemas.microsoft.com/office/drawing/2014/main" id="{AD5BEC90-636C-4A06-9B77-9245A6691E8C}"/>
            </a:ext>
          </a:extLst>
        </xdr:cNvPr>
        <xdr:cNvSpPr/>
      </xdr:nvSpPr>
      <xdr:spPr>
        <a:xfrm>
          <a:off x="2194560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76200</xdr:colOff>
      <xdr:row>2</xdr:row>
      <xdr:rowOff>22860</xdr:rowOff>
    </xdr:from>
    <xdr:to>
      <xdr:col>4</xdr:col>
      <xdr:colOff>723900</xdr:colOff>
      <xdr:row>2</xdr:row>
      <xdr:rowOff>337185</xdr:rowOff>
    </xdr:to>
    <xdr:sp macro="[0]!이동3월" textlink="">
      <xdr:nvSpPr>
        <xdr:cNvPr id="5" name="직사각형 4">
          <a:extLst>
            <a:ext uri="{FF2B5EF4-FFF2-40B4-BE49-F238E27FC236}">
              <a16:creationId xmlns:a16="http://schemas.microsoft.com/office/drawing/2014/main" id="{D17057B1-EED4-4D46-A654-101595ED55D2}"/>
            </a:ext>
          </a:extLst>
        </xdr:cNvPr>
        <xdr:cNvSpPr/>
      </xdr:nvSpPr>
      <xdr:spPr>
        <a:xfrm>
          <a:off x="3002280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76200</xdr:colOff>
      <xdr:row>2</xdr:row>
      <xdr:rowOff>22860</xdr:rowOff>
    </xdr:from>
    <xdr:to>
      <xdr:col>5</xdr:col>
      <xdr:colOff>723900</xdr:colOff>
      <xdr:row>2</xdr:row>
      <xdr:rowOff>337185</xdr:rowOff>
    </xdr:to>
    <xdr:sp macro="[0]!이동4월" textlink="">
      <xdr:nvSpPr>
        <xdr:cNvPr id="6" name="직사각형 5">
          <a:extLst>
            <a:ext uri="{FF2B5EF4-FFF2-40B4-BE49-F238E27FC236}">
              <a16:creationId xmlns:a16="http://schemas.microsoft.com/office/drawing/2014/main" id="{580B959B-66EE-42A0-8EC5-0AF030E1011A}"/>
            </a:ext>
          </a:extLst>
        </xdr:cNvPr>
        <xdr:cNvSpPr/>
      </xdr:nvSpPr>
      <xdr:spPr>
        <a:xfrm>
          <a:off x="3810000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76200</xdr:colOff>
      <xdr:row>2</xdr:row>
      <xdr:rowOff>22860</xdr:rowOff>
    </xdr:from>
    <xdr:to>
      <xdr:col>6</xdr:col>
      <xdr:colOff>723900</xdr:colOff>
      <xdr:row>2</xdr:row>
      <xdr:rowOff>337185</xdr:rowOff>
    </xdr:to>
    <xdr:sp macro="[0]!이동5월" textlink="">
      <xdr:nvSpPr>
        <xdr:cNvPr id="7" name="직사각형 6">
          <a:extLst>
            <a:ext uri="{FF2B5EF4-FFF2-40B4-BE49-F238E27FC236}">
              <a16:creationId xmlns:a16="http://schemas.microsoft.com/office/drawing/2014/main" id="{F63650BD-2D61-4DCE-93CD-DC2136473259}"/>
            </a:ext>
          </a:extLst>
        </xdr:cNvPr>
        <xdr:cNvSpPr/>
      </xdr:nvSpPr>
      <xdr:spPr>
        <a:xfrm>
          <a:off x="4617720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76200</xdr:colOff>
      <xdr:row>2</xdr:row>
      <xdr:rowOff>22860</xdr:rowOff>
    </xdr:from>
    <xdr:to>
      <xdr:col>7</xdr:col>
      <xdr:colOff>723900</xdr:colOff>
      <xdr:row>2</xdr:row>
      <xdr:rowOff>337185</xdr:rowOff>
    </xdr:to>
    <xdr:sp macro="[0]!이동6월" textlink="">
      <xdr:nvSpPr>
        <xdr:cNvPr id="8" name="직사각형 7">
          <a:extLst>
            <a:ext uri="{FF2B5EF4-FFF2-40B4-BE49-F238E27FC236}">
              <a16:creationId xmlns:a16="http://schemas.microsoft.com/office/drawing/2014/main" id="{6098D209-1113-4398-841F-45E6E165B8CE}"/>
            </a:ext>
          </a:extLst>
        </xdr:cNvPr>
        <xdr:cNvSpPr/>
      </xdr:nvSpPr>
      <xdr:spPr>
        <a:xfrm>
          <a:off x="5425440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76199</xdr:colOff>
      <xdr:row>2</xdr:row>
      <xdr:rowOff>22860</xdr:rowOff>
    </xdr:from>
    <xdr:to>
      <xdr:col>8</xdr:col>
      <xdr:colOff>733424</xdr:colOff>
      <xdr:row>2</xdr:row>
      <xdr:rowOff>337185</xdr:rowOff>
    </xdr:to>
    <xdr:sp macro="[0]!이동7월" textlink="">
      <xdr:nvSpPr>
        <xdr:cNvPr id="9" name="직사각형 8">
          <a:extLst>
            <a:ext uri="{FF2B5EF4-FFF2-40B4-BE49-F238E27FC236}">
              <a16:creationId xmlns:a16="http://schemas.microsoft.com/office/drawing/2014/main" id="{556A585E-CAD7-4AAA-B6CC-CB65CD3A35A4}"/>
            </a:ext>
          </a:extLst>
        </xdr:cNvPr>
        <xdr:cNvSpPr/>
      </xdr:nvSpPr>
      <xdr:spPr>
        <a:xfrm>
          <a:off x="6233159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76199</xdr:colOff>
      <xdr:row>2</xdr:row>
      <xdr:rowOff>22860</xdr:rowOff>
    </xdr:from>
    <xdr:to>
      <xdr:col>9</xdr:col>
      <xdr:colOff>733424</xdr:colOff>
      <xdr:row>2</xdr:row>
      <xdr:rowOff>337185</xdr:rowOff>
    </xdr:to>
    <xdr:sp macro="[0]!이동8월" textlink="">
      <xdr:nvSpPr>
        <xdr:cNvPr id="10" name="직사각형 9">
          <a:extLst>
            <a:ext uri="{FF2B5EF4-FFF2-40B4-BE49-F238E27FC236}">
              <a16:creationId xmlns:a16="http://schemas.microsoft.com/office/drawing/2014/main" id="{E4C27BD0-F928-458F-9FBE-E3F26B7C4856}"/>
            </a:ext>
          </a:extLst>
        </xdr:cNvPr>
        <xdr:cNvSpPr/>
      </xdr:nvSpPr>
      <xdr:spPr>
        <a:xfrm>
          <a:off x="7040879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76199</xdr:colOff>
      <xdr:row>2</xdr:row>
      <xdr:rowOff>22860</xdr:rowOff>
    </xdr:from>
    <xdr:to>
      <xdr:col>10</xdr:col>
      <xdr:colOff>733424</xdr:colOff>
      <xdr:row>2</xdr:row>
      <xdr:rowOff>337185</xdr:rowOff>
    </xdr:to>
    <xdr:sp macro="[0]!이동9월" textlink="">
      <xdr:nvSpPr>
        <xdr:cNvPr id="11" name="직사각형 10">
          <a:extLst>
            <a:ext uri="{FF2B5EF4-FFF2-40B4-BE49-F238E27FC236}">
              <a16:creationId xmlns:a16="http://schemas.microsoft.com/office/drawing/2014/main" id="{A4B4983E-455A-44D8-82B8-68E4F9BD0B1A}"/>
            </a:ext>
          </a:extLst>
        </xdr:cNvPr>
        <xdr:cNvSpPr/>
      </xdr:nvSpPr>
      <xdr:spPr>
        <a:xfrm>
          <a:off x="7848599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76199</xdr:colOff>
      <xdr:row>2</xdr:row>
      <xdr:rowOff>22860</xdr:rowOff>
    </xdr:from>
    <xdr:to>
      <xdr:col>11</xdr:col>
      <xdr:colOff>733424</xdr:colOff>
      <xdr:row>2</xdr:row>
      <xdr:rowOff>337185</xdr:rowOff>
    </xdr:to>
    <xdr:sp macro="[0]!이동10월" textlink="">
      <xdr:nvSpPr>
        <xdr:cNvPr id="12" name="직사각형 11">
          <a:extLst>
            <a:ext uri="{FF2B5EF4-FFF2-40B4-BE49-F238E27FC236}">
              <a16:creationId xmlns:a16="http://schemas.microsoft.com/office/drawing/2014/main" id="{5059A60E-B71A-4A7E-BDBC-D87E72890195}"/>
            </a:ext>
          </a:extLst>
        </xdr:cNvPr>
        <xdr:cNvSpPr/>
      </xdr:nvSpPr>
      <xdr:spPr>
        <a:xfrm>
          <a:off x="8656319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76199</xdr:colOff>
      <xdr:row>2</xdr:row>
      <xdr:rowOff>22860</xdr:rowOff>
    </xdr:from>
    <xdr:to>
      <xdr:col>12</xdr:col>
      <xdr:colOff>733424</xdr:colOff>
      <xdr:row>2</xdr:row>
      <xdr:rowOff>337185</xdr:rowOff>
    </xdr:to>
    <xdr:sp macro="[0]!이동11월" textlink="">
      <xdr:nvSpPr>
        <xdr:cNvPr id="13" name="직사각형 12">
          <a:extLst>
            <a:ext uri="{FF2B5EF4-FFF2-40B4-BE49-F238E27FC236}">
              <a16:creationId xmlns:a16="http://schemas.microsoft.com/office/drawing/2014/main" id="{659A5CF6-6C6D-4D30-8050-12ED1331D449}"/>
            </a:ext>
          </a:extLst>
        </xdr:cNvPr>
        <xdr:cNvSpPr/>
      </xdr:nvSpPr>
      <xdr:spPr>
        <a:xfrm>
          <a:off x="9464039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76199</xdr:colOff>
      <xdr:row>2</xdr:row>
      <xdr:rowOff>22860</xdr:rowOff>
    </xdr:from>
    <xdr:to>
      <xdr:col>13</xdr:col>
      <xdr:colOff>733424</xdr:colOff>
      <xdr:row>2</xdr:row>
      <xdr:rowOff>337185</xdr:rowOff>
    </xdr:to>
    <xdr:sp macro="[0]!이동12월" textlink="">
      <xdr:nvSpPr>
        <xdr:cNvPr id="14" name="직사각형 13">
          <a:extLst>
            <a:ext uri="{FF2B5EF4-FFF2-40B4-BE49-F238E27FC236}">
              <a16:creationId xmlns:a16="http://schemas.microsoft.com/office/drawing/2014/main" id="{0D82A2D4-BA0D-4205-B25E-725BC9E9601D}"/>
            </a:ext>
          </a:extLst>
        </xdr:cNvPr>
        <xdr:cNvSpPr/>
      </xdr:nvSpPr>
      <xdr:spPr>
        <a:xfrm>
          <a:off x="10271759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161925</xdr:rowOff>
    </xdr:from>
    <xdr:to>
      <xdr:col>1</xdr:col>
      <xdr:colOff>185200</xdr:colOff>
      <xdr:row>0</xdr:row>
      <xdr:rowOff>354806</xdr:rowOff>
    </xdr:to>
    <xdr:sp macro="[0]!메인이동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 flipH="1">
          <a:off x="38100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</xdr:col>
      <xdr:colOff>38100</xdr:colOff>
      <xdr:row>2</xdr:row>
      <xdr:rowOff>28575</xdr:rowOff>
    </xdr:from>
    <xdr:to>
      <xdr:col>2</xdr:col>
      <xdr:colOff>704850</xdr:colOff>
      <xdr:row>2</xdr:row>
      <xdr:rowOff>352425</xdr:rowOff>
    </xdr:to>
    <xdr:sp macro="[0]!이동1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1362075" y="762000"/>
          <a:ext cx="66675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38100</xdr:colOff>
      <xdr:row>2</xdr:row>
      <xdr:rowOff>28575</xdr:rowOff>
    </xdr:from>
    <xdr:to>
      <xdr:col>3</xdr:col>
      <xdr:colOff>685800</xdr:colOff>
      <xdr:row>2</xdr:row>
      <xdr:rowOff>342900</xdr:rowOff>
    </xdr:to>
    <xdr:sp macro="[0]!이동2월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20859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</xdr:colOff>
      <xdr:row>2</xdr:row>
      <xdr:rowOff>28575</xdr:rowOff>
    </xdr:from>
    <xdr:to>
      <xdr:col>4</xdr:col>
      <xdr:colOff>685800</xdr:colOff>
      <xdr:row>2</xdr:row>
      <xdr:rowOff>342900</xdr:rowOff>
    </xdr:to>
    <xdr:sp macro="[0]!이동3월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28098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38100</xdr:colOff>
      <xdr:row>2</xdr:row>
      <xdr:rowOff>28575</xdr:rowOff>
    </xdr:from>
    <xdr:to>
      <xdr:col>5</xdr:col>
      <xdr:colOff>685800</xdr:colOff>
      <xdr:row>2</xdr:row>
      <xdr:rowOff>342900</xdr:rowOff>
    </xdr:to>
    <xdr:sp macro="[0]!이동4월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>
        <a:xfrm>
          <a:off x="35337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2</xdr:row>
      <xdr:rowOff>28575</xdr:rowOff>
    </xdr:from>
    <xdr:to>
      <xdr:col>6</xdr:col>
      <xdr:colOff>685800</xdr:colOff>
      <xdr:row>2</xdr:row>
      <xdr:rowOff>342900</xdr:rowOff>
    </xdr:to>
    <xdr:sp macro="[0]!이동5월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>
        <a:xfrm>
          <a:off x="42576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38100</xdr:colOff>
      <xdr:row>2</xdr:row>
      <xdr:rowOff>28575</xdr:rowOff>
    </xdr:from>
    <xdr:to>
      <xdr:col>7</xdr:col>
      <xdr:colOff>685800</xdr:colOff>
      <xdr:row>2</xdr:row>
      <xdr:rowOff>342900</xdr:rowOff>
    </xdr:to>
    <xdr:sp macro="[0]!이동6월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49815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38099</xdr:colOff>
      <xdr:row>2</xdr:row>
      <xdr:rowOff>28575</xdr:rowOff>
    </xdr:from>
    <xdr:to>
      <xdr:col>8</xdr:col>
      <xdr:colOff>695324</xdr:colOff>
      <xdr:row>2</xdr:row>
      <xdr:rowOff>342900</xdr:rowOff>
    </xdr:to>
    <xdr:sp macro="[0]!이동7월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57054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38099</xdr:colOff>
      <xdr:row>2</xdr:row>
      <xdr:rowOff>28575</xdr:rowOff>
    </xdr:from>
    <xdr:to>
      <xdr:col>9</xdr:col>
      <xdr:colOff>695324</xdr:colOff>
      <xdr:row>2</xdr:row>
      <xdr:rowOff>342900</xdr:rowOff>
    </xdr:to>
    <xdr:sp macro="[0]!이동8월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64293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38099</xdr:colOff>
      <xdr:row>2</xdr:row>
      <xdr:rowOff>28575</xdr:rowOff>
    </xdr:from>
    <xdr:to>
      <xdr:col>10</xdr:col>
      <xdr:colOff>695324</xdr:colOff>
      <xdr:row>2</xdr:row>
      <xdr:rowOff>342900</xdr:rowOff>
    </xdr:to>
    <xdr:sp macro="[0]!이동9월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>
        <a:xfrm>
          <a:off x="71532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38099</xdr:colOff>
      <xdr:row>2</xdr:row>
      <xdr:rowOff>28575</xdr:rowOff>
    </xdr:from>
    <xdr:to>
      <xdr:col>11</xdr:col>
      <xdr:colOff>695324</xdr:colOff>
      <xdr:row>2</xdr:row>
      <xdr:rowOff>342900</xdr:rowOff>
    </xdr:to>
    <xdr:sp macro="[0]!이동10월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>
        <a:xfrm>
          <a:off x="78771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38099</xdr:colOff>
      <xdr:row>2</xdr:row>
      <xdr:rowOff>28575</xdr:rowOff>
    </xdr:from>
    <xdr:to>
      <xdr:col>12</xdr:col>
      <xdr:colOff>695324</xdr:colOff>
      <xdr:row>2</xdr:row>
      <xdr:rowOff>342900</xdr:rowOff>
    </xdr:to>
    <xdr:sp macro="[0]!이동11월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/>
      </xdr:nvSpPr>
      <xdr:spPr>
        <a:xfrm>
          <a:off x="86010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38099</xdr:colOff>
      <xdr:row>2</xdr:row>
      <xdr:rowOff>28575</xdr:rowOff>
    </xdr:from>
    <xdr:to>
      <xdr:col>13</xdr:col>
      <xdr:colOff>695324</xdr:colOff>
      <xdr:row>2</xdr:row>
      <xdr:rowOff>342900</xdr:rowOff>
    </xdr:to>
    <xdr:sp macro="[0]!이동12월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/>
      </xdr:nvSpPr>
      <xdr:spPr>
        <a:xfrm>
          <a:off x="93249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180975</xdr:rowOff>
    </xdr:from>
    <xdr:to>
      <xdr:col>1</xdr:col>
      <xdr:colOff>185200</xdr:colOff>
      <xdr:row>0</xdr:row>
      <xdr:rowOff>373856</xdr:rowOff>
    </xdr:to>
    <xdr:sp macro="[0]!메인이동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 flipH="1">
          <a:off x="381000" y="18097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</xdr:col>
      <xdr:colOff>160019</xdr:colOff>
      <xdr:row>2</xdr:row>
      <xdr:rowOff>28575</xdr:rowOff>
    </xdr:from>
    <xdr:to>
      <xdr:col>2</xdr:col>
      <xdr:colOff>695324</xdr:colOff>
      <xdr:row>2</xdr:row>
      <xdr:rowOff>304800</xdr:rowOff>
    </xdr:to>
    <xdr:sp macro="[0]!이동1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1470659" y="767715"/>
          <a:ext cx="53530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167639</xdr:colOff>
      <xdr:row>2</xdr:row>
      <xdr:rowOff>28575</xdr:rowOff>
    </xdr:from>
    <xdr:to>
      <xdr:col>3</xdr:col>
      <xdr:colOff>676274</xdr:colOff>
      <xdr:row>2</xdr:row>
      <xdr:rowOff>312420</xdr:rowOff>
    </xdr:to>
    <xdr:sp macro="[0]!이동2월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2285999" y="767715"/>
          <a:ext cx="508635" cy="2838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160019</xdr:colOff>
      <xdr:row>2</xdr:row>
      <xdr:rowOff>28575</xdr:rowOff>
    </xdr:from>
    <xdr:to>
      <xdr:col>4</xdr:col>
      <xdr:colOff>676274</xdr:colOff>
      <xdr:row>2</xdr:row>
      <xdr:rowOff>320040</xdr:rowOff>
    </xdr:to>
    <xdr:sp macro="[0]!이동3월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3086099" y="767715"/>
          <a:ext cx="516255" cy="2914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144779</xdr:colOff>
      <xdr:row>2</xdr:row>
      <xdr:rowOff>28575</xdr:rowOff>
    </xdr:from>
    <xdr:to>
      <xdr:col>5</xdr:col>
      <xdr:colOff>676274</xdr:colOff>
      <xdr:row>2</xdr:row>
      <xdr:rowOff>320040</xdr:rowOff>
    </xdr:to>
    <xdr:sp macro="[0]!이동4월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3878579" y="767715"/>
          <a:ext cx="531495" cy="2914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144780</xdr:colOff>
      <xdr:row>2</xdr:row>
      <xdr:rowOff>28575</xdr:rowOff>
    </xdr:from>
    <xdr:to>
      <xdr:col>6</xdr:col>
      <xdr:colOff>676274</xdr:colOff>
      <xdr:row>2</xdr:row>
      <xdr:rowOff>335280</xdr:rowOff>
    </xdr:to>
    <xdr:sp macro="[0]!이동5월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>
          <a:off x="4686300" y="767715"/>
          <a:ext cx="531494" cy="3067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152400</xdr:colOff>
      <xdr:row>2</xdr:row>
      <xdr:rowOff>28575</xdr:rowOff>
    </xdr:from>
    <xdr:to>
      <xdr:col>7</xdr:col>
      <xdr:colOff>676274</xdr:colOff>
      <xdr:row>2</xdr:row>
      <xdr:rowOff>312420</xdr:rowOff>
    </xdr:to>
    <xdr:sp macro="[0]!이동6월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>
        <a:xfrm>
          <a:off x="5501640" y="767715"/>
          <a:ext cx="523874" cy="2838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137160</xdr:colOff>
      <xdr:row>2</xdr:row>
      <xdr:rowOff>28575</xdr:rowOff>
    </xdr:from>
    <xdr:to>
      <xdr:col>8</xdr:col>
      <xdr:colOff>685799</xdr:colOff>
      <xdr:row>2</xdr:row>
      <xdr:rowOff>304800</xdr:rowOff>
    </xdr:to>
    <xdr:sp macro="[0]!이동7월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>
          <a:off x="6294120" y="767715"/>
          <a:ext cx="548639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129540</xdr:colOff>
      <xdr:row>2</xdr:row>
      <xdr:rowOff>28575</xdr:rowOff>
    </xdr:from>
    <xdr:to>
      <xdr:col>9</xdr:col>
      <xdr:colOff>685799</xdr:colOff>
      <xdr:row>2</xdr:row>
      <xdr:rowOff>327660</xdr:rowOff>
    </xdr:to>
    <xdr:sp macro="[0]!이동8월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7094220" y="767715"/>
          <a:ext cx="556259" cy="2990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129540</xdr:colOff>
      <xdr:row>2</xdr:row>
      <xdr:rowOff>28575</xdr:rowOff>
    </xdr:from>
    <xdr:to>
      <xdr:col>10</xdr:col>
      <xdr:colOff>685799</xdr:colOff>
      <xdr:row>2</xdr:row>
      <xdr:rowOff>312420</xdr:rowOff>
    </xdr:to>
    <xdr:sp macro="[0]!이동9월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7901940" y="767715"/>
          <a:ext cx="556259" cy="2838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129540</xdr:colOff>
      <xdr:row>2</xdr:row>
      <xdr:rowOff>28575</xdr:rowOff>
    </xdr:from>
    <xdr:to>
      <xdr:col>11</xdr:col>
      <xdr:colOff>685799</xdr:colOff>
      <xdr:row>2</xdr:row>
      <xdr:rowOff>312420</xdr:rowOff>
    </xdr:to>
    <xdr:sp macro="[0]!이동10월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8709660" y="767715"/>
          <a:ext cx="556259" cy="2838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121920</xdr:colOff>
      <xdr:row>2</xdr:row>
      <xdr:rowOff>28575</xdr:rowOff>
    </xdr:from>
    <xdr:to>
      <xdr:col>12</xdr:col>
      <xdr:colOff>685799</xdr:colOff>
      <xdr:row>2</xdr:row>
      <xdr:rowOff>289560</xdr:rowOff>
    </xdr:to>
    <xdr:sp macro="[0]!이동11월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9509760" y="767715"/>
          <a:ext cx="563879" cy="260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137160</xdr:colOff>
      <xdr:row>2</xdr:row>
      <xdr:rowOff>28575</xdr:rowOff>
    </xdr:from>
    <xdr:to>
      <xdr:col>13</xdr:col>
      <xdr:colOff>685799</xdr:colOff>
      <xdr:row>2</xdr:row>
      <xdr:rowOff>312420</xdr:rowOff>
    </xdr:to>
    <xdr:sp macro="[0]!이동12월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0332720" y="767715"/>
          <a:ext cx="548639" cy="2838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161925</xdr:rowOff>
    </xdr:from>
    <xdr:to>
      <xdr:col>1</xdr:col>
      <xdr:colOff>175675</xdr:colOff>
      <xdr:row>0</xdr:row>
      <xdr:rowOff>354806</xdr:rowOff>
    </xdr:to>
    <xdr:sp macro="[0]!메인이동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 flipH="1">
          <a:off x="371475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</xdr:col>
      <xdr:colOff>38100</xdr:colOff>
      <xdr:row>2</xdr:row>
      <xdr:rowOff>28575</xdr:rowOff>
    </xdr:from>
    <xdr:to>
      <xdr:col>2</xdr:col>
      <xdr:colOff>704850</xdr:colOff>
      <xdr:row>2</xdr:row>
      <xdr:rowOff>352425</xdr:rowOff>
    </xdr:to>
    <xdr:sp macro="[0]!이동1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1362075" y="762000"/>
          <a:ext cx="66675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38100</xdr:colOff>
      <xdr:row>2</xdr:row>
      <xdr:rowOff>28575</xdr:rowOff>
    </xdr:from>
    <xdr:to>
      <xdr:col>3</xdr:col>
      <xdr:colOff>685800</xdr:colOff>
      <xdr:row>2</xdr:row>
      <xdr:rowOff>342900</xdr:rowOff>
    </xdr:to>
    <xdr:sp macro="[0]!이동2월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20859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</xdr:colOff>
      <xdr:row>2</xdr:row>
      <xdr:rowOff>28575</xdr:rowOff>
    </xdr:from>
    <xdr:to>
      <xdr:col>4</xdr:col>
      <xdr:colOff>685800</xdr:colOff>
      <xdr:row>2</xdr:row>
      <xdr:rowOff>342900</xdr:rowOff>
    </xdr:to>
    <xdr:sp macro="[0]!이동3월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28098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38100</xdr:colOff>
      <xdr:row>2</xdr:row>
      <xdr:rowOff>28575</xdr:rowOff>
    </xdr:from>
    <xdr:to>
      <xdr:col>5</xdr:col>
      <xdr:colOff>685800</xdr:colOff>
      <xdr:row>2</xdr:row>
      <xdr:rowOff>342900</xdr:rowOff>
    </xdr:to>
    <xdr:sp macro="[0]!이동4월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35337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2</xdr:row>
      <xdr:rowOff>28575</xdr:rowOff>
    </xdr:from>
    <xdr:to>
      <xdr:col>6</xdr:col>
      <xdr:colOff>685800</xdr:colOff>
      <xdr:row>2</xdr:row>
      <xdr:rowOff>342900</xdr:rowOff>
    </xdr:to>
    <xdr:sp macro="[0]!이동5월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42576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38100</xdr:colOff>
      <xdr:row>2</xdr:row>
      <xdr:rowOff>28575</xdr:rowOff>
    </xdr:from>
    <xdr:to>
      <xdr:col>7</xdr:col>
      <xdr:colOff>685800</xdr:colOff>
      <xdr:row>2</xdr:row>
      <xdr:rowOff>342900</xdr:rowOff>
    </xdr:to>
    <xdr:sp macro="[0]!이동6월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49815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38099</xdr:colOff>
      <xdr:row>2</xdr:row>
      <xdr:rowOff>28575</xdr:rowOff>
    </xdr:from>
    <xdr:to>
      <xdr:col>8</xdr:col>
      <xdr:colOff>695324</xdr:colOff>
      <xdr:row>2</xdr:row>
      <xdr:rowOff>342900</xdr:rowOff>
    </xdr:to>
    <xdr:sp macro="[0]!이동7월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57054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38099</xdr:colOff>
      <xdr:row>2</xdr:row>
      <xdr:rowOff>28575</xdr:rowOff>
    </xdr:from>
    <xdr:to>
      <xdr:col>9</xdr:col>
      <xdr:colOff>695324</xdr:colOff>
      <xdr:row>2</xdr:row>
      <xdr:rowOff>342900</xdr:rowOff>
    </xdr:to>
    <xdr:sp macro="[0]!이동8월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/>
      </xdr:nvSpPr>
      <xdr:spPr>
        <a:xfrm>
          <a:off x="64293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38099</xdr:colOff>
      <xdr:row>2</xdr:row>
      <xdr:rowOff>28575</xdr:rowOff>
    </xdr:from>
    <xdr:to>
      <xdr:col>10</xdr:col>
      <xdr:colOff>695324</xdr:colOff>
      <xdr:row>2</xdr:row>
      <xdr:rowOff>342900</xdr:rowOff>
    </xdr:to>
    <xdr:sp macro="[0]!이동9월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>
          <a:off x="71532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38099</xdr:colOff>
      <xdr:row>2</xdr:row>
      <xdr:rowOff>28575</xdr:rowOff>
    </xdr:from>
    <xdr:to>
      <xdr:col>11</xdr:col>
      <xdr:colOff>695324</xdr:colOff>
      <xdr:row>2</xdr:row>
      <xdr:rowOff>342900</xdr:rowOff>
    </xdr:to>
    <xdr:sp macro="[0]!이동10월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>
          <a:off x="78771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38099</xdr:colOff>
      <xdr:row>2</xdr:row>
      <xdr:rowOff>28575</xdr:rowOff>
    </xdr:from>
    <xdr:to>
      <xdr:col>12</xdr:col>
      <xdr:colOff>695324</xdr:colOff>
      <xdr:row>2</xdr:row>
      <xdr:rowOff>342900</xdr:rowOff>
    </xdr:to>
    <xdr:sp macro="[0]!이동11월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/>
      </xdr:nvSpPr>
      <xdr:spPr>
        <a:xfrm>
          <a:off x="86010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38099</xdr:colOff>
      <xdr:row>2</xdr:row>
      <xdr:rowOff>28575</xdr:rowOff>
    </xdr:from>
    <xdr:to>
      <xdr:col>13</xdr:col>
      <xdr:colOff>695324</xdr:colOff>
      <xdr:row>2</xdr:row>
      <xdr:rowOff>342900</xdr:rowOff>
    </xdr:to>
    <xdr:sp macro="[0]!이동12월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>
          <a:off x="93249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0</xdr:row>
      <xdr:rowOff>152400</xdr:rowOff>
    </xdr:from>
    <xdr:to>
      <xdr:col>1</xdr:col>
      <xdr:colOff>191143</xdr:colOff>
      <xdr:row>0</xdr:row>
      <xdr:rowOff>364331</xdr:rowOff>
    </xdr:to>
    <xdr:sp macro="[0]!메인이동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 flipH="1">
          <a:off x="371474" y="152400"/>
          <a:ext cx="172094" cy="21193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38100</xdr:colOff>
      <xdr:row>2</xdr:row>
      <xdr:rowOff>28575</xdr:rowOff>
    </xdr:from>
    <xdr:to>
      <xdr:col>3</xdr:col>
      <xdr:colOff>704850</xdr:colOff>
      <xdr:row>2</xdr:row>
      <xdr:rowOff>352425</xdr:rowOff>
    </xdr:to>
    <xdr:sp macro="[0]!이동1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2085975" y="762000"/>
          <a:ext cx="66675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</xdr:colOff>
      <xdr:row>2</xdr:row>
      <xdr:rowOff>28575</xdr:rowOff>
    </xdr:from>
    <xdr:to>
      <xdr:col>4</xdr:col>
      <xdr:colOff>685800</xdr:colOff>
      <xdr:row>2</xdr:row>
      <xdr:rowOff>342900</xdr:rowOff>
    </xdr:to>
    <xdr:sp macro="[0]!이동2월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28098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38100</xdr:colOff>
      <xdr:row>2</xdr:row>
      <xdr:rowOff>28575</xdr:rowOff>
    </xdr:from>
    <xdr:to>
      <xdr:col>5</xdr:col>
      <xdr:colOff>685800</xdr:colOff>
      <xdr:row>2</xdr:row>
      <xdr:rowOff>342900</xdr:rowOff>
    </xdr:to>
    <xdr:sp macro="[0]!이동3월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35337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2</xdr:row>
      <xdr:rowOff>28575</xdr:rowOff>
    </xdr:from>
    <xdr:to>
      <xdr:col>6</xdr:col>
      <xdr:colOff>685800</xdr:colOff>
      <xdr:row>2</xdr:row>
      <xdr:rowOff>342900</xdr:rowOff>
    </xdr:to>
    <xdr:sp macro="[0]!이동4월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42576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38100</xdr:colOff>
      <xdr:row>2</xdr:row>
      <xdr:rowOff>28575</xdr:rowOff>
    </xdr:from>
    <xdr:to>
      <xdr:col>7</xdr:col>
      <xdr:colOff>685800</xdr:colOff>
      <xdr:row>2</xdr:row>
      <xdr:rowOff>342900</xdr:rowOff>
    </xdr:to>
    <xdr:sp macro="[0]!이동5월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49815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2</xdr:row>
      <xdr:rowOff>28575</xdr:rowOff>
    </xdr:from>
    <xdr:to>
      <xdr:col>8</xdr:col>
      <xdr:colOff>685800</xdr:colOff>
      <xdr:row>2</xdr:row>
      <xdr:rowOff>342900</xdr:rowOff>
    </xdr:to>
    <xdr:sp macro="[0]!이동6월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5705475" y="762000"/>
          <a:ext cx="6477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38099</xdr:colOff>
      <xdr:row>2</xdr:row>
      <xdr:rowOff>28575</xdr:rowOff>
    </xdr:from>
    <xdr:to>
      <xdr:col>9</xdr:col>
      <xdr:colOff>695324</xdr:colOff>
      <xdr:row>2</xdr:row>
      <xdr:rowOff>342900</xdr:rowOff>
    </xdr:to>
    <xdr:sp macro="[0]!이동7월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/>
      </xdr:nvSpPr>
      <xdr:spPr>
        <a:xfrm>
          <a:off x="64293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38099</xdr:colOff>
      <xdr:row>2</xdr:row>
      <xdr:rowOff>28575</xdr:rowOff>
    </xdr:from>
    <xdr:to>
      <xdr:col>10</xdr:col>
      <xdr:colOff>695324</xdr:colOff>
      <xdr:row>2</xdr:row>
      <xdr:rowOff>342900</xdr:rowOff>
    </xdr:to>
    <xdr:sp macro="[0]!이동8월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/>
      </xdr:nvSpPr>
      <xdr:spPr>
        <a:xfrm>
          <a:off x="71532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38099</xdr:colOff>
      <xdr:row>2</xdr:row>
      <xdr:rowOff>28575</xdr:rowOff>
    </xdr:from>
    <xdr:to>
      <xdr:col>11</xdr:col>
      <xdr:colOff>695324</xdr:colOff>
      <xdr:row>2</xdr:row>
      <xdr:rowOff>342900</xdr:rowOff>
    </xdr:to>
    <xdr:sp macro="[0]!이동9월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/>
      </xdr:nvSpPr>
      <xdr:spPr>
        <a:xfrm>
          <a:off x="78771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38099</xdr:colOff>
      <xdr:row>2</xdr:row>
      <xdr:rowOff>28575</xdr:rowOff>
    </xdr:from>
    <xdr:to>
      <xdr:col>12</xdr:col>
      <xdr:colOff>695324</xdr:colOff>
      <xdr:row>2</xdr:row>
      <xdr:rowOff>342900</xdr:rowOff>
    </xdr:to>
    <xdr:sp macro="[0]!이동10월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/>
      </xdr:nvSpPr>
      <xdr:spPr>
        <a:xfrm>
          <a:off x="86010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38099</xdr:colOff>
      <xdr:row>2</xdr:row>
      <xdr:rowOff>28575</xdr:rowOff>
    </xdr:from>
    <xdr:to>
      <xdr:col>13</xdr:col>
      <xdr:colOff>695324</xdr:colOff>
      <xdr:row>2</xdr:row>
      <xdr:rowOff>342900</xdr:rowOff>
    </xdr:to>
    <xdr:sp macro="[0]!이동11월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>
          <a:off x="93249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38099</xdr:colOff>
      <xdr:row>2</xdr:row>
      <xdr:rowOff>28575</xdr:rowOff>
    </xdr:from>
    <xdr:to>
      <xdr:col>14</xdr:col>
      <xdr:colOff>695324</xdr:colOff>
      <xdr:row>2</xdr:row>
      <xdr:rowOff>342900</xdr:rowOff>
    </xdr:to>
    <xdr:sp macro="[0]!이동12월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>
        <a:xfrm>
          <a:off x="10048874" y="762000"/>
          <a:ext cx="6572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161925</xdr:rowOff>
    </xdr:from>
    <xdr:to>
      <xdr:col>1</xdr:col>
      <xdr:colOff>185200</xdr:colOff>
      <xdr:row>0</xdr:row>
      <xdr:rowOff>354806</xdr:rowOff>
    </xdr:to>
    <xdr:sp macro="[0]!메인이동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 flipH="1">
          <a:off x="38100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28575</xdr:colOff>
      <xdr:row>2</xdr:row>
      <xdr:rowOff>19050</xdr:rowOff>
    </xdr:from>
    <xdr:to>
      <xdr:col>1</xdr:col>
      <xdr:colOff>847725</xdr:colOff>
      <xdr:row>2</xdr:row>
      <xdr:rowOff>285750</xdr:rowOff>
    </xdr:to>
    <xdr:sp macro="[0]!이동_계좌현황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381000" y="742950"/>
          <a:ext cx="8191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28575</xdr:colOff>
      <xdr:row>3</xdr:row>
      <xdr:rowOff>19050</xdr:rowOff>
    </xdr:from>
    <xdr:to>
      <xdr:col>1</xdr:col>
      <xdr:colOff>847725</xdr:colOff>
      <xdr:row>3</xdr:row>
      <xdr:rowOff>285750</xdr:rowOff>
    </xdr:to>
    <xdr:sp macro="[0]!이동_비상금관리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381000" y="1057275"/>
          <a:ext cx="8191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38100</xdr:colOff>
      <xdr:row>5</xdr:row>
      <xdr:rowOff>19050</xdr:rowOff>
    </xdr:from>
    <xdr:to>
      <xdr:col>1</xdr:col>
      <xdr:colOff>857250</xdr:colOff>
      <xdr:row>5</xdr:row>
      <xdr:rowOff>285750</xdr:rowOff>
    </xdr:to>
    <xdr:sp macro="[0]!이동_적금관리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390525" y="1685925"/>
          <a:ext cx="8191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38100</xdr:colOff>
      <xdr:row>4</xdr:row>
      <xdr:rowOff>19050</xdr:rowOff>
    </xdr:from>
    <xdr:to>
      <xdr:col>1</xdr:col>
      <xdr:colOff>857250</xdr:colOff>
      <xdr:row>4</xdr:row>
      <xdr:rowOff>285750</xdr:rowOff>
    </xdr:to>
    <xdr:sp macro="[0]!이동_예금관리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390525" y="1371600"/>
          <a:ext cx="8191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152400</xdr:colOff>
      <xdr:row>12</xdr:row>
      <xdr:rowOff>137160</xdr:rowOff>
    </xdr:from>
    <xdr:to>
      <xdr:col>14</xdr:col>
      <xdr:colOff>579120</xdr:colOff>
      <xdr:row>21</xdr:row>
      <xdr:rowOff>76201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72392</xdr:colOff>
      <xdr:row>12</xdr:row>
      <xdr:rowOff>166624</xdr:rowOff>
    </xdr:from>
    <xdr:to>
      <xdr:col>11</xdr:col>
      <xdr:colOff>198120</xdr:colOff>
      <xdr:row>21</xdr:row>
      <xdr:rowOff>21088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6</xdr:row>
      <xdr:rowOff>19050</xdr:rowOff>
    </xdr:from>
    <xdr:to>
      <xdr:col>1</xdr:col>
      <xdr:colOff>861060</xdr:colOff>
      <xdr:row>6</xdr:row>
      <xdr:rowOff>285750</xdr:rowOff>
    </xdr:to>
    <xdr:sp macro="[0]!이동_부채관리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/>
      </xdr:nvSpPr>
      <xdr:spPr>
        <a:xfrm>
          <a:off x="396240" y="1985010"/>
          <a:ext cx="8229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160020</xdr:colOff>
      <xdr:row>22</xdr:row>
      <xdr:rowOff>15240</xdr:rowOff>
    </xdr:from>
    <xdr:to>
      <xdr:col>11</xdr:col>
      <xdr:colOff>68580</xdr:colOff>
      <xdr:row>30</xdr:row>
      <xdr:rowOff>259080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106680</xdr:colOff>
      <xdr:row>22</xdr:row>
      <xdr:rowOff>114300</xdr:rowOff>
    </xdr:from>
    <xdr:to>
      <xdr:col>16</xdr:col>
      <xdr:colOff>434340</xdr:colOff>
      <xdr:row>26</xdr:row>
      <xdr:rowOff>22860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2BC2C93-B8DE-212A-0734-89ACBECD227A}"/>
            </a:ext>
          </a:extLst>
        </xdr:cNvPr>
        <xdr:cNvSpPr txBox="1"/>
      </xdr:nvSpPr>
      <xdr:spPr>
        <a:xfrm>
          <a:off x="8778240" y="7078980"/>
          <a:ext cx="4221480" cy="1158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⇒ </a:t>
          </a:r>
          <a:r>
            <a:rPr lang="ko-KR" altLang="en-US" sz="1100" u="sng"/>
            <a:t>표의 부채비율</a:t>
          </a:r>
          <a:r>
            <a:rPr lang="ko-KR" altLang="en-US" sz="1100"/>
            <a:t>과 </a:t>
          </a:r>
          <a:r>
            <a:rPr lang="ko-KR" altLang="en-US" sz="1100" u="sng"/>
            <a:t>차트의 부채비율</a:t>
          </a:r>
          <a:r>
            <a:rPr lang="ko-KR" altLang="en-US" sz="1100"/>
            <a:t>에 차이가 있는 이유</a:t>
          </a:r>
          <a:endParaRPr lang="en-US" altLang="ko-KR" sz="1100"/>
        </a:p>
        <a:p>
          <a:r>
            <a:rPr lang="ko-KR" altLang="en-US" sz="1100"/>
            <a:t>총</a:t>
          </a:r>
          <a:r>
            <a:rPr lang="ko-KR" altLang="en-US" sz="1100" baseline="0"/>
            <a:t> 자산 대비 부채비율 </a:t>
          </a:r>
          <a:r>
            <a:rPr lang="en-US" altLang="ko-KR" sz="1100" baseline="0"/>
            <a:t>: </a:t>
          </a:r>
          <a:r>
            <a:rPr lang="ko-KR" altLang="en-US" sz="1100" baseline="0"/>
            <a:t>금융</a:t>
          </a:r>
          <a:r>
            <a:rPr lang="en-US" altLang="ko-KR" sz="1100" baseline="0"/>
            <a:t>+</a:t>
          </a:r>
          <a:r>
            <a:rPr lang="ko-KR" altLang="en-US" sz="1100" baseline="0"/>
            <a:t>부동산 금액 대비 부채금액의 비율</a:t>
          </a:r>
          <a:endParaRPr lang="en-US" altLang="ko-KR" sz="1100" baseline="0"/>
        </a:p>
        <a:p>
          <a:r>
            <a:rPr lang="ko-KR" altLang="en-US" sz="1100" baseline="0"/>
            <a:t>차트의 부채비율 </a:t>
          </a:r>
          <a:r>
            <a:rPr lang="en-US" altLang="ko-KR" sz="1100" baseline="0"/>
            <a:t>: </a:t>
          </a:r>
          <a:r>
            <a:rPr lang="ko-KR" altLang="en-US" sz="1100" baseline="0"/>
            <a:t>금융</a:t>
          </a:r>
          <a:r>
            <a:rPr lang="en-US" altLang="ko-KR" sz="1100" baseline="0"/>
            <a:t>+</a:t>
          </a:r>
          <a:r>
            <a:rPr lang="ko-KR" altLang="en-US" sz="1100" baseline="0"/>
            <a:t>부동산</a:t>
          </a:r>
          <a:r>
            <a:rPr lang="en-US" altLang="ko-KR" sz="1100" baseline="0"/>
            <a:t>+</a:t>
          </a:r>
          <a:r>
            <a:rPr lang="ko-KR" altLang="en-US" sz="1100" baseline="0"/>
            <a:t>부채 금액 대비 부채금액의 비율</a:t>
          </a:r>
          <a:endParaRPr lang="en-US" altLang="ko-KR" sz="1100" baseline="0"/>
        </a:p>
        <a:p>
          <a:endParaRPr lang="ko-KR" altLang="en-US" sz="1100"/>
        </a:p>
      </xdr:txBody>
    </xdr:sp>
    <xdr:clientData/>
  </xdr:twoCellAnchor>
  <xdr:twoCellAnchor>
    <xdr:from>
      <xdr:col>1</xdr:col>
      <xdr:colOff>30480</xdr:colOff>
      <xdr:row>7</xdr:row>
      <xdr:rowOff>22860</xdr:rowOff>
    </xdr:from>
    <xdr:to>
      <xdr:col>1</xdr:col>
      <xdr:colOff>853440</xdr:colOff>
      <xdr:row>7</xdr:row>
      <xdr:rowOff>289560</xdr:rowOff>
    </xdr:to>
    <xdr:sp macro="[0]!이동_투자관리" textlink="">
      <xdr:nvSpPr>
        <xdr:cNvPr id="15" name="직사각형 14">
          <a:extLst>
            <a:ext uri="{FF2B5EF4-FFF2-40B4-BE49-F238E27FC236}">
              <a16:creationId xmlns:a16="http://schemas.microsoft.com/office/drawing/2014/main" id="{A4F5026C-353F-4CB6-B40D-CB916C4DFE98}"/>
            </a:ext>
          </a:extLst>
        </xdr:cNvPr>
        <xdr:cNvSpPr/>
      </xdr:nvSpPr>
      <xdr:spPr>
        <a:xfrm>
          <a:off x="388620" y="2301240"/>
          <a:ext cx="8229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161925</xdr:rowOff>
    </xdr:from>
    <xdr:to>
      <xdr:col>1</xdr:col>
      <xdr:colOff>185200</xdr:colOff>
      <xdr:row>0</xdr:row>
      <xdr:rowOff>354806</xdr:rowOff>
    </xdr:to>
    <xdr:sp macro="[0]!이동_자산현황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 flipH="1">
          <a:off x="38100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161925</xdr:rowOff>
    </xdr:from>
    <xdr:to>
      <xdr:col>1</xdr:col>
      <xdr:colOff>185200</xdr:colOff>
      <xdr:row>0</xdr:row>
      <xdr:rowOff>354806</xdr:rowOff>
    </xdr:to>
    <xdr:sp macro="[0]!이동_자산현황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 flipH="1">
          <a:off x="38100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161925</xdr:rowOff>
    </xdr:from>
    <xdr:to>
      <xdr:col>1</xdr:col>
      <xdr:colOff>175675</xdr:colOff>
      <xdr:row>0</xdr:row>
      <xdr:rowOff>354806</xdr:rowOff>
    </xdr:to>
    <xdr:sp macro="[0]!이동_자산현황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 flipH="1">
          <a:off x="371475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161925</xdr:rowOff>
    </xdr:from>
    <xdr:to>
      <xdr:col>1</xdr:col>
      <xdr:colOff>175675</xdr:colOff>
      <xdr:row>0</xdr:row>
      <xdr:rowOff>354806</xdr:rowOff>
    </xdr:to>
    <xdr:sp macro="[0]!이동_자산현황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 flipH="1">
          <a:off x="371475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188119</xdr:rowOff>
    </xdr:from>
    <xdr:to>
      <xdr:col>1</xdr:col>
      <xdr:colOff>185200</xdr:colOff>
      <xdr:row>0</xdr:row>
      <xdr:rowOff>381000</xdr:rowOff>
    </xdr:to>
    <xdr:sp macro="[0]!이동_자산현황" textlink="">
      <xdr:nvSpPr>
        <xdr:cNvPr id="4" name="직사각형 3">
          <a:extLst>
            <a:ext uri="{FF2B5EF4-FFF2-40B4-BE49-F238E27FC236}">
              <a16:creationId xmlns:a16="http://schemas.microsoft.com/office/drawing/2014/main" id="{E34E48EE-19F2-4498-A4D2-3712547B96F9}"/>
            </a:ext>
          </a:extLst>
        </xdr:cNvPr>
        <xdr:cNvSpPr/>
      </xdr:nvSpPr>
      <xdr:spPr>
        <a:xfrm flipH="1">
          <a:off x="379095" y="188119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30480</xdr:colOff>
      <xdr:row>2</xdr:row>
      <xdr:rowOff>22860</xdr:rowOff>
    </xdr:from>
    <xdr:to>
      <xdr:col>1</xdr:col>
      <xdr:colOff>853440</xdr:colOff>
      <xdr:row>2</xdr:row>
      <xdr:rowOff>289560</xdr:rowOff>
    </xdr:to>
    <xdr:sp macro="[0]!이동_매매" textlink="">
      <xdr:nvSpPr>
        <xdr:cNvPr id="2" name="직사각형 1">
          <a:extLst>
            <a:ext uri="{FF2B5EF4-FFF2-40B4-BE49-F238E27FC236}">
              <a16:creationId xmlns:a16="http://schemas.microsoft.com/office/drawing/2014/main" id="{1AAFAD40-9A6D-4823-8769-4369BA869E9C}"/>
            </a:ext>
          </a:extLst>
        </xdr:cNvPr>
        <xdr:cNvSpPr/>
      </xdr:nvSpPr>
      <xdr:spPr>
        <a:xfrm>
          <a:off x="388620" y="2301240"/>
          <a:ext cx="8229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30480</xdr:colOff>
      <xdr:row>2</xdr:row>
      <xdr:rowOff>22860</xdr:rowOff>
    </xdr:from>
    <xdr:to>
      <xdr:col>2</xdr:col>
      <xdr:colOff>853440</xdr:colOff>
      <xdr:row>2</xdr:row>
      <xdr:rowOff>289560</xdr:rowOff>
    </xdr:to>
    <xdr:sp macro="[0]!이동_코스피시세" textlink="">
      <xdr:nvSpPr>
        <xdr:cNvPr id="3" name="직사각형 2">
          <a:extLst>
            <a:ext uri="{FF2B5EF4-FFF2-40B4-BE49-F238E27FC236}">
              <a16:creationId xmlns:a16="http://schemas.microsoft.com/office/drawing/2014/main" id="{4D03E3C1-881C-41E4-8472-C866D0B9FD54}"/>
            </a:ext>
          </a:extLst>
        </xdr:cNvPr>
        <xdr:cNvSpPr/>
      </xdr:nvSpPr>
      <xdr:spPr>
        <a:xfrm>
          <a:off x="381000" y="784860"/>
          <a:ext cx="77724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30480</xdr:colOff>
      <xdr:row>2</xdr:row>
      <xdr:rowOff>22860</xdr:rowOff>
    </xdr:from>
    <xdr:to>
      <xdr:col>3</xdr:col>
      <xdr:colOff>853440</xdr:colOff>
      <xdr:row>2</xdr:row>
      <xdr:rowOff>289560</xdr:rowOff>
    </xdr:to>
    <xdr:sp macro="[0]!이동_코스닥시세" textlink="">
      <xdr:nvSpPr>
        <xdr:cNvPr id="5" name="직사각형 4">
          <a:extLst>
            <a:ext uri="{FF2B5EF4-FFF2-40B4-BE49-F238E27FC236}">
              <a16:creationId xmlns:a16="http://schemas.microsoft.com/office/drawing/2014/main" id="{D805B595-8BF9-427D-BA94-2FD6C829681E}"/>
            </a:ext>
          </a:extLst>
        </xdr:cNvPr>
        <xdr:cNvSpPr/>
      </xdr:nvSpPr>
      <xdr:spPr>
        <a:xfrm>
          <a:off x="381000" y="784860"/>
          <a:ext cx="77724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156210</xdr:colOff>
      <xdr:row>8</xdr:row>
      <xdr:rowOff>224790</xdr:rowOff>
    </xdr:from>
    <xdr:to>
      <xdr:col>16</xdr:col>
      <xdr:colOff>0</xdr:colOff>
      <xdr:row>22</xdr:row>
      <xdr:rowOff>304800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B2B4831-4489-0AED-E4D7-3B94DB7D3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188119</xdr:rowOff>
    </xdr:from>
    <xdr:to>
      <xdr:col>1</xdr:col>
      <xdr:colOff>185200</xdr:colOff>
      <xdr:row>0</xdr:row>
      <xdr:rowOff>381000</xdr:rowOff>
    </xdr:to>
    <xdr:sp macro="[0]!이동_투자관리" textlink="">
      <xdr:nvSpPr>
        <xdr:cNvPr id="3" name="직사각형 2">
          <a:extLst>
            <a:ext uri="{FF2B5EF4-FFF2-40B4-BE49-F238E27FC236}">
              <a16:creationId xmlns:a16="http://schemas.microsoft.com/office/drawing/2014/main" id="{C8C6D926-823B-452A-B569-A393F8157EEC}"/>
            </a:ext>
          </a:extLst>
        </xdr:cNvPr>
        <xdr:cNvSpPr/>
      </xdr:nvSpPr>
      <xdr:spPr>
        <a:xfrm flipH="1">
          <a:off x="379095" y="188119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182880</xdr:colOff>
      <xdr:row>3</xdr:row>
      <xdr:rowOff>76200</xdr:rowOff>
    </xdr:from>
    <xdr:to>
      <xdr:col>29</xdr:col>
      <xdr:colOff>83820</xdr:colOff>
      <xdr:row>15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D35558-453C-4600-BA3D-4EBB91A6F7B0}"/>
            </a:ext>
          </a:extLst>
        </xdr:cNvPr>
        <xdr:cNvSpPr txBox="1"/>
      </xdr:nvSpPr>
      <xdr:spPr>
        <a:xfrm>
          <a:off x="14257020" y="1219200"/>
          <a:ext cx="3558540" cy="3794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00" b="1">
              <a:solidFill>
                <a:srgbClr val="C00000"/>
              </a:solidFill>
            </a:rPr>
            <a:t>+)</a:t>
          </a:r>
          <a:r>
            <a:rPr lang="en-US" altLang="ko-KR" sz="1000" b="1" baseline="0">
              <a:solidFill>
                <a:srgbClr val="C00000"/>
              </a:solidFill>
            </a:rPr>
            <a:t> </a:t>
          </a:r>
          <a:r>
            <a:rPr lang="ko-KR" altLang="en-US" sz="1000" b="1" baseline="0">
              <a:solidFill>
                <a:srgbClr val="C00000"/>
              </a:solidFill>
            </a:rPr>
            <a:t>행추가는 가능하나 열추가</a:t>
          </a:r>
          <a:r>
            <a:rPr lang="en-US" altLang="ko-KR" sz="1000" b="1" baseline="0">
              <a:solidFill>
                <a:srgbClr val="C00000"/>
              </a:solidFill>
            </a:rPr>
            <a:t>, </a:t>
          </a:r>
          <a:r>
            <a:rPr lang="ko-KR" altLang="en-US" sz="1000" b="1" baseline="0">
              <a:solidFill>
                <a:srgbClr val="C00000"/>
              </a:solidFill>
            </a:rPr>
            <a:t>열삭제</a:t>
          </a:r>
          <a:r>
            <a:rPr lang="en-US" altLang="ko-KR" sz="1000" b="1" baseline="0">
              <a:solidFill>
                <a:srgbClr val="C00000"/>
              </a:solidFill>
            </a:rPr>
            <a:t>, </a:t>
          </a:r>
          <a:r>
            <a:rPr lang="ko-KR" altLang="en-US" sz="1000" b="1" baseline="0">
              <a:solidFill>
                <a:srgbClr val="C00000"/>
              </a:solidFill>
            </a:rPr>
            <a:t>열이동 등 열은 수정하지 마세요</a:t>
          </a:r>
          <a:r>
            <a:rPr lang="en-US" altLang="ko-KR" sz="1000" b="1" baseline="0">
              <a:solidFill>
                <a:srgbClr val="C00000"/>
              </a:solidFill>
            </a:rPr>
            <a:t>. </a:t>
          </a:r>
          <a:r>
            <a:rPr lang="ko-KR" altLang="en-US" sz="1000" b="1" baseline="0">
              <a:solidFill>
                <a:srgbClr val="C00000"/>
              </a:solidFill>
            </a:rPr>
            <a:t>이름 정의가 되어 있어 열 순서가 흐트러지면 수식이 정상적으로 작동하지 않습니다</a:t>
          </a:r>
          <a:r>
            <a:rPr lang="en-US" altLang="ko-KR" sz="1000" b="1" baseline="0">
              <a:solidFill>
                <a:srgbClr val="C00000"/>
              </a:solidFill>
            </a:rPr>
            <a:t>.</a:t>
          </a:r>
        </a:p>
        <a:p>
          <a:endParaRPr lang="en-US" altLang="ko-KR" sz="1000" b="1" baseline="0">
            <a:solidFill>
              <a:srgbClr val="C00000"/>
            </a:solidFill>
          </a:endParaRPr>
        </a:p>
        <a:p>
          <a:r>
            <a:rPr lang="en-US" altLang="ko-KR" sz="1000" b="1" baseline="0">
              <a:solidFill>
                <a:srgbClr val="C00000"/>
              </a:solidFill>
            </a:rPr>
            <a:t>+) </a:t>
          </a:r>
          <a:r>
            <a:rPr lang="ko-KR" altLang="en-US" sz="1000" b="1" baseline="0">
              <a:solidFill>
                <a:srgbClr val="C00000"/>
              </a:solidFill>
            </a:rPr>
            <a:t>현재가 금액은 웹 쿼리를 통해 네이버 주식 시세를 불러옵니다</a:t>
          </a:r>
          <a:r>
            <a:rPr lang="en-US" altLang="ko-KR" sz="1000" b="1" baseline="0">
              <a:solidFill>
                <a:srgbClr val="C00000"/>
              </a:solidFill>
            </a:rPr>
            <a:t>. 13</a:t>
          </a:r>
          <a:r>
            <a:rPr lang="ko-KR" altLang="en-US" sz="1000" b="1" baseline="0">
              <a:solidFill>
                <a:srgbClr val="C00000"/>
              </a:solidFill>
            </a:rPr>
            <a:t>년보다</a:t>
          </a:r>
          <a:r>
            <a:rPr lang="en-US" altLang="ko-KR" sz="1000" b="1" baseline="0">
              <a:solidFill>
                <a:srgbClr val="C00000"/>
              </a:solidFill>
            </a:rPr>
            <a:t> </a:t>
          </a:r>
          <a:r>
            <a:rPr lang="ko-KR" altLang="en-US" sz="1000" b="1" baseline="0">
              <a:solidFill>
                <a:srgbClr val="C00000"/>
              </a:solidFill>
            </a:rPr>
            <a:t>이전 버전의 경우 웹 쿼리를 지원하지 않아 사용이 어렵습니다ㅜ</a:t>
          </a:r>
          <a:endParaRPr lang="en-US" altLang="ko-KR" sz="1000" b="1" baseline="0">
            <a:solidFill>
              <a:srgbClr val="C00000"/>
            </a:solidFill>
          </a:endParaRPr>
        </a:p>
        <a:p>
          <a:endParaRPr lang="en-US" altLang="ko-KR" sz="1000" b="1" baseline="0">
            <a:solidFill>
              <a:srgbClr val="C00000"/>
            </a:solidFill>
          </a:endParaRPr>
        </a:p>
        <a:p>
          <a:r>
            <a:rPr lang="en-US" altLang="ko-KR" sz="1000" b="1" baseline="0">
              <a:solidFill>
                <a:srgbClr val="C00000"/>
              </a:solidFill>
            </a:rPr>
            <a:t>+) </a:t>
          </a:r>
          <a:r>
            <a:rPr lang="ko-KR" altLang="en-US" sz="1000" b="1" baseline="0">
              <a:solidFill>
                <a:srgbClr val="C00000"/>
              </a:solidFill>
            </a:rPr>
            <a:t>종목코드의 경우 기본 표시형식을 텍스트로 지정해두었으나</a:t>
          </a:r>
          <a:r>
            <a:rPr lang="en-US" altLang="ko-KR" sz="1000" b="1" baseline="0">
              <a:solidFill>
                <a:srgbClr val="C00000"/>
              </a:solidFill>
            </a:rPr>
            <a:t>,</a:t>
          </a:r>
          <a:r>
            <a:rPr lang="ko-KR" altLang="en-US" sz="1000" b="1" baseline="0">
              <a:solidFill>
                <a:srgbClr val="C00000"/>
              </a:solidFill>
            </a:rPr>
            <a:t> </a:t>
          </a:r>
          <a:r>
            <a:rPr lang="en-US" altLang="ko-KR" sz="1000" b="1" baseline="0">
              <a:solidFill>
                <a:srgbClr val="C00000"/>
              </a:solidFill>
            </a:rPr>
            <a:t>0</a:t>
          </a:r>
          <a:r>
            <a:rPr lang="ko-KR" altLang="en-US" sz="1000" b="1" baseline="0">
              <a:solidFill>
                <a:srgbClr val="C00000"/>
              </a:solidFill>
            </a:rPr>
            <a:t>으로 시작하는 코드를 입력하면 숫자로 자동변환되어 </a:t>
          </a:r>
          <a:r>
            <a:rPr lang="en-US" altLang="ko-KR" sz="1000" b="1" baseline="0">
              <a:solidFill>
                <a:srgbClr val="C00000"/>
              </a:solidFill>
            </a:rPr>
            <a:t>0</a:t>
          </a:r>
          <a:r>
            <a:rPr lang="ko-KR" altLang="en-US" sz="1000" b="1" baseline="0">
              <a:solidFill>
                <a:srgbClr val="C00000"/>
              </a:solidFill>
            </a:rPr>
            <a:t>이 입력되지 않을 수 있습니다</a:t>
          </a:r>
          <a:r>
            <a:rPr lang="en-US" altLang="ko-KR" sz="1000" b="1" baseline="0">
              <a:solidFill>
                <a:srgbClr val="C00000"/>
              </a:solidFill>
            </a:rPr>
            <a:t>. </a:t>
          </a:r>
          <a:r>
            <a:rPr lang="ko-KR" altLang="en-US" sz="1000" b="1" baseline="0">
              <a:solidFill>
                <a:srgbClr val="C00000"/>
              </a:solidFill>
            </a:rPr>
            <a:t>홈</a:t>
          </a:r>
          <a:r>
            <a:rPr lang="en-US" altLang="ko-KR" sz="1000" b="1" baseline="0">
              <a:solidFill>
                <a:srgbClr val="C00000"/>
              </a:solidFill>
            </a:rPr>
            <a:t>-</a:t>
          </a:r>
          <a:r>
            <a:rPr lang="ko-KR" altLang="en-US" sz="1000" b="1" baseline="0">
              <a:solidFill>
                <a:srgbClr val="C00000"/>
              </a:solidFill>
            </a:rPr>
            <a:t>표시형식에서 텍스트로 바꿔주시면 </a:t>
          </a:r>
          <a:r>
            <a:rPr lang="en-US" altLang="ko-KR" sz="1000" b="1" baseline="0">
              <a:solidFill>
                <a:srgbClr val="C00000"/>
              </a:solidFill>
            </a:rPr>
            <a:t>0</a:t>
          </a:r>
          <a:r>
            <a:rPr lang="ko-KR" altLang="en-US" sz="1000" b="1" baseline="0">
              <a:solidFill>
                <a:srgbClr val="C00000"/>
              </a:solidFill>
            </a:rPr>
            <a:t>까지 표시됩니다</a:t>
          </a:r>
          <a:r>
            <a:rPr lang="en-US" altLang="ko-KR" sz="1000" b="1" baseline="0">
              <a:solidFill>
                <a:srgbClr val="C00000"/>
              </a:solidFill>
            </a:rPr>
            <a:t>. </a:t>
          </a:r>
          <a:r>
            <a:rPr lang="ko-KR" altLang="en-US" sz="1000" b="1" baseline="0">
              <a:solidFill>
                <a:srgbClr val="C00000"/>
              </a:solidFill>
            </a:rPr>
            <a:t>입력하지 않아도 수식 작동에는 문제가 없습니다</a:t>
          </a:r>
          <a:r>
            <a:rPr lang="en-US" altLang="ko-KR" sz="1000" b="1" baseline="0">
              <a:solidFill>
                <a:srgbClr val="C00000"/>
              </a:solidFill>
            </a:rPr>
            <a:t>.</a:t>
          </a:r>
        </a:p>
        <a:p>
          <a:endParaRPr lang="en-US" altLang="ko-KR" sz="1000" b="1" baseline="0">
            <a:solidFill>
              <a:srgbClr val="C00000"/>
            </a:solidFill>
          </a:endParaRPr>
        </a:p>
        <a:p>
          <a:r>
            <a:rPr lang="en-US" altLang="ko-KR" sz="1000" b="1" baseline="0">
              <a:solidFill>
                <a:srgbClr val="C00000"/>
              </a:solidFill>
            </a:rPr>
            <a:t>+) </a:t>
          </a:r>
          <a:r>
            <a:rPr lang="ko-KR" altLang="en-US" sz="1000" b="1" baseline="0">
              <a:solidFill>
                <a:srgbClr val="C00000"/>
              </a:solidFill>
            </a:rPr>
            <a:t>일부 매도의 경우 매수 수량을 매도 수량과 동일하게 맞춰주세요</a:t>
          </a:r>
          <a:r>
            <a:rPr lang="en-US" altLang="ko-KR" sz="1000" b="1" baseline="0">
              <a:solidFill>
                <a:srgbClr val="C00000"/>
              </a:solidFill>
            </a:rPr>
            <a:t>. 3,4</a:t>
          </a:r>
          <a:r>
            <a:rPr lang="ko-KR" altLang="en-US" sz="1000" b="1" baseline="0">
              <a:solidFill>
                <a:srgbClr val="C00000"/>
              </a:solidFill>
            </a:rPr>
            <a:t>번 </a:t>
          </a:r>
          <a:r>
            <a:rPr lang="en-US" altLang="ko-KR" sz="1000" b="1" baseline="0">
              <a:solidFill>
                <a:srgbClr val="C00000"/>
              </a:solidFill>
            </a:rPr>
            <a:t>SK</a:t>
          </a:r>
          <a:r>
            <a:rPr lang="ko-KR" altLang="en-US" sz="1000" b="1" baseline="0">
              <a:solidFill>
                <a:srgbClr val="C00000"/>
              </a:solidFill>
            </a:rPr>
            <a:t>하이닉스 예시를 참고하시면 됩니다</a:t>
          </a:r>
          <a:r>
            <a:rPr lang="en-US" altLang="ko-KR" sz="1000" b="1" baseline="0">
              <a:solidFill>
                <a:srgbClr val="C00000"/>
              </a:solidFill>
            </a:rPr>
            <a:t>.</a:t>
          </a:r>
        </a:p>
        <a:p>
          <a:endParaRPr lang="en-US" altLang="ko-KR" sz="1000" b="1" baseline="0">
            <a:solidFill>
              <a:srgbClr val="C00000"/>
            </a:solidFill>
          </a:endParaRPr>
        </a:p>
        <a:p>
          <a:r>
            <a:rPr lang="en-US" altLang="ko-KR" sz="1000" b="1" baseline="0">
              <a:solidFill>
                <a:srgbClr val="C00000"/>
              </a:solidFill>
            </a:rPr>
            <a:t>+) </a:t>
          </a:r>
          <a:r>
            <a:rPr lang="ko-KR" altLang="en-US" sz="1000" b="1" baseline="0">
              <a:solidFill>
                <a:srgbClr val="C00000"/>
              </a:solidFill>
            </a:rPr>
            <a:t>짙은 회색 셀의 내용이 삭제되지 않도록 주의하세요</a:t>
          </a:r>
          <a:r>
            <a:rPr lang="en-US" altLang="ko-KR" sz="1000" b="1" baseline="0">
              <a:solidFill>
                <a:srgbClr val="C00000"/>
              </a:solidFill>
            </a:rPr>
            <a:t>!!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121918</xdr:colOff>
      <xdr:row>0</xdr:row>
      <xdr:rowOff>45721</xdr:rowOff>
    </xdr:from>
    <xdr:to>
      <xdr:col>3</xdr:col>
      <xdr:colOff>289559</xdr:colOff>
      <xdr:row>1</xdr:row>
      <xdr:rowOff>1</xdr:rowOff>
    </xdr:to>
    <xdr:sp macro="[0]!이동_투자관리" textlink="">
      <xdr:nvSpPr>
        <xdr:cNvPr id="5" name="직사각형 4">
          <a:extLst>
            <a:ext uri="{FF2B5EF4-FFF2-40B4-BE49-F238E27FC236}">
              <a16:creationId xmlns:a16="http://schemas.microsoft.com/office/drawing/2014/main" id="{B70FE8FE-8195-41C5-A143-F504CBB76FD3}"/>
            </a:ext>
          </a:extLst>
        </xdr:cNvPr>
        <xdr:cNvSpPr/>
      </xdr:nvSpPr>
      <xdr:spPr>
        <a:xfrm flipH="1">
          <a:off x="4008118" y="45721"/>
          <a:ext cx="167641" cy="1524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121918</xdr:colOff>
      <xdr:row>0</xdr:row>
      <xdr:rowOff>45721</xdr:rowOff>
    </xdr:from>
    <xdr:to>
      <xdr:col>3</xdr:col>
      <xdr:colOff>289559</xdr:colOff>
      <xdr:row>1</xdr:row>
      <xdr:rowOff>1</xdr:rowOff>
    </xdr:to>
    <xdr:sp macro="[0]!이동_투자관리" textlink="">
      <xdr:nvSpPr>
        <xdr:cNvPr id="2" name="직사각형 1">
          <a:extLst>
            <a:ext uri="{FF2B5EF4-FFF2-40B4-BE49-F238E27FC236}">
              <a16:creationId xmlns:a16="http://schemas.microsoft.com/office/drawing/2014/main" id="{07DD735B-E457-439E-B8A2-DBA1AB9FE823}"/>
            </a:ext>
          </a:extLst>
        </xdr:cNvPr>
        <xdr:cNvSpPr/>
      </xdr:nvSpPr>
      <xdr:spPr>
        <a:xfrm flipH="1">
          <a:off x="4008118" y="45721"/>
          <a:ext cx="167641" cy="1524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161925</xdr:rowOff>
    </xdr:from>
    <xdr:to>
      <xdr:col>1</xdr:col>
      <xdr:colOff>175675</xdr:colOff>
      <xdr:row>0</xdr:row>
      <xdr:rowOff>354806</xdr:rowOff>
    </xdr:to>
    <xdr:sp macro="[0]!이동_자산현황" textlink="">
      <xdr:nvSpPr>
        <xdr:cNvPr id="2" name="직사각형 1">
          <a:extLst>
            <a:ext uri="{FF2B5EF4-FFF2-40B4-BE49-F238E27FC236}">
              <a16:creationId xmlns:a16="http://schemas.microsoft.com/office/drawing/2014/main" id="{DA555CBD-91C8-4277-A319-59FFE2DE1086}"/>
            </a:ext>
          </a:extLst>
        </xdr:cNvPr>
        <xdr:cNvSpPr/>
      </xdr:nvSpPr>
      <xdr:spPr>
        <a:xfrm flipH="1">
          <a:off x="36957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76200</xdr:colOff>
      <xdr:row>6</xdr:row>
      <xdr:rowOff>57150</xdr:rowOff>
    </xdr:from>
    <xdr:to>
      <xdr:col>3</xdr:col>
      <xdr:colOff>1504950</xdr:colOff>
      <xdr:row>6</xdr:row>
      <xdr:rowOff>257175</xdr:rowOff>
    </xdr:to>
    <xdr:sp macro="[0]!이동_대출1" textlink="">
      <xdr:nvSpPr>
        <xdr:cNvPr id="3" name="직사각형 2">
          <a:extLst>
            <a:ext uri="{FF2B5EF4-FFF2-40B4-BE49-F238E27FC236}">
              <a16:creationId xmlns:a16="http://schemas.microsoft.com/office/drawing/2014/main" id="{491C177C-FE13-4213-9C58-08CD6FC89D17}"/>
            </a:ext>
          </a:extLst>
        </xdr:cNvPr>
        <xdr:cNvSpPr/>
      </xdr:nvSpPr>
      <xdr:spPr>
        <a:xfrm>
          <a:off x="1584960" y="1916430"/>
          <a:ext cx="14287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76200</xdr:colOff>
      <xdr:row>7</xdr:row>
      <xdr:rowOff>61913</xdr:rowOff>
    </xdr:from>
    <xdr:to>
      <xdr:col>3</xdr:col>
      <xdr:colOff>1504950</xdr:colOff>
      <xdr:row>7</xdr:row>
      <xdr:rowOff>261938</xdr:rowOff>
    </xdr:to>
    <xdr:sp macro="[0]!이동_대출2" textlink="">
      <xdr:nvSpPr>
        <xdr:cNvPr id="4" name="직사각형 3">
          <a:extLst>
            <a:ext uri="{FF2B5EF4-FFF2-40B4-BE49-F238E27FC236}">
              <a16:creationId xmlns:a16="http://schemas.microsoft.com/office/drawing/2014/main" id="{FF7427DE-9BAD-4574-ADBD-157FB207D2D0}"/>
            </a:ext>
          </a:extLst>
        </xdr:cNvPr>
        <xdr:cNvSpPr/>
      </xdr:nvSpPr>
      <xdr:spPr>
        <a:xfrm>
          <a:off x="1584960" y="2233613"/>
          <a:ext cx="14287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76200</xdr:colOff>
      <xdr:row>8</xdr:row>
      <xdr:rowOff>66675</xdr:rowOff>
    </xdr:from>
    <xdr:to>
      <xdr:col>3</xdr:col>
      <xdr:colOff>1504950</xdr:colOff>
      <xdr:row>8</xdr:row>
      <xdr:rowOff>266700</xdr:rowOff>
    </xdr:to>
    <xdr:sp macro="[0]!이동_대출3" textlink="">
      <xdr:nvSpPr>
        <xdr:cNvPr id="5" name="직사각형 4">
          <a:extLst>
            <a:ext uri="{FF2B5EF4-FFF2-40B4-BE49-F238E27FC236}">
              <a16:creationId xmlns:a16="http://schemas.microsoft.com/office/drawing/2014/main" id="{4DA512FF-4326-4BF9-8F80-8791B564FF44}"/>
            </a:ext>
          </a:extLst>
        </xdr:cNvPr>
        <xdr:cNvSpPr/>
      </xdr:nvSpPr>
      <xdr:spPr>
        <a:xfrm>
          <a:off x="1584960" y="2550795"/>
          <a:ext cx="14287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161925</xdr:rowOff>
    </xdr:from>
    <xdr:to>
      <xdr:col>1</xdr:col>
      <xdr:colOff>194725</xdr:colOff>
      <xdr:row>0</xdr:row>
      <xdr:rowOff>354806</xdr:rowOff>
    </xdr:to>
    <xdr:sp macro="[0]!이동_부채관리" textlink="">
      <xdr:nvSpPr>
        <xdr:cNvPr id="2" name="직사각형 1">
          <a:extLst>
            <a:ext uri="{FF2B5EF4-FFF2-40B4-BE49-F238E27FC236}">
              <a16:creationId xmlns:a16="http://schemas.microsoft.com/office/drawing/2014/main" id="{67D6CF20-56B3-4268-89E5-3048759A2948}"/>
            </a:ext>
          </a:extLst>
        </xdr:cNvPr>
        <xdr:cNvSpPr/>
      </xdr:nvSpPr>
      <xdr:spPr>
        <a:xfrm flipH="1">
          <a:off x="38862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161925</xdr:rowOff>
    </xdr:from>
    <xdr:to>
      <xdr:col>1</xdr:col>
      <xdr:colOff>194725</xdr:colOff>
      <xdr:row>0</xdr:row>
      <xdr:rowOff>354806</xdr:rowOff>
    </xdr:to>
    <xdr:sp macro="[0]!이동_부채관리" textlink="">
      <xdr:nvSpPr>
        <xdr:cNvPr id="2" name="직사각형 1">
          <a:extLst>
            <a:ext uri="{FF2B5EF4-FFF2-40B4-BE49-F238E27FC236}">
              <a16:creationId xmlns:a16="http://schemas.microsoft.com/office/drawing/2014/main" id="{680382F2-50D5-4899-B7B7-BE8FA0A56524}"/>
            </a:ext>
          </a:extLst>
        </xdr:cNvPr>
        <xdr:cNvSpPr/>
      </xdr:nvSpPr>
      <xdr:spPr>
        <a:xfrm flipH="1">
          <a:off x="38862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161925</xdr:rowOff>
    </xdr:from>
    <xdr:to>
      <xdr:col>1</xdr:col>
      <xdr:colOff>194725</xdr:colOff>
      <xdr:row>0</xdr:row>
      <xdr:rowOff>354806</xdr:rowOff>
    </xdr:to>
    <xdr:sp macro="[0]!이동_부채관리" textlink="">
      <xdr:nvSpPr>
        <xdr:cNvPr id="2" name="직사각형 1">
          <a:extLst>
            <a:ext uri="{FF2B5EF4-FFF2-40B4-BE49-F238E27FC236}">
              <a16:creationId xmlns:a16="http://schemas.microsoft.com/office/drawing/2014/main" id="{830024E6-88A9-4CBC-8436-EC8FBC174A0E}"/>
            </a:ext>
          </a:extLst>
        </xdr:cNvPr>
        <xdr:cNvSpPr/>
      </xdr:nvSpPr>
      <xdr:spPr>
        <a:xfrm flipH="1">
          <a:off x="38862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59385C-568E-4E23-92DD-E12F9CCD76CD}" autoFormatId="16" applyNumberFormats="0" applyBorderFormats="0" applyFontFormats="0" applyPatternFormats="0" applyAlignmentFormats="0" applyWidthHeightFormats="0">
  <queryTableRefresh nextId="5">
    <queryTableFields count="3">
      <queryTableField id="2" name="N" tableColumnId="2"/>
      <queryTableField id="3" name="종목명" tableColumnId="3"/>
      <queryTableField id="4" name="현재가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2B4D83-1E6E-4A4D-A624-720E544FDBB6}" autoFormatId="16" applyNumberFormats="0" applyBorderFormats="0" applyFontFormats="0" applyPatternFormats="0" applyAlignmentFormats="0" applyWidthHeightFormats="0">
  <queryTableRefresh nextId="5">
    <queryTableFields count="3">
      <queryTableField id="2" name="N" tableColumnId="2"/>
      <queryTableField id="3" name="종목명" tableColumnId="3"/>
      <queryTableField id="4" name="현재가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8A23D-41F8-4908-846C-926635650131}" name="매매내역" displayName="매매내역" ref="B3:Z323" totalsRowShown="0" headerRowDxfId="93" headerRowBorderDxfId="92" tableBorderDxfId="91" headerRowCellStyle="쉼표 [0]">
  <autoFilter ref="B3:Z323" xr:uid="{72C8A23D-41F8-4908-846C-926635650131}"/>
  <sortState xmlns:xlrd2="http://schemas.microsoft.com/office/spreadsheetml/2017/richdata2" ref="B4:Z323">
    <sortCondition descending="1" ref="Q3:Q323"/>
  </sortState>
  <tableColumns count="25">
    <tableColumn id="1" xr3:uid="{BEEBF10A-555E-4730-8746-838ED5237ED6}" name="순번" dataDxfId="90">
      <calculatedColumnFormula>ROW(A4)-3</calculatedColumnFormula>
    </tableColumn>
    <tableColumn id="2" xr3:uid="{A0718928-F9F3-4D4D-837B-2A4A96D746EA}" name="계좌" dataDxfId="89"/>
    <tableColumn id="3" xr3:uid="{B9CFBA78-C95E-4036-AB64-B63D6F1BE767}" name="종목코드" dataDxfId="88"/>
    <tableColumn id="4" xr3:uid="{510BBF20-239C-439E-B3F8-0B71A9615944}" name="종목명" dataDxfId="87"/>
    <tableColumn id="25" xr3:uid="{FB36E955-BC34-43D2-9D99-1251BC47AF11}" name="구분" dataDxfId="86"/>
    <tableColumn id="7" xr3:uid="{09F55FD8-B932-4396-9B55-8C37DBD25B12}" name="매수일" dataDxfId="85"/>
    <tableColumn id="8" xr3:uid="{45FFD126-C3A2-4291-8385-DF2FB10FDB08}" name="매수 단가" dataDxfId="84" dataCellStyle="쉼표 [0]"/>
    <tableColumn id="9" xr3:uid="{5A929755-1BAE-47EE-A641-96AE9DF3818A}" name="매수_x000a_수량" dataDxfId="83" dataCellStyle="쉼표 [0]"/>
    <tableColumn id="10" xr3:uid="{7E2FC8AF-4394-48BE-9933-75156C9CB227}" name="총 매수금액" dataDxfId="82" dataCellStyle="쉼표 [0]">
      <calculatedColumnFormula>H4*I4</calculatedColumnFormula>
    </tableColumn>
    <tableColumn id="15" xr3:uid="{79011485-AD67-42FE-B24E-932DFBDFD0B7}" name="월" dataDxfId="81" dataCellStyle="쉼표 [0]">
      <calculatedColumnFormula>IF(Q4="","",MONTH(Q4))</calculatedColumnFormula>
    </tableColumn>
    <tableColumn id="5" xr3:uid="{C8027F96-D04E-4BFD-A6A1-4B6A10FF835E}" name="셀값합성" dataDxfId="80" dataCellStyle="쉼표 [0]">
      <calculatedColumnFormula>IF(E4="","",C4&amp;" "&amp;E4)</calculatedColumnFormula>
    </tableColumn>
    <tableColumn id="6" xr3:uid="{003B4439-66C9-4A26-B462-45F7EB4A7C7D}" name="중복값제외" dataDxfId="79">
      <calculatedColumnFormula>IF(COUNTIF($L$4:L4,L4)=1,L4,"")</calculatedColumnFormula>
    </tableColumn>
    <tableColumn id="11" xr3:uid="{AAA89CD9-8615-4359-AE9C-139CE5BA2040}" name="현재가" dataDxfId="78" dataCellStyle="쉼표 [0]">
      <calculatedColumnFormula>IFERROR(IF(Q4="",IF(F4="코스피",INDEX(코스피시세!$C$2:$C$4999,MATCH(E4,코스피시세!$B$2:$B$4999,0)),INDEX(코스닥시세!$C$2:$C$5000,MATCH(E4,코스닥시세!$B$2:$B$5000,0))),0),0)</calculatedColumnFormula>
    </tableColumn>
    <tableColumn id="12" xr3:uid="{B775577E-7546-46D4-AB9C-B60AD99CC1B7}" name="평가금액" dataDxfId="77" dataCellStyle="쉼표 [0]">
      <calculatedColumnFormula>N4*I4</calculatedColumnFormula>
    </tableColumn>
    <tableColumn id="13" xr3:uid="{05C4CAF0-31FA-433B-B14C-42A94C21B504}" name="평가손익" dataDxfId="76" dataCellStyle="쉼표 [0]">
      <calculatedColumnFormula>IF(Q4="",O4-J4,"")</calculatedColumnFormula>
    </tableColumn>
    <tableColumn id="14" xr3:uid="{06C4D4E2-B258-40FE-BFF9-E4C1E3CE400F}" name="매도일" dataDxfId="75" dataCellStyle="쉼표 [0]"/>
    <tableColumn id="16" xr3:uid="{541C9927-0C8A-4D89-BD77-B164CB074C7C}" name="매도일기준_x000a_보유기간" dataDxfId="74" dataCellStyle="쉼표 [0]">
      <calculatedColumnFormula>IF(Q4="","",IF(DATEDIF(G4,Q4,"m")&gt;=12,DATEDIF(G4,Q4,"y")&amp;"년 "&amp;DATEDIF(G4,Q4,"ym")&amp;"개월",IF(DATEDIF(G4,Q4,"d")&lt;30,DATEDIF(G4,Q4,"d")+1,(DATEDIF(G4,Q4,"ym")&amp;"개월 "&amp;(DATEDIF(G4,Q4,"d")+1)-DATEDIF(G4,Q4,"m")*30&amp;"일"))))</calculatedColumnFormula>
    </tableColumn>
    <tableColumn id="17" xr3:uid="{1C14F02F-F07C-45C5-AD61-89517CE484A4}" name="매도 단가" dataDxfId="73" dataCellStyle="쉼표 [0]"/>
    <tableColumn id="18" xr3:uid="{49729A80-B40E-4109-AA6F-89C8D9045C48}" name="매도_x000a_수량" dataDxfId="72" dataCellStyle="쉼표 [0]"/>
    <tableColumn id="19" xr3:uid="{EF5CF3AE-7293-48F1-9969-0565D8DC3DE0}" name="총 매도금액" dataDxfId="71" dataCellStyle="쉼표 [0]">
      <calculatedColumnFormula>S4*T4</calculatedColumnFormula>
    </tableColumn>
    <tableColumn id="20" xr3:uid="{DE42C364-460A-416B-8690-E9968BAEE524}" name="총 비용" dataDxfId="70" dataCellStyle="쉼표 [0]"/>
    <tableColumn id="21" xr3:uid="{D3C8838D-D7D8-43CE-BDB8-A56D4ADFB767}" name="비용 제외" dataDxfId="69" dataCellStyle="쉼표 [0]">
      <calculatedColumnFormula>IF(Q4="",0,U4-V4)</calculatedColumnFormula>
    </tableColumn>
    <tableColumn id="22" xr3:uid="{1E697BC8-5188-4051-8E85-E04062ECF5F5}" name="총 손익" dataDxfId="68" dataCellStyle="쉼표 [0]">
      <calculatedColumnFormula>IF(Q4="",0,W4-J4)</calculatedColumnFormula>
    </tableColumn>
    <tableColumn id="23" xr3:uid="{753432E0-DECB-4127-BBAB-DD3BD28EFE7A}" name="총 손익률" dataDxfId="67" dataCellStyle="백분율">
      <calculatedColumnFormula>IF(S4="","",ROUND(X4/J4,4))</calculatedColumnFormula>
    </tableColumn>
    <tableColumn id="24" xr3:uid="{961E60CF-10BF-4377-864D-A6EED5334847}" name="비고" dataDxfId="66" dataCellStyle="쉼표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D400D2-016D-4B16-8FF2-F71EBBD0C97F}" name="코스피시세" displayName="코스피시세" ref="A1:C2297" tableType="queryTable" headerRowDxfId="65" dataDxfId="64">
  <autoFilter ref="A1:C2297" xr:uid="{CDD400D2-016D-4B16-8FF2-F71EBBD0C97F}"/>
  <tableColumns count="3">
    <tableColumn id="2" xr3:uid="{8F262E29-0B1C-4180-B864-12BACF4A0E6E}" uniqueName="2" name="N" totalsRowLabel="요약" queryTableFieldId="2" dataDxfId="63" totalsRowDxfId="62"/>
    <tableColumn id="3" xr3:uid="{02A64161-37D8-4ABB-A11D-74C5C6CD6F97}" uniqueName="3" name="종목명" queryTableFieldId="3" dataDxfId="61" totalsRowDxfId="60"/>
    <tableColumn id="4" xr3:uid="{B54E0C3F-A2B9-4DF9-A903-6ACE8F088029}" uniqueName="4" name="현재가" totalsRowFunction="sum" queryTableFieldId="4" dataDxfId="59" totalsRowDxfId="58" dataCellStyle="쉼표 [0]"/>
  </tableColumns>
  <tableStyleInfo name="TableStyleLight11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90F9AF-CB2F-4E59-9F0C-F8C33A515B47}" name="코스닥시세" displayName="코스닥시세" ref="A1:C1779" tableType="queryTable" totalsRowShown="0" headerRowDxfId="57" dataDxfId="56">
  <autoFilter ref="A1:C1779" xr:uid="{2690F9AF-CB2F-4E59-9F0C-F8C33A515B47}"/>
  <tableColumns count="3">
    <tableColumn id="2" xr3:uid="{864F679C-39C5-419E-8492-928B0F8792E8}" uniqueName="2" name="N" queryTableFieldId="2" dataDxfId="55"/>
    <tableColumn id="3" xr3:uid="{A43CDD1F-C631-4A74-A7A2-90B64B76BE8E}" uniqueName="3" name="종목명" queryTableFieldId="3" dataDxfId="54"/>
    <tableColumn id="4" xr3:uid="{49B3E3FA-283A-4944-A793-692291986246}" uniqueName="4" name="현재가" queryTableFieldId="4" dataDxfId="53" dataCellStyle="쉼표 [0]"/>
  </tableColumns>
  <tableStyleInfo name="TableStyleLight11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09BA0E-BB08-4515-877E-1387EF71CE23}" name="표5" displayName="표5" ref="B2:B48" totalsRowShown="0">
  <autoFilter ref="B2:B48" xr:uid="{8A09BA0E-BB08-4515-877E-1387EF71CE23}"/>
  <tableColumns count="1">
    <tableColumn id="1" xr3:uid="{DDC0B84B-908E-482E-910C-4638988322C7}" name="목록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1619E7-23EA-4ADF-ADE5-7A58F71E7532}" name="표7" displayName="표7" ref="B2:B38" totalsRowShown="0">
  <autoFilter ref="B2:B38" xr:uid="{9A1619E7-23EA-4ADF-ADE5-7A58F71E7532}"/>
  <tableColumns count="1">
    <tableColumn id="1" xr3:uid="{65324FF4-ECEC-4019-83C9-3A59C9D4059D}" name="리스트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50000"/>
          </a:schemeClr>
        </a:solidFill>
        <a:ln>
          <a:noFill/>
        </a:ln>
      </a:spPr>
      <a:bodyPr vertOverflow="clip" horzOverflow="clip" rtlCol="0" anchor="t"/>
      <a:lstStyle>
        <a:defPPr algn="l">
          <a:defRPr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kakao.com/o/s3L8L5T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blog.naver.com/mkjang0202/222983209628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1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1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5" Type="http://schemas.openxmlformats.org/officeDocument/2006/relationships/comments" Target="../comments13.xml"/><Relationship Id="rId4" Type="http://schemas.openxmlformats.org/officeDocument/2006/relationships/table" Target="../tables/table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9.xml"/><Relationship Id="rId4" Type="http://schemas.openxmlformats.org/officeDocument/2006/relationships/comments" Target="../comments14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1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5624-D2A8-421F-B1F8-8D6F20E8E7F2}">
  <sheetPr codeName="Sheet8">
    <pageSetUpPr autoPageBreaks="0"/>
  </sheetPr>
  <dimension ref="B1:K35"/>
  <sheetViews>
    <sheetView showGridLines="0" zoomScaleNormal="100" workbookViewId="0">
      <selection activeCell="B16" sqref="B16:K16"/>
    </sheetView>
  </sheetViews>
  <sheetFormatPr defaultRowHeight="15"/>
  <cols>
    <col min="1" max="1" width="5.5703125" customWidth="1"/>
    <col min="12" max="12" width="5.5703125" customWidth="1"/>
  </cols>
  <sheetData>
    <row r="1" spans="2:11" ht="42.75" customHeight="1">
      <c r="B1" s="876" t="s">
        <v>399</v>
      </c>
      <c r="C1" s="876"/>
      <c r="D1" s="876"/>
      <c r="E1" s="876"/>
      <c r="F1" s="876"/>
      <c r="G1" s="876"/>
      <c r="H1" s="876"/>
      <c r="I1" s="876"/>
      <c r="J1" s="876"/>
      <c r="K1" s="876"/>
    </row>
    <row r="2" spans="2:11" ht="12" customHeight="1"/>
    <row r="3" spans="2:11" ht="15.75">
      <c r="B3" s="877" t="s">
        <v>400</v>
      </c>
      <c r="C3" s="877"/>
      <c r="D3" s="877"/>
      <c r="E3" s="877"/>
      <c r="F3" s="877"/>
      <c r="G3" s="877"/>
      <c r="H3" s="877"/>
      <c r="I3" s="877"/>
      <c r="J3" s="877"/>
      <c r="K3" s="877"/>
    </row>
    <row r="4" spans="2:11" ht="15.75">
      <c r="B4" s="877" t="s">
        <v>401</v>
      </c>
      <c r="C4" s="877"/>
      <c r="D4" s="877"/>
      <c r="E4" s="877"/>
      <c r="F4" s="877"/>
      <c r="G4" s="877"/>
      <c r="H4" s="877"/>
      <c r="I4" s="877"/>
      <c r="J4" s="877"/>
      <c r="K4" s="877"/>
    </row>
    <row r="5" spans="2:11" ht="15.75">
      <c r="B5" s="877" t="s">
        <v>402</v>
      </c>
      <c r="C5" s="877"/>
      <c r="D5" s="877"/>
      <c r="E5" s="877"/>
      <c r="F5" s="877"/>
      <c r="G5" s="877"/>
      <c r="H5" s="877"/>
      <c r="I5" s="877"/>
      <c r="J5" s="877"/>
      <c r="K5" s="877"/>
    </row>
    <row r="6" spans="2:11" ht="9.9499999999999993" customHeight="1">
      <c r="B6" s="675"/>
      <c r="C6" s="675"/>
      <c r="D6" s="675"/>
      <c r="E6" s="675"/>
      <c r="F6" s="675"/>
      <c r="G6" s="675"/>
      <c r="H6" s="675"/>
      <c r="I6" s="675"/>
      <c r="J6" s="675"/>
    </row>
    <row r="7" spans="2:11" ht="26.25">
      <c r="B7" s="878" t="s">
        <v>403</v>
      </c>
      <c r="C7" s="878"/>
      <c r="D7" s="878"/>
      <c r="E7" s="878"/>
      <c r="F7" s="879"/>
      <c r="G7" s="878" t="s">
        <v>404</v>
      </c>
      <c r="H7" s="878"/>
      <c r="I7" s="878"/>
      <c r="J7" s="878"/>
      <c r="K7" s="878"/>
    </row>
    <row r="8" spans="2:11" ht="15.75">
      <c r="B8" s="873" t="s">
        <v>405</v>
      </c>
      <c r="C8" s="869"/>
      <c r="D8" s="869"/>
      <c r="E8" s="869"/>
      <c r="F8" s="874"/>
      <c r="G8" s="869" t="s">
        <v>406</v>
      </c>
      <c r="H8" s="869"/>
      <c r="I8" s="869"/>
      <c r="J8" s="869"/>
      <c r="K8" s="869"/>
    </row>
    <row r="9" spans="2:11" ht="15.75">
      <c r="B9" s="869" t="s">
        <v>407</v>
      </c>
      <c r="C9" s="869"/>
      <c r="D9" s="869"/>
      <c r="E9" s="869"/>
      <c r="F9" s="874"/>
      <c r="G9" s="869" t="s">
        <v>408</v>
      </c>
      <c r="H9" s="869"/>
      <c r="I9" s="869"/>
      <c r="J9" s="869"/>
      <c r="K9" s="869"/>
    </row>
    <row r="10" spans="2:11" ht="15.75">
      <c r="B10" s="869" t="s">
        <v>409</v>
      </c>
      <c r="C10" s="869"/>
      <c r="D10" s="869"/>
      <c r="E10" s="869"/>
      <c r="F10" s="874"/>
      <c r="G10" s="869" t="s">
        <v>410</v>
      </c>
      <c r="H10" s="869"/>
      <c r="I10" s="869"/>
      <c r="J10" s="869"/>
      <c r="K10" s="869"/>
    </row>
    <row r="11" spans="2:11" ht="15.75">
      <c r="B11" s="869" t="s">
        <v>411</v>
      </c>
      <c r="C11" s="869"/>
      <c r="D11" s="869"/>
      <c r="E11" s="869"/>
      <c r="F11" s="874"/>
      <c r="G11" s="869" t="s">
        <v>412</v>
      </c>
      <c r="H11" s="869"/>
      <c r="I11" s="869"/>
      <c r="J11" s="869"/>
      <c r="K11" s="869"/>
    </row>
    <row r="12" spans="2:11" ht="15.75">
      <c r="B12" s="675"/>
      <c r="C12" s="675"/>
      <c r="D12" s="675"/>
      <c r="E12" s="675"/>
      <c r="F12" s="677"/>
      <c r="G12" s="873" t="s">
        <v>413</v>
      </c>
      <c r="H12" s="873"/>
      <c r="I12" s="873"/>
      <c r="J12" s="873"/>
      <c r="K12" s="873"/>
    </row>
    <row r="13" spans="2:11" ht="12" customHeight="1">
      <c r="B13" s="675"/>
      <c r="C13" s="675"/>
      <c r="D13" s="675"/>
      <c r="E13" s="675"/>
      <c r="G13" s="676"/>
      <c r="H13" s="676"/>
      <c r="I13" s="676"/>
      <c r="J13" s="676"/>
      <c r="K13" s="676"/>
    </row>
    <row r="14" spans="2:11" ht="15.75">
      <c r="B14" s="875" t="s">
        <v>414</v>
      </c>
      <c r="C14" s="875"/>
      <c r="D14" s="875"/>
      <c r="E14" s="875"/>
      <c r="F14" s="875"/>
      <c r="G14" s="875"/>
      <c r="H14" s="875"/>
      <c r="I14" s="875"/>
      <c r="J14" s="875"/>
      <c r="K14" s="875"/>
    </row>
    <row r="15" spans="2:11" ht="15.75">
      <c r="B15" s="875" t="s">
        <v>415</v>
      </c>
      <c r="C15" s="875"/>
      <c r="D15" s="875"/>
      <c r="E15" s="875"/>
      <c r="F15" s="875"/>
      <c r="G15" s="875"/>
      <c r="H15" s="875"/>
      <c r="I15" s="875"/>
      <c r="J15" s="875"/>
      <c r="K15" s="875"/>
    </row>
    <row r="16" spans="2:11" ht="15.75">
      <c r="B16" s="872" t="s">
        <v>416</v>
      </c>
      <c r="C16" s="872"/>
      <c r="D16" s="872"/>
      <c r="E16" s="872"/>
      <c r="F16" s="872"/>
      <c r="G16" s="872"/>
      <c r="H16" s="872"/>
      <c r="I16" s="872"/>
      <c r="J16" s="872"/>
      <c r="K16" s="872"/>
    </row>
    <row r="17" spans="2:11" ht="9.9499999999999993" customHeight="1">
      <c r="B17" s="675"/>
      <c r="C17" s="675"/>
      <c r="D17" s="675"/>
      <c r="E17" s="675"/>
      <c r="F17" s="675"/>
      <c r="G17" s="675"/>
      <c r="H17" s="675"/>
      <c r="I17" s="675"/>
      <c r="J17" s="675"/>
    </row>
    <row r="18" spans="2:11" ht="15.75">
      <c r="B18" s="869" t="s">
        <v>417</v>
      </c>
      <c r="C18" s="869"/>
      <c r="D18" s="869"/>
      <c r="E18" s="869"/>
      <c r="F18" s="869"/>
      <c r="G18" s="869"/>
      <c r="H18" s="869"/>
      <c r="I18" s="869"/>
      <c r="J18" s="869"/>
      <c r="K18" s="869"/>
    </row>
    <row r="19" spans="2:11" ht="15.75">
      <c r="B19" s="869" t="s">
        <v>418</v>
      </c>
      <c r="C19" s="869"/>
      <c r="D19" s="869"/>
      <c r="E19" s="869"/>
      <c r="F19" s="869"/>
      <c r="G19" s="869"/>
      <c r="H19" s="869"/>
      <c r="I19" s="869"/>
      <c r="J19" s="869"/>
      <c r="K19" s="869"/>
    </row>
    <row r="20" spans="2:11" ht="15.75">
      <c r="B20" s="869" t="s">
        <v>419</v>
      </c>
      <c r="C20" s="869"/>
      <c r="D20" s="869"/>
      <c r="E20" s="869"/>
      <c r="F20" s="869"/>
      <c r="G20" s="869"/>
      <c r="H20" s="869"/>
      <c r="I20" s="869"/>
      <c r="J20" s="869"/>
      <c r="K20" s="869"/>
    </row>
    <row r="21" spans="2:11" ht="15.75">
      <c r="B21" s="869" t="s">
        <v>420</v>
      </c>
      <c r="C21" s="869"/>
      <c r="D21" s="869"/>
      <c r="E21" s="869"/>
      <c r="F21" s="869"/>
      <c r="G21" s="869"/>
      <c r="H21" s="869"/>
      <c r="I21" s="869"/>
      <c r="J21" s="869"/>
      <c r="K21" s="869"/>
    </row>
    <row r="22" spans="2:11" ht="9.9499999999999993" customHeight="1">
      <c r="B22" s="675"/>
      <c r="C22" s="675"/>
      <c r="D22" s="675"/>
      <c r="E22" s="675"/>
      <c r="F22" s="675"/>
      <c r="G22" s="675"/>
      <c r="H22" s="675"/>
      <c r="I22" s="675"/>
      <c r="J22" s="675"/>
    </row>
    <row r="23" spans="2:11" ht="15.75">
      <c r="B23" s="869" t="s">
        <v>421</v>
      </c>
      <c r="C23" s="869"/>
      <c r="D23" s="869"/>
      <c r="E23" s="869"/>
      <c r="F23" s="869"/>
      <c r="G23" s="869"/>
      <c r="H23" s="869"/>
      <c r="I23" s="869"/>
      <c r="J23" s="869"/>
      <c r="K23" s="869"/>
    </row>
    <row r="24" spans="2:11" ht="15.75">
      <c r="B24" s="869" t="s">
        <v>422</v>
      </c>
      <c r="C24" s="869"/>
      <c r="D24" s="869"/>
      <c r="E24" s="869"/>
      <c r="F24" s="869"/>
      <c r="G24" s="869"/>
      <c r="H24" s="869"/>
      <c r="I24" s="869"/>
      <c r="J24" s="869"/>
      <c r="K24" s="869"/>
    </row>
    <row r="25" spans="2:11" ht="15.75">
      <c r="B25" s="869" t="s">
        <v>423</v>
      </c>
      <c r="C25" s="869"/>
      <c r="D25" s="869"/>
      <c r="E25" s="869"/>
      <c r="F25" s="869"/>
      <c r="G25" s="869"/>
      <c r="H25" s="869"/>
      <c r="I25" s="869"/>
      <c r="J25" s="869"/>
      <c r="K25" s="869"/>
    </row>
    <row r="26" spans="2:11" ht="15.75">
      <c r="B26" s="869" t="s">
        <v>424</v>
      </c>
      <c r="C26" s="869"/>
      <c r="D26" s="869"/>
      <c r="E26" s="869"/>
      <c r="F26" s="869"/>
      <c r="G26" s="869"/>
      <c r="H26" s="869"/>
      <c r="I26" s="869"/>
      <c r="J26" s="869"/>
      <c r="K26" s="869"/>
    </row>
    <row r="27" spans="2:11" ht="12" customHeight="1">
      <c r="B27" s="675"/>
      <c r="C27" s="675"/>
      <c r="D27" s="675"/>
      <c r="E27" s="675"/>
      <c r="F27" s="675"/>
      <c r="G27" s="675"/>
      <c r="H27" s="675"/>
      <c r="I27" s="675"/>
      <c r="J27" s="675"/>
    </row>
    <row r="28" spans="2:11" ht="18.75">
      <c r="B28" s="870" t="s">
        <v>425</v>
      </c>
      <c r="C28" s="871"/>
      <c r="D28" s="871"/>
      <c r="E28" s="871"/>
      <c r="F28" s="871"/>
      <c r="G28" s="871"/>
      <c r="H28" s="871"/>
      <c r="I28" s="871"/>
      <c r="J28" s="871"/>
      <c r="K28" s="871"/>
    </row>
    <row r="29" spans="2:11" ht="18.75">
      <c r="B29" s="871" t="s">
        <v>426</v>
      </c>
      <c r="C29" s="871"/>
      <c r="D29" s="871"/>
      <c r="E29" s="871"/>
      <c r="F29" s="871"/>
      <c r="G29" s="871"/>
      <c r="H29" s="871"/>
      <c r="I29" s="871"/>
      <c r="J29" s="871"/>
      <c r="K29" s="871"/>
    </row>
    <row r="30" spans="2:11" ht="18.75">
      <c r="B30" s="871" t="s">
        <v>427</v>
      </c>
      <c r="C30" s="871"/>
      <c r="D30" s="871"/>
      <c r="E30" s="871"/>
      <c r="F30" s="871"/>
      <c r="G30" s="871"/>
      <c r="H30" s="871"/>
      <c r="I30" s="871"/>
      <c r="J30" s="871"/>
      <c r="K30" s="871"/>
    </row>
    <row r="31" spans="2:11" ht="18.75">
      <c r="B31" s="678"/>
      <c r="C31" s="679" t="s">
        <v>428</v>
      </c>
      <c r="D31" s="680"/>
      <c r="E31" s="680"/>
      <c r="F31" s="680"/>
      <c r="G31" s="867" t="s">
        <v>429</v>
      </c>
      <c r="H31" s="868"/>
      <c r="I31" s="868"/>
      <c r="J31" s="680"/>
      <c r="K31" s="680"/>
    </row>
    <row r="32" spans="2:11">
      <c r="H32" s="681"/>
    </row>
    <row r="34" spans="2:2">
      <c r="B34" s="862" t="s">
        <v>4704</v>
      </c>
    </row>
    <row r="35" spans="2:2">
      <c r="B35" s="862" t="s">
        <v>4705</v>
      </c>
    </row>
  </sheetData>
  <sheetProtection algorithmName="SHA-512" hashValue="FgxBBhcjCSDzw3MV8Ln4Hs6I4+4R/lAOSikwN5lMU8QlLpF4x59hWCEpbhVr+OTpoWbWYhu4G05QtqEQi+o3XA==" saltValue="i6E+i9nNJt1eVXJVs7/UpA==" spinCount="100000" sheet="1" objects="1" scenarios="1" selectLockedCells="1"/>
  <mergeCells count="30">
    <mergeCell ref="B1:K1"/>
    <mergeCell ref="B3:K3"/>
    <mergeCell ref="B4:K4"/>
    <mergeCell ref="B5:K5"/>
    <mergeCell ref="B7:F7"/>
    <mergeCell ref="G7:K7"/>
    <mergeCell ref="B16:K16"/>
    <mergeCell ref="B8:F8"/>
    <mergeCell ref="G8:K8"/>
    <mergeCell ref="B9:F9"/>
    <mergeCell ref="G9:K9"/>
    <mergeCell ref="B10:F10"/>
    <mergeCell ref="G10:K10"/>
    <mergeCell ref="B11:F11"/>
    <mergeCell ref="G11:K11"/>
    <mergeCell ref="G12:K12"/>
    <mergeCell ref="B14:K14"/>
    <mergeCell ref="B15:K15"/>
    <mergeCell ref="G31:I31"/>
    <mergeCell ref="B18:K18"/>
    <mergeCell ref="B19:K19"/>
    <mergeCell ref="B20:K20"/>
    <mergeCell ref="B21:K21"/>
    <mergeCell ref="B23:K23"/>
    <mergeCell ref="B24:K24"/>
    <mergeCell ref="B25:K25"/>
    <mergeCell ref="B26:K26"/>
    <mergeCell ref="B28:K28"/>
    <mergeCell ref="B29:K29"/>
    <mergeCell ref="B30:K30"/>
  </mergeCells>
  <phoneticPr fontId="3" type="noConversion"/>
  <hyperlinks>
    <hyperlink ref="G31" r:id="rId1" xr:uid="{63CDD15A-9675-48F7-8FB6-4FAE97851F6E}"/>
  </hyperlinks>
  <pageMargins left="0.7" right="0.7" top="0.75" bottom="0.75" header="0.3" footer="0.3"/>
  <pageSetup paperSize="9" scale="8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8">
    <tabColor theme="1"/>
    <pageSetUpPr autoPageBreaks="0" fitToPage="1"/>
  </sheetPr>
  <dimension ref="A1:U1526"/>
  <sheetViews>
    <sheetView showGridLines="0" zoomScaleNormal="100" workbookViewId="0">
      <selection activeCell="B1" sqref="B1"/>
    </sheetView>
  </sheetViews>
  <sheetFormatPr defaultColWidth="8.85546875" defaultRowHeight="15"/>
  <cols>
    <col min="1" max="1" width="4.5703125" customWidth="1"/>
    <col min="2" max="2" width="24.42578125" customWidth="1"/>
    <col min="3" max="3" width="4.5703125" customWidth="1"/>
    <col min="4" max="18" width="10.5703125" customWidth="1"/>
    <col min="19" max="19" width="4.5703125" customWidth="1"/>
  </cols>
  <sheetData>
    <row r="1" spans="1:21" ht="40.5" customHeight="1">
      <c r="A1" s="12"/>
      <c r="B1" s="93" t="str">
        <f>"▶  "&amp;$R$3&amp;"년 가계부"</f>
        <v>▶  2025년 가계부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4"/>
      <c r="S1" s="124"/>
    </row>
    <row r="2" spans="1:21">
      <c r="A2" s="94"/>
      <c r="B2" s="94"/>
    </row>
    <row r="3" spans="1:21" ht="24.95" customHeight="1">
      <c r="A3" s="94"/>
      <c r="B3" s="95"/>
      <c r="D3" s="880" t="str">
        <f>$R$3&amp;"년 재무목표"</f>
        <v>2025년 재무목표</v>
      </c>
      <c r="E3" s="880"/>
      <c r="J3" s="880" t="str">
        <f>$R$3&amp;"년 재무일정"</f>
        <v>2025년 재무일정</v>
      </c>
      <c r="K3" s="880"/>
      <c r="R3" s="222">
        <v>2025</v>
      </c>
    </row>
    <row r="4" spans="1:21" ht="24.95" customHeight="1">
      <c r="A4" s="116"/>
      <c r="B4" s="117" t="s">
        <v>95</v>
      </c>
      <c r="C4" s="1"/>
      <c r="D4" s="431" t="s">
        <v>434</v>
      </c>
      <c r="E4" s="432"/>
      <c r="F4" s="432"/>
      <c r="G4" s="432"/>
      <c r="H4" s="432"/>
      <c r="I4" s="40"/>
      <c r="J4" s="431" t="s">
        <v>358</v>
      </c>
      <c r="K4" s="432"/>
      <c r="L4" s="432"/>
      <c r="M4" s="432"/>
      <c r="N4" s="432"/>
      <c r="O4" s="432"/>
      <c r="Q4" s="1"/>
      <c r="R4" s="1"/>
    </row>
    <row r="5" spans="1:21" ht="24.95" customHeight="1">
      <c r="A5" s="116"/>
      <c r="B5" s="117" t="s">
        <v>81</v>
      </c>
      <c r="C5" s="1"/>
      <c r="D5" s="429" t="s">
        <v>433</v>
      </c>
      <c r="E5" s="432"/>
      <c r="F5" s="432"/>
      <c r="G5" s="432"/>
      <c r="H5" s="432"/>
      <c r="I5" s="40"/>
      <c r="J5" s="429" t="s">
        <v>435</v>
      </c>
      <c r="K5" s="430"/>
      <c r="L5" s="430"/>
      <c r="M5" s="430"/>
      <c r="N5" s="430"/>
      <c r="O5" s="430"/>
      <c r="Q5" s="1"/>
      <c r="R5" s="1"/>
    </row>
    <row r="6" spans="1:21" ht="24.95" customHeight="1">
      <c r="A6" s="116"/>
      <c r="B6" s="118" t="s">
        <v>96</v>
      </c>
      <c r="C6" s="1"/>
      <c r="D6" s="429"/>
      <c r="E6" s="429"/>
      <c r="F6" s="429"/>
      <c r="G6" s="429"/>
      <c r="H6" s="429"/>
      <c r="I6" s="433"/>
      <c r="J6" s="429"/>
      <c r="K6" s="430"/>
      <c r="L6" s="430"/>
      <c r="M6" s="430"/>
      <c r="N6" s="430"/>
      <c r="O6" s="430"/>
      <c r="Q6" s="1"/>
      <c r="R6" s="1"/>
    </row>
    <row r="7" spans="1:21" ht="24.95" customHeight="1">
      <c r="A7" s="116"/>
      <c r="B7" s="117" t="s">
        <v>82</v>
      </c>
      <c r="C7" s="1"/>
      <c r="D7" s="429"/>
      <c r="E7" s="429"/>
      <c r="F7" s="429"/>
      <c r="G7" s="429"/>
      <c r="H7" s="429"/>
      <c r="I7" s="433"/>
      <c r="J7" s="429"/>
      <c r="K7" s="430"/>
      <c r="L7" s="430"/>
      <c r="M7" s="430"/>
      <c r="N7" s="430"/>
      <c r="O7" s="430"/>
      <c r="Q7" s="434" t="s">
        <v>201</v>
      </c>
      <c r="R7" s="435">
        <v>2500000</v>
      </c>
    </row>
    <row r="8" spans="1:21" ht="24.95" customHeight="1">
      <c r="A8" s="116"/>
      <c r="B8" s="118" t="s">
        <v>173</v>
      </c>
      <c r="C8" s="1"/>
      <c r="D8" s="429"/>
      <c r="E8" s="430"/>
      <c r="F8" s="430"/>
      <c r="G8" s="430"/>
      <c r="H8" s="430"/>
      <c r="I8" s="40"/>
      <c r="J8" s="429"/>
      <c r="K8" s="430"/>
      <c r="L8" s="430"/>
      <c r="M8" s="430"/>
      <c r="N8" s="430"/>
      <c r="O8" s="430"/>
      <c r="Q8" s="436" t="s">
        <v>202</v>
      </c>
      <c r="R8" s="437">
        <v>0.6</v>
      </c>
    </row>
    <row r="9" spans="1:21" ht="24.95" customHeight="1">
      <c r="A9" s="116"/>
      <c r="B9" s="118" t="s">
        <v>79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1" ht="24.95" customHeight="1" thickBot="1">
      <c r="A10" s="94"/>
      <c r="B10" s="118" t="s">
        <v>80</v>
      </c>
      <c r="C10" s="1"/>
      <c r="D10" s="880" t="s">
        <v>203</v>
      </c>
      <c r="E10" s="880"/>
      <c r="U10" s="114"/>
    </row>
    <row r="11" spans="1:21" ht="24.95" customHeight="1" thickBot="1">
      <c r="A11" s="94"/>
      <c r="B11" s="117" t="s">
        <v>194</v>
      </c>
      <c r="C11" s="1"/>
      <c r="D11" s="527"/>
      <c r="E11" s="528">
        <v>1</v>
      </c>
      <c r="F11" s="528">
        <v>2</v>
      </c>
      <c r="G11" s="528">
        <v>3</v>
      </c>
      <c r="H11" s="528">
        <v>4</v>
      </c>
      <c r="I11" s="528">
        <v>5</v>
      </c>
      <c r="J11" s="528">
        <v>6</v>
      </c>
      <c r="K11" s="528">
        <v>7</v>
      </c>
      <c r="L11" s="528">
        <v>8</v>
      </c>
      <c r="M11" s="528">
        <v>9</v>
      </c>
      <c r="N11" s="528">
        <v>10</v>
      </c>
      <c r="O11" s="528">
        <v>11</v>
      </c>
      <c r="P11" s="528">
        <v>12</v>
      </c>
      <c r="Q11" s="38" t="s">
        <v>4</v>
      </c>
      <c r="R11" s="39" t="s">
        <v>47</v>
      </c>
      <c r="S11" s="1"/>
    </row>
    <row r="12" spans="1:21" ht="24.95" customHeight="1">
      <c r="A12" s="94"/>
      <c r="B12" s="117" t="s">
        <v>193</v>
      </c>
      <c r="C12" s="1"/>
      <c r="D12" s="119" t="s">
        <v>71</v>
      </c>
      <c r="E12" s="120">
        <f>SUMIF('1월'!$D$33:$D$145,"이월",'1월'!$H$33:$H$145)</f>
        <v>0</v>
      </c>
      <c r="F12" s="120">
        <f>SUMIF('2월'!$D$33:$D$145,"이월",'2월'!$H$33:$H$145)</f>
        <v>0</v>
      </c>
      <c r="G12" s="120">
        <f>SUMIF('3월'!$D$33:$D$145,"이월",'3월'!$H$33:$H$145)</f>
        <v>0</v>
      </c>
      <c r="H12" s="120">
        <f>SUMIF('4월'!$D$34:$D$145,"이월",'4월'!$H$34:$H$145)</f>
        <v>0</v>
      </c>
      <c r="I12" s="120">
        <f>SUMIF('5월'!$D$33:$D$145,"이월",'5월'!$H$33:$H$145)</f>
        <v>0</v>
      </c>
      <c r="J12" s="120">
        <f>SUMIF('6월'!$D$33:$D$145,"이월",'6월'!$H$33:$H$145)</f>
        <v>0</v>
      </c>
      <c r="K12" s="120">
        <f>SUMIF('7월'!$D$33:$D$145,"이월",'7월'!$H$33:$H$145)</f>
        <v>0</v>
      </c>
      <c r="L12" s="120">
        <f>SUMIF('8월'!$D$33:$D$145,"이월",'8월'!$H$33:$H$145)</f>
        <v>0</v>
      </c>
      <c r="M12" s="120">
        <f>SUMIF('9월'!$D$33:$D$145,"이월",'9월'!$H$33:$H$145)</f>
        <v>0</v>
      </c>
      <c r="N12" s="120">
        <f>SUMIF('10월'!$D$33:$D$145,"이월",'10월'!$H$33:$H$145)</f>
        <v>0</v>
      </c>
      <c r="O12" s="120">
        <f>SUMIF('11월'!$D$33:$D$145,"이월",'11월'!$H$33:$H$145)</f>
        <v>0</v>
      </c>
      <c r="P12" s="120">
        <f>SUMIF('12월'!$D$33:$D$145,"이월",'12월'!$H$33:$H$145)</f>
        <v>0</v>
      </c>
      <c r="Q12" s="370">
        <f>SUM(E12:P12)</f>
        <v>0</v>
      </c>
      <c r="R12" s="371" t="e">
        <f>SUM(E12:P12)/COUNTIF(E12:P12,"&lt;&gt;0")</f>
        <v>#DIV/0!</v>
      </c>
      <c r="S12" s="103"/>
    </row>
    <row r="13" spans="1:21" ht="24.95" customHeight="1">
      <c r="A13" s="94"/>
      <c r="B13" s="117" t="s">
        <v>192</v>
      </c>
      <c r="C13" s="1"/>
      <c r="D13" s="69" t="s">
        <v>72</v>
      </c>
      <c r="E13" s="121">
        <f>연간_항목별수입!C20</f>
        <v>3515000</v>
      </c>
      <c r="F13" s="121">
        <f>연간_항목별수입!D20</f>
        <v>0</v>
      </c>
      <c r="G13" s="121">
        <f>연간_항목별수입!E20</f>
        <v>0</v>
      </c>
      <c r="H13" s="121">
        <f>연간_항목별수입!F20</f>
        <v>0</v>
      </c>
      <c r="I13" s="121">
        <f>연간_항목별수입!G20</f>
        <v>0</v>
      </c>
      <c r="J13" s="121">
        <f>연간_항목별수입!H20</f>
        <v>0</v>
      </c>
      <c r="K13" s="121">
        <f>연간_항목별수입!I20</f>
        <v>0</v>
      </c>
      <c r="L13" s="121">
        <f>연간_항목별수입!J20</f>
        <v>0</v>
      </c>
      <c r="M13" s="121">
        <f>연간_항목별수입!K20</f>
        <v>0</v>
      </c>
      <c r="N13" s="121">
        <f>연간_항목별수입!L20</f>
        <v>0</v>
      </c>
      <c r="O13" s="121">
        <f>연간_항목별수입!M20</f>
        <v>0</v>
      </c>
      <c r="P13" s="121">
        <f>연간_항목별수입!N20</f>
        <v>0</v>
      </c>
      <c r="Q13" s="121">
        <f t="shared" ref="Q13:Q18" si="0">SUM(E13:P13)</f>
        <v>3515000</v>
      </c>
      <c r="R13" s="372">
        <f t="shared" ref="R13:R17" si="1">SUM(E13:P13)/COUNTIF(E13:P13,"&lt;&gt;0")</f>
        <v>3515000</v>
      </c>
      <c r="S13" s="1"/>
    </row>
    <row r="14" spans="1:21" ht="24.95" customHeight="1">
      <c r="A14" s="94"/>
      <c r="B14" s="117"/>
      <c r="C14" s="1"/>
      <c r="D14" s="69" t="s">
        <v>73</v>
      </c>
      <c r="E14" s="121">
        <f>연간_항목별지출!C19</f>
        <v>3295100</v>
      </c>
      <c r="F14" s="121">
        <f>연간_항목별지출!D19</f>
        <v>0</v>
      </c>
      <c r="G14" s="121">
        <f>연간_항목별지출!E19</f>
        <v>0</v>
      </c>
      <c r="H14" s="121">
        <f>연간_항목별지출!F19</f>
        <v>0</v>
      </c>
      <c r="I14" s="121">
        <f>연간_항목별지출!G19</f>
        <v>0</v>
      </c>
      <c r="J14" s="121">
        <f>연간_항목별지출!H19</f>
        <v>0</v>
      </c>
      <c r="K14" s="121">
        <f>연간_항목별지출!I19</f>
        <v>0</v>
      </c>
      <c r="L14" s="121">
        <f>연간_항목별지출!J19</f>
        <v>0</v>
      </c>
      <c r="M14" s="121">
        <f>연간_항목별지출!K19</f>
        <v>0</v>
      </c>
      <c r="N14" s="121">
        <f>연간_항목별지출!L19</f>
        <v>0</v>
      </c>
      <c r="O14" s="121">
        <f>연간_항목별지출!M19</f>
        <v>0</v>
      </c>
      <c r="P14" s="121">
        <f>연간_항목별지출!N19</f>
        <v>0</v>
      </c>
      <c r="Q14" s="121">
        <f t="shared" si="0"/>
        <v>3295100</v>
      </c>
      <c r="R14" s="372">
        <f t="shared" si="1"/>
        <v>3295100</v>
      </c>
      <c r="S14" s="1"/>
    </row>
    <row r="15" spans="1:21" ht="24.95" customHeight="1">
      <c r="A15" s="94"/>
      <c r="B15" s="116"/>
      <c r="C15" s="1"/>
      <c r="D15" s="69" t="s">
        <v>10</v>
      </c>
      <c r="E15" s="121">
        <f>연간_항목별지출!C4</f>
        <v>2350000</v>
      </c>
      <c r="F15" s="121">
        <f>연간_항목별지출!D4</f>
        <v>0</v>
      </c>
      <c r="G15" s="121">
        <f>연간_항목별지출!E4</f>
        <v>0</v>
      </c>
      <c r="H15" s="121">
        <f>연간_항목별지출!F4</f>
        <v>0</v>
      </c>
      <c r="I15" s="121">
        <f>연간_항목별지출!G4</f>
        <v>0</v>
      </c>
      <c r="J15" s="121">
        <f>연간_항목별지출!H4</f>
        <v>0</v>
      </c>
      <c r="K15" s="121">
        <f>연간_항목별지출!I4</f>
        <v>0</v>
      </c>
      <c r="L15" s="121">
        <f>연간_항목별지출!J4</f>
        <v>0</v>
      </c>
      <c r="M15" s="121">
        <f>연간_항목별지출!K4</f>
        <v>0</v>
      </c>
      <c r="N15" s="121">
        <f>연간_항목별지출!L4</f>
        <v>0</v>
      </c>
      <c r="O15" s="121">
        <f>연간_항목별지출!M4</f>
        <v>0</v>
      </c>
      <c r="P15" s="121">
        <f>연간_항목별지출!N4</f>
        <v>0</v>
      </c>
      <c r="Q15" s="121">
        <f t="shared" si="0"/>
        <v>2350000</v>
      </c>
      <c r="R15" s="372">
        <f t="shared" si="1"/>
        <v>2350000</v>
      </c>
      <c r="S15" s="1"/>
    </row>
    <row r="16" spans="1:21" ht="24.95" customHeight="1">
      <c r="A16" s="94"/>
      <c r="B16" s="116"/>
      <c r="C16" s="1"/>
      <c r="D16" s="69" t="s">
        <v>56</v>
      </c>
      <c r="E16" s="607">
        <f>연간_항목별지출!C5</f>
        <v>945100</v>
      </c>
      <c r="F16" s="607">
        <f>연간_항목별지출!D5</f>
        <v>0</v>
      </c>
      <c r="G16" s="607">
        <f>연간_항목별지출!E5</f>
        <v>0</v>
      </c>
      <c r="H16" s="607">
        <f>연간_항목별지출!F5</f>
        <v>0</v>
      </c>
      <c r="I16" s="607">
        <f>연간_항목별지출!G5</f>
        <v>0</v>
      </c>
      <c r="J16" s="607">
        <f>연간_항목별지출!H5</f>
        <v>0</v>
      </c>
      <c r="K16" s="607">
        <f>연간_항목별지출!I5</f>
        <v>0</v>
      </c>
      <c r="L16" s="607">
        <f>연간_항목별지출!J5</f>
        <v>0</v>
      </c>
      <c r="M16" s="607">
        <f>연간_항목별지출!K5</f>
        <v>0</v>
      </c>
      <c r="N16" s="607">
        <f>연간_항목별지출!L5</f>
        <v>0</v>
      </c>
      <c r="O16" s="607">
        <f>연간_항목별지출!M5</f>
        <v>0</v>
      </c>
      <c r="P16" s="607">
        <f>연간_항목별지출!N5</f>
        <v>0</v>
      </c>
      <c r="Q16" s="121">
        <f t="shared" si="0"/>
        <v>945100</v>
      </c>
      <c r="R16" s="372">
        <f t="shared" si="1"/>
        <v>945100</v>
      </c>
      <c r="S16" s="1"/>
    </row>
    <row r="17" spans="1:19" ht="24.95" customHeight="1">
      <c r="A17" s="94"/>
      <c r="B17" s="116"/>
      <c r="C17" s="1"/>
      <c r="D17" s="69" t="s">
        <v>68</v>
      </c>
      <c r="E17" s="607">
        <f>E12+E13-E14</f>
        <v>219900</v>
      </c>
      <c r="F17" s="607">
        <f>F12+F13-F14</f>
        <v>0</v>
      </c>
      <c r="G17" s="607">
        <f t="shared" ref="G17:O17" si="2">G12+G13-G14</f>
        <v>0</v>
      </c>
      <c r="H17" s="607">
        <f t="shared" si="2"/>
        <v>0</v>
      </c>
      <c r="I17" s="607">
        <f t="shared" si="2"/>
        <v>0</v>
      </c>
      <c r="J17" s="607">
        <f t="shared" si="2"/>
        <v>0</v>
      </c>
      <c r="K17" s="607">
        <f t="shared" si="2"/>
        <v>0</v>
      </c>
      <c r="L17" s="607">
        <f t="shared" si="2"/>
        <v>0</v>
      </c>
      <c r="M17" s="607">
        <f t="shared" si="2"/>
        <v>0</v>
      </c>
      <c r="N17" s="607">
        <f t="shared" si="2"/>
        <v>0</v>
      </c>
      <c r="O17" s="607">
        <f t="shared" si="2"/>
        <v>0</v>
      </c>
      <c r="P17" s="607">
        <f>P12+P13-P14</f>
        <v>0</v>
      </c>
      <c r="Q17" s="121">
        <f t="shared" si="0"/>
        <v>219900</v>
      </c>
      <c r="R17" s="372">
        <f t="shared" si="1"/>
        <v>219900</v>
      </c>
      <c r="S17" s="1"/>
    </row>
    <row r="18" spans="1:19" ht="24.95" customHeight="1" thickBot="1">
      <c r="A18" s="94"/>
      <c r="B18" s="116"/>
      <c r="C18" s="1"/>
      <c r="D18" s="125" t="s">
        <v>75</v>
      </c>
      <c r="E18" s="606">
        <f>E17-F12</f>
        <v>219900</v>
      </c>
      <c r="F18" s="606">
        <f>F17-G12</f>
        <v>0</v>
      </c>
      <c r="G18" s="606">
        <f t="shared" ref="G18:O18" si="3">G17-H12</f>
        <v>0</v>
      </c>
      <c r="H18" s="606">
        <f t="shared" si="3"/>
        <v>0</v>
      </c>
      <c r="I18" s="606">
        <f t="shared" si="3"/>
        <v>0</v>
      </c>
      <c r="J18" s="606">
        <f t="shared" si="3"/>
        <v>0</v>
      </c>
      <c r="K18" s="606">
        <f t="shared" si="3"/>
        <v>0</v>
      </c>
      <c r="L18" s="606">
        <f t="shared" si="3"/>
        <v>0</v>
      </c>
      <c r="M18" s="606">
        <f t="shared" si="3"/>
        <v>0</v>
      </c>
      <c r="N18" s="606">
        <f t="shared" si="3"/>
        <v>0</v>
      </c>
      <c r="O18" s="606">
        <f t="shared" si="3"/>
        <v>0</v>
      </c>
      <c r="P18" s="606">
        <v>0</v>
      </c>
      <c r="Q18" s="606">
        <f t="shared" si="0"/>
        <v>219900</v>
      </c>
      <c r="R18" s="610"/>
      <c r="S18" s="1"/>
    </row>
    <row r="19" spans="1:19" ht="24.95" customHeight="1">
      <c r="A19" s="94"/>
      <c r="B19" s="116"/>
      <c r="C19" s="1"/>
      <c r="D19" s="71" t="s">
        <v>128</v>
      </c>
      <c r="E19" s="126">
        <f t="shared" ref="E19:G19" si="4">IF(E14=0,"",E15/E14)</f>
        <v>0.71318017662589905</v>
      </c>
      <c r="F19" s="126" t="str">
        <f t="shared" si="4"/>
        <v/>
      </c>
      <c r="G19" s="126" t="str">
        <f t="shared" si="4"/>
        <v/>
      </c>
      <c r="H19" s="126" t="str">
        <f>IF(H14=0,"",H15/H14)</f>
        <v/>
      </c>
      <c r="I19" s="126" t="str">
        <f t="shared" ref="I19:P19" si="5">IF(I14=0,"",I15/I14)</f>
        <v/>
      </c>
      <c r="J19" s="126" t="str">
        <f t="shared" si="5"/>
        <v/>
      </c>
      <c r="K19" s="126" t="str">
        <f t="shared" si="5"/>
        <v/>
      </c>
      <c r="L19" s="126" t="str">
        <f t="shared" si="5"/>
        <v/>
      </c>
      <c r="M19" s="126" t="str">
        <f t="shared" si="5"/>
        <v/>
      </c>
      <c r="N19" s="126" t="str">
        <f t="shared" si="5"/>
        <v/>
      </c>
      <c r="O19" s="126" t="str">
        <f t="shared" si="5"/>
        <v/>
      </c>
      <c r="P19" s="126" t="str">
        <f t="shared" si="5"/>
        <v/>
      </c>
      <c r="Q19" s="451">
        <f>IF(Q14=0,"",Q15/Q14)</f>
        <v>0.71318017662589905</v>
      </c>
      <c r="R19" s="373"/>
      <c r="S19" s="1"/>
    </row>
    <row r="20" spans="1:19" ht="24.95" customHeight="1">
      <c r="A20" s="94"/>
      <c r="B20" s="116"/>
      <c r="C20" s="1"/>
      <c r="D20" s="69" t="s">
        <v>129</v>
      </c>
      <c r="E20" s="122">
        <f t="shared" ref="E20:G20" si="6">IF(E14=0,"",E16/E14)</f>
        <v>0.28681982337410095</v>
      </c>
      <c r="F20" s="122" t="str">
        <f t="shared" si="6"/>
        <v/>
      </c>
      <c r="G20" s="122" t="str">
        <f t="shared" si="6"/>
        <v/>
      </c>
      <c r="H20" s="122" t="str">
        <f>IF(H14=0,"",H16/H14)</f>
        <v/>
      </c>
      <c r="I20" s="122" t="str">
        <f t="shared" ref="I20:P20" si="7">IF(I14=0,"",I16/I14)</f>
        <v/>
      </c>
      <c r="J20" s="122" t="str">
        <f t="shared" si="7"/>
        <v/>
      </c>
      <c r="K20" s="122" t="str">
        <f t="shared" si="7"/>
        <v/>
      </c>
      <c r="L20" s="122" t="str">
        <f t="shared" si="7"/>
        <v/>
      </c>
      <c r="M20" s="122" t="str">
        <f t="shared" si="7"/>
        <v/>
      </c>
      <c r="N20" s="122" t="str">
        <f t="shared" si="7"/>
        <v/>
      </c>
      <c r="O20" s="122" t="str">
        <f t="shared" si="7"/>
        <v/>
      </c>
      <c r="P20" s="122" t="str">
        <f t="shared" si="7"/>
        <v/>
      </c>
      <c r="Q20" s="452">
        <f>IF(Q14=0,"",Q16/Q14)</f>
        <v>0.28681982337410095</v>
      </c>
      <c r="R20" s="374"/>
      <c r="S20" s="1"/>
    </row>
    <row r="21" spans="1:19" ht="24.95" customHeight="1">
      <c r="A21" s="94"/>
      <c r="B21" s="116"/>
      <c r="C21" s="1"/>
      <c r="D21" s="69" t="s">
        <v>4</v>
      </c>
      <c r="E21" s="123">
        <f t="shared" ref="E21:G21" si="8">IF(E19="","",SUM(E19:E20))</f>
        <v>1</v>
      </c>
      <c r="F21" s="123" t="str">
        <f t="shared" si="8"/>
        <v/>
      </c>
      <c r="G21" s="123" t="str">
        <f t="shared" si="8"/>
        <v/>
      </c>
      <c r="H21" s="123" t="str">
        <f>IF(H19="","",SUM(H19:H20))</f>
        <v/>
      </c>
      <c r="I21" s="123" t="str">
        <f t="shared" ref="I21:P21" si="9">IF(I19="","",SUM(I19:I20))</f>
        <v/>
      </c>
      <c r="J21" s="123" t="str">
        <f t="shared" si="9"/>
        <v/>
      </c>
      <c r="K21" s="123" t="str">
        <f t="shared" si="9"/>
        <v/>
      </c>
      <c r="L21" s="123" t="str">
        <f t="shared" si="9"/>
        <v/>
      </c>
      <c r="M21" s="123" t="str">
        <f t="shared" si="9"/>
        <v/>
      </c>
      <c r="N21" s="123" t="str">
        <f t="shared" si="9"/>
        <v/>
      </c>
      <c r="O21" s="123" t="str">
        <f t="shared" si="9"/>
        <v/>
      </c>
      <c r="P21" s="123" t="str">
        <f t="shared" si="9"/>
        <v/>
      </c>
      <c r="Q21" s="415">
        <f>IF(Q19="","",SUM(Q19:Q20))</f>
        <v>1</v>
      </c>
      <c r="R21" s="375"/>
      <c r="S21" s="1"/>
    </row>
    <row r="22" spans="1:19" ht="24.95" customHeight="1">
      <c r="A22" s="94"/>
      <c r="B22" s="94"/>
    </row>
    <row r="23" spans="1:19" ht="24.95" customHeight="1">
      <c r="A23" s="94"/>
      <c r="B23" s="94"/>
      <c r="D23" s="880" t="s">
        <v>66</v>
      </c>
      <c r="E23" s="880"/>
    </row>
    <row r="24" spans="1:19" ht="24.95" customHeight="1">
      <c r="A24" s="94"/>
      <c r="B24" s="94"/>
    </row>
    <row r="25" spans="1:19" ht="24.95" customHeight="1">
      <c r="A25" s="94"/>
      <c r="B25" s="94"/>
    </row>
    <row r="26" spans="1:19" ht="24.95" customHeight="1">
      <c r="A26" s="94"/>
      <c r="B26" s="94"/>
    </row>
    <row r="27" spans="1:19" ht="24.95" customHeight="1">
      <c r="A27" s="94"/>
      <c r="B27" s="94"/>
    </row>
    <row r="28" spans="1:19" ht="24.95" customHeight="1">
      <c r="A28" s="94"/>
      <c r="B28" s="94"/>
    </row>
    <row r="29" spans="1:19" ht="24.95" customHeight="1">
      <c r="A29" s="94"/>
      <c r="B29" s="94"/>
    </row>
    <row r="30" spans="1:19" ht="24.95" customHeight="1">
      <c r="A30" s="94"/>
      <c r="B30" s="94"/>
    </row>
    <row r="31" spans="1:19" ht="24.95" customHeight="1">
      <c r="A31" s="94"/>
      <c r="B31" s="94"/>
    </row>
    <row r="32" spans="1:19" ht="24.95" customHeight="1">
      <c r="A32" s="94"/>
      <c r="B32" s="94"/>
    </row>
    <row r="33" spans="1:15" ht="24.95" customHeight="1">
      <c r="A33" s="94"/>
      <c r="B33" s="94"/>
    </row>
    <row r="34" spans="1:15" ht="24.95" customHeight="1">
      <c r="A34" s="94"/>
      <c r="B34" s="94"/>
      <c r="D34" s="96"/>
    </row>
    <row r="35" spans="1:15" ht="24.95" customHeight="1">
      <c r="A35" s="94"/>
      <c r="B35" s="94"/>
      <c r="D35" s="104"/>
    </row>
    <row r="36" spans="1:15" ht="24.95" customHeight="1">
      <c r="A36" s="94"/>
      <c r="B36" s="94"/>
      <c r="D36" s="96"/>
    </row>
    <row r="37" spans="1:15" ht="24.95" customHeight="1">
      <c r="A37" s="94"/>
      <c r="B37" s="94"/>
      <c r="D37" s="96"/>
    </row>
    <row r="38" spans="1:15" ht="24.95" customHeight="1">
      <c r="A38" s="94"/>
      <c r="B38" s="94"/>
      <c r="D38" s="96"/>
    </row>
    <row r="39" spans="1:15" ht="24.95" customHeight="1">
      <c r="A39" s="94"/>
      <c r="B39" s="94"/>
    </row>
    <row r="40" spans="1:15" ht="24.95" customHeight="1">
      <c r="A40" s="94"/>
      <c r="B40" s="94"/>
      <c r="D40" s="880" t="s">
        <v>206</v>
      </c>
      <c r="E40" s="880"/>
    </row>
    <row r="41" spans="1:15" ht="30" customHeight="1">
      <c r="A41" s="94"/>
      <c r="B41" s="94"/>
      <c r="D41" s="64" t="s">
        <v>29</v>
      </c>
      <c r="E41" s="449"/>
      <c r="F41" s="449"/>
      <c r="G41" s="449"/>
      <c r="H41" s="449"/>
      <c r="I41" s="449"/>
      <c r="J41" s="449"/>
      <c r="K41" s="449"/>
      <c r="L41" s="449"/>
      <c r="M41" s="449"/>
      <c r="N41" s="449"/>
      <c r="O41" s="449"/>
    </row>
    <row r="42" spans="1:15" ht="30" customHeight="1">
      <c r="A42" s="94"/>
      <c r="B42" s="94"/>
      <c r="D42" s="417" t="s">
        <v>33</v>
      </c>
      <c r="E42" s="416"/>
      <c r="F42" s="92"/>
      <c r="G42" s="92"/>
      <c r="H42" s="1"/>
      <c r="I42" s="1"/>
      <c r="J42" s="1"/>
      <c r="K42" s="1"/>
      <c r="L42" s="1"/>
      <c r="M42" s="1"/>
      <c r="N42" s="1"/>
      <c r="O42" s="1"/>
    </row>
    <row r="43" spans="1:15" ht="30" customHeight="1">
      <c r="A43" s="94"/>
      <c r="B43" s="94"/>
      <c r="D43" s="417" t="s">
        <v>35</v>
      </c>
      <c r="E43" s="1"/>
      <c r="F43" s="1"/>
      <c r="G43" s="416"/>
      <c r="H43" s="416"/>
      <c r="I43" s="416"/>
      <c r="J43" s="416"/>
      <c r="K43" s="416"/>
      <c r="L43" s="416"/>
      <c r="M43" s="416"/>
      <c r="N43" s="416"/>
      <c r="O43" s="416"/>
    </row>
    <row r="44" spans="1:15" ht="30" customHeight="1">
      <c r="A44" s="94"/>
      <c r="B44" s="94"/>
      <c r="D44" s="417" t="s">
        <v>37</v>
      </c>
      <c r="E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30" customHeight="1">
      <c r="A45" s="94"/>
      <c r="B45" s="94"/>
      <c r="D45" s="417" t="s">
        <v>39</v>
      </c>
      <c r="E45" s="1"/>
      <c r="G45" s="416"/>
      <c r="H45" s="416"/>
      <c r="I45" s="416"/>
      <c r="J45" s="1"/>
      <c r="K45" s="1"/>
      <c r="L45" s="1"/>
      <c r="M45" s="1"/>
      <c r="N45" s="1"/>
      <c r="O45" s="1"/>
    </row>
    <row r="46" spans="1:15" ht="30" customHeight="1">
      <c r="A46" s="94"/>
      <c r="B46" s="94"/>
      <c r="D46" s="417" t="s">
        <v>49</v>
      </c>
      <c r="E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30" customHeight="1">
      <c r="A47" s="94"/>
      <c r="B47" s="94"/>
      <c r="D47" s="417" t="s">
        <v>50</v>
      </c>
      <c r="E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30" customHeight="1">
      <c r="A48" s="94"/>
      <c r="B48" s="94"/>
      <c r="D48" s="417" t="s">
        <v>51</v>
      </c>
      <c r="E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30" customHeight="1">
      <c r="A49" s="94"/>
      <c r="B49" s="94"/>
      <c r="D49" s="417" t="s">
        <v>52</v>
      </c>
      <c r="E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30" customHeight="1">
      <c r="A50" s="94"/>
      <c r="B50" s="94"/>
      <c r="D50" s="417" t="s">
        <v>53</v>
      </c>
      <c r="E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30" customHeight="1">
      <c r="A51" s="94"/>
      <c r="B51" s="94"/>
      <c r="D51" s="417" t="s">
        <v>54</v>
      </c>
      <c r="E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30" customHeight="1">
      <c r="A52" s="94"/>
      <c r="B52" s="94"/>
      <c r="D52" s="417" t="s">
        <v>55</v>
      </c>
      <c r="E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30" hidden="1" customHeight="1">
      <c r="A53" s="94"/>
      <c r="B53" s="94"/>
      <c r="D53" s="1"/>
      <c r="E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30" hidden="1" customHeight="1">
      <c r="A54" s="94"/>
      <c r="B54" s="94"/>
      <c r="D54" s="417" t="s">
        <v>29</v>
      </c>
      <c r="E54" s="141"/>
      <c r="F54" s="449"/>
      <c r="G54" s="449"/>
      <c r="H54" s="449"/>
      <c r="I54" s="449"/>
      <c r="J54" s="449"/>
      <c r="K54" s="449"/>
      <c r="L54" s="449"/>
      <c r="M54" s="449"/>
      <c r="N54" s="449"/>
      <c r="O54" s="449"/>
    </row>
    <row r="55" spans="1:15" ht="30" hidden="1" customHeight="1">
      <c r="A55" s="94"/>
      <c r="B55" s="94"/>
      <c r="D55" s="64" t="s">
        <v>33</v>
      </c>
      <c r="E55" s="416"/>
      <c r="F55" s="92"/>
      <c r="G55" s="92"/>
      <c r="H55" s="1"/>
      <c r="I55" s="1"/>
      <c r="J55" s="1"/>
      <c r="K55" s="1"/>
      <c r="L55" s="1"/>
      <c r="M55" s="1"/>
      <c r="N55" s="1"/>
      <c r="O55" s="1"/>
    </row>
    <row r="56" spans="1:15" ht="30" hidden="1" customHeight="1">
      <c r="A56" s="94"/>
      <c r="B56" s="94"/>
      <c r="D56" s="417" t="s">
        <v>35</v>
      </c>
      <c r="E56" s="1"/>
      <c r="F56" s="1"/>
      <c r="G56" s="416"/>
      <c r="H56" s="416"/>
      <c r="I56" s="416"/>
      <c r="J56" s="416"/>
      <c r="K56" s="416"/>
      <c r="L56" s="416"/>
      <c r="M56" s="416"/>
      <c r="N56" s="416"/>
      <c r="O56" s="416"/>
    </row>
    <row r="57" spans="1:15" ht="30" hidden="1" customHeight="1">
      <c r="A57" s="94"/>
      <c r="B57" s="94"/>
      <c r="D57" s="417" t="s">
        <v>37</v>
      </c>
      <c r="E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30" hidden="1" customHeight="1">
      <c r="A58" s="94"/>
      <c r="B58" s="94"/>
      <c r="D58" s="417" t="s">
        <v>39</v>
      </c>
      <c r="E58" s="1"/>
      <c r="G58" s="416"/>
      <c r="H58" s="416"/>
      <c r="I58" s="416"/>
      <c r="J58" s="1"/>
      <c r="K58" s="1"/>
      <c r="L58" s="1"/>
      <c r="M58" s="1"/>
      <c r="N58" s="1"/>
      <c r="O58" s="1"/>
    </row>
    <row r="59" spans="1:15" ht="30" hidden="1" customHeight="1">
      <c r="A59" s="94"/>
      <c r="B59" s="94"/>
      <c r="D59" s="417" t="s">
        <v>49</v>
      </c>
      <c r="E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30" hidden="1" customHeight="1">
      <c r="A60" s="94"/>
      <c r="B60" s="94"/>
      <c r="D60" s="417" t="s">
        <v>50</v>
      </c>
      <c r="E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30" hidden="1" customHeight="1">
      <c r="A61" s="94"/>
      <c r="B61" s="94"/>
      <c r="D61" s="417" t="s">
        <v>51</v>
      </c>
      <c r="E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30" hidden="1" customHeight="1">
      <c r="A62" s="94"/>
      <c r="B62" s="94"/>
      <c r="D62" s="417" t="s">
        <v>52</v>
      </c>
      <c r="E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30" hidden="1" customHeight="1">
      <c r="A63" s="94"/>
      <c r="B63" s="94"/>
      <c r="D63" s="417" t="s">
        <v>53</v>
      </c>
      <c r="E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30" hidden="1" customHeight="1">
      <c r="A64" s="94"/>
      <c r="B64" s="94"/>
      <c r="D64" s="417" t="s">
        <v>54</v>
      </c>
      <c r="E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30" hidden="1" customHeight="1">
      <c r="A65" s="94"/>
      <c r="B65" s="94"/>
      <c r="D65" s="417" t="s">
        <v>55</v>
      </c>
      <c r="E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30" hidden="1" customHeight="1">
      <c r="A66" s="94"/>
      <c r="B66" s="94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30" hidden="1" customHeight="1">
      <c r="A67" s="94"/>
      <c r="B67" s="94"/>
      <c r="D67" s="417" t="s">
        <v>29</v>
      </c>
      <c r="E67" s="416"/>
      <c r="F67" s="92"/>
      <c r="G67" s="92"/>
      <c r="H67" s="1"/>
      <c r="I67" s="1"/>
      <c r="J67" s="1"/>
      <c r="K67" s="1"/>
      <c r="L67" s="1"/>
      <c r="M67" s="1"/>
      <c r="N67" s="1"/>
      <c r="O67" s="1"/>
    </row>
    <row r="68" spans="1:15" ht="30" hidden="1" customHeight="1">
      <c r="A68" s="94"/>
      <c r="B68" s="94"/>
      <c r="D68" s="417" t="s">
        <v>33</v>
      </c>
      <c r="E68" s="1"/>
      <c r="F68" s="1"/>
      <c r="G68" s="416"/>
      <c r="H68" s="416"/>
      <c r="I68" s="416"/>
      <c r="J68" s="416"/>
      <c r="K68" s="416"/>
      <c r="L68" s="416"/>
      <c r="M68" s="416"/>
      <c r="N68" s="416"/>
      <c r="O68" s="416"/>
    </row>
    <row r="69" spans="1:15" ht="30" hidden="1" customHeight="1">
      <c r="A69" s="94"/>
      <c r="B69" s="94"/>
      <c r="D69" s="64" t="s">
        <v>35</v>
      </c>
      <c r="E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30" hidden="1" customHeight="1">
      <c r="A70" s="94"/>
      <c r="B70" s="94"/>
      <c r="D70" s="417" t="s">
        <v>37</v>
      </c>
      <c r="E70" s="1"/>
      <c r="G70" s="416"/>
      <c r="H70" s="416"/>
      <c r="I70" s="416"/>
      <c r="J70" s="1"/>
      <c r="K70" s="1"/>
      <c r="L70" s="1"/>
      <c r="M70" s="1"/>
      <c r="N70" s="1"/>
      <c r="O70" s="1"/>
    </row>
    <row r="71" spans="1:15" ht="30" hidden="1" customHeight="1">
      <c r="A71" s="94"/>
      <c r="B71" s="94"/>
      <c r="D71" s="417" t="s">
        <v>39</v>
      </c>
      <c r="E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30" hidden="1" customHeight="1">
      <c r="A72" s="94"/>
      <c r="B72" s="94"/>
      <c r="D72" s="417" t="s">
        <v>49</v>
      </c>
      <c r="E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30" hidden="1" customHeight="1">
      <c r="A73" s="94"/>
      <c r="B73" s="94"/>
      <c r="D73" s="417" t="s">
        <v>50</v>
      </c>
      <c r="E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30" hidden="1" customHeight="1">
      <c r="A74" s="94"/>
      <c r="B74" s="94"/>
      <c r="D74" s="417" t="s">
        <v>51</v>
      </c>
      <c r="E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30" hidden="1" customHeight="1">
      <c r="A75" s="94"/>
      <c r="B75" s="94"/>
      <c r="D75" s="417" t="s">
        <v>52</v>
      </c>
      <c r="E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30" hidden="1" customHeight="1">
      <c r="A76" s="94"/>
      <c r="B76" s="94"/>
      <c r="D76" s="417" t="s">
        <v>53</v>
      </c>
      <c r="E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30" hidden="1" customHeight="1">
      <c r="A77" s="94"/>
      <c r="B77" s="94"/>
      <c r="D77" s="417" t="s">
        <v>54</v>
      </c>
      <c r="E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30" hidden="1" customHeight="1">
      <c r="A78" s="94"/>
      <c r="B78" s="94"/>
      <c r="D78" s="417" t="s">
        <v>55</v>
      </c>
      <c r="E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30" hidden="1" customHeight="1">
      <c r="A79" s="94"/>
      <c r="B79" s="94"/>
      <c r="F79" s="96"/>
    </row>
    <row r="80" spans="1:15" ht="30" hidden="1" customHeight="1">
      <c r="A80" s="94"/>
      <c r="B80" s="94"/>
      <c r="D80" s="417" t="s">
        <v>29</v>
      </c>
      <c r="E80" s="416"/>
      <c r="F80" s="92"/>
      <c r="G80" s="92"/>
      <c r="H80" s="1"/>
      <c r="I80" s="1"/>
      <c r="J80" s="1"/>
      <c r="K80" s="1"/>
      <c r="L80" s="1"/>
      <c r="M80" s="1"/>
      <c r="N80" s="1"/>
      <c r="O80" s="1"/>
    </row>
    <row r="81" spans="1:15" ht="30" hidden="1" customHeight="1">
      <c r="A81" s="94"/>
      <c r="B81" s="94"/>
      <c r="D81" s="417" t="s">
        <v>33</v>
      </c>
      <c r="E81" s="1"/>
      <c r="F81" s="1"/>
      <c r="G81" s="416"/>
      <c r="H81" s="416"/>
      <c r="I81" s="416"/>
      <c r="J81" s="416"/>
      <c r="K81" s="416"/>
      <c r="L81" s="416"/>
      <c r="M81" s="416"/>
      <c r="N81" s="416"/>
      <c r="O81" s="416"/>
    </row>
    <row r="82" spans="1:15" ht="30" hidden="1" customHeight="1">
      <c r="A82" s="94"/>
      <c r="B82" s="94"/>
      <c r="D82" s="417" t="s">
        <v>35</v>
      </c>
      <c r="E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30" hidden="1" customHeight="1">
      <c r="A83" s="94"/>
      <c r="B83" s="94"/>
      <c r="D83" s="64" t="s">
        <v>37</v>
      </c>
      <c r="E83" s="1"/>
      <c r="G83" s="416"/>
      <c r="H83" s="416"/>
      <c r="I83" s="416"/>
      <c r="J83" s="1"/>
      <c r="K83" s="1"/>
      <c r="L83" s="1"/>
      <c r="M83" s="1"/>
      <c r="N83" s="1"/>
      <c r="O83" s="1"/>
    </row>
    <row r="84" spans="1:15" ht="30" hidden="1" customHeight="1">
      <c r="A84" s="94"/>
      <c r="B84" s="94"/>
      <c r="D84" s="417" t="s">
        <v>39</v>
      </c>
      <c r="E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30" hidden="1" customHeight="1">
      <c r="A85" s="94"/>
      <c r="B85" s="94"/>
      <c r="D85" s="417" t="s">
        <v>49</v>
      </c>
      <c r="E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30" hidden="1" customHeight="1">
      <c r="A86" s="94"/>
      <c r="B86" s="94"/>
      <c r="D86" s="417" t="s">
        <v>50</v>
      </c>
      <c r="E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30" hidden="1" customHeight="1">
      <c r="A87" s="94"/>
      <c r="B87" s="94"/>
      <c r="D87" s="417" t="s">
        <v>51</v>
      </c>
      <c r="E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30" hidden="1" customHeight="1">
      <c r="A88" s="94"/>
      <c r="B88" s="94"/>
      <c r="D88" s="417" t="s">
        <v>52</v>
      </c>
      <c r="E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30" hidden="1" customHeight="1">
      <c r="A89" s="94"/>
      <c r="B89" s="94"/>
      <c r="D89" s="417" t="s">
        <v>53</v>
      </c>
      <c r="E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30" hidden="1" customHeight="1">
      <c r="A90" s="94"/>
      <c r="B90" s="94"/>
      <c r="D90" s="417" t="s">
        <v>54</v>
      </c>
      <c r="E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30" hidden="1" customHeight="1">
      <c r="A91" s="94"/>
      <c r="B91" s="94"/>
      <c r="D91" s="417" t="s">
        <v>55</v>
      </c>
      <c r="E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30" hidden="1" customHeight="1">
      <c r="A92" s="94"/>
      <c r="B92" s="94"/>
    </row>
    <row r="93" spans="1:15" ht="30" hidden="1" customHeight="1">
      <c r="A93" s="94"/>
      <c r="B93" s="94"/>
      <c r="D93" s="417" t="s">
        <v>29</v>
      </c>
      <c r="E93" s="416"/>
      <c r="F93" s="92"/>
      <c r="G93" s="92"/>
      <c r="H93" s="1"/>
      <c r="I93" s="1"/>
      <c r="J93" s="1"/>
      <c r="K93" s="1"/>
      <c r="L93" s="1"/>
      <c r="M93" s="1"/>
      <c r="N93" s="1"/>
      <c r="O93" s="1"/>
    </row>
    <row r="94" spans="1:15" ht="30" hidden="1" customHeight="1">
      <c r="A94" s="94"/>
      <c r="B94" s="94"/>
      <c r="D94" s="417" t="s">
        <v>33</v>
      </c>
      <c r="E94" s="1"/>
      <c r="F94" s="1"/>
      <c r="G94" s="416"/>
      <c r="H94" s="416"/>
      <c r="I94" s="416"/>
      <c r="J94" s="416"/>
      <c r="K94" s="416"/>
      <c r="L94" s="416"/>
      <c r="M94" s="416"/>
      <c r="N94" s="416"/>
      <c r="O94" s="416"/>
    </row>
    <row r="95" spans="1:15" ht="30" hidden="1" customHeight="1">
      <c r="A95" s="94"/>
      <c r="B95" s="94"/>
      <c r="D95" s="417" t="s">
        <v>35</v>
      </c>
      <c r="E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30" hidden="1" customHeight="1">
      <c r="A96" s="94"/>
      <c r="B96" s="94"/>
      <c r="D96" s="417" t="s">
        <v>37</v>
      </c>
      <c r="E96" s="1"/>
      <c r="G96" s="416"/>
      <c r="H96" s="416"/>
      <c r="I96" s="416"/>
      <c r="J96" s="1"/>
      <c r="K96" s="1"/>
      <c r="L96" s="1"/>
      <c r="M96" s="1"/>
      <c r="N96" s="1"/>
      <c r="O96" s="1"/>
    </row>
    <row r="97" spans="1:15" ht="30" hidden="1" customHeight="1">
      <c r="A97" s="94"/>
      <c r="B97" s="94"/>
      <c r="D97" s="64" t="s">
        <v>39</v>
      </c>
      <c r="E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30" hidden="1" customHeight="1">
      <c r="A98" s="94"/>
      <c r="B98" s="94"/>
      <c r="D98" s="417" t="s">
        <v>49</v>
      </c>
      <c r="E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30" hidden="1" customHeight="1">
      <c r="A99" s="94"/>
      <c r="B99" s="94"/>
      <c r="D99" s="417" t="s">
        <v>50</v>
      </c>
      <c r="E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30" hidden="1" customHeight="1">
      <c r="A100" s="94"/>
      <c r="B100" s="94"/>
      <c r="D100" s="417" t="s">
        <v>51</v>
      </c>
      <c r="E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30" hidden="1" customHeight="1">
      <c r="A101" s="94"/>
      <c r="B101" s="94"/>
      <c r="D101" s="417" t="s">
        <v>52</v>
      </c>
      <c r="E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30" hidden="1" customHeight="1">
      <c r="A102" s="94"/>
      <c r="B102" s="94"/>
      <c r="D102" s="417" t="s">
        <v>53</v>
      </c>
      <c r="E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30" hidden="1" customHeight="1">
      <c r="A103" s="94"/>
      <c r="B103" s="94"/>
      <c r="D103" s="417" t="s">
        <v>54</v>
      </c>
      <c r="E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30" hidden="1" customHeight="1">
      <c r="A104" s="94"/>
      <c r="B104" s="94"/>
      <c r="D104" s="417" t="s">
        <v>55</v>
      </c>
      <c r="E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30" hidden="1" customHeight="1">
      <c r="A105" s="94"/>
      <c r="B105" s="94"/>
    </row>
    <row r="106" spans="1:15" ht="30" hidden="1" customHeight="1">
      <c r="A106" s="94"/>
      <c r="B106" s="94"/>
      <c r="D106" s="417" t="s">
        <v>29</v>
      </c>
      <c r="E106" s="416"/>
      <c r="F106" s="92"/>
      <c r="G106" s="92"/>
      <c r="H106" s="1"/>
      <c r="I106" s="1"/>
      <c r="J106" s="1"/>
      <c r="K106" s="1"/>
      <c r="L106" s="1"/>
      <c r="M106" s="1"/>
      <c r="N106" s="1"/>
      <c r="O106" s="1"/>
    </row>
    <row r="107" spans="1:15" ht="30" hidden="1" customHeight="1">
      <c r="A107" s="94"/>
      <c r="B107" s="94"/>
      <c r="D107" s="417" t="s">
        <v>33</v>
      </c>
      <c r="E107" s="1"/>
      <c r="F107" s="1"/>
      <c r="G107" s="416"/>
      <c r="H107" s="416"/>
      <c r="I107" s="416"/>
      <c r="J107" s="416"/>
      <c r="K107" s="416"/>
      <c r="L107" s="416"/>
      <c r="M107" s="416"/>
      <c r="N107" s="416"/>
      <c r="O107" s="416"/>
    </row>
    <row r="108" spans="1:15" ht="30" hidden="1" customHeight="1">
      <c r="A108" s="94"/>
      <c r="B108" s="94"/>
      <c r="D108" s="417" t="s">
        <v>35</v>
      </c>
      <c r="E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30" hidden="1" customHeight="1">
      <c r="A109" s="94"/>
      <c r="B109" s="94"/>
      <c r="D109" s="417" t="s">
        <v>37</v>
      </c>
      <c r="E109" s="1"/>
      <c r="G109" s="416"/>
      <c r="H109" s="416"/>
      <c r="I109" s="416"/>
      <c r="J109" s="1"/>
      <c r="K109" s="1"/>
      <c r="L109" s="1"/>
      <c r="M109" s="1"/>
      <c r="N109" s="1"/>
      <c r="O109" s="1"/>
    </row>
    <row r="110" spans="1:15" ht="30" hidden="1" customHeight="1">
      <c r="A110" s="94"/>
      <c r="B110" s="94"/>
      <c r="D110" s="417" t="s">
        <v>39</v>
      </c>
      <c r="E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30" hidden="1" customHeight="1">
      <c r="A111" s="94"/>
      <c r="B111" s="94"/>
      <c r="D111" s="64" t="s">
        <v>49</v>
      </c>
      <c r="E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30" hidden="1" customHeight="1">
      <c r="A112" s="94"/>
      <c r="B112" s="94"/>
      <c r="D112" s="417" t="s">
        <v>50</v>
      </c>
      <c r="E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30" hidden="1" customHeight="1">
      <c r="A113" s="94"/>
      <c r="B113" s="94"/>
      <c r="D113" s="417" t="s">
        <v>51</v>
      </c>
      <c r="E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30" hidden="1" customHeight="1">
      <c r="A114" s="94"/>
      <c r="B114" s="94"/>
      <c r="D114" s="417" t="s">
        <v>52</v>
      </c>
      <c r="E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30" hidden="1" customHeight="1">
      <c r="A115" s="94"/>
      <c r="B115" s="94"/>
      <c r="D115" s="417" t="s">
        <v>53</v>
      </c>
      <c r="E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30" hidden="1" customHeight="1">
      <c r="A116" s="94"/>
      <c r="B116" s="94"/>
      <c r="D116" s="417" t="s">
        <v>54</v>
      </c>
      <c r="E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30" hidden="1" customHeight="1">
      <c r="A117" s="94"/>
      <c r="B117" s="94"/>
      <c r="D117" s="417" t="s">
        <v>55</v>
      </c>
      <c r="E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30" hidden="1" customHeight="1">
      <c r="A118" s="94"/>
      <c r="B118" s="94"/>
    </row>
    <row r="119" spans="1:15" ht="30" hidden="1" customHeight="1">
      <c r="A119" s="94"/>
      <c r="B119" s="94"/>
      <c r="D119" s="417" t="s">
        <v>29</v>
      </c>
      <c r="E119" s="416"/>
      <c r="F119" s="92"/>
      <c r="G119" s="92"/>
      <c r="H119" s="1"/>
      <c r="I119" s="1"/>
      <c r="J119" s="1"/>
      <c r="K119" s="1"/>
      <c r="L119" s="1"/>
      <c r="M119" s="1"/>
      <c r="N119" s="1"/>
      <c r="O119" s="1"/>
    </row>
    <row r="120" spans="1:15" ht="30" hidden="1" customHeight="1">
      <c r="A120" s="94"/>
      <c r="B120" s="94"/>
      <c r="D120" s="417" t="s">
        <v>33</v>
      </c>
      <c r="E120" s="1"/>
      <c r="F120" s="1"/>
      <c r="G120" s="416"/>
      <c r="H120" s="416"/>
      <c r="I120" s="416"/>
      <c r="J120" s="416"/>
      <c r="K120" s="416"/>
      <c r="L120" s="416"/>
      <c r="M120" s="416"/>
      <c r="N120" s="416"/>
      <c r="O120" s="416"/>
    </row>
    <row r="121" spans="1:15" ht="30" hidden="1" customHeight="1">
      <c r="A121" s="94"/>
      <c r="B121" s="94"/>
      <c r="D121" s="417" t="s">
        <v>35</v>
      </c>
      <c r="E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30" hidden="1" customHeight="1">
      <c r="A122" s="94"/>
      <c r="B122" s="94"/>
      <c r="D122" s="417" t="s">
        <v>37</v>
      </c>
      <c r="E122" s="1"/>
      <c r="G122" s="416"/>
      <c r="H122" s="416"/>
      <c r="I122" s="416"/>
      <c r="J122" s="1"/>
      <c r="K122" s="1"/>
      <c r="L122" s="1"/>
      <c r="M122" s="1"/>
      <c r="N122" s="1"/>
      <c r="O122" s="1"/>
    </row>
    <row r="123" spans="1:15" ht="30" hidden="1" customHeight="1">
      <c r="A123" s="94"/>
      <c r="B123" s="94"/>
      <c r="D123" s="417" t="s">
        <v>39</v>
      </c>
      <c r="E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30" hidden="1" customHeight="1">
      <c r="A124" s="94"/>
      <c r="B124" s="94"/>
      <c r="D124" s="417" t="s">
        <v>49</v>
      </c>
      <c r="E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30" hidden="1" customHeight="1">
      <c r="A125" s="94"/>
      <c r="B125" s="94"/>
      <c r="D125" s="64" t="s">
        <v>50</v>
      </c>
      <c r="E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30" hidden="1" customHeight="1">
      <c r="A126" s="94"/>
      <c r="B126" s="94"/>
      <c r="D126" s="417" t="s">
        <v>51</v>
      </c>
      <c r="E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30" hidden="1" customHeight="1">
      <c r="A127" s="94"/>
      <c r="B127" s="94"/>
      <c r="D127" s="417" t="s">
        <v>52</v>
      </c>
      <c r="E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30" hidden="1" customHeight="1">
      <c r="A128" s="94"/>
      <c r="B128" s="94"/>
      <c r="D128" s="417" t="s">
        <v>53</v>
      </c>
      <c r="E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30" hidden="1" customHeight="1">
      <c r="A129" s="94"/>
      <c r="B129" s="94"/>
      <c r="D129" s="417" t="s">
        <v>54</v>
      </c>
      <c r="E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30" hidden="1" customHeight="1">
      <c r="A130" s="94"/>
      <c r="B130" s="94"/>
      <c r="D130" s="417" t="s">
        <v>55</v>
      </c>
      <c r="E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30" hidden="1" customHeight="1">
      <c r="A131" s="94"/>
      <c r="B131" s="94"/>
    </row>
    <row r="132" spans="1:15" ht="30" hidden="1" customHeight="1">
      <c r="A132" s="94"/>
      <c r="B132" s="94"/>
      <c r="D132" s="417" t="s">
        <v>29</v>
      </c>
      <c r="E132" s="416"/>
      <c r="F132" s="92"/>
      <c r="G132" s="92"/>
      <c r="H132" s="1"/>
      <c r="I132" s="1"/>
      <c r="J132" s="1"/>
      <c r="K132" s="1"/>
      <c r="L132" s="1"/>
      <c r="M132" s="1"/>
      <c r="N132" s="1"/>
      <c r="O132" s="1"/>
    </row>
    <row r="133" spans="1:15" ht="30" hidden="1" customHeight="1">
      <c r="A133" s="94"/>
      <c r="B133" s="94"/>
      <c r="D133" s="417" t="s">
        <v>33</v>
      </c>
      <c r="E133" s="1"/>
      <c r="F133" s="1"/>
      <c r="G133" s="416"/>
      <c r="H133" s="416"/>
      <c r="I133" s="416"/>
      <c r="J133" s="416"/>
      <c r="K133" s="416"/>
      <c r="L133" s="416"/>
      <c r="M133" s="416"/>
      <c r="N133" s="416"/>
      <c r="O133" s="416"/>
    </row>
    <row r="134" spans="1:15" ht="30" hidden="1" customHeight="1">
      <c r="A134" s="94"/>
      <c r="B134" s="94"/>
      <c r="D134" s="417" t="s">
        <v>35</v>
      </c>
      <c r="E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30" hidden="1" customHeight="1">
      <c r="A135" s="94"/>
      <c r="B135" s="94"/>
      <c r="D135" s="417" t="s">
        <v>37</v>
      </c>
      <c r="E135" s="1"/>
      <c r="G135" s="416"/>
      <c r="H135" s="416"/>
      <c r="I135" s="416"/>
      <c r="J135" s="1"/>
      <c r="K135" s="1"/>
      <c r="L135" s="1"/>
      <c r="M135" s="1"/>
      <c r="N135" s="1"/>
      <c r="O135" s="1"/>
    </row>
    <row r="136" spans="1:15" ht="30" hidden="1" customHeight="1">
      <c r="A136" s="94"/>
      <c r="B136" s="94"/>
      <c r="D136" s="417" t="s">
        <v>39</v>
      </c>
      <c r="E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30" hidden="1" customHeight="1">
      <c r="A137" s="94"/>
      <c r="B137" s="94"/>
      <c r="D137" s="417" t="s">
        <v>49</v>
      </c>
      <c r="E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30" hidden="1" customHeight="1">
      <c r="A138" s="94"/>
      <c r="B138" s="94"/>
      <c r="D138" s="417" t="s">
        <v>50</v>
      </c>
      <c r="E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30" hidden="1" customHeight="1">
      <c r="A139" s="94"/>
      <c r="B139" s="94"/>
      <c r="D139" s="64" t="s">
        <v>51</v>
      </c>
      <c r="E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30" hidden="1" customHeight="1">
      <c r="A140" s="94"/>
      <c r="B140" s="94"/>
      <c r="D140" s="417" t="s">
        <v>52</v>
      </c>
      <c r="E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30" hidden="1" customHeight="1">
      <c r="A141" s="94"/>
      <c r="B141" s="94"/>
      <c r="D141" s="417" t="s">
        <v>53</v>
      </c>
      <c r="E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30" hidden="1" customHeight="1">
      <c r="A142" s="94"/>
      <c r="B142" s="94"/>
      <c r="D142" s="417" t="s">
        <v>54</v>
      </c>
      <c r="E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30" hidden="1" customHeight="1">
      <c r="A143" s="94"/>
      <c r="B143" s="94"/>
      <c r="D143" s="417" t="s">
        <v>55</v>
      </c>
      <c r="E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30" hidden="1" customHeight="1">
      <c r="A144" s="94"/>
      <c r="B144" s="94"/>
    </row>
    <row r="145" spans="1:15" ht="30" hidden="1" customHeight="1">
      <c r="A145" s="94"/>
      <c r="B145" s="94"/>
      <c r="D145" s="417" t="s">
        <v>29</v>
      </c>
      <c r="E145" s="416"/>
      <c r="F145" s="92"/>
      <c r="G145" s="92"/>
      <c r="H145" s="1"/>
      <c r="I145" s="1"/>
      <c r="J145" s="1"/>
      <c r="K145" s="1"/>
      <c r="L145" s="1"/>
      <c r="M145" s="1"/>
      <c r="N145" s="1"/>
      <c r="O145" s="1"/>
    </row>
    <row r="146" spans="1:15" ht="30" hidden="1" customHeight="1">
      <c r="A146" s="94"/>
      <c r="B146" s="94"/>
      <c r="D146" s="417" t="s">
        <v>33</v>
      </c>
      <c r="E146" s="1"/>
      <c r="F146" s="1"/>
      <c r="G146" s="416"/>
      <c r="H146" s="416"/>
      <c r="I146" s="416"/>
      <c r="J146" s="416"/>
      <c r="K146" s="416"/>
      <c r="L146" s="416"/>
      <c r="M146" s="416"/>
      <c r="N146" s="416"/>
      <c r="O146" s="416"/>
    </row>
    <row r="147" spans="1:15" ht="30" hidden="1" customHeight="1">
      <c r="A147" s="94"/>
      <c r="B147" s="94"/>
      <c r="D147" s="417" t="s">
        <v>35</v>
      </c>
      <c r="E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30" hidden="1" customHeight="1">
      <c r="A148" s="94"/>
      <c r="B148" s="94"/>
      <c r="D148" s="417" t="s">
        <v>37</v>
      </c>
      <c r="E148" s="1"/>
      <c r="G148" s="416"/>
      <c r="H148" s="416"/>
      <c r="I148" s="416"/>
      <c r="J148" s="1"/>
      <c r="K148" s="1"/>
      <c r="L148" s="1"/>
      <c r="M148" s="1"/>
      <c r="N148" s="1"/>
      <c r="O148" s="1"/>
    </row>
    <row r="149" spans="1:15" ht="30" hidden="1" customHeight="1">
      <c r="A149" s="94"/>
      <c r="B149" s="94"/>
      <c r="D149" s="417" t="s">
        <v>39</v>
      </c>
      <c r="E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30" hidden="1" customHeight="1">
      <c r="A150" s="94"/>
      <c r="B150" s="94"/>
      <c r="D150" s="417" t="s">
        <v>49</v>
      </c>
      <c r="E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30" hidden="1" customHeight="1">
      <c r="A151" s="94"/>
      <c r="B151" s="94"/>
      <c r="D151" s="417" t="s">
        <v>50</v>
      </c>
      <c r="E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30" hidden="1" customHeight="1">
      <c r="A152" s="94"/>
      <c r="B152" s="94"/>
      <c r="D152" s="417" t="s">
        <v>51</v>
      </c>
      <c r="E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30" hidden="1" customHeight="1">
      <c r="A153" s="94"/>
      <c r="B153" s="94"/>
      <c r="D153" s="64" t="s">
        <v>52</v>
      </c>
      <c r="E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30" hidden="1" customHeight="1">
      <c r="A154" s="94"/>
      <c r="B154" s="94"/>
      <c r="D154" s="417" t="s">
        <v>53</v>
      </c>
      <c r="E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30" hidden="1" customHeight="1">
      <c r="A155" s="94"/>
      <c r="B155" s="94"/>
      <c r="D155" s="417" t="s">
        <v>54</v>
      </c>
      <c r="E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30" hidden="1" customHeight="1">
      <c r="A156" s="94"/>
      <c r="B156" s="94"/>
      <c r="D156" s="417" t="s">
        <v>55</v>
      </c>
      <c r="E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30" hidden="1" customHeight="1">
      <c r="A157" s="94"/>
      <c r="B157" s="94"/>
    </row>
    <row r="158" spans="1:15" ht="30" hidden="1" customHeight="1">
      <c r="A158" s="94"/>
      <c r="B158" s="94"/>
      <c r="D158" s="417" t="s">
        <v>29</v>
      </c>
      <c r="E158" s="416"/>
      <c r="F158" s="92"/>
      <c r="G158" s="92"/>
      <c r="H158" s="1"/>
      <c r="I158" s="1"/>
      <c r="J158" s="1"/>
      <c r="K158" s="1"/>
      <c r="L158" s="1"/>
      <c r="M158" s="1"/>
      <c r="N158" s="1"/>
      <c r="O158" s="1"/>
    </row>
    <row r="159" spans="1:15" ht="30" hidden="1" customHeight="1">
      <c r="A159" s="94"/>
      <c r="B159" s="94"/>
      <c r="D159" s="417" t="s">
        <v>33</v>
      </c>
      <c r="E159" s="1"/>
      <c r="F159" s="1"/>
      <c r="G159" s="416"/>
      <c r="H159" s="416"/>
      <c r="I159" s="416"/>
      <c r="J159" s="416"/>
      <c r="K159" s="416"/>
      <c r="L159" s="416"/>
      <c r="M159" s="416"/>
      <c r="N159" s="416"/>
      <c r="O159" s="416"/>
    </row>
    <row r="160" spans="1:15" ht="30" hidden="1" customHeight="1">
      <c r="A160" s="94"/>
      <c r="B160" s="94"/>
      <c r="D160" s="417" t="s">
        <v>35</v>
      </c>
      <c r="E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30" hidden="1" customHeight="1">
      <c r="A161" s="94"/>
      <c r="B161" s="94"/>
      <c r="D161" s="417" t="s">
        <v>37</v>
      </c>
      <c r="E161" s="1"/>
      <c r="G161" s="416"/>
      <c r="H161" s="416"/>
      <c r="I161" s="416"/>
      <c r="J161" s="1"/>
      <c r="K161" s="1"/>
      <c r="L161" s="1"/>
      <c r="M161" s="1"/>
      <c r="N161" s="1"/>
      <c r="O161" s="1"/>
    </row>
    <row r="162" spans="1:15" ht="30" hidden="1" customHeight="1">
      <c r="A162" s="94"/>
      <c r="B162" s="94"/>
      <c r="D162" s="417" t="s">
        <v>39</v>
      </c>
      <c r="E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30" hidden="1" customHeight="1">
      <c r="A163" s="94"/>
      <c r="B163" s="94"/>
      <c r="D163" s="417" t="s">
        <v>49</v>
      </c>
      <c r="E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30" hidden="1" customHeight="1">
      <c r="A164" s="94"/>
      <c r="B164" s="94"/>
      <c r="D164" s="417" t="s">
        <v>50</v>
      </c>
      <c r="E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30" hidden="1" customHeight="1">
      <c r="A165" s="94"/>
      <c r="B165" s="94"/>
      <c r="D165" s="417" t="s">
        <v>51</v>
      </c>
      <c r="E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30" hidden="1" customHeight="1">
      <c r="A166" s="94"/>
      <c r="B166" s="94"/>
      <c r="D166" s="417" t="s">
        <v>52</v>
      </c>
      <c r="E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30" hidden="1" customHeight="1">
      <c r="A167" s="94"/>
      <c r="B167" s="94"/>
      <c r="D167" s="64" t="s">
        <v>53</v>
      </c>
      <c r="E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30" hidden="1" customHeight="1">
      <c r="A168" s="94"/>
      <c r="B168" s="94"/>
      <c r="D168" s="417" t="s">
        <v>54</v>
      </c>
      <c r="E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30" hidden="1" customHeight="1">
      <c r="A169" s="94"/>
      <c r="B169" s="94"/>
      <c r="D169" s="417" t="s">
        <v>55</v>
      </c>
      <c r="E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30" hidden="1" customHeight="1">
      <c r="A170" s="94"/>
      <c r="B170" s="94"/>
    </row>
    <row r="171" spans="1:15" ht="30" hidden="1" customHeight="1">
      <c r="A171" s="94"/>
      <c r="B171" s="94"/>
      <c r="D171" s="417" t="s">
        <v>29</v>
      </c>
      <c r="E171" s="416"/>
      <c r="F171" s="92"/>
      <c r="G171" s="92"/>
      <c r="H171" s="1"/>
      <c r="I171" s="1"/>
      <c r="J171" s="1"/>
      <c r="K171" s="1"/>
      <c r="L171" s="1"/>
      <c r="M171" s="1"/>
      <c r="N171" s="1"/>
      <c r="O171" s="1"/>
    </row>
    <row r="172" spans="1:15" ht="30" hidden="1" customHeight="1">
      <c r="A172" s="94"/>
      <c r="B172" s="94"/>
      <c r="D172" s="417" t="s">
        <v>33</v>
      </c>
      <c r="E172" s="1"/>
      <c r="F172" s="1"/>
      <c r="G172" s="416"/>
      <c r="H172" s="416"/>
      <c r="I172" s="416"/>
      <c r="J172" s="416"/>
      <c r="K172" s="416"/>
      <c r="L172" s="416"/>
      <c r="M172" s="416"/>
      <c r="N172" s="416"/>
      <c r="O172" s="416"/>
    </row>
    <row r="173" spans="1:15" ht="30" hidden="1" customHeight="1">
      <c r="A173" s="94"/>
      <c r="B173" s="94"/>
      <c r="D173" s="417" t="s">
        <v>35</v>
      </c>
      <c r="E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30" hidden="1" customHeight="1">
      <c r="A174" s="94"/>
      <c r="B174" s="94"/>
      <c r="D174" s="417" t="s">
        <v>37</v>
      </c>
      <c r="E174" s="1"/>
      <c r="G174" s="416"/>
      <c r="H174" s="416"/>
      <c r="I174" s="416"/>
      <c r="J174" s="1"/>
      <c r="K174" s="1"/>
      <c r="L174" s="1"/>
      <c r="M174" s="1"/>
      <c r="N174" s="1"/>
      <c r="O174" s="1"/>
    </row>
    <row r="175" spans="1:15" ht="30" hidden="1" customHeight="1">
      <c r="A175" s="94"/>
      <c r="B175" s="94"/>
      <c r="D175" s="417" t="s">
        <v>39</v>
      </c>
      <c r="E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30" hidden="1" customHeight="1">
      <c r="A176" s="94"/>
      <c r="B176" s="94"/>
      <c r="D176" s="417" t="s">
        <v>49</v>
      </c>
      <c r="E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30" hidden="1" customHeight="1">
      <c r="A177" s="94"/>
      <c r="B177" s="94"/>
      <c r="D177" s="417" t="s">
        <v>50</v>
      </c>
      <c r="E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30" hidden="1" customHeight="1">
      <c r="A178" s="94"/>
      <c r="B178" s="94"/>
      <c r="D178" s="417" t="s">
        <v>51</v>
      </c>
      <c r="E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30" hidden="1" customHeight="1">
      <c r="A179" s="94"/>
      <c r="B179" s="94"/>
      <c r="D179" s="417" t="s">
        <v>52</v>
      </c>
      <c r="E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30" hidden="1" customHeight="1">
      <c r="A180" s="94"/>
      <c r="B180" s="94"/>
      <c r="D180" s="417" t="s">
        <v>53</v>
      </c>
      <c r="E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30" hidden="1" customHeight="1">
      <c r="A181" s="94"/>
      <c r="B181" s="94"/>
      <c r="D181" s="64" t="s">
        <v>54</v>
      </c>
      <c r="E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30" hidden="1" customHeight="1">
      <c r="A182" s="94"/>
      <c r="B182" s="94"/>
      <c r="D182" s="417" t="s">
        <v>55</v>
      </c>
      <c r="E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30" hidden="1" customHeight="1">
      <c r="A183" s="94"/>
      <c r="B183" s="94"/>
    </row>
    <row r="184" spans="1:15" ht="30" hidden="1" customHeight="1">
      <c r="A184" s="94"/>
      <c r="B184" s="94"/>
      <c r="D184" s="417" t="s">
        <v>29</v>
      </c>
      <c r="E184" s="416"/>
      <c r="F184" s="92"/>
      <c r="G184" s="92"/>
      <c r="H184" s="1"/>
      <c r="I184" s="1"/>
      <c r="J184" s="1"/>
      <c r="K184" s="1"/>
      <c r="L184" s="1"/>
      <c r="M184" s="1"/>
      <c r="N184" s="1"/>
      <c r="O184" s="1"/>
    </row>
    <row r="185" spans="1:15" ht="30" hidden="1" customHeight="1">
      <c r="A185" s="94"/>
      <c r="B185" s="94"/>
      <c r="D185" s="417" t="s">
        <v>33</v>
      </c>
      <c r="E185" s="1"/>
      <c r="F185" s="1"/>
      <c r="G185" s="416"/>
      <c r="H185" s="416"/>
      <c r="I185" s="416"/>
      <c r="J185" s="416"/>
      <c r="K185" s="416"/>
      <c r="L185" s="416"/>
      <c r="M185" s="416"/>
      <c r="N185" s="416"/>
      <c r="O185" s="416"/>
    </row>
    <row r="186" spans="1:15" ht="30" hidden="1" customHeight="1">
      <c r="A186" s="94"/>
      <c r="B186" s="94"/>
      <c r="D186" s="417" t="s">
        <v>35</v>
      </c>
      <c r="E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30" hidden="1" customHeight="1">
      <c r="A187" s="94"/>
      <c r="B187" s="94"/>
      <c r="D187" s="417" t="s">
        <v>37</v>
      </c>
      <c r="E187" s="1"/>
      <c r="G187" s="416"/>
      <c r="H187" s="416"/>
      <c r="I187" s="416"/>
      <c r="J187" s="1"/>
      <c r="K187" s="1"/>
      <c r="L187" s="1"/>
      <c r="M187" s="1"/>
      <c r="N187" s="1"/>
      <c r="O187" s="1"/>
    </row>
    <row r="188" spans="1:15" ht="30" hidden="1" customHeight="1">
      <c r="A188" s="94"/>
      <c r="B188" s="94"/>
      <c r="D188" s="417" t="s">
        <v>39</v>
      </c>
      <c r="E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30" hidden="1" customHeight="1">
      <c r="A189" s="94"/>
      <c r="B189" s="94"/>
      <c r="D189" s="417" t="s">
        <v>49</v>
      </c>
      <c r="E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30" hidden="1" customHeight="1">
      <c r="A190" s="94"/>
      <c r="B190" s="94"/>
      <c r="D190" s="417" t="s">
        <v>50</v>
      </c>
      <c r="E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30" hidden="1" customHeight="1">
      <c r="A191" s="94"/>
      <c r="B191" s="94"/>
      <c r="D191" s="417" t="s">
        <v>51</v>
      </c>
      <c r="E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30" hidden="1" customHeight="1">
      <c r="A192" s="94"/>
      <c r="B192" s="94"/>
      <c r="D192" s="417" t="s">
        <v>52</v>
      </c>
      <c r="E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30" hidden="1" customHeight="1">
      <c r="A193" s="94"/>
      <c r="B193" s="94"/>
      <c r="D193" s="417" t="s">
        <v>53</v>
      </c>
      <c r="E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30" hidden="1" customHeight="1">
      <c r="A194" s="94"/>
      <c r="B194" s="94"/>
      <c r="D194" s="417" t="s">
        <v>54</v>
      </c>
      <c r="E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30" hidden="1" customHeight="1">
      <c r="A195" s="94"/>
      <c r="B195" s="94"/>
      <c r="D195" s="64" t="s">
        <v>55</v>
      </c>
      <c r="E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24.95" customHeight="1">
      <c r="A196" s="94"/>
      <c r="B196" s="94"/>
    </row>
    <row r="197" spans="1:15" ht="16.5" customHeight="1"/>
    <row r="198" spans="1:15" ht="16.5" customHeight="1"/>
    <row r="199" spans="1:15" ht="16.5" customHeight="1"/>
    <row r="200" spans="1:15" ht="16.5" customHeight="1"/>
    <row r="201" spans="1:15" ht="16.5" customHeight="1"/>
    <row r="202" spans="1:15" ht="16.5" customHeight="1"/>
    <row r="203" spans="1:15" ht="16.5" customHeight="1"/>
    <row r="204" spans="1:15" ht="16.5" customHeight="1"/>
    <row r="205" spans="1:15" ht="16.5" customHeight="1"/>
    <row r="206" spans="1:15" ht="16.5" customHeight="1"/>
    <row r="207" spans="1:15" ht="16.5" customHeight="1"/>
    <row r="208" spans="1:15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  <row r="1358" ht="16.5" customHeight="1"/>
    <row r="1359" ht="16.5" customHeight="1"/>
    <row r="1360" ht="16.5" customHeight="1"/>
    <row r="1361" ht="16.5" customHeight="1"/>
    <row r="1362" ht="16.5" customHeight="1"/>
    <row r="1363" ht="16.5" customHeight="1"/>
    <row r="1364" ht="16.5" customHeight="1"/>
    <row r="1365" ht="16.5" customHeight="1"/>
    <row r="1366" ht="16.5" customHeight="1"/>
    <row r="1367" ht="16.5" customHeight="1"/>
    <row r="1368" ht="16.5" customHeight="1"/>
    <row r="1369" ht="16.5" customHeight="1"/>
    <row r="1370" ht="16.5" customHeight="1"/>
    <row r="1371" ht="16.5" customHeight="1"/>
    <row r="1372" ht="16.5" customHeight="1"/>
    <row r="1373" ht="16.5" customHeight="1"/>
    <row r="1374" ht="16.5" customHeight="1"/>
    <row r="1375" ht="16.5" customHeight="1"/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/>
    <row r="1404" ht="16.5" customHeight="1"/>
    <row r="1405" ht="16.5" customHeight="1"/>
    <row r="1406" ht="16.5" customHeight="1"/>
    <row r="1407" ht="16.5" customHeight="1"/>
    <row r="1408" ht="16.5" customHeight="1"/>
    <row r="1409" ht="16.5" customHeight="1"/>
    <row r="1410" ht="16.5" customHeight="1"/>
    <row r="1411" ht="16.5" customHeight="1"/>
    <row r="1412" ht="16.5" customHeight="1"/>
    <row r="1413" ht="16.5" customHeight="1"/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  <row r="1425" ht="16.5" customHeight="1"/>
    <row r="1426" ht="16.5" customHeight="1"/>
    <row r="1427" ht="16.5" customHeight="1"/>
    <row r="1428" ht="16.5" customHeight="1"/>
    <row r="1429" ht="16.5" customHeight="1"/>
    <row r="1430" ht="16.5" customHeight="1"/>
    <row r="1431" ht="16.5" customHeight="1"/>
    <row r="1432" ht="16.5" customHeight="1"/>
    <row r="1433" ht="16.5" customHeight="1"/>
    <row r="1434" ht="16.5" customHeight="1"/>
    <row r="1435" ht="16.5" customHeight="1"/>
    <row r="1436" ht="16.5" customHeight="1"/>
    <row r="1437" ht="16.5" customHeight="1"/>
    <row r="1438" ht="16.5" customHeight="1"/>
    <row r="1439" ht="16.5" customHeight="1"/>
    <row r="1440" ht="16.5" customHeight="1"/>
    <row r="1441" ht="16.5" customHeight="1"/>
    <row r="1442" ht="16.5" customHeight="1"/>
    <row r="1443" ht="16.5" customHeight="1"/>
    <row r="1444" ht="16.5" customHeight="1"/>
    <row r="1445" ht="16.5" customHeight="1"/>
    <row r="1446" ht="16.5" customHeight="1"/>
    <row r="1447" ht="16.5" customHeight="1"/>
    <row r="1448" ht="16.5" customHeight="1"/>
    <row r="1449" ht="16.5" customHeight="1"/>
    <row r="1450" ht="16.5" customHeight="1"/>
    <row r="1451" ht="16.5" customHeight="1"/>
    <row r="1452" ht="16.5" customHeight="1"/>
    <row r="1453" ht="16.5" customHeight="1"/>
    <row r="1454" ht="16.5" customHeight="1"/>
    <row r="1455" ht="16.5" customHeight="1"/>
    <row r="1456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ht="16.5" customHeight="1"/>
    <row r="1474" ht="16.5" customHeight="1"/>
    <row r="1475" ht="16.5" customHeight="1"/>
    <row r="1476" ht="16.5" customHeight="1"/>
    <row r="1477" ht="16.5" customHeight="1"/>
    <row r="1478" ht="16.5" customHeight="1"/>
    <row r="1479" ht="16.5" customHeight="1"/>
    <row r="1480" ht="16.5" customHeight="1"/>
    <row r="1481" ht="16.5" customHeight="1"/>
    <row r="1482" ht="16.5" customHeight="1"/>
    <row r="1483" ht="16.5" customHeight="1"/>
    <row r="1484" ht="16.5" customHeight="1"/>
    <row r="1485" ht="16.5" customHeight="1"/>
    <row r="1486" ht="16.5" customHeight="1"/>
    <row r="1487" ht="16.5" customHeight="1"/>
    <row r="1488" ht="16.5" customHeight="1"/>
    <row r="1489" ht="16.5" customHeight="1"/>
    <row r="1490" ht="16.5" customHeight="1"/>
    <row r="1491" ht="16.5" customHeight="1"/>
    <row r="1492" ht="16.5" customHeight="1"/>
    <row r="1493" ht="16.5" customHeight="1"/>
    <row r="1494" ht="16.5" customHeight="1"/>
    <row r="1495" ht="16.5" customHeight="1"/>
    <row r="1496" ht="16.5" customHeight="1"/>
    <row r="1497" ht="16.5" customHeight="1"/>
    <row r="1498" ht="16.5" customHeight="1"/>
    <row r="1499" ht="16.5" customHeight="1"/>
    <row r="1500" ht="16.5" customHeight="1"/>
    <row r="1501" ht="16.5" customHeight="1"/>
    <row r="1502" ht="16.5" customHeight="1"/>
    <row r="1503" ht="16.5" customHeight="1"/>
    <row r="1504" ht="16.5" customHeight="1"/>
    <row r="1505" ht="16.5" customHeight="1"/>
    <row r="1506" ht="16.5" customHeight="1"/>
    <row r="1507" ht="16.5" customHeight="1"/>
    <row r="1508" ht="16.5" customHeight="1"/>
    <row r="1509" ht="16.5" customHeight="1"/>
    <row r="1510" ht="16.5" customHeight="1"/>
    <row r="1511" ht="16.5" customHeight="1"/>
    <row r="1512" ht="16.5" customHeight="1"/>
    <row r="1513" ht="16.5" customHeight="1"/>
    <row r="1514" ht="16.5" customHeight="1"/>
    <row r="1515" ht="16.5" customHeight="1"/>
    <row r="1516" ht="16.5" customHeight="1"/>
    <row r="1517" ht="16.5" customHeight="1"/>
    <row r="1518" ht="16.5" customHeight="1"/>
    <row r="1519" ht="16.5" customHeight="1"/>
    <row r="1520" ht="16.5" customHeight="1"/>
    <row r="1521" ht="16.5" customHeight="1"/>
    <row r="1522" ht="16.5" customHeight="1"/>
    <row r="1523" ht="16.5" customHeight="1"/>
    <row r="1524" ht="16.5" customHeight="1"/>
    <row r="1525" ht="16.5" customHeight="1"/>
    <row r="1526" ht="16.5" customHeight="1"/>
  </sheetData>
  <sheetProtection formatCells="0" formatColumns="0" formatRows="0" insertColumns="0" insertRows="0" insertHyperlinks="0" deleteColumns="0" deleteRows="0" selectLockedCells="1" sort="0" autoFilter="0" pivotTables="0"/>
  <mergeCells count="5">
    <mergeCell ref="D10:E10"/>
    <mergeCell ref="D23:E23"/>
    <mergeCell ref="J3:K3"/>
    <mergeCell ref="D3:E3"/>
    <mergeCell ref="D40:E40"/>
  </mergeCells>
  <phoneticPr fontId="3" type="noConversion"/>
  <conditionalFormatting sqref="E15:P15">
    <cfRule type="cellIs" dxfId="52" priority="4" operator="lessThan">
      <formula>$R$7</formula>
    </cfRule>
    <cfRule type="cellIs" dxfId="51" priority="6" operator="greaterThanOrEqual">
      <formula>$R$7</formula>
    </cfRule>
  </conditionalFormatting>
  <conditionalFormatting sqref="E19:P19">
    <cfRule type="cellIs" dxfId="50" priority="3" operator="lessThan">
      <formula>$R$8</formula>
    </cfRule>
    <cfRule type="cellIs" dxfId="49" priority="5" operator="greaterThanOrEqual">
      <formula>$R$8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6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1"/>
    <pageSetUpPr autoPageBreaks="0" fitToPage="1"/>
  </sheetPr>
  <dimension ref="A1:R18"/>
  <sheetViews>
    <sheetView showGridLines="0" zoomScaleNormal="100" workbookViewId="0">
      <selection activeCell="S17" sqref="S17"/>
    </sheetView>
  </sheetViews>
  <sheetFormatPr defaultRowHeight="15"/>
  <cols>
    <col min="1" max="1" width="4.5703125" customWidth="1"/>
    <col min="2" max="17" width="10.5703125" customWidth="1"/>
    <col min="18" max="18" width="4.5703125" customWidth="1"/>
  </cols>
  <sheetData>
    <row r="1" spans="1:18" ht="40.5" customHeight="1">
      <c r="A1" s="12"/>
      <c r="B1" s="232" t="s">
        <v>135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5.75" thickBot="1"/>
    <row r="3" spans="1:18" ht="30" customHeight="1" thickBot="1">
      <c r="B3" s="442" t="s">
        <v>157</v>
      </c>
      <c r="C3" s="425" t="s">
        <v>1</v>
      </c>
      <c r="D3" s="445" t="s">
        <v>10</v>
      </c>
      <c r="E3" s="445" t="s">
        <v>6</v>
      </c>
      <c r="F3" s="445" t="s">
        <v>11</v>
      </c>
      <c r="G3" s="442" t="s">
        <v>12</v>
      </c>
      <c r="H3" s="439" t="s">
        <v>195</v>
      </c>
      <c r="I3" s="439" t="s">
        <v>241</v>
      </c>
      <c r="J3" s="439" t="s">
        <v>306</v>
      </c>
      <c r="K3" s="439" t="s">
        <v>13</v>
      </c>
      <c r="L3" s="439" t="s">
        <v>30</v>
      </c>
      <c r="M3" s="439" t="s">
        <v>185</v>
      </c>
      <c r="N3" s="439" t="s">
        <v>14</v>
      </c>
      <c r="O3" s="439" t="s">
        <v>31</v>
      </c>
      <c r="P3" s="439" t="s">
        <v>327</v>
      </c>
      <c r="Q3" s="439" t="s">
        <v>336</v>
      </c>
    </row>
    <row r="4" spans="1:18" ht="18" customHeight="1">
      <c r="B4" s="438" t="s">
        <v>186</v>
      </c>
      <c r="C4" s="426" t="s">
        <v>3</v>
      </c>
      <c r="D4" s="446" t="s">
        <v>15</v>
      </c>
      <c r="E4" s="446" t="s">
        <v>234</v>
      </c>
      <c r="F4" s="446" t="s">
        <v>125</v>
      </c>
      <c r="G4" s="443" t="s">
        <v>16</v>
      </c>
      <c r="H4" s="440" t="s">
        <v>196</v>
      </c>
      <c r="I4" s="440" t="s">
        <v>5</v>
      </c>
      <c r="J4" s="440" t="s">
        <v>307</v>
      </c>
      <c r="K4" s="440" t="s">
        <v>100</v>
      </c>
      <c r="L4" s="440" t="s">
        <v>245</v>
      </c>
      <c r="M4" s="440" t="s">
        <v>312</v>
      </c>
      <c r="N4" s="440" t="s">
        <v>316</v>
      </c>
      <c r="O4" s="440" t="s">
        <v>320</v>
      </c>
      <c r="P4" s="440" t="s">
        <v>328</v>
      </c>
      <c r="Q4" s="440" t="s">
        <v>330</v>
      </c>
    </row>
    <row r="5" spans="1:18" ht="18" customHeight="1">
      <c r="B5" s="438" t="s">
        <v>99</v>
      </c>
      <c r="C5" s="427" t="s">
        <v>302</v>
      </c>
      <c r="D5" s="404" t="s">
        <v>17</v>
      </c>
      <c r="E5" s="404" t="s">
        <v>270</v>
      </c>
      <c r="F5" s="404" t="s">
        <v>117</v>
      </c>
      <c r="G5" s="438" t="s">
        <v>18</v>
      </c>
      <c r="H5" s="441" t="s">
        <v>197</v>
      </c>
      <c r="I5" s="441" t="s">
        <v>19</v>
      </c>
      <c r="J5" s="441" t="s">
        <v>308</v>
      </c>
      <c r="K5" s="441" t="s">
        <v>101</v>
      </c>
      <c r="L5" s="441" t="s">
        <v>246</v>
      </c>
      <c r="M5" s="441" t="s">
        <v>313</v>
      </c>
      <c r="N5" s="441" t="s">
        <v>317</v>
      </c>
      <c r="O5" s="441" t="s">
        <v>321</v>
      </c>
      <c r="P5" s="441" t="s">
        <v>329</v>
      </c>
      <c r="Q5" s="441" t="s">
        <v>331</v>
      </c>
    </row>
    <row r="6" spans="1:18" ht="18" customHeight="1">
      <c r="B6" s="438" t="s">
        <v>333</v>
      </c>
      <c r="C6" s="427" t="s">
        <v>303</v>
      </c>
      <c r="D6" s="404" t="s">
        <v>237</v>
      </c>
      <c r="E6" s="404" t="s">
        <v>20</v>
      </c>
      <c r="F6" s="404" t="s">
        <v>210</v>
      </c>
      <c r="G6" s="438" t="s">
        <v>191</v>
      </c>
      <c r="H6" s="441" t="s">
        <v>199</v>
      </c>
      <c r="I6" s="441" t="s">
        <v>21</v>
      </c>
      <c r="J6" s="441" t="s">
        <v>122</v>
      </c>
      <c r="K6" s="441" t="s">
        <v>102</v>
      </c>
      <c r="L6" s="441" t="s">
        <v>247</v>
      </c>
      <c r="M6" s="441" t="s">
        <v>314</v>
      </c>
      <c r="N6" s="441" t="s">
        <v>114</v>
      </c>
      <c r="O6" s="441" t="s">
        <v>322</v>
      </c>
      <c r="P6" s="441" t="s">
        <v>98</v>
      </c>
      <c r="Q6" s="441"/>
    </row>
    <row r="7" spans="1:18" ht="18" customHeight="1">
      <c r="B7" s="438" t="s">
        <v>335</v>
      </c>
      <c r="C7" s="427" t="s">
        <v>304</v>
      </c>
      <c r="D7" s="404" t="s">
        <v>238</v>
      </c>
      <c r="E7" s="404" t="s">
        <v>83</v>
      </c>
      <c r="F7" s="404" t="s">
        <v>211</v>
      </c>
      <c r="G7" s="438" t="s">
        <v>232</v>
      </c>
      <c r="H7" s="441" t="s">
        <v>198</v>
      </c>
      <c r="I7" s="441" t="s">
        <v>23</v>
      </c>
      <c r="J7" s="441" t="s">
        <v>123</v>
      </c>
      <c r="K7" s="441" t="s">
        <v>207</v>
      </c>
      <c r="L7" s="441" t="s">
        <v>311</v>
      </c>
      <c r="M7" s="441" t="s">
        <v>326</v>
      </c>
      <c r="N7" s="441" t="s">
        <v>115</v>
      </c>
      <c r="O7" s="441" t="s">
        <v>323</v>
      </c>
      <c r="P7" s="441"/>
      <c r="Q7" s="441"/>
    </row>
    <row r="8" spans="1:18" ht="18" customHeight="1">
      <c r="B8" s="438"/>
      <c r="C8" s="427" t="s">
        <v>94</v>
      </c>
      <c r="D8" s="404" t="s">
        <v>239</v>
      </c>
      <c r="E8" s="404" t="s">
        <v>24</v>
      </c>
      <c r="F8" s="404" t="s">
        <v>118</v>
      </c>
      <c r="G8" s="438" t="s">
        <v>134</v>
      </c>
      <c r="H8" s="441" t="s">
        <v>200</v>
      </c>
      <c r="I8" s="441" t="s">
        <v>242</v>
      </c>
      <c r="J8" s="441" t="s">
        <v>309</v>
      </c>
      <c r="K8" s="441" t="s">
        <v>208</v>
      </c>
      <c r="L8" s="441" t="s">
        <v>209</v>
      </c>
      <c r="M8" s="441" t="s">
        <v>318</v>
      </c>
      <c r="N8" s="441" t="s">
        <v>116</v>
      </c>
      <c r="O8" s="441" t="s">
        <v>324</v>
      </c>
      <c r="P8" s="441"/>
      <c r="Q8" s="441"/>
    </row>
    <row r="9" spans="1:18" ht="18" customHeight="1">
      <c r="B9" s="438"/>
      <c r="C9" s="427" t="s">
        <v>235</v>
      </c>
      <c r="D9" s="404" t="s">
        <v>240</v>
      </c>
      <c r="E9" s="5" t="s">
        <v>25</v>
      </c>
      <c r="F9" s="404" t="s">
        <v>119</v>
      </c>
      <c r="G9" s="438" t="s">
        <v>231</v>
      </c>
      <c r="H9" s="441"/>
      <c r="I9" s="441" t="s">
        <v>243</v>
      </c>
      <c r="J9" s="441"/>
      <c r="K9" s="441"/>
      <c r="L9" s="441"/>
      <c r="M9" s="441" t="s">
        <v>319</v>
      </c>
      <c r="N9" s="441"/>
      <c r="O9" s="441" t="s">
        <v>325</v>
      </c>
      <c r="P9" s="441"/>
      <c r="Q9" s="441"/>
    </row>
    <row r="10" spans="1:18" ht="18" customHeight="1">
      <c r="B10" s="438"/>
      <c r="C10" s="427" t="s">
        <v>74</v>
      </c>
      <c r="D10" s="5"/>
      <c r="E10" s="447"/>
      <c r="F10" s="404" t="s">
        <v>120</v>
      </c>
      <c r="G10" s="438"/>
      <c r="H10" s="441"/>
      <c r="I10" s="441" t="s">
        <v>244</v>
      </c>
      <c r="J10" s="441"/>
      <c r="K10" s="441"/>
      <c r="L10" s="441"/>
      <c r="M10" s="441" t="s">
        <v>298</v>
      </c>
      <c r="N10" s="441"/>
      <c r="O10" s="441"/>
      <c r="P10" s="441"/>
      <c r="Q10" s="441"/>
    </row>
    <row r="11" spans="1:18" ht="18" customHeight="1">
      <c r="B11" s="438"/>
      <c r="C11" s="427" t="s">
        <v>236</v>
      </c>
      <c r="D11" s="447"/>
      <c r="E11" s="404"/>
      <c r="F11" s="404" t="s">
        <v>124</v>
      </c>
      <c r="G11" s="438"/>
      <c r="H11" s="441"/>
      <c r="I11" s="441"/>
      <c r="J11" s="441"/>
      <c r="K11" s="441"/>
      <c r="L11" s="441"/>
      <c r="M11" s="441" t="s">
        <v>315</v>
      </c>
      <c r="N11" s="441"/>
      <c r="O11" s="441"/>
      <c r="P11" s="441"/>
      <c r="Q11" s="441"/>
    </row>
    <row r="12" spans="1:18" ht="18" customHeight="1">
      <c r="B12" s="438"/>
      <c r="C12" s="444" t="s">
        <v>187</v>
      </c>
      <c r="D12" s="404"/>
      <c r="E12" s="404"/>
      <c r="F12" s="5" t="s">
        <v>121</v>
      </c>
      <c r="G12" s="438"/>
      <c r="H12" s="441"/>
      <c r="I12" s="441"/>
      <c r="J12" s="441"/>
      <c r="K12" s="441"/>
      <c r="L12" s="441"/>
      <c r="M12" s="441" t="s">
        <v>110</v>
      </c>
      <c r="N12" s="441"/>
      <c r="O12" s="441"/>
      <c r="P12" s="441"/>
      <c r="Q12" s="441"/>
    </row>
    <row r="13" spans="1:18" ht="18" customHeight="1">
      <c r="B13" s="351"/>
      <c r="C13" s="448"/>
      <c r="D13" s="404"/>
      <c r="E13" s="404"/>
      <c r="F13" s="447"/>
      <c r="G13" s="438"/>
      <c r="H13" s="441"/>
      <c r="I13" s="441"/>
      <c r="J13" s="441"/>
      <c r="K13" s="441"/>
      <c r="L13" s="441"/>
      <c r="M13" s="441" t="s">
        <v>111</v>
      </c>
      <c r="N13" s="441"/>
      <c r="O13" s="441"/>
      <c r="P13" s="441"/>
      <c r="Q13" s="441"/>
    </row>
    <row r="14" spans="1:18" ht="18" customHeight="1">
      <c r="B14" s="351"/>
      <c r="C14" s="427"/>
      <c r="D14" s="404"/>
      <c r="E14" s="404"/>
      <c r="F14" s="404"/>
      <c r="G14" s="438"/>
      <c r="H14" s="441"/>
      <c r="I14" s="441"/>
      <c r="J14" s="441"/>
      <c r="K14" s="441"/>
      <c r="L14" s="441"/>
      <c r="M14" s="441" t="s">
        <v>112</v>
      </c>
      <c r="N14" s="441"/>
      <c r="O14" s="441"/>
      <c r="P14" s="441"/>
      <c r="Q14" s="441"/>
    </row>
    <row r="15" spans="1:18" ht="18" customHeight="1">
      <c r="B15" s="351"/>
      <c r="C15" s="427"/>
      <c r="D15" s="404"/>
      <c r="E15" s="404"/>
      <c r="F15" s="404"/>
      <c r="G15" s="438"/>
      <c r="H15" s="441"/>
      <c r="I15" s="441"/>
      <c r="J15" s="441"/>
      <c r="K15" s="441"/>
      <c r="L15" s="441"/>
      <c r="M15" s="441" t="s">
        <v>113</v>
      </c>
      <c r="N15" s="441"/>
      <c r="O15" s="441"/>
      <c r="P15" s="441"/>
      <c r="Q15" s="441"/>
    </row>
    <row r="16" spans="1:18" ht="18" customHeight="1">
      <c r="B16" s="351"/>
      <c r="C16" s="427"/>
      <c r="D16" s="404"/>
      <c r="E16" s="404"/>
      <c r="F16" s="404"/>
      <c r="G16" s="438"/>
      <c r="H16" s="441"/>
      <c r="I16" s="441"/>
      <c r="J16" s="441"/>
      <c r="K16" s="441"/>
      <c r="L16" s="441"/>
      <c r="M16" s="441"/>
      <c r="N16" s="441"/>
      <c r="O16" s="441"/>
      <c r="P16" s="441"/>
      <c r="Q16" s="441"/>
    </row>
    <row r="17" spans="2:17" ht="18" customHeight="1">
      <c r="B17" s="351"/>
      <c r="C17" s="427"/>
      <c r="D17" s="404"/>
      <c r="E17" s="404"/>
      <c r="F17" s="404"/>
      <c r="G17" s="438"/>
      <c r="H17" s="441"/>
      <c r="I17" s="441"/>
      <c r="J17" s="441"/>
      <c r="K17" s="441"/>
      <c r="L17" s="441"/>
      <c r="M17" s="441"/>
      <c r="N17" s="441"/>
      <c r="O17" s="441"/>
      <c r="P17" s="441"/>
      <c r="Q17" s="441"/>
    </row>
    <row r="18" spans="2:17" ht="18" customHeight="1">
      <c r="B18" s="351"/>
      <c r="C18" s="427"/>
      <c r="D18" s="404"/>
      <c r="E18" s="404"/>
      <c r="F18" s="404"/>
      <c r="G18" s="438"/>
      <c r="H18" s="441"/>
      <c r="I18" s="441"/>
      <c r="J18" s="441"/>
      <c r="K18" s="441"/>
      <c r="L18" s="441"/>
      <c r="M18" s="441"/>
      <c r="N18" s="441"/>
      <c r="O18" s="441"/>
      <c r="P18" s="441"/>
      <c r="Q18" s="441"/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67C6-5BF1-45A1-9DB4-31C1D6840414}">
  <sheetPr codeName="Sheet41">
    <tabColor theme="4"/>
    <pageSetUpPr autoPageBreaks="0" fitToPage="1"/>
  </sheetPr>
  <dimension ref="A1:Y418"/>
  <sheetViews>
    <sheetView showGridLines="0" topLeftCell="A58" zoomScale="90" zoomScaleNormal="90" workbookViewId="0">
      <selection activeCell="E38" sqref="E38:G38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16384" width="8.85546875" style="1"/>
  </cols>
  <sheetData>
    <row r="1" spans="1:21" ht="16.5" customHeight="1">
      <c r="A1" s="524">
        <f>메인!$R$3</f>
        <v>2025</v>
      </c>
      <c r="B1" s="883" t="s">
        <v>147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1" ht="16.5" customHeight="1">
      <c r="A2" s="525">
        <f>메인!$E$11</f>
        <v>1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1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4" spans="1:21" ht="17.45" customHeight="1">
      <c r="Q4" s="3"/>
      <c r="R4" s="3"/>
      <c r="S4" s="3"/>
      <c r="T4" s="3"/>
    </row>
    <row r="5" spans="1:21" ht="19.899999999999999" customHeight="1">
      <c r="B5" s="64" t="s">
        <v>77</v>
      </c>
      <c r="C5" s="67">
        <f>SUM($C$32+$C$56)</f>
        <v>3515000</v>
      </c>
      <c r="D5" s="3"/>
      <c r="F5" s="469"/>
      <c r="G5" s="469"/>
      <c r="H5" s="483"/>
      <c r="J5" s="64" t="s">
        <v>205</v>
      </c>
      <c r="K5" s="92"/>
      <c r="L5" s="92"/>
      <c r="M5" s="92"/>
      <c r="N5" s="92"/>
      <c r="O5" s="92"/>
      <c r="P5" s="64" t="s">
        <v>103</v>
      </c>
      <c r="Q5" s="471"/>
      <c r="R5" s="3"/>
      <c r="S5" s="3"/>
      <c r="T5" s="3"/>
    </row>
    <row r="6" spans="1:21" ht="19.899999999999999" customHeight="1">
      <c r="B6" s="64" t="s">
        <v>78</v>
      </c>
      <c r="C6" s="89">
        <f>SUM($K$32+$L$56)</f>
        <v>3295100</v>
      </c>
      <c r="D6" s="3"/>
      <c r="F6" s="469"/>
      <c r="G6" s="469"/>
      <c r="H6" s="113"/>
      <c r="J6" s="454" t="s">
        <v>355</v>
      </c>
      <c r="K6" s="454"/>
      <c r="L6" s="454"/>
      <c r="M6" s="454"/>
      <c r="N6" s="454"/>
      <c r="O6" s="454"/>
      <c r="P6" s="456" t="s">
        <v>354</v>
      </c>
      <c r="Q6" s="454"/>
      <c r="R6" s="456"/>
      <c r="S6" s="456"/>
      <c r="T6" s="456"/>
    </row>
    <row r="7" spans="1:21" ht="19.899999999999999" customHeight="1">
      <c r="B7" s="70" t="s">
        <v>48</v>
      </c>
      <c r="C7" s="65">
        <f>$C$5-$C$6</f>
        <v>219900</v>
      </c>
      <c r="D7" s="3"/>
      <c r="E7" s="3"/>
      <c r="F7" s="3"/>
      <c r="G7" s="3"/>
      <c r="H7" s="3"/>
      <c r="J7" s="455" t="s">
        <v>439</v>
      </c>
      <c r="K7" s="455"/>
      <c r="L7" s="455"/>
      <c r="M7" s="455"/>
      <c r="N7" s="455"/>
      <c r="O7" s="455"/>
      <c r="P7" s="455" t="s">
        <v>398</v>
      </c>
      <c r="Q7" s="455"/>
      <c r="R7" s="457"/>
      <c r="S7" s="457"/>
      <c r="T7" s="457"/>
    </row>
    <row r="8" spans="1:21" ht="19.899999999999999" customHeight="1">
      <c r="G8" s="529" t="s">
        <v>281</v>
      </c>
      <c r="H8" s="530">
        <f ca="1">COUNTIF(B10:H28,"무지출")</f>
        <v>28</v>
      </c>
    </row>
    <row r="9" spans="1:21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</row>
    <row r="10" spans="1:21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</row>
    <row r="11" spans="1:21" ht="19.899999999999999" customHeight="1">
      <c r="B11" s="521">
        <f>DATE($A$1,$A$2,1)-WEEKDAY(DATE($A$1,$A$2,1))+1</f>
        <v>45655</v>
      </c>
      <c r="C11" s="522">
        <f>B11+1</f>
        <v>45656</v>
      </c>
      <c r="D11" s="522">
        <f t="shared" ref="D11:H11" si="0">C11+1</f>
        <v>45657</v>
      </c>
      <c r="E11" s="522">
        <f t="shared" si="0"/>
        <v>45658</v>
      </c>
      <c r="F11" s="522">
        <f t="shared" si="0"/>
        <v>45659</v>
      </c>
      <c r="G11" s="522">
        <f t="shared" si="0"/>
        <v>45660</v>
      </c>
      <c r="H11" s="523">
        <f t="shared" si="0"/>
        <v>45661</v>
      </c>
      <c r="J11" s="475" t="str">
        <f>항목!J$3</f>
        <v>교육비</v>
      </c>
      <c r="K11" s="546">
        <f t="shared" ref="K11:K23" si="1">SUMIF($L$58:$L$300,J11,$R$58:$R$300)</f>
        <v>500000</v>
      </c>
      <c r="L11" s="546">
        <f>VLOOKUP(J11,예산!$B$41:$N$53,2,FALSE)</f>
        <v>500000</v>
      </c>
      <c r="M11" s="548">
        <f t="shared" ref="M11:M23" si="2">L11-K11</f>
        <v>0</v>
      </c>
      <c r="N11" s="561"/>
      <c r="O11" s="561"/>
    </row>
    <row r="12" spans="1:21" ht="19.899999999999999" customHeight="1">
      <c r="B12" s="886" t="str">
        <f t="shared" ref="B12:H12" ca="1" si="3">IF(MONTH(B11)&lt;&gt;$A$2,"",IF(AND(SUMIF($J$81:$J$145,B11,$R$81:$R$145)=0,B11&lt;TODAY()),"무지출",SUMIF($J$81:$J$145,B11,$R$81:$R$145)))</f>
        <v/>
      </c>
      <c r="C12" s="888" t="str">
        <f t="shared" ca="1" si="3"/>
        <v/>
      </c>
      <c r="D12" s="888" t="str">
        <f t="shared" ca="1" si="3"/>
        <v/>
      </c>
      <c r="E12" s="888">
        <f t="shared" ca="1" si="3"/>
        <v>10000</v>
      </c>
      <c r="F12" s="888" t="str">
        <f t="shared" ca="1" si="3"/>
        <v>무지출</v>
      </c>
      <c r="G12" s="888" t="str">
        <f t="shared" ca="1" si="3"/>
        <v>무지출</v>
      </c>
      <c r="H12" s="890" t="str">
        <f t="shared" ca="1" si="3"/>
        <v>무지출</v>
      </c>
      <c r="J12" s="475" t="str">
        <f>항목!F$3</f>
        <v>주거비</v>
      </c>
      <c r="K12" s="546">
        <f t="shared" si="1"/>
        <v>200000</v>
      </c>
      <c r="L12" s="546">
        <f>VLOOKUP(J12,예산!$B$41:$N$53,2,FALSE)</f>
        <v>200000</v>
      </c>
      <c r="M12" s="548">
        <f t="shared" si="2"/>
        <v>0</v>
      </c>
      <c r="N12" s="561"/>
      <c r="O12" s="561"/>
    </row>
    <row r="13" spans="1:21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항목!O$3</f>
        <v>경조사회비</v>
      </c>
      <c r="K13" s="546">
        <f t="shared" si="1"/>
        <v>150000</v>
      </c>
      <c r="L13" s="546">
        <f>VLOOKUP(J13,예산!$B$41:$N$53,2,FALSE)</f>
        <v>50000</v>
      </c>
      <c r="M13" s="548">
        <f t="shared" si="2"/>
        <v>-100000</v>
      </c>
      <c r="N13" s="561"/>
      <c r="O13" s="561"/>
    </row>
    <row r="14" spans="1:21" ht="19.899999999999999" customHeight="1">
      <c r="B14" s="521">
        <f>B11+7</f>
        <v>45662</v>
      </c>
      <c r="C14" s="522">
        <f t="shared" ref="C14:H14" si="4">C11+7</f>
        <v>45663</v>
      </c>
      <c r="D14" s="522">
        <f t="shared" si="4"/>
        <v>45664</v>
      </c>
      <c r="E14" s="522">
        <f t="shared" si="4"/>
        <v>45665</v>
      </c>
      <c r="F14" s="522">
        <f t="shared" si="4"/>
        <v>45666</v>
      </c>
      <c r="G14" s="522">
        <f t="shared" si="4"/>
        <v>45667</v>
      </c>
      <c r="H14" s="523">
        <f t="shared" si="4"/>
        <v>45668</v>
      </c>
      <c r="J14" s="475" t="str">
        <f>항목!E$3</f>
        <v>식비</v>
      </c>
      <c r="K14" s="546">
        <f t="shared" si="1"/>
        <v>53100</v>
      </c>
      <c r="L14" s="546">
        <f>VLOOKUP(J14,예산!$B$41:$N$53,2,FALSE)</f>
        <v>50000</v>
      </c>
      <c r="M14" s="548">
        <f t="shared" si="2"/>
        <v>-3100</v>
      </c>
      <c r="N14" s="561"/>
      <c r="O14" s="561"/>
    </row>
    <row r="15" spans="1:21" ht="19.899999999999999" customHeight="1">
      <c r="B15" s="886">
        <f t="shared" ref="B15:H15" ca="1" si="5">IF(MONTH(B14)&lt;&gt;$A$2,"",IF(AND(SUMIF($J$81:$J$145,B14,$R$81:$R$145)=0,B14&lt;TODAY()),"무지출",SUMIF($J$81:$J$145,B14,$R$81:$R$145)))</f>
        <v>3700</v>
      </c>
      <c r="C15" s="888" t="str">
        <f t="shared" ca="1" si="5"/>
        <v>무지출</v>
      </c>
      <c r="D15" s="888" t="str">
        <f t="shared" ca="1" si="5"/>
        <v>무지출</v>
      </c>
      <c r="E15" s="888" t="str">
        <f t="shared" ca="1" si="5"/>
        <v>무지출</v>
      </c>
      <c r="F15" s="888" t="str">
        <f t="shared" ca="1" si="5"/>
        <v>무지출</v>
      </c>
      <c r="G15" s="888" t="str">
        <f t="shared" ca="1" si="5"/>
        <v>무지출</v>
      </c>
      <c r="H15" s="890" t="str">
        <f t="shared" ca="1" si="5"/>
        <v>무지출</v>
      </c>
      <c r="J15" s="475" t="str">
        <f>항목!N$3</f>
        <v>통신비</v>
      </c>
      <c r="K15" s="546">
        <f t="shared" si="1"/>
        <v>20000</v>
      </c>
      <c r="L15" s="546">
        <f>VLOOKUP(J15,예산!$B$41:$N$53,2,FALSE)</f>
        <v>50000</v>
      </c>
      <c r="M15" s="548">
        <f t="shared" si="2"/>
        <v>30000</v>
      </c>
      <c r="N15" s="561"/>
      <c r="O15" s="561"/>
    </row>
    <row r="16" spans="1:21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항목!L$3</f>
        <v>의료비</v>
      </c>
      <c r="K16" s="546">
        <f t="shared" si="1"/>
        <v>12000</v>
      </c>
      <c r="L16" s="546">
        <f>VLOOKUP(J16,예산!$B$41:$N$53,2,FALSE)</f>
        <v>12000</v>
      </c>
      <c r="M16" s="548">
        <f t="shared" si="2"/>
        <v>0</v>
      </c>
      <c r="N16" s="561"/>
      <c r="O16" s="561"/>
    </row>
    <row r="17" spans="2:21" ht="19.899999999999999" customHeight="1">
      <c r="B17" s="521">
        <f>B11+14</f>
        <v>45669</v>
      </c>
      <c r="C17" s="522">
        <f t="shared" ref="C17:H17" si="6">C11+14</f>
        <v>45670</v>
      </c>
      <c r="D17" s="522">
        <f t="shared" si="6"/>
        <v>45671</v>
      </c>
      <c r="E17" s="522">
        <f t="shared" si="6"/>
        <v>45672</v>
      </c>
      <c r="F17" s="522">
        <f t="shared" si="6"/>
        <v>45673</v>
      </c>
      <c r="G17" s="522">
        <f t="shared" si="6"/>
        <v>45674</v>
      </c>
      <c r="H17" s="523">
        <f t="shared" si="6"/>
        <v>45675</v>
      </c>
      <c r="J17" s="475" t="str">
        <f>항목!K$3</f>
        <v>문화생활비</v>
      </c>
      <c r="K17" s="546">
        <f t="shared" si="1"/>
        <v>10000</v>
      </c>
      <c r="L17" s="546">
        <f>VLOOKUP(J17,예산!$B$41:$N$53,2,FALSE)</f>
        <v>0</v>
      </c>
      <c r="M17" s="548">
        <f t="shared" si="2"/>
        <v>-10000</v>
      </c>
      <c r="N17" s="561"/>
      <c r="O17" s="561"/>
    </row>
    <row r="18" spans="2:21" ht="19.899999999999999" customHeight="1">
      <c r="B18" s="886" t="str">
        <f t="shared" ref="B18:H18" ca="1" si="7">IF(MONTH(B17)&lt;&gt;$A$2,"",IF(AND(SUMIF($J$81:$J$145,B17,$R$81:$R$145)=0,B17&lt;TODAY()),"무지출",SUMIF($J$81:$J$145,B17,$R$81:$R$145)))</f>
        <v>무지출</v>
      </c>
      <c r="C18" s="888" t="str">
        <f t="shared" ca="1" si="7"/>
        <v>무지출</v>
      </c>
      <c r="D18" s="888" t="str">
        <f t="shared" ca="1" si="7"/>
        <v>무지출</v>
      </c>
      <c r="E18" s="888" t="str">
        <f t="shared" ca="1" si="7"/>
        <v>무지출</v>
      </c>
      <c r="F18" s="888">
        <f t="shared" ca="1" si="7"/>
        <v>149400</v>
      </c>
      <c r="G18" s="888" t="str">
        <f t="shared" ca="1" si="7"/>
        <v>무지출</v>
      </c>
      <c r="H18" s="890" t="str">
        <f t="shared" ca="1" si="7"/>
        <v>무지출</v>
      </c>
      <c r="J18" s="475" t="str">
        <f>항목!G$3</f>
        <v>생활용품비</v>
      </c>
      <c r="K18" s="546">
        <f t="shared" si="1"/>
        <v>0</v>
      </c>
      <c r="L18" s="546">
        <f>VLOOKUP(J18,예산!$B$41:$N$53,2,FALSE)</f>
        <v>30000</v>
      </c>
      <c r="M18" s="548">
        <f t="shared" si="2"/>
        <v>30000</v>
      </c>
      <c r="N18" s="561"/>
      <c r="O18" s="561"/>
    </row>
    <row r="19" spans="2:21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항목!P$3</f>
        <v>용돈</v>
      </c>
      <c r="K19" s="546">
        <f t="shared" si="1"/>
        <v>0</v>
      </c>
      <c r="L19" s="546">
        <f>VLOOKUP(J19,예산!$B$41:$N$53,2,FALSE)</f>
        <v>50000</v>
      </c>
      <c r="M19" s="548">
        <f t="shared" si="2"/>
        <v>50000</v>
      </c>
      <c r="N19" s="561"/>
      <c r="O19" s="561"/>
    </row>
    <row r="20" spans="2:21" ht="19.899999999999999" customHeight="1">
      <c r="B20" s="521">
        <f>B11+21</f>
        <v>45676</v>
      </c>
      <c r="C20" s="522">
        <f t="shared" ref="C20:H20" si="8">C11+21</f>
        <v>45677</v>
      </c>
      <c r="D20" s="522">
        <f t="shared" si="8"/>
        <v>45678</v>
      </c>
      <c r="E20" s="522">
        <f t="shared" si="8"/>
        <v>45679</v>
      </c>
      <c r="F20" s="522">
        <f t="shared" si="8"/>
        <v>45680</v>
      </c>
      <c r="G20" s="522">
        <f t="shared" si="8"/>
        <v>45681</v>
      </c>
      <c r="H20" s="523">
        <f t="shared" si="8"/>
        <v>45682</v>
      </c>
      <c r="J20" s="475" t="str">
        <f>항목!M$3</f>
        <v>유류교통비</v>
      </c>
      <c r="K20" s="546">
        <f t="shared" si="1"/>
        <v>0</v>
      </c>
      <c r="L20" s="546">
        <f>VLOOKUP(J20,예산!$B$41:$N$53,2,FALSE)</f>
        <v>100000</v>
      </c>
      <c r="M20" s="548">
        <f t="shared" si="2"/>
        <v>100000</v>
      </c>
      <c r="N20" s="561"/>
      <c r="O20" s="561"/>
    </row>
    <row r="21" spans="2:21" ht="19.899999999999999" customHeight="1">
      <c r="B21" s="886" t="str">
        <f t="shared" ref="B21:H21" ca="1" si="9">IF(MONTH(B20)&lt;&gt;$A$2,"",IF(AND(SUMIF($J$81:$J$145,B20,$R$81:$R$145)=0,B20&lt;TODAY()),"무지출",SUMIF($J$81:$J$145,B20,$R$81:$R$145)))</f>
        <v>무지출</v>
      </c>
      <c r="C21" s="888" t="str">
        <f t="shared" ca="1" si="9"/>
        <v>무지출</v>
      </c>
      <c r="D21" s="888" t="str">
        <f t="shared" ca="1" si="9"/>
        <v>무지출</v>
      </c>
      <c r="E21" s="888" t="str">
        <f t="shared" ca="1" si="9"/>
        <v>무지출</v>
      </c>
      <c r="F21" s="888" t="str">
        <f t="shared" ca="1" si="9"/>
        <v>무지출</v>
      </c>
      <c r="G21" s="888" t="str">
        <f t="shared" ca="1" si="9"/>
        <v>무지출</v>
      </c>
      <c r="H21" s="890" t="str">
        <f t="shared" ca="1" si="9"/>
        <v>무지출</v>
      </c>
      <c r="J21" s="475" t="str">
        <f>항목!H$3</f>
        <v>반려동물비</v>
      </c>
      <c r="K21" s="546">
        <f t="shared" si="1"/>
        <v>0</v>
      </c>
      <c r="L21" s="546">
        <f>VLOOKUP(J21,예산!$B$41:$N$53,2,FALSE)</f>
        <v>10000</v>
      </c>
      <c r="M21" s="548">
        <f t="shared" si="2"/>
        <v>10000</v>
      </c>
      <c r="N21" s="561"/>
      <c r="O21" s="561"/>
    </row>
    <row r="22" spans="2:21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항목!I$3</f>
        <v>의류미용비</v>
      </c>
      <c r="K22" s="546">
        <f t="shared" si="1"/>
        <v>0</v>
      </c>
      <c r="L22" s="546">
        <f>VLOOKUP(J22,예산!$B$41:$N$53,2,FALSE)</f>
        <v>10000</v>
      </c>
      <c r="M22" s="548">
        <f t="shared" si="2"/>
        <v>10000</v>
      </c>
      <c r="N22" s="561"/>
      <c r="O22" s="561"/>
    </row>
    <row r="23" spans="2:21" ht="19.899999999999999" customHeight="1">
      <c r="B23" s="521">
        <f>B11+28</f>
        <v>45683</v>
      </c>
      <c r="C23" s="522">
        <f t="shared" ref="C23:H23" si="10">C11+28</f>
        <v>45684</v>
      </c>
      <c r="D23" s="522">
        <f t="shared" si="10"/>
        <v>45685</v>
      </c>
      <c r="E23" s="522">
        <f t="shared" si="10"/>
        <v>45686</v>
      </c>
      <c r="F23" s="522">
        <f t="shared" si="10"/>
        <v>45687</v>
      </c>
      <c r="G23" s="522">
        <f t="shared" si="10"/>
        <v>45688</v>
      </c>
      <c r="H23" s="523">
        <f t="shared" si="10"/>
        <v>45689</v>
      </c>
      <c r="J23" s="436" t="str">
        <f>항목!Q$3</f>
        <v>추가항목</v>
      </c>
      <c r="K23" s="547">
        <f t="shared" si="1"/>
        <v>0</v>
      </c>
      <c r="L23" s="547">
        <f>VLOOKUP(J23,예산!$B$41:$N$53,2,FALSE)</f>
        <v>0</v>
      </c>
      <c r="M23" s="549">
        <f t="shared" si="2"/>
        <v>0</v>
      </c>
      <c r="N23" s="562"/>
      <c r="O23" s="562"/>
    </row>
    <row r="24" spans="2:21" ht="19.899999999999999" customHeight="1">
      <c r="B24" s="886" t="str">
        <f t="shared" ref="B24:H24" ca="1" si="11">IF(MONTH(B23)&lt;&gt;$A$2,"",IF(AND(SUMIF($J$81:$J$145,B23,$R$81:$R$145)=0,B23&lt;TODAY()),"무지출",SUMIF($J$81:$J$145,B23,$R$81:$R$145)))</f>
        <v>무지출</v>
      </c>
      <c r="C24" s="888" t="str">
        <f t="shared" ca="1" si="11"/>
        <v>무지출</v>
      </c>
      <c r="D24" s="888" t="str">
        <f t="shared" ca="1" si="11"/>
        <v>무지출</v>
      </c>
      <c r="E24" s="888" t="str">
        <f t="shared" ca="1" si="11"/>
        <v>무지출</v>
      </c>
      <c r="F24" s="888" t="str">
        <f t="shared" ca="1" si="11"/>
        <v>무지출</v>
      </c>
      <c r="G24" s="888" t="str">
        <f t="shared" ca="1" si="11"/>
        <v>무지출</v>
      </c>
      <c r="H24" s="890" t="str">
        <f t="shared" ca="1" si="11"/>
        <v/>
      </c>
    </row>
    <row r="25" spans="2:21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</row>
    <row r="26" spans="2:21" ht="19.899999999999999" customHeight="1">
      <c r="B26" s="521">
        <f>B11+35</f>
        <v>45690</v>
      </c>
      <c r="C26" s="522">
        <f t="shared" ref="C26:H26" si="12">C11+35</f>
        <v>45691</v>
      </c>
      <c r="D26" s="522">
        <f t="shared" si="12"/>
        <v>45692</v>
      </c>
      <c r="E26" s="522">
        <f t="shared" si="12"/>
        <v>45693</v>
      </c>
      <c r="F26" s="522">
        <f t="shared" si="12"/>
        <v>45694</v>
      </c>
      <c r="G26" s="522">
        <f t="shared" si="12"/>
        <v>45695</v>
      </c>
      <c r="H26" s="523">
        <f t="shared" si="12"/>
        <v>45696</v>
      </c>
      <c r="J26" s="474" t="s">
        <v>441</v>
      </c>
      <c r="K26" s="474"/>
      <c r="L26" s="474"/>
      <c r="M26" s="474"/>
      <c r="N26" s="474"/>
      <c r="O26" s="474"/>
    </row>
    <row r="27" spans="2:21" ht="19.899999999999999" customHeight="1">
      <c r="B27" s="886" t="str">
        <f t="shared" ref="B27:H27" ca="1" si="13">IF(MONTH(B26)&lt;&gt;$A$2,"",IF(AND(SUMIF($J$81:$J$145,B26,$R$81:$R$145)=0,B26&lt;TODAY()),"무지출",SUMIF($J$81:$J$145,B26,$R$81:$R$145)))</f>
        <v/>
      </c>
      <c r="C27" s="888" t="str">
        <f t="shared" ca="1" si="13"/>
        <v/>
      </c>
      <c r="D27" s="888" t="str">
        <f t="shared" ca="1" si="13"/>
        <v/>
      </c>
      <c r="E27" s="888" t="str">
        <f t="shared" ca="1" si="13"/>
        <v/>
      </c>
      <c r="F27" s="888" t="str">
        <f t="shared" ca="1" si="13"/>
        <v/>
      </c>
      <c r="G27" s="888" t="str">
        <f t="shared" ca="1" si="13"/>
        <v/>
      </c>
      <c r="H27" s="890" t="str">
        <f t="shared" ca="1" si="13"/>
        <v/>
      </c>
      <c r="J27" s="474" t="s">
        <v>440</v>
      </c>
      <c r="K27" s="474"/>
      <c r="L27" s="474"/>
      <c r="M27" s="474"/>
      <c r="N27" s="474"/>
      <c r="O27" s="474"/>
    </row>
    <row r="28" spans="2:21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</row>
    <row r="29" spans="2:21" ht="19.899999999999999" customHeight="1"/>
    <row r="30" spans="2:21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  <c r="U30" s="3"/>
    </row>
    <row r="31" spans="2:21" ht="10.15" customHeight="1"/>
    <row r="32" spans="2:21" ht="19.899999999999999" customHeight="1" thickBot="1">
      <c r="B32" s="64" t="s">
        <v>76</v>
      </c>
      <c r="C32" s="67">
        <f>SUM($H$34:$H$53)</f>
        <v>3500000</v>
      </c>
      <c r="D32" s="40"/>
      <c r="E32" s="40"/>
      <c r="F32" s="40"/>
      <c r="G32" s="40"/>
      <c r="H32" s="40"/>
      <c r="I32" s="40"/>
      <c r="J32" s="64" t="s">
        <v>10</v>
      </c>
      <c r="K32" s="66">
        <f>SUM($R$34:$R$53)</f>
        <v>2350000</v>
      </c>
      <c r="M32" s="91"/>
      <c r="N32" s="91"/>
      <c r="O32" s="90"/>
      <c r="P32" s="469"/>
      <c r="Q32" s="113"/>
      <c r="R32" s="113"/>
      <c r="S32" s="40"/>
      <c r="T32" s="40"/>
    </row>
    <row r="33" spans="2:22" ht="19.899999999999999" customHeight="1" thickBot="1">
      <c r="B33" s="37" t="s">
        <v>0</v>
      </c>
      <c r="C33" s="38" t="s">
        <v>8</v>
      </c>
      <c r="D33" s="38" t="s">
        <v>27</v>
      </c>
      <c r="E33" s="881" t="s">
        <v>28</v>
      </c>
      <c r="F33" s="882"/>
      <c r="G33" s="892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881" t="s">
        <v>67</v>
      </c>
      <c r="T33" s="882"/>
    </row>
    <row r="34" spans="2:22" ht="18" customHeight="1">
      <c r="B34" s="8">
        <v>45658</v>
      </c>
      <c r="C34" s="9" t="s">
        <v>1</v>
      </c>
      <c r="D34" s="9" t="s">
        <v>301</v>
      </c>
      <c r="E34" s="896" t="s">
        <v>300</v>
      </c>
      <c r="F34" s="897"/>
      <c r="G34" s="898"/>
      <c r="H34" s="11">
        <v>3500000</v>
      </c>
      <c r="I34" s="3"/>
      <c r="J34" s="8">
        <v>45658</v>
      </c>
      <c r="K34" s="9" t="s">
        <v>248</v>
      </c>
      <c r="L34" s="9" t="s">
        <v>249</v>
      </c>
      <c r="M34" s="9" t="s">
        <v>15</v>
      </c>
      <c r="N34" s="480" t="s">
        <v>296</v>
      </c>
      <c r="O34" s="535"/>
      <c r="P34" s="7">
        <v>500000</v>
      </c>
      <c r="Q34" s="506">
        <v>0</v>
      </c>
      <c r="R34" s="637">
        <f>IF(P34="","",P34-Q34)</f>
        <v>500000</v>
      </c>
      <c r="S34" s="536" t="s">
        <v>436</v>
      </c>
      <c r="T34" s="537"/>
      <c r="V34" s="103"/>
    </row>
    <row r="35" spans="2:22" ht="18" customHeight="1">
      <c r="B35" s="4"/>
      <c r="C35" s="9"/>
      <c r="D35" s="5"/>
      <c r="E35" s="893"/>
      <c r="F35" s="894"/>
      <c r="G35" s="895"/>
      <c r="H35" s="7"/>
      <c r="I35" s="3"/>
      <c r="J35" s="8">
        <v>45658</v>
      </c>
      <c r="K35" s="9" t="s">
        <v>248</v>
      </c>
      <c r="L35" s="9" t="s">
        <v>249</v>
      </c>
      <c r="M35" s="9" t="s">
        <v>7</v>
      </c>
      <c r="N35" s="480" t="s">
        <v>349</v>
      </c>
      <c r="O35" s="535"/>
      <c r="P35" s="7">
        <v>250000</v>
      </c>
      <c r="Q35" s="506">
        <v>0</v>
      </c>
      <c r="R35" s="637">
        <f t="shared" ref="R35:R53" si="14">IF(P35="","",P35-Q35)</f>
        <v>250000</v>
      </c>
      <c r="S35" s="97"/>
      <c r="T35" s="538"/>
    </row>
    <row r="36" spans="2:22" ht="18" customHeight="1">
      <c r="B36" s="8"/>
      <c r="C36" s="5"/>
      <c r="D36" s="5"/>
      <c r="E36" s="893"/>
      <c r="F36" s="894"/>
      <c r="G36" s="895"/>
      <c r="H36" s="7"/>
      <c r="I36" s="3"/>
      <c r="J36" s="8">
        <v>45658</v>
      </c>
      <c r="K36" s="9" t="s">
        <v>248</v>
      </c>
      <c r="L36" s="9" t="s">
        <v>249</v>
      </c>
      <c r="M36" s="9" t="s">
        <v>17</v>
      </c>
      <c r="N36" s="480" t="s">
        <v>256</v>
      </c>
      <c r="O36" s="535"/>
      <c r="P36" s="7">
        <v>100000</v>
      </c>
      <c r="Q36" s="506">
        <v>0</v>
      </c>
      <c r="R36" s="637">
        <f t="shared" si="14"/>
        <v>100000</v>
      </c>
      <c r="S36" s="97"/>
      <c r="T36" s="538"/>
    </row>
    <row r="37" spans="2:22" ht="18" customHeight="1">
      <c r="B37" s="8"/>
      <c r="C37" s="5"/>
      <c r="D37" s="5"/>
      <c r="E37" s="893"/>
      <c r="F37" s="894"/>
      <c r="G37" s="895"/>
      <c r="H37" s="7"/>
      <c r="I37" s="3"/>
      <c r="J37" s="8">
        <v>45658</v>
      </c>
      <c r="K37" s="9" t="s">
        <v>248</v>
      </c>
      <c r="L37" s="9" t="s">
        <v>249</v>
      </c>
      <c r="M37" s="9" t="s">
        <v>22</v>
      </c>
      <c r="N37" s="480" t="s">
        <v>238</v>
      </c>
      <c r="O37" s="535"/>
      <c r="P37" s="7">
        <v>1500000</v>
      </c>
      <c r="Q37" s="506">
        <v>0</v>
      </c>
      <c r="R37" s="637">
        <f t="shared" si="14"/>
        <v>1500000</v>
      </c>
      <c r="S37" s="97"/>
      <c r="T37" s="538"/>
    </row>
    <row r="38" spans="2:22" ht="18" customHeight="1">
      <c r="B38" s="8"/>
      <c r="C38" s="5"/>
      <c r="D38" s="5"/>
      <c r="E38" s="893"/>
      <c r="F38" s="894"/>
      <c r="G38" s="895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4"/>
        <v/>
      </c>
      <c r="S38" s="97"/>
      <c r="T38" s="538"/>
    </row>
    <row r="39" spans="2:22" ht="18" customHeight="1">
      <c r="B39" s="8"/>
      <c r="C39" s="5"/>
      <c r="D39" s="5"/>
      <c r="E39" s="893"/>
      <c r="F39" s="894"/>
      <c r="G39" s="895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4"/>
        <v/>
      </c>
      <c r="S39" s="506"/>
      <c r="T39" s="539"/>
    </row>
    <row r="40" spans="2:22" ht="18" customHeight="1">
      <c r="B40" s="8"/>
      <c r="C40" s="5"/>
      <c r="D40" s="5"/>
      <c r="E40" s="893"/>
      <c r="F40" s="894"/>
      <c r="G40" s="895"/>
      <c r="H40" s="7"/>
      <c r="I40" s="3"/>
      <c r="J40" s="8"/>
      <c r="K40" s="9"/>
      <c r="L40" s="9"/>
      <c r="M40" s="9"/>
      <c r="N40" s="480"/>
      <c r="O40" s="535"/>
      <c r="P40" s="506"/>
      <c r="Q40" s="506"/>
      <c r="R40" s="637" t="str">
        <f t="shared" si="14"/>
        <v/>
      </c>
      <c r="S40" s="97"/>
      <c r="T40" s="538"/>
    </row>
    <row r="41" spans="2:22" ht="18" customHeight="1">
      <c r="B41" s="8"/>
      <c r="C41" s="5"/>
      <c r="D41" s="5"/>
      <c r="E41" s="893"/>
      <c r="F41" s="894"/>
      <c r="G41" s="895"/>
      <c r="H41" s="7"/>
      <c r="I41" s="3"/>
      <c r="J41" s="8"/>
      <c r="K41" s="9"/>
      <c r="L41" s="9"/>
      <c r="M41" s="9"/>
      <c r="N41" s="480"/>
      <c r="O41" s="535"/>
      <c r="P41" s="506"/>
      <c r="Q41" s="506"/>
      <c r="R41" s="637" t="str">
        <f t="shared" si="14"/>
        <v/>
      </c>
      <c r="S41" s="97"/>
      <c r="T41" s="538"/>
    </row>
    <row r="42" spans="2:22" ht="18" customHeight="1">
      <c r="B42" s="8"/>
      <c r="C42" s="5"/>
      <c r="D42" s="5"/>
      <c r="E42" s="893"/>
      <c r="F42" s="894"/>
      <c r="G42" s="895"/>
      <c r="H42" s="7"/>
      <c r="I42" s="3"/>
      <c r="J42" s="8"/>
      <c r="K42" s="9"/>
      <c r="L42" s="9"/>
      <c r="M42" s="9"/>
      <c r="N42" s="480"/>
      <c r="O42" s="535"/>
      <c r="P42" s="506"/>
      <c r="Q42" s="506"/>
      <c r="R42" s="637" t="str">
        <f t="shared" si="14"/>
        <v/>
      </c>
      <c r="S42" s="506"/>
      <c r="T42" s="539"/>
    </row>
    <row r="43" spans="2:22" ht="18" customHeight="1">
      <c r="B43" s="8"/>
      <c r="C43" s="5"/>
      <c r="D43" s="5"/>
      <c r="E43" s="893"/>
      <c r="F43" s="894"/>
      <c r="G43" s="895"/>
      <c r="H43" s="7"/>
      <c r="I43" s="3"/>
      <c r="J43" s="8"/>
      <c r="K43" s="9"/>
      <c r="L43" s="9"/>
      <c r="M43" s="9"/>
      <c r="N43" s="480"/>
      <c r="O43" s="535"/>
      <c r="P43" s="506"/>
      <c r="Q43" s="506"/>
      <c r="R43" s="637" t="str">
        <f t="shared" si="14"/>
        <v/>
      </c>
      <c r="S43" s="506"/>
      <c r="T43" s="539"/>
    </row>
    <row r="44" spans="2:22" ht="18" customHeight="1">
      <c r="B44" s="8"/>
      <c r="C44" s="5"/>
      <c r="D44" s="5"/>
      <c r="E44" s="893"/>
      <c r="F44" s="894"/>
      <c r="G44" s="895"/>
      <c r="H44" s="7"/>
      <c r="I44" s="3"/>
      <c r="J44" s="8"/>
      <c r="K44" s="9"/>
      <c r="L44" s="9"/>
      <c r="M44" s="9"/>
      <c r="N44" s="480"/>
      <c r="O44" s="535"/>
      <c r="P44" s="506"/>
      <c r="Q44" s="506"/>
      <c r="R44" s="637" t="str">
        <f t="shared" si="14"/>
        <v/>
      </c>
      <c r="S44" s="506"/>
      <c r="T44" s="539"/>
    </row>
    <row r="45" spans="2:22" ht="18" customHeight="1">
      <c r="B45" s="8"/>
      <c r="C45" s="5"/>
      <c r="D45" s="5"/>
      <c r="E45" s="893"/>
      <c r="F45" s="894"/>
      <c r="G45" s="895"/>
      <c r="H45" s="7"/>
      <c r="I45" s="3"/>
      <c r="J45" s="8"/>
      <c r="K45" s="9"/>
      <c r="L45" s="9"/>
      <c r="M45" s="9"/>
      <c r="N45" s="480"/>
      <c r="O45" s="535"/>
      <c r="P45" s="507"/>
      <c r="Q45" s="507"/>
      <c r="R45" s="637" t="str">
        <f t="shared" si="14"/>
        <v/>
      </c>
      <c r="S45" s="506"/>
      <c r="T45" s="539"/>
    </row>
    <row r="46" spans="2:22" ht="18" customHeight="1">
      <c r="B46" s="8"/>
      <c r="C46" s="5"/>
      <c r="D46" s="5"/>
      <c r="E46" s="893"/>
      <c r="F46" s="894"/>
      <c r="G46" s="895"/>
      <c r="H46" s="7"/>
      <c r="I46" s="3"/>
      <c r="J46" s="4"/>
      <c r="K46" s="9"/>
      <c r="L46" s="9"/>
      <c r="M46" s="9"/>
      <c r="N46" s="480"/>
      <c r="O46" s="535"/>
      <c r="P46" s="507"/>
      <c r="Q46" s="507"/>
      <c r="R46" s="637" t="str">
        <f t="shared" si="14"/>
        <v/>
      </c>
      <c r="S46" s="506"/>
      <c r="T46" s="539"/>
    </row>
    <row r="47" spans="2:22" ht="18" customHeight="1">
      <c r="B47" s="8"/>
      <c r="C47" s="5"/>
      <c r="D47" s="5"/>
      <c r="E47" s="893"/>
      <c r="F47" s="894"/>
      <c r="G47" s="895"/>
      <c r="H47" s="7"/>
      <c r="I47" s="3"/>
      <c r="J47" s="4"/>
      <c r="K47" s="9"/>
      <c r="L47" s="9"/>
      <c r="M47" s="9"/>
      <c r="N47" s="480"/>
      <c r="O47" s="535"/>
      <c r="P47" s="507"/>
      <c r="Q47" s="507"/>
      <c r="R47" s="637" t="str">
        <f t="shared" si="14"/>
        <v/>
      </c>
      <c r="S47" s="506"/>
      <c r="T47" s="539"/>
    </row>
    <row r="48" spans="2:22" ht="18" customHeight="1">
      <c r="B48" s="8"/>
      <c r="C48" s="5"/>
      <c r="D48" s="5"/>
      <c r="E48" s="893"/>
      <c r="F48" s="894"/>
      <c r="G48" s="895"/>
      <c r="H48" s="7"/>
      <c r="I48" s="3"/>
      <c r="J48" s="4"/>
      <c r="K48" s="9"/>
      <c r="L48" s="9"/>
      <c r="M48" s="9"/>
      <c r="N48" s="480"/>
      <c r="O48" s="535"/>
      <c r="P48" s="507"/>
      <c r="Q48" s="507"/>
      <c r="R48" s="637" t="str">
        <f t="shared" si="14"/>
        <v/>
      </c>
      <c r="S48" s="506"/>
      <c r="T48" s="539"/>
    </row>
    <row r="49" spans="2:23" ht="18" customHeight="1">
      <c r="B49" s="8"/>
      <c r="C49" s="5"/>
      <c r="D49" s="5"/>
      <c r="E49" s="893"/>
      <c r="F49" s="894"/>
      <c r="G49" s="895"/>
      <c r="H49" s="7"/>
      <c r="I49" s="3"/>
      <c r="J49" s="4"/>
      <c r="K49" s="9"/>
      <c r="L49" s="9"/>
      <c r="M49" s="9"/>
      <c r="N49" s="480"/>
      <c r="O49" s="535"/>
      <c r="P49" s="507"/>
      <c r="Q49" s="507"/>
      <c r="R49" s="637" t="str">
        <f t="shared" si="14"/>
        <v/>
      </c>
      <c r="S49" s="506"/>
      <c r="T49" s="539"/>
    </row>
    <row r="50" spans="2:23" ht="18" customHeight="1">
      <c r="B50" s="8"/>
      <c r="C50" s="5"/>
      <c r="D50" s="5"/>
      <c r="E50" s="893"/>
      <c r="F50" s="894"/>
      <c r="G50" s="895"/>
      <c r="H50" s="7"/>
      <c r="I50" s="3"/>
      <c r="J50" s="4"/>
      <c r="K50" s="9"/>
      <c r="L50" s="9"/>
      <c r="M50" s="9"/>
      <c r="N50" s="480"/>
      <c r="O50" s="535"/>
      <c r="P50" s="507"/>
      <c r="Q50" s="507"/>
      <c r="R50" s="637" t="str">
        <f t="shared" si="14"/>
        <v/>
      </c>
      <c r="S50" s="506"/>
      <c r="T50" s="539"/>
    </row>
    <row r="51" spans="2:23" ht="18" customHeight="1">
      <c r="B51" s="8"/>
      <c r="C51" s="5"/>
      <c r="D51" s="5"/>
      <c r="E51" s="893"/>
      <c r="F51" s="894"/>
      <c r="G51" s="895"/>
      <c r="H51" s="7"/>
      <c r="I51" s="3"/>
      <c r="J51" s="4"/>
      <c r="K51" s="9"/>
      <c r="L51" s="9"/>
      <c r="M51" s="9"/>
      <c r="N51" s="480"/>
      <c r="O51" s="535"/>
      <c r="P51" s="507"/>
      <c r="Q51" s="507"/>
      <c r="R51" s="637" t="str">
        <f t="shared" si="14"/>
        <v/>
      </c>
      <c r="S51" s="506"/>
      <c r="T51" s="539"/>
    </row>
    <row r="52" spans="2:23" ht="18" customHeight="1">
      <c r="B52" s="8"/>
      <c r="C52" s="5"/>
      <c r="D52" s="5"/>
      <c r="E52" s="893"/>
      <c r="F52" s="894"/>
      <c r="G52" s="895"/>
      <c r="H52" s="7"/>
      <c r="I52" s="3"/>
      <c r="J52" s="4"/>
      <c r="K52" s="9"/>
      <c r="L52" s="9"/>
      <c r="M52" s="9"/>
      <c r="N52" s="480"/>
      <c r="O52" s="535"/>
      <c r="P52" s="507"/>
      <c r="Q52" s="507"/>
      <c r="R52" s="637" t="str">
        <f t="shared" si="14"/>
        <v/>
      </c>
      <c r="S52" s="506"/>
      <c r="T52" s="539"/>
    </row>
    <row r="53" spans="2:23" ht="18" customHeight="1">
      <c r="B53" s="8"/>
      <c r="C53" s="5"/>
      <c r="D53" s="5"/>
      <c r="E53" s="893"/>
      <c r="F53" s="894"/>
      <c r="G53" s="895"/>
      <c r="H53" s="7"/>
      <c r="I53" s="3"/>
      <c r="J53" s="4"/>
      <c r="K53" s="9"/>
      <c r="L53" s="9"/>
      <c r="M53" s="9"/>
      <c r="N53" s="480"/>
      <c r="O53" s="535"/>
      <c r="P53" s="507"/>
      <c r="Q53" s="507"/>
      <c r="R53" s="637" t="str">
        <f t="shared" si="14"/>
        <v/>
      </c>
      <c r="S53" s="506"/>
      <c r="T53" s="539"/>
    </row>
    <row r="54" spans="2:23" ht="18" customHeight="1">
      <c r="B54" s="46"/>
      <c r="C54" s="79"/>
      <c r="D54" s="79"/>
      <c r="E54" s="79"/>
      <c r="F54" s="79"/>
      <c r="G54" s="79"/>
      <c r="H54" s="77"/>
      <c r="I54" s="236"/>
      <c r="J54" s="3"/>
      <c r="K54" s="76"/>
      <c r="L54" s="49"/>
      <c r="M54" s="49"/>
      <c r="N54" s="49"/>
      <c r="O54" s="49"/>
      <c r="P54" s="49"/>
      <c r="Q54" s="49"/>
      <c r="R54" s="77"/>
      <c r="S54" s="78"/>
      <c r="T54" s="465"/>
    </row>
    <row r="55" spans="2:23" ht="19.899999999999999" customHeight="1">
      <c r="B55" s="46"/>
      <c r="C55" s="49"/>
      <c r="D55" s="49"/>
      <c r="E55" s="49"/>
      <c r="F55" s="49"/>
      <c r="G55" s="49"/>
      <c r="H55" s="99"/>
      <c r="I55" s="236"/>
      <c r="K55" s="101" t="s">
        <v>216</v>
      </c>
      <c r="L55" s="86">
        <f>예산!C40</f>
        <v>1062000</v>
      </c>
      <c r="O55" s="49"/>
      <c r="P55" s="49"/>
      <c r="Q55" s="49"/>
      <c r="R55" s="469"/>
      <c r="S55" s="483"/>
      <c r="T55" s="466"/>
    </row>
    <row r="56" spans="2:23" ht="19.899999999999999" customHeight="1" thickBot="1">
      <c r="B56" s="87" t="s">
        <v>155</v>
      </c>
      <c r="C56" s="85">
        <f>SUM($H$58:$H$354)</f>
        <v>15000</v>
      </c>
      <c r="D56" s="81"/>
      <c r="E56" s="81"/>
      <c r="F56" s="81"/>
      <c r="G56" s="81"/>
      <c r="H56" s="82"/>
      <c r="I56" s="237"/>
      <c r="J56" s="88" t="s">
        <v>272</v>
      </c>
      <c r="K56" s="101" t="s">
        <v>217</v>
      </c>
      <c r="L56" s="100">
        <f>SUM($R$58:$R$300)</f>
        <v>945100</v>
      </c>
      <c r="O56" s="58"/>
      <c r="P56" s="58"/>
      <c r="Q56" s="58"/>
      <c r="R56" s="469"/>
      <c r="S56" s="483"/>
      <c r="T56" s="428"/>
    </row>
    <row r="57" spans="2:23" ht="19.899999999999999" customHeight="1" thickBot="1">
      <c r="B57" s="37" t="s">
        <v>0</v>
      </c>
      <c r="C57" s="38" t="s">
        <v>8</v>
      </c>
      <c r="D57" s="38" t="s">
        <v>27</v>
      </c>
      <c r="E57" s="881" t="s">
        <v>28</v>
      </c>
      <c r="F57" s="882"/>
      <c r="G57" s="892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</row>
    <row r="58" spans="2:23" ht="18" customHeight="1">
      <c r="B58" s="8">
        <v>45658</v>
      </c>
      <c r="C58" s="9" t="s">
        <v>263</v>
      </c>
      <c r="D58" s="9" t="s">
        <v>267</v>
      </c>
      <c r="E58" s="531" t="s">
        <v>74</v>
      </c>
      <c r="F58" s="532"/>
      <c r="G58" s="533"/>
      <c r="H58" s="11">
        <v>5000</v>
      </c>
      <c r="I58" s="3"/>
      <c r="J58" s="8">
        <v>45658</v>
      </c>
      <c r="K58" s="9" t="s">
        <v>297</v>
      </c>
      <c r="L58" s="9" t="s">
        <v>337</v>
      </c>
      <c r="M58" s="9" t="s">
        <v>345</v>
      </c>
      <c r="N58" s="479" t="s">
        <v>118</v>
      </c>
      <c r="O58" s="554"/>
      <c r="P58" s="42">
        <v>200000</v>
      </c>
      <c r="Q58" s="505">
        <v>0</v>
      </c>
      <c r="R58" s="285">
        <f>IF(P58="","",P58-Q58)</f>
        <v>200000</v>
      </c>
      <c r="S58" s="285">
        <f>IF(R58="","",L55-R58)</f>
        <v>862000</v>
      </c>
      <c r="T58" s="467" t="s">
        <v>344</v>
      </c>
      <c r="V58" s="864" t="s">
        <v>4708</v>
      </c>
    </row>
    <row r="59" spans="2:23" ht="18" customHeight="1">
      <c r="B59" s="8">
        <v>45660</v>
      </c>
      <c r="C59" s="9" t="s">
        <v>263</v>
      </c>
      <c r="D59" s="9" t="s">
        <v>305</v>
      </c>
      <c r="E59" s="480" t="s">
        <v>348</v>
      </c>
      <c r="F59" s="534"/>
      <c r="G59" s="535"/>
      <c r="H59" s="11">
        <v>10000</v>
      </c>
      <c r="I59" s="3"/>
      <c r="J59" s="8">
        <v>45658</v>
      </c>
      <c r="K59" s="9" t="s">
        <v>297</v>
      </c>
      <c r="L59" s="9" t="s">
        <v>252</v>
      </c>
      <c r="M59" s="9" t="s">
        <v>310</v>
      </c>
      <c r="N59" s="479" t="s">
        <v>339</v>
      </c>
      <c r="O59" s="554"/>
      <c r="P59" s="42">
        <v>12000</v>
      </c>
      <c r="Q59" s="505">
        <v>0</v>
      </c>
      <c r="R59" s="285">
        <f t="shared" ref="R59:R77" si="15">IF(P59="","",P59-Q59)</f>
        <v>12000</v>
      </c>
      <c r="S59" s="285">
        <f>IF(R59="","",S58-R59)</f>
        <v>850000</v>
      </c>
      <c r="T59" s="467" t="s">
        <v>346</v>
      </c>
      <c r="V59" s="862" t="s">
        <v>4709</v>
      </c>
    </row>
    <row r="60" spans="2:23" ht="18" customHeight="1">
      <c r="B60" s="8"/>
      <c r="C60" s="9"/>
      <c r="D60" s="9"/>
      <c r="E60" s="480"/>
      <c r="F60" s="534"/>
      <c r="G60" s="535"/>
      <c r="H60" s="7"/>
      <c r="I60" s="3"/>
      <c r="J60" s="8">
        <v>45658</v>
      </c>
      <c r="K60" s="5" t="s">
        <v>297</v>
      </c>
      <c r="L60" s="5" t="s">
        <v>251</v>
      </c>
      <c r="M60" s="5" t="s">
        <v>26</v>
      </c>
      <c r="N60" s="480" t="s">
        <v>338</v>
      </c>
      <c r="O60" s="535"/>
      <c r="P60" s="42">
        <v>50000</v>
      </c>
      <c r="Q60" s="505">
        <v>0</v>
      </c>
      <c r="R60" s="285">
        <f t="shared" si="15"/>
        <v>50000</v>
      </c>
      <c r="S60" s="285">
        <f>IF(R60="","",S59-R60)</f>
        <v>800000</v>
      </c>
      <c r="T60" s="468" t="s">
        <v>347</v>
      </c>
      <c r="V60" s="862" t="s">
        <v>4710</v>
      </c>
    </row>
    <row r="61" spans="2:23" ht="18" customHeight="1">
      <c r="B61" s="8"/>
      <c r="C61" s="9"/>
      <c r="D61" s="9"/>
      <c r="E61" s="480"/>
      <c r="F61" s="534"/>
      <c r="G61" s="535"/>
      <c r="H61" s="7"/>
      <c r="I61" s="3"/>
      <c r="J61" s="8">
        <v>45658</v>
      </c>
      <c r="K61" s="5" t="s">
        <v>332</v>
      </c>
      <c r="L61" s="5" t="s">
        <v>442</v>
      </c>
      <c r="M61" s="5" t="s">
        <v>443</v>
      </c>
      <c r="N61" s="480" t="s">
        <v>444</v>
      </c>
      <c r="O61" s="535"/>
      <c r="P61" s="42">
        <v>20000</v>
      </c>
      <c r="Q61" s="505">
        <v>0</v>
      </c>
      <c r="R61" s="285">
        <f t="shared" si="15"/>
        <v>20000</v>
      </c>
      <c r="S61" s="285">
        <f t="shared" ref="S61:S77" si="16">IF(R61="","",S60-R61)</f>
        <v>780000</v>
      </c>
      <c r="T61" s="467" t="s">
        <v>445</v>
      </c>
    </row>
    <row r="62" spans="2:23" ht="18" customHeight="1">
      <c r="B62" s="8"/>
      <c r="C62" s="9"/>
      <c r="D62" s="9"/>
      <c r="E62" s="480"/>
      <c r="F62" s="534"/>
      <c r="G62" s="535"/>
      <c r="H62" s="7"/>
      <c r="I62" s="3"/>
      <c r="J62" s="8">
        <v>45658</v>
      </c>
      <c r="K62" s="9" t="s">
        <v>297</v>
      </c>
      <c r="L62" s="9" t="s">
        <v>446</v>
      </c>
      <c r="M62" s="9" t="s">
        <v>447</v>
      </c>
      <c r="N62" s="479" t="s">
        <v>448</v>
      </c>
      <c r="O62" s="554"/>
      <c r="P62" s="42">
        <v>500000</v>
      </c>
      <c r="Q62" s="505">
        <v>0</v>
      </c>
      <c r="R62" s="285">
        <f t="shared" si="15"/>
        <v>500000</v>
      </c>
      <c r="S62" s="285">
        <f t="shared" si="16"/>
        <v>280000</v>
      </c>
      <c r="T62" s="468" t="s">
        <v>449</v>
      </c>
      <c r="W62" s="112"/>
    </row>
    <row r="63" spans="2:23" ht="18" customHeight="1">
      <c r="B63" s="4"/>
      <c r="C63" s="9"/>
      <c r="D63" s="9"/>
      <c r="E63" s="480"/>
      <c r="F63" s="534"/>
      <c r="G63" s="535"/>
      <c r="H63" s="7"/>
      <c r="I63" s="3"/>
      <c r="J63" s="8"/>
      <c r="K63" s="5"/>
      <c r="L63" s="5"/>
      <c r="M63" s="5"/>
      <c r="N63" s="480"/>
      <c r="O63" s="535"/>
      <c r="P63" s="42"/>
      <c r="Q63" s="505"/>
      <c r="R63" s="285" t="str">
        <f t="shared" si="15"/>
        <v/>
      </c>
      <c r="S63" s="285" t="str">
        <f t="shared" si="16"/>
        <v/>
      </c>
      <c r="T63" s="467"/>
    </row>
    <row r="64" spans="2:23" ht="18" customHeight="1">
      <c r="B64" s="4"/>
      <c r="C64" s="9"/>
      <c r="D64" s="9"/>
      <c r="E64" s="480"/>
      <c r="F64" s="534"/>
      <c r="G64" s="535"/>
      <c r="H64" s="7"/>
      <c r="I64" s="3"/>
      <c r="J64" s="8"/>
      <c r="K64" s="9"/>
      <c r="L64" s="9"/>
      <c r="M64" s="9"/>
      <c r="N64" s="479"/>
      <c r="O64" s="554"/>
      <c r="P64" s="42"/>
      <c r="Q64" s="505"/>
      <c r="R64" s="285" t="str">
        <f t="shared" si="15"/>
        <v/>
      </c>
      <c r="S64" s="285" t="str">
        <f t="shared" si="16"/>
        <v/>
      </c>
      <c r="T64" s="468"/>
    </row>
    <row r="65" spans="2:25" ht="18" customHeight="1">
      <c r="B65" s="4"/>
      <c r="C65" s="9"/>
      <c r="D65" s="9"/>
      <c r="E65" s="480"/>
      <c r="F65" s="534"/>
      <c r="G65" s="535"/>
      <c r="H65" s="7"/>
      <c r="I65" s="3"/>
      <c r="J65" s="8"/>
      <c r="K65" s="9"/>
      <c r="L65" s="9"/>
      <c r="M65" s="9"/>
      <c r="N65" s="479"/>
      <c r="O65" s="554"/>
      <c r="P65" s="42"/>
      <c r="Q65" s="505"/>
      <c r="R65" s="285" t="str">
        <f t="shared" si="15"/>
        <v/>
      </c>
      <c r="S65" s="285" t="str">
        <f t="shared" si="16"/>
        <v/>
      </c>
      <c r="T65" s="468"/>
    </row>
    <row r="66" spans="2:25" ht="18" customHeight="1">
      <c r="B66" s="4"/>
      <c r="C66" s="9"/>
      <c r="D66" s="9"/>
      <c r="E66" s="480"/>
      <c r="F66" s="534"/>
      <c r="G66" s="535"/>
      <c r="H66" s="7"/>
      <c r="I66" s="3"/>
      <c r="J66" s="4"/>
      <c r="K66" s="5"/>
      <c r="L66" s="5"/>
      <c r="M66" s="5"/>
      <c r="N66" s="479"/>
      <c r="O66" s="535"/>
      <c r="P66" s="43"/>
      <c r="Q66" s="507"/>
      <c r="R66" s="285" t="str">
        <f t="shared" si="15"/>
        <v/>
      </c>
      <c r="S66" s="291" t="str">
        <f t="shared" si="16"/>
        <v/>
      </c>
      <c r="T66" s="468"/>
    </row>
    <row r="67" spans="2:25" ht="18" customHeight="1">
      <c r="B67" s="4"/>
      <c r="C67" s="9"/>
      <c r="D67" s="9"/>
      <c r="E67" s="480"/>
      <c r="F67" s="534"/>
      <c r="G67" s="535"/>
      <c r="H67" s="7"/>
      <c r="I67" s="3"/>
      <c r="J67" s="8"/>
      <c r="K67" s="5"/>
      <c r="L67" s="5"/>
      <c r="M67" s="5"/>
      <c r="N67" s="479"/>
      <c r="O67" s="535"/>
      <c r="P67" s="42"/>
      <c r="Q67" s="505"/>
      <c r="R67" s="285" t="str">
        <f t="shared" si="15"/>
        <v/>
      </c>
      <c r="S67" s="285" t="str">
        <f t="shared" si="16"/>
        <v/>
      </c>
      <c r="T67" s="468"/>
    </row>
    <row r="68" spans="2:25" ht="18" customHeight="1">
      <c r="B68" s="4"/>
      <c r="C68" s="9"/>
      <c r="D68" s="9"/>
      <c r="E68" s="480"/>
      <c r="F68" s="534"/>
      <c r="G68" s="535"/>
      <c r="H68" s="7"/>
      <c r="I68" s="3"/>
      <c r="J68" s="8"/>
      <c r="K68" s="9"/>
      <c r="L68" s="9"/>
      <c r="M68" s="9"/>
      <c r="N68" s="479"/>
      <c r="O68" s="554"/>
      <c r="P68" s="42"/>
      <c r="Q68" s="505"/>
      <c r="R68" s="285" t="str">
        <f t="shared" si="15"/>
        <v/>
      </c>
      <c r="S68" s="285" t="str">
        <f t="shared" si="16"/>
        <v/>
      </c>
      <c r="T68" s="467"/>
    </row>
    <row r="69" spans="2:25" ht="18" customHeight="1">
      <c r="B69" s="4"/>
      <c r="C69" s="9"/>
      <c r="D69" s="9"/>
      <c r="E69" s="480"/>
      <c r="F69" s="534"/>
      <c r="G69" s="535"/>
      <c r="H69" s="7"/>
      <c r="I69" s="3"/>
      <c r="J69" s="8"/>
      <c r="K69" s="5"/>
      <c r="L69" s="5"/>
      <c r="M69" s="5"/>
      <c r="N69" s="479"/>
      <c r="O69" s="535"/>
      <c r="P69" s="42"/>
      <c r="Q69" s="505"/>
      <c r="R69" s="285" t="str">
        <f t="shared" si="15"/>
        <v/>
      </c>
      <c r="S69" s="285" t="str">
        <f t="shared" si="16"/>
        <v/>
      </c>
      <c r="T69" s="468"/>
    </row>
    <row r="70" spans="2:25" ht="18" customHeight="1">
      <c r="B70" s="4"/>
      <c r="C70" s="9"/>
      <c r="D70" s="9"/>
      <c r="E70" s="480"/>
      <c r="F70" s="534"/>
      <c r="G70" s="535"/>
      <c r="H70" s="7"/>
      <c r="I70" s="3"/>
      <c r="J70" s="8"/>
      <c r="K70" s="5"/>
      <c r="L70" s="5"/>
      <c r="M70" s="5"/>
      <c r="N70" s="479"/>
      <c r="O70" s="535"/>
      <c r="P70" s="505"/>
      <c r="Q70" s="505"/>
      <c r="R70" s="285" t="str">
        <f t="shared" si="15"/>
        <v/>
      </c>
      <c r="S70" s="285" t="str">
        <f t="shared" si="16"/>
        <v/>
      </c>
      <c r="T70" s="468"/>
    </row>
    <row r="71" spans="2:25" ht="18" customHeight="1">
      <c r="B71" s="4"/>
      <c r="C71" s="9"/>
      <c r="D71" s="5"/>
      <c r="E71" s="480"/>
      <c r="F71" s="534"/>
      <c r="G71" s="535"/>
      <c r="H71" s="7"/>
      <c r="I71" s="3"/>
      <c r="J71" s="8"/>
      <c r="K71" s="5"/>
      <c r="L71" s="5"/>
      <c r="M71" s="5"/>
      <c r="N71" s="479"/>
      <c r="O71" s="535"/>
      <c r="P71" s="505"/>
      <c r="Q71" s="505"/>
      <c r="R71" s="285" t="str">
        <f t="shared" si="15"/>
        <v/>
      </c>
      <c r="S71" s="285" t="str">
        <f t="shared" si="16"/>
        <v/>
      </c>
      <c r="T71" s="468"/>
    </row>
    <row r="72" spans="2:25" ht="18" customHeight="1">
      <c r="B72" s="4"/>
      <c r="C72" s="9"/>
      <c r="D72" s="5"/>
      <c r="E72" s="480"/>
      <c r="F72" s="534"/>
      <c r="G72" s="535"/>
      <c r="H72" s="7"/>
      <c r="I72" s="3"/>
      <c r="J72" s="8"/>
      <c r="K72" s="5"/>
      <c r="L72" s="5"/>
      <c r="M72" s="5"/>
      <c r="N72" s="479"/>
      <c r="O72" s="535"/>
      <c r="P72" s="505"/>
      <c r="Q72" s="505"/>
      <c r="R72" s="285" t="str">
        <f t="shared" si="15"/>
        <v/>
      </c>
      <c r="S72" s="285" t="str">
        <f t="shared" si="16"/>
        <v/>
      </c>
      <c r="T72" s="468"/>
    </row>
    <row r="73" spans="2:25" ht="18" customHeight="1">
      <c r="B73" s="4"/>
      <c r="C73" s="9"/>
      <c r="D73" s="9"/>
      <c r="E73" s="480"/>
      <c r="F73" s="534"/>
      <c r="G73" s="535"/>
      <c r="H73" s="7"/>
      <c r="I73" s="3"/>
      <c r="J73" s="8"/>
      <c r="K73" s="5"/>
      <c r="L73" s="5"/>
      <c r="M73" s="5"/>
      <c r="N73" s="479"/>
      <c r="O73" s="535"/>
      <c r="P73" s="505"/>
      <c r="Q73" s="505"/>
      <c r="R73" s="285" t="str">
        <f t="shared" si="15"/>
        <v/>
      </c>
      <c r="S73" s="285" t="str">
        <f t="shared" si="16"/>
        <v/>
      </c>
      <c r="T73" s="468"/>
    </row>
    <row r="74" spans="2:25" ht="18" customHeight="1">
      <c r="B74" s="4"/>
      <c r="C74" s="9"/>
      <c r="D74" s="9"/>
      <c r="E74" s="480"/>
      <c r="F74" s="534"/>
      <c r="G74" s="535"/>
      <c r="H74" s="7"/>
      <c r="I74" s="3"/>
      <c r="J74" s="8"/>
      <c r="K74" s="5"/>
      <c r="L74" s="5"/>
      <c r="M74" s="5"/>
      <c r="N74" s="479"/>
      <c r="O74" s="535"/>
      <c r="P74" s="505"/>
      <c r="Q74" s="505"/>
      <c r="R74" s="285" t="str">
        <f t="shared" si="15"/>
        <v/>
      </c>
      <c r="S74" s="285" t="str">
        <f t="shared" si="16"/>
        <v/>
      </c>
      <c r="T74" s="468"/>
    </row>
    <row r="75" spans="2:25" ht="18" customHeight="1">
      <c r="B75" s="4"/>
      <c r="C75" s="9"/>
      <c r="D75" s="5"/>
      <c r="E75" s="480"/>
      <c r="F75" s="534"/>
      <c r="G75" s="535"/>
      <c r="H75" s="7"/>
      <c r="I75" s="3"/>
      <c r="J75" s="8"/>
      <c r="K75" s="5"/>
      <c r="L75" s="5"/>
      <c r="M75" s="5"/>
      <c r="N75" s="479"/>
      <c r="O75" s="535"/>
      <c r="P75" s="505"/>
      <c r="Q75" s="505"/>
      <c r="R75" s="285" t="str">
        <f t="shared" si="15"/>
        <v/>
      </c>
      <c r="S75" s="285" t="str">
        <f t="shared" si="16"/>
        <v/>
      </c>
      <c r="T75" s="468"/>
    </row>
    <row r="76" spans="2:25" ht="18" customHeight="1">
      <c r="B76" s="4"/>
      <c r="C76" s="9"/>
      <c r="D76" s="5"/>
      <c r="E76" s="480"/>
      <c r="F76" s="534"/>
      <c r="G76" s="535"/>
      <c r="H76" s="7"/>
      <c r="I76" s="3"/>
      <c r="J76" s="8"/>
      <c r="K76" s="5"/>
      <c r="L76" s="5"/>
      <c r="M76" s="5"/>
      <c r="N76" s="479"/>
      <c r="O76" s="535"/>
      <c r="P76" s="505"/>
      <c r="Q76" s="505"/>
      <c r="R76" s="285" t="str">
        <f t="shared" si="15"/>
        <v/>
      </c>
      <c r="S76" s="285" t="str">
        <f t="shared" si="16"/>
        <v/>
      </c>
      <c r="T76" s="468"/>
    </row>
    <row r="77" spans="2:25" ht="18" customHeight="1">
      <c r="B77" s="4"/>
      <c r="C77" s="9"/>
      <c r="D77" s="5"/>
      <c r="E77" s="480"/>
      <c r="F77" s="534"/>
      <c r="G77" s="535"/>
      <c r="H77" s="7"/>
      <c r="I77" s="3"/>
      <c r="J77" s="8"/>
      <c r="K77" s="5"/>
      <c r="L77" s="5"/>
      <c r="M77" s="5"/>
      <c r="N77" s="479"/>
      <c r="O77" s="535"/>
      <c r="P77" s="505"/>
      <c r="Q77" s="505"/>
      <c r="R77" s="285" t="str">
        <f t="shared" si="15"/>
        <v/>
      </c>
      <c r="S77" s="285" t="str">
        <f t="shared" si="16"/>
        <v/>
      </c>
      <c r="T77" s="468"/>
    </row>
    <row r="78" spans="2:25" ht="18" customHeight="1">
      <c r="B78" s="4"/>
      <c r="C78" s="5"/>
      <c r="D78" s="5"/>
      <c r="E78" s="480"/>
      <c r="F78" s="534"/>
      <c r="G78" s="535"/>
      <c r="H78" s="7"/>
      <c r="I78" s="3"/>
      <c r="J78" s="76"/>
      <c r="K78" s="79"/>
      <c r="L78" s="79"/>
      <c r="M78" s="79"/>
      <c r="N78" s="79"/>
      <c r="O78" s="77"/>
      <c r="P78" s="77"/>
      <c r="Q78" s="540"/>
      <c r="R78" s="541"/>
      <c r="S78" s="541" t="str">
        <f>IF(R78="","",S77-R78)</f>
        <v/>
      </c>
      <c r="T78" s="543"/>
    </row>
    <row r="79" spans="2:25" ht="18" customHeight="1" thickBot="1">
      <c r="B79" s="4"/>
      <c r="C79" s="5"/>
      <c r="D79" s="5"/>
      <c r="E79" s="480"/>
      <c r="F79" s="534"/>
      <c r="G79" s="535"/>
      <c r="H79" s="7"/>
      <c r="I79" s="3"/>
      <c r="J79" s="88" t="s">
        <v>273</v>
      </c>
      <c r="K79" s="49"/>
      <c r="L79" s="49"/>
      <c r="M79" s="49"/>
      <c r="N79" s="49"/>
      <c r="O79" s="99"/>
      <c r="P79" s="99"/>
      <c r="Q79" s="508"/>
      <c r="R79" s="101" t="s">
        <v>215</v>
      </c>
      <c r="S79" s="450">
        <f>L55-SUM(P58:P77)</f>
        <v>280000</v>
      </c>
      <c r="T79" s="544"/>
    </row>
    <row r="80" spans="2:25" ht="18" customHeight="1" thickBot="1">
      <c r="B80" s="4"/>
      <c r="C80" s="5"/>
      <c r="D80" s="5"/>
      <c r="E80" s="480"/>
      <c r="F80" s="534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38" t="s">
        <v>258</v>
      </c>
      <c r="Q80" s="38" t="s">
        <v>271</v>
      </c>
      <c r="R80" s="38" t="s">
        <v>257</v>
      </c>
      <c r="S80" s="38" t="s">
        <v>214</v>
      </c>
      <c r="T80" s="39" t="s">
        <v>67</v>
      </c>
      <c r="V80" s="49"/>
      <c r="W80" s="3"/>
      <c r="X80" s="3"/>
      <c r="Y80" s="49"/>
    </row>
    <row r="81" spans="2:25" ht="18" customHeight="1">
      <c r="B81" s="4"/>
      <c r="C81" s="5"/>
      <c r="D81" s="5"/>
      <c r="E81" s="480"/>
      <c r="F81" s="534"/>
      <c r="G81" s="535"/>
      <c r="H81" s="7"/>
      <c r="I81" s="3"/>
      <c r="J81" s="8">
        <v>45658</v>
      </c>
      <c r="K81" s="9" t="s">
        <v>332</v>
      </c>
      <c r="L81" s="9" t="s">
        <v>287</v>
      </c>
      <c r="M81" s="9" t="s">
        <v>291</v>
      </c>
      <c r="N81" s="479" t="s">
        <v>340</v>
      </c>
      <c r="O81" s="554"/>
      <c r="P81" s="42">
        <v>15000</v>
      </c>
      <c r="Q81" s="505">
        <v>5000</v>
      </c>
      <c r="R81" s="285">
        <f>IF(P81="","",P81-Q81)</f>
        <v>10000</v>
      </c>
      <c r="S81" s="285">
        <f>IF(R81="","",S79-R81)</f>
        <v>270000</v>
      </c>
      <c r="T81" s="468" t="s">
        <v>343</v>
      </c>
      <c r="V81" s="683" t="s">
        <v>431</v>
      </c>
      <c r="W81" s="49"/>
      <c r="X81" s="49"/>
      <c r="Y81" s="49"/>
    </row>
    <row r="82" spans="2:25" ht="18" customHeight="1">
      <c r="B82" s="4"/>
      <c r="C82" s="5"/>
      <c r="D82" s="5"/>
      <c r="E82" s="480"/>
      <c r="F82" s="534"/>
      <c r="G82" s="535"/>
      <c r="H82" s="7"/>
      <c r="I82" s="3"/>
      <c r="J82" s="8">
        <v>45662</v>
      </c>
      <c r="K82" s="5" t="s">
        <v>334</v>
      </c>
      <c r="L82" s="5" t="s">
        <v>265</v>
      </c>
      <c r="M82" s="5" t="s">
        <v>24</v>
      </c>
      <c r="N82" s="480" t="s">
        <v>341</v>
      </c>
      <c r="O82" s="535"/>
      <c r="P82" s="42">
        <v>3800</v>
      </c>
      <c r="Q82" s="505">
        <v>100</v>
      </c>
      <c r="R82" s="285">
        <f>IF(P82="","",P82-Q82)</f>
        <v>3700</v>
      </c>
      <c r="S82" s="285">
        <f>IF(R82="","",S81-R82)</f>
        <v>266300</v>
      </c>
      <c r="T82" s="468" t="s">
        <v>342</v>
      </c>
      <c r="V82" s="1" t="s">
        <v>432</v>
      </c>
      <c r="W82" s="620"/>
      <c r="X82" s="484"/>
      <c r="Y82" s="621"/>
    </row>
    <row r="83" spans="2:25" ht="18" customHeight="1">
      <c r="B83" s="4"/>
      <c r="C83" s="5"/>
      <c r="D83" s="5"/>
      <c r="E83" s="480"/>
      <c r="F83" s="534"/>
      <c r="G83" s="535"/>
      <c r="H83" s="7"/>
      <c r="I83" s="3"/>
      <c r="J83" s="8">
        <v>45673</v>
      </c>
      <c r="K83" s="5" t="s">
        <v>332</v>
      </c>
      <c r="L83" s="5" t="s">
        <v>265</v>
      </c>
      <c r="M83" s="5" t="s">
        <v>266</v>
      </c>
      <c r="N83" s="480" t="s">
        <v>350</v>
      </c>
      <c r="O83" s="535"/>
      <c r="P83" s="505">
        <v>52000</v>
      </c>
      <c r="Q83" s="505">
        <f>P83*0.05</f>
        <v>2600</v>
      </c>
      <c r="R83" s="285">
        <f t="shared" ref="R83:R145" si="17">IF(P83="","",P83-Q83)</f>
        <v>49400</v>
      </c>
      <c r="S83" s="285">
        <f t="shared" ref="S83:S145" si="18">IF(R83="","",S82-R83)</f>
        <v>216900</v>
      </c>
      <c r="T83" s="468" t="s">
        <v>351</v>
      </c>
      <c r="W83" s="620"/>
      <c r="X83" s="484"/>
      <c r="Y83" s="621"/>
    </row>
    <row r="84" spans="2:25" ht="18" customHeight="1">
      <c r="B84" s="4"/>
      <c r="C84" s="5"/>
      <c r="D84" s="5"/>
      <c r="E84" s="480"/>
      <c r="F84" s="534"/>
      <c r="G84" s="535"/>
      <c r="H84" s="7"/>
      <c r="I84" s="3"/>
      <c r="J84" s="8">
        <v>45673</v>
      </c>
      <c r="K84" s="5" t="s">
        <v>248</v>
      </c>
      <c r="L84" s="5" t="s">
        <v>251</v>
      </c>
      <c r="M84" s="5" t="s">
        <v>430</v>
      </c>
      <c r="N84" s="480" t="s">
        <v>320</v>
      </c>
      <c r="O84" s="535"/>
      <c r="P84" s="505">
        <v>100000</v>
      </c>
      <c r="Q84" s="505">
        <v>0</v>
      </c>
      <c r="R84" s="285">
        <f t="shared" si="17"/>
        <v>100000</v>
      </c>
      <c r="S84" s="285">
        <f t="shared" si="18"/>
        <v>116900</v>
      </c>
      <c r="T84" s="468"/>
    </row>
    <row r="85" spans="2:25" ht="18" customHeight="1">
      <c r="B85" s="4"/>
      <c r="C85" s="5"/>
      <c r="D85" s="5"/>
      <c r="E85" s="480"/>
      <c r="F85" s="534"/>
      <c r="G85" s="535"/>
      <c r="H85" s="7"/>
      <c r="I85" s="3"/>
      <c r="J85" s="8"/>
      <c r="K85" s="5"/>
      <c r="L85" s="5"/>
      <c r="M85" s="5"/>
      <c r="N85" s="480"/>
      <c r="O85" s="535"/>
      <c r="P85" s="505"/>
      <c r="Q85" s="505"/>
      <c r="R85" s="285" t="str">
        <f t="shared" si="17"/>
        <v/>
      </c>
      <c r="S85" s="285" t="str">
        <f t="shared" si="18"/>
        <v/>
      </c>
      <c r="T85" s="468"/>
    </row>
    <row r="86" spans="2:25" ht="18" customHeight="1">
      <c r="B86" s="4"/>
      <c r="C86" s="5"/>
      <c r="D86" s="5"/>
      <c r="E86" s="480"/>
      <c r="F86" s="534"/>
      <c r="G86" s="535"/>
      <c r="H86" s="7"/>
      <c r="I86" s="3"/>
      <c r="J86" s="8"/>
      <c r="K86" s="5"/>
      <c r="L86" s="5"/>
      <c r="M86" s="5"/>
      <c r="N86" s="480"/>
      <c r="O86" s="535"/>
      <c r="P86" s="505"/>
      <c r="Q86" s="505"/>
      <c r="R86" s="285" t="str">
        <f t="shared" si="17"/>
        <v/>
      </c>
      <c r="S86" s="285" t="str">
        <f t="shared" si="18"/>
        <v/>
      </c>
      <c r="T86" s="468"/>
    </row>
    <row r="87" spans="2:25" ht="18" customHeight="1">
      <c r="B87" s="4"/>
      <c r="C87" s="5"/>
      <c r="D87" s="5"/>
      <c r="E87" s="480"/>
      <c r="F87" s="534"/>
      <c r="G87" s="535"/>
      <c r="H87" s="7"/>
      <c r="I87" s="3"/>
      <c r="J87" s="8"/>
      <c r="K87" s="5"/>
      <c r="L87" s="5"/>
      <c r="M87" s="5"/>
      <c r="N87" s="480"/>
      <c r="O87" s="535"/>
      <c r="P87" s="505"/>
      <c r="Q87" s="505"/>
      <c r="R87" s="285" t="str">
        <f t="shared" si="17"/>
        <v/>
      </c>
      <c r="S87" s="285" t="str">
        <f t="shared" si="18"/>
        <v/>
      </c>
      <c r="T87" s="468"/>
    </row>
    <row r="88" spans="2:25" ht="18" customHeight="1">
      <c r="B88" s="4"/>
      <c r="C88" s="5"/>
      <c r="D88" s="5"/>
      <c r="E88" s="480"/>
      <c r="F88" s="534"/>
      <c r="G88" s="535"/>
      <c r="H88" s="7"/>
      <c r="I88" s="3"/>
      <c r="J88" s="8"/>
      <c r="K88" s="5"/>
      <c r="L88" s="5"/>
      <c r="M88" s="5"/>
      <c r="N88" s="480"/>
      <c r="O88" s="535"/>
      <c r="P88" s="505"/>
      <c r="Q88" s="505"/>
      <c r="R88" s="285" t="str">
        <f t="shared" si="17"/>
        <v/>
      </c>
      <c r="S88" s="285" t="str">
        <f t="shared" si="18"/>
        <v/>
      </c>
      <c r="T88" s="468"/>
    </row>
    <row r="89" spans="2:25" ht="18" customHeight="1">
      <c r="B89" s="4"/>
      <c r="C89" s="5"/>
      <c r="D89" s="5"/>
      <c r="E89" s="480"/>
      <c r="F89" s="534"/>
      <c r="G89" s="535"/>
      <c r="H89" s="7"/>
      <c r="I89" s="3"/>
      <c r="J89" s="8"/>
      <c r="K89" s="5"/>
      <c r="L89" s="5"/>
      <c r="M89" s="5"/>
      <c r="N89" s="480"/>
      <c r="O89" s="535"/>
      <c r="P89" s="505"/>
      <c r="Q89" s="505"/>
      <c r="R89" s="285" t="str">
        <f t="shared" si="17"/>
        <v/>
      </c>
      <c r="S89" s="285" t="str">
        <f t="shared" si="18"/>
        <v/>
      </c>
      <c r="T89" s="468"/>
    </row>
    <row r="90" spans="2:25" ht="18" customHeight="1">
      <c r="B90" s="4"/>
      <c r="C90" s="5"/>
      <c r="D90" s="5"/>
      <c r="E90" s="480"/>
      <c r="F90" s="534"/>
      <c r="G90" s="535"/>
      <c r="H90" s="7"/>
      <c r="I90" s="3"/>
      <c r="J90" s="8"/>
      <c r="K90" s="5"/>
      <c r="L90" s="5"/>
      <c r="M90" s="5"/>
      <c r="N90" s="480"/>
      <c r="O90" s="535"/>
      <c r="P90" s="505"/>
      <c r="Q90" s="505"/>
      <c r="R90" s="285" t="str">
        <f t="shared" si="17"/>
        <v/>
      </c>
      <c r="S90" s="285" t="str">
        <f t="shared" si="18"/>
        <v/>
      </c>
      <c r="T90" s="468"/>
    </row>
    <row r="91" spans="2:25" ht="18" customHeight="1">
      <c r="B91" s="4"/>
      <c r="C91" s="5"/>
      <c r="D91" s="5"/>
      <c r="E91" s="480"/>
      <c r="F91" s="534"/>
      <c r="G91" s="535"/>
      <c r="H91" s="7"/>
      <c r="I91" s="3"/>
      <c r="J91" s="8"/>
      <c r="K91" s="5"/>
      <c r="L91" s="5"/>
      <c r="M91" s="5"/>
      <c r="N91" s="480"/>
      <c r="O91" s="535"/>
      <c r="P91" s="505"/>
      <c r="Q91" s="505"/>
      <c r="R91" s="285" t="str">
        <f t="shared" si="17"/>
        <v/>
      </c>
      <c r="S91" s="285" t="str">
        <f t="shared" si="18"/>
        <v/>
      </c>
      <c r="T91" s="468"/>
    </row>
    <row r="92" spans="2:25" ht="18" customHeight="1">
      <c r="B92" s="4"/>
      <c r="C92" s="5"/>
      <c r="D92" s="5"/>
      <c r="E92" s="480"/>
      <c r="F92" s="534"/>
      <c r="G92" s="535"/>
      <c r="H92" s="7"/>
      <c r="I92" s="3"/>
      <c r="J92" s="8"/>
      <c r="K92" s="5"/>
      <c r="L92" s="5"/>
      <c r="M92" s="5"/>
      <c r="N92" s="480"/>
      <c r="O92" s="535"/>
      <c r="P92" s="505"/>
      <c r="Q92" s="505"/>
      <c r="R92" s="285" t="str">
        <f t="shared" si="17"/>
        <v/>
      </c>
      <c r="S92" s="285" t="str">
        <f t="shared" si="18"/>
        <v/>
      </c>
      <c r="T92" s="468"/>
    </row>
    <row r="93" spans="2:25" ht="18" customHeight="1">
      <c r="B93" s="4"/>
      <c r="C93" s="5"/>
      <c r="D93" s="5"/>
      <c r="E93" s="480"/>
      <c r="F93" s="534"/>
      <c r="G93" s="535"/>
      <c r="H93" s="7"/>
      <c r="I93" s="3"/>
      <c r="J93" s="8"/>
      <c r="K93" s="5"/>
      <c r="L93" s="5"/>
      <c r="M93" s="5"/>
      <c r="N93" s="480"/>
      <c r="O93" s="535"/>
      <c r="P93" s="505"/>
      <c r="Q93" s="505"/>
      <c r="R93" s="285" t="str">
        <f t="shared" si="17"/>
        <v/>
      </c>
      <c r="S93" s="285" t="str">
        <f t="shared" si="18"/>
        <v/>
      </c>
      <c r="T93" s="468"/>
    </row>
    <row r="94" spans="2:25" ht="18" customHeight="1">
      <c r="B94" s="4"/>
      <c r="C94" s="5"/>
      <c r="D94" s="5"/>
      <c r="E94" s="480"/>
      <c r="F94" s="534"/>
      <c r="G94" s="535"/>
      <c r="H94" s="7"/>
      <c r="I94" s="3"/>
      <c r="J94" s="8"/>
      <c r="K94" s="5"/>
      <c r="L94" s="5"/>
      <c r="M94" s="5"/>
      <c r="N94" s="480"/>
      <c r="O94" s="535"/>
      <c r="P94" s="505"/>
      <c r="Q94" s="505"/>
      <c r="R94" s="285" t="str">
        <f t="shared" si="17"/>
        <v/>
      </c>
      <c r="S94" s="285" t="str">
        <f t="shared" si="18"/>
        <v/>
      </c>
      <c r="T94" s="468"/>
    </row>
    <row r="95" spans="2:25" ht="18" customHeight="1">
      <c r="B95" s="4"/>
      <c r="C95" s="5"/>
      <c r="D95" s="5"/>
      <c r="E95" s="480"/>
      <c r="F95" s="534"/>
      <c r="G95" s="535"/>
      <c r="H95" s="7"/>
      <c r="I95" s="3"/>
      <c r="J95" s="8"/>
      <c r="K95" s="5"/>
      <c r="L95" s="5"/>
      <c r="M95" s="5"/>
      <c r="N95" s="480"/>
      <c r="O95" s="535"/>
      <c r="P95" s="505"/>
      <c r="Q95" s="505"/>
      <c r="R95" s="285" t="str">
        <f t="shared" si="17"/>
        <v/>
      </c>
      <c r="S95" s="285" t="str">
        <f t="shared" si="18"/>
        <v/>
      </c>
      <c r="T95" s="468"/>
    </row>
    <row r="96" spans="2:25" ht="18" customHeight="1">
      <c r="B96" s="4"/>
      <c r="C96" s="5"/>
      <c r="D96" s="5"/>
      <c r="E96" s="480"/>
      <c r="F96" s="534"/>
      <c r="G96" s="535"/>
      <c r="H96" s="7"/>
      <c r="I96" s="3"/>
      <c r="J96" s="8"/>
      <c r="K96" s="5"/>
      <c r="L96" s="5"/>
      <c r="M96" s="5"/>
      <c r="N96" s="480"/>
      <c r="O96" s="535"/>
      <c r="P96" s="505"/>
      <c r="Q96" s="505"/>
      <c r="R96" s="285" t="str">
        <f t="shared" si="17"/>
        <v/>
      </c>
      <c r="S96" s="285" t="str">
        <f t="shared" si="18"/>
        <v/>
      </c>
      <c r="T96" s="468"/>
    </row>
    <row r="97" spans="2:20" ht="18" customHeight="1">
      <c r="B97" s="4"/>
      <c r="C97" s="5"/>
      <c r="D97" s="5"/>
      <c r="E97" s="480"/>
      <c r="F97" s="534"/>
      <c r="G97" s="535"/>
      <c r="H97" s="7"/>
      <c r="I97" s="3"/>
      <c r="J97" s="8"/>
      <c r="K97" s="5"/>
      <c r="L97" s="5"/>
      <c r="M97" s="5"/>
      <c r="N97" s="480"/>
      <c r="O97" s="535"/>
      <c r="P97" s="505"/>
      <c r="Q97" s="505"/>
      <c r="R97" s="285" t="str">
        <f t="shared" si="17"/>
        <v/>
      </c>
      <c r="S97" s="285" t="str">
        <f t="shared" si="18"/>
        <v/>
      </c>
      <c r="T97" s="468"/>
    </row>
    <row r="98" spans="2:20" ht="18" customHeight="1">
      <c r="B98" s="4"/>
      <c r="C98" s="5"/>
      <c r="D98" s="5"/>
      <c r="E98" s="480"/>
      <c r="F98" s="534"/>
      <c r="G98" s="535"/>
      <c r="H98" s="7"/>
      <c r="I98" s="3"/>
      <c r="J98" s="8"/>
      <c r="K98" s="5"/>
      <c r="L98" s="5"/>
      <c r="M98" s="5"/>
      <c r="N98" s="480"/>
      <c r="O98" s="535"/>
      <c r="P98" s="505"/>
      <c r="Q98" s="505"/>
      <c r="R98" s="285" t="str">
        <f t="shared" si="17"/>
        <v/>
      </c>
      <c r="S98" s="285" t="str">
        <f t="shared" si="18"/>
        <v/>
      </c>
      <c r="T98" s="468"/>
    </row>
    <row r="99" spans="2:20" ht="18" customHeight="1">
      <c r="B99" s="4"/>
      <c r="C99" s="5"/>
      <c r="D99" s="5"/>
      <c r="E99" s="480"/>
      <c r="F99" s="534"/>
      <c r="G99" s="535"/>
      <c r="H99" s="7"/>
      <c r="I99" s="3"/>
      <c r="J99" s="8"/>
      <c r="K99" s="5"/>
      <c r="L99" s="5"/>
      <c r="M99" s="5"/>
      <c r="N99" s="480"/>
      <c r="O99" s="535"/>
      <c r="P99" s="505"/>
      <c r="Q99" s="505"/>
      <c r="R99" s="285" t="str">
        <f t="shared" si="17"/>
        <v/>
      </c>
      <c r="S99" s="285" t="str">
        <f t="shared" si="18"/>
        <v/>
      </c>
      <c r="T99" s="468"/>
    </row>
    <row r="100" spans="2:20" ht="18" customHeight="1">
      <c r="B100" s="4"/>
      <c r="C100" s="5"/>
      <c r="D100" s="5"/>
      <c r="E100" s="480"/>
      <c r="F100" s="534"/>
      <c r="G100" s="535"/>
      <c r="H100" s="7"/>
      <c r="I100" s="3"/>
      <c r="J100" s="8"/>
      <c r="K100" s="5"/>
      <c r="L100" s="5"/>
      <c r="M100" s="5"/>
      <c r="N100" s="480"/>
      <c r="O100" s="535"/>
      <c r="P100" s="505"/>
      <c r="Q100" s="505"/>
      <c r="R100" s="285" t="str">
        <f t="shared" si="17"/>
        <v/>
      </c>
      <c r="S100" s="285" t="str">
        <f t="shared" si="18"/>
        <v/>
      </c>
      <c r="T100" s="468"/>
    </row>
    <row r="101" spans="2:20" ht="18" customHeight="1">
      <c r="B101" s="4"/>
      <c r="C101" s="5"/>
      <c r="D101" s="5"/>
      <c r="E101" s="480"/>
      <c r="F101" s="534"/>
      <c r="G101" s="535"/>
      <c r="H101" s="7"/>
      <c r="I101" s="3"/>
      <c r="J101" s="8"/>
      <c r="K101" s="5"/>
      <c r="L101" s="5"/>
      <c r="M101" s="5"/>
      <c r="N101" s="480"/>
      <c r="O101" s="535"/>
      <c r="P101" s="505"/>
      <c r="Q101" s="505"/>
      <c r="R101" s="285" t="str">
        <f t="shared" si="17"/>
        <v/>
      </c>
      <c r="S101" s="285" t="str">
        <f t="shared" si="18"/>
        <v/>
      </c>
      <c r="T101" s="468"/>
    </row>
    <row r="102" spans="2:20" ht="18" customHeight="1">
      <c r="B102" s="4"/>
      <c r="C102" s="5"/>
      <c r="D102" s="5"/>
      <c r="E102" s="480"/>
      <c r="F102" s="534"/>
      <c r="G102" s="535"/>
      <c r="H102" s="7"/>
      <c r="I102" s="3"/>
      <c r="J102" s="8"/>
      <c r="K102" s="5"/>
      <c r="L102" s="5"/>
      <c r="M102" s="5"/>
      <c r="N102" s="480"/>
      <c r="O102" s="535"/>
      <c r="P102" s="505"/>
      <c r="Q102" s="505"/>
      <c r="R102" s="285" t="str">
        <f t="shared" si="17"/>
        <v/>
      </c>
      <c r="S102" s="285" t="str">
        <f t="shared" si="18"/>
        <v/>
      </c>
      <c r="T102" s="468"/>
    </row>
    <row r="103" spans="2:20" ht="18" customHeight="1">
      <c r="B103" s="4"/>
      <c r="C103" s="5"/>
      <c r="D103" s="5"/>
      <c r="E103" s="480"/>
      <c r="F103" s="534"/>
      <c r="G103" s="535"/>
      <c r="H103" s="7"/>
      <c r="I103" s="3"/>
      <c r="J103" s="8"/>
      <c r="K103" s="5"/>
      <c r="L103" s="5"/>
      <c r="M103" s="5"/>
      <c r="N103" s="480"/>
      <c r="O103" s="535"/>
      <c r="P103" s="505"/>
      <c r="Q103" s="505"/>
      <c r="R103" s="285" t="str">
        <f t="shared" si="17"/>
        <v/>
      </c>
      <c r="S103" s="285" t="str">
        <f t="shared" si="18"/>
        <v/>
      </c>
      <c r="T103" s="468"/>
    </row>
    <row r="104" spans="2:20" ht="18" customHeight="1">
      <c r="B104" s="4"/>
      <c r="C104" s="5"/>
      <c r="D104" s="5"/>
      <c r="E104" s="480"/>
      <c r="F104" s="534"/>
      <c r="G104" s="535"/>
      <c r="H104" s="7"/>
      <c r="I104" s="3"/>
      <c r="J104" s="8"/>
      <c r="K104" s="5"/>
      <c r="L104" s="5"/>
      <c r="M104" s="5"/>
      <c r="N104" s="480"/>
      <c r="O104" s="535"/>
      <c r="P104" s="505"/>
      <c r="Q104" s="505"/>
      <c r="R104" s="285" t="str">
        <f t="shared" si="17"/>
        <v/>
      </c>
      <c r="S104" s="285" t="str">
        <f t="shared" si="18"/>
        <v/>
      </c>
      <c r="T104" s="468"/>
    </row>
    <row r="105" spans="2:20" ht="18" customHeight="1">
      <c r="B105" s="4"/>
      <c r="C105" s="5"/>
      <c r="D105" s="5"/>
      <c r="E105" s="480"/>
      <c r="F105" s="534"/>
      <c r="G105" s="535"/>
      <c r="H105" s="7"/>
      <c r="I105" s="3"/>
      <c r="J105" s="8"/>
      <c r="K105" s="5"/>
      <c r="L105" s="5"/>
      <c r="M105" s="5"/>
      <c r="N105" s="480"/>
      <c r="O105" s="535"/>
      <c r="P105" s="505"/>
      <c r="Q105" s="505"/>
      <c r="R105" s="285" t="str">
        <f t="shared" si="17"/>
        <v/>
      </c>
      <c r="S105" s="285" t="str">
        <f t="shared" si="18"/>
        <v/>
      </c>
      <c r="T105" s="468"/>
    </row>
    <row r="106" spans="2:20" ht="18" customHeight="1">
      <c r="B106" s="4"/>
      <c r="C106" s="5"/>
      <c r="D106" s="5"/>
      <c r="E106" s="480"/>
      <c r="F106" s="534"/>
      <c r="G106" s="535"/>
      <c r="H106" s="7"/>
      <c r="I106" s="3"/>
      <c r="J106" s="8"/>
      <c r="K106" s="5"/>
      <c r="L106" s="5"/>
      <c r="M106" s="5"/>
      <c r="N106" s="480"/>
      <c r="O106" s="535"/>
      <c r="P106" s="505"/>
      <c r="Q106" s="505"/>
      <c r="R106" s="285" t="str">
        <f t="shared" si="17"/>
        <v/>
      </c>
      <c r="S106" s="285" t="str">
        <f t="shared" si="18"/>
        <v/>
      </c>
      <c r="T106" s="468"/>
    </row>
    <row r="107" spans="2:20" ht="18" customHeight="1">
      <c r="B107" s="4"/>
      <c r="C107" s="5"/>
      <c r="D107" s="5"/>
      <c r="E107" s="480"/>
      <c r="F107" s="534"/>
      <c r="G107" s="535"/>
      <c r="H107" s="7"/>
      <c r="I107" s="3"/>
      <c r="J107" s="8"/>
      <c r="K107" s="5"/>
      <c r="L107" s="5"/>
      <c r="M107" s="5"/>
      <c r="N107" s="480"/>
      <c r="O107" s="535"/>
      <c r="P107" s="505"/>
      <c r="Q107" s="505"/>
      <c r="R107" s="285" t="str">
        <f t="shared" si="17"/>
        <v/>
      </c>
      <c r="S107" s="285" t="str">
        <f t="shared" si="18"/>
        <v/>
      </c>
      <c r="T107" s="468"/>
    </row>
    <row r="108" spans="2:20" ht="18" customHeight="1">
      <c r="B108" s="4"/>
      <c r="C108" s="5"/>
      <c r="D108" s="5"/>
      <c r="E108" s="480"/>
      <c r="F108" s="534"/>
      <c r="G108" s="535"/>
      <c r="H108" s="7"/>
      <c r="I108" s="3"/>
      <c r="J108" s="8"/>
      <c r="K108" s="5"/>
      <c r="L108" s="5"/>
      <c r="M108" s="5"/>
      <c r="N108" s="480"/>
      <c r="O108" s="535"/>
      <c r="P108" s="505"/>
      <c r="Q108" s="505"/>
      <c r="R108" s="285" t="str">
        <f t="shared" si="17"/>
        <v/>
      </c>
      <c r="S108" s="285" t="str">
        <f t="shared" si="18"/>
        <v/>
      </c>
      <c r="T108" s="468"/>
    </row>
    <row r="109" spans="2:20" ht="18" customHeight="1">
      <c r="B109" s="4"/>
      <c r="C109" s="5"/>
      <c r="D109" s="5"/>
      <c r="E109" s="480"/>
      <c r="F109" s="534"/>
      <c r="G109" s="535"/>
      <c r="H109" s="7"/>
      <c r="I109" s="3"/>
      <c r="J109" s="8"/>
      <c r="K109" s="5"/>
      <c r="L109" s="5"/>
      <c r="M109" s="5"/>
      <c r="N109" s="480"/>
      <c r="O109" s="535"/>
      <c r="P109" s="505"/>
      <c r="Q109" s="505"/>
      <c r="R109" s="285" t="str">
        <f t="shared" si="17"/>
        <v/>
      </c>
      <c r="S109" s="285" t="str">
        <f t="shared" si="18"/>
        <v/>
      </c>
      <c r="T109" s="468"/>
    </row>
    <row r="110" spans="2:20" ht="18" customHeight="1">
      <c r="B110" s="4"/>
      <c r="C110" s="5"/>
      <c r="D110" s="5"/>
      <c r="E110" s="480"/>
      <c r="F110" s="534"/>
      <c r="G110" s="535"/>
      <c r="H110" s="7"/>
      <c r="I110" s="3"/>
      <c r="J110" s="8"/>
      <c r="K110" s="5"/>
      <c r="L110" s="5"/>
      <c r="M110" s="5"/>
      <c r="N110" s="480"/>
      <c r="O110" s="535"/>
      <c r="P110" s="505"/>
      <c r="Q110" s="505"/>
      <c r="R110" s="285" t="str">
        <f t="shared" si="17"/>
        <v/>
      </c>
      <c r="S110" s="285" t="str">
        <f t="shared" si="18"/>
        <v/>
      </c>
      <c r="T110" s="468"/>
    </row>
    <row r="111" spans="2:20" ht="18" customHeight="1">
      <c r="B111" s="4"/>
      <c r="C111" s="5"/>
      <c r="D111" s="5"/>
      <c r="E111" s="480"/>
      <c r="F111" s="534"/>
      <c r="G111" s="535"/>
      <c r="H111" s="7"/>
      <c r="I111" s="3"/>
      <c r="J111" s="8"/>
      <c r="K111" s="5"/>
      <c r="L111" s="5"/>
      <c r="M111" s="5"/>
      <c r="N111" s="480"/>
      <c r="O111" s="535"/>
      <c r="P111" s="505"/>
      <c r="Q111" s="505"/>
      <c r="R111" s="285" t="str">
        <f t="shared" si="17"/>
        <v/>
      </c>
      <c r="S111" s="285" t="str">
        <f t="shared" si="18"/>
        <v/>
      </c>
      <c r="T111" s="468"/>
    </row>
    <row r="112" spans="2:20" ht="18" customHeight="1">
      <c r="B112" s="4"/>
      <c r="C112" s="5"/>
      <c r="D112" s="5"/>
      <c r="E112" s="480"/>
      <c r="F112" s="534"/>
      <c r="G112" s="535"/>
      <c r="H112" s="7"/>
      <c r="I112" s="3"/>
      <c r="J112" s="8"/>
      <c r="K112" s="5"/>
      <c r="L112" s="5"/>
      <c r="M112" s="5"/>
      <c r="N112" s="480"/>
      <c r="O112" s="535"/>
      <c r="P112" s="505"/>
      <c r="Q112" s="505"/>
      <c r="R112" s="285" t="str">
        <f t="shared" si="17"/>
        <v/>
      </c>
      <c r="S112" s="285" t="str">
        <f t="shared" si="18"/>
        <v/>
      </c>
      <c r="T112" s="468"/>
    </row>
    <row r="113" spans="2:20" ht="18" customHeight="1">
      <c r="B113" s="4"/>
      <c r="C113" s="5"/>
      <c r="D113" s="5"/>
      <c r="E113" s="480"/>
      <c r="F113" s="534"/>
      <c r="G113" s="535"/>
      <c r="H113" s="7"/>
      <c r="I113" s="3"/>
      <c r="J113" s="8"/>
      <c r="K113" s="5"/>
      <c r="L113" s="5"/>
      <c r="M113" s="5"/>
      <c r="N113" s="480"/>
      <c r="O113" s="535"/>
      <c r="P113" s="505"/>
      <c r="Q113" s="505"/>
      <c r="R113" s="285" t="str">
        <f t="shared" si="17"/>
        <v/>
      </c>
      <c r="S113" s="285" t="str">
        <f t="shared" si="18"/>
        <v/>
      </c>
      <c r="T113" s="468"/>
    </row>
    <row r="114" spans="2:20" ht="18" customHeight="1">
      <c r="B114" s="4"/>
      <c r="C114" s="5"/>
      <c r="D114" s="5"/>
      <c r="E114" s="480"/>
      <c r="F114" s="534"/>
      <c r="G114" s="535"/>
      <c r="H114" s="7"/>
      <c r="I114" s="3"/>
      <c r="J114" s="8"/>
      <c r="K114" s="5"/>
      <c r="L114" s="5"/>
      <c r="M114" s="5"/>
      <c r="N114" s="480"/>
      <c r="O114" s="535"/>
      <c r="P114" s="505"/>
      <c r="Q114" s="505"/>
      <c r="R114" s="285" t="str">
        <f t="shared" si="17"/>
        <v/>
      </c>
      <c r="S114" s="285" t="str">
        <f t="shared" si="18"/>
        <v/>
      </c>
      <c r="T114" s="468"/>
    </row>
    <row r="115" spans="2:20" ht="18" customHeight="1">
      <c r="B115" s="4"/>
      <c r="C115" s="5"/>
      <c r="D115" s="5"/>
      <c r="E115" s="480"/>
      <c r="F115" s="534"/>
      <c r="G115" s="535"/>
      <c r="H115" s="7"/>
      <c r="I115" s="3"/>
      <c r="J115" s="8"/>
      <c r="K115" s="5"/>
      <c r="L115" s="5"/>
      <c r="M115" s="5"/>
      <c r="N115" s="480"/>
      <c r="O115" s="535"/>
      <c r="P115" s="505"/>
      <c r="Q115" s="505"/>
      <c r="R115" s="285" t="str">
        <f t="shared" si="17"/>
        <v/>
      </c>
      <c r="S115" s="285" t="str">
        <f t="shared" si="18"/>
        <v/>
      </c>
      <c r="T115" s="468"/>
    </row>
    <row r="116" spans="2:20" ht="18" customHeight="1">
      <c r="B116" s="4"/>
      <c r="C116" s="5"/>
      <c r="D116" s="5"/>
      <c r="E116" s="480"/>
      <c r="F116" s="534"/>
      <c r="G116" s="535"/>
      <c r="H116" s="7"/>
      <c r="I116" s="3"/>
      <c r="J116" s="8"/>
      <c r="K116" s="5"/>
      <c r="L116" s="5"/>
      <c r="M116" s="5"/>
      <c r="N116" s="480"/>
      <c r="O116" s="535"/>
      <c r="P116" s="505"/>
      <c r="Q116" s="505"/>
      <c r="R116" s="285" t="str">
        <f t="shared" si="17"/>
        <v/>
      </c>
      <c r="S116" s="285" t="str">
        <f t="shared" si="18"/>
        <v/>
      </c>
      <c r="T116" s="468"/>
    </row>
    <row r="117" spans="2:20" ht="18" customHeight="1">
      <c r="B117" s="4"/>
      <c r="C117" s="5"/>
      <c r="D117" s="5"/>
      <c r="E117" s="480"/>
      <c r="F117" s="534"/>
      <c r="G117" s="535"/>
      <c r="H117" s="7"/>
      <c r="I117" s="3"/>
      <c r="J117" s="8"/>
      <c r="K117" s="5"/>
      <c r="L117" s="5"/>
      <c r="M117" s="5"/>
      <c r="N117" s="480"/>
      <c r="O117" s="535"/>
      <c r="P117" s="505"/>
      <c r="Q117" s="505"/>
      <c r="R117" s="285" t="str">
        <f t="shared" si="17"/>
        <v/>
      </c>
      <c r="S117" s="285" t="str">
        <f t="shared" si="18"/>
        <v/>
      </c>
      <c r="T117" s="468"/>
    </row>
    <row r="118" spans="2:20" ht="18" customHeight="1">
      <c r="B118" s="4"/>
      <c r="C118" s="5"/>
      <c r="D118" s="5"/>
      <c r="E118" s="480"/>
      <c r="F118" s="534"/>
      <c r="G118" s="535"/>
      <c r="H118" s="7"/>
      <c r="I118" s="3"/>
      <c r="J118" s="8"/>
      <c r="K118" s="5"/>
      <c r="L118" s="5"/>
      <c r="M118" s="5"/>
      <c r="N118" s="480"/>
      <c r="O118" s="535"/>
      <c r="P118" s="505"/>
      <c r="Q118" s="505"/>
      <c r="R118" s="285" t="str">
        <f t="shared" si="17"/>
        <v/>
      </c>
      <c r="S118" s="285" t="str">
        <f t="shared" si="18"/>
        <v/>
      </c>
      <c r="T118" s="468"/>
    </row>
    <row r="119" spans="2:20" ht="18" customHeight="1">
      <c r="B119" s="4"/>
      <c r="C119" s="5"/>
      <c r="D119" s="5"/>
      <c r="E119" s="480"/>
      <c r="F119" s="534"/>
      <c r="G119" s="535"/>
      <c r="H119" s="7"/>
      <c r="I119" s="3"/>
      <c r="J119" s="8"/>
      <c r="K119" s="5"/>
      <c r="L119" s="5"/>
      <c r="M119" s="5"/>
      <c r="N119" s="480"/>
      <c r="O119" s="535"/>
      <c r="P119" s="505"/>
      <c r="Q119" s="505"/>
      <c r="R119" s="285" t="str">
        <f t="shared" si="17"/>
        <v/>
      </c>
      <c r="S119" s="285" t="str">
        <f t="shared" si="18"/>
        <v/>
      </c>
      <c r="T119" s="468"/>
    </row>
    <row r="120" spans="2:20" ht="18" customHeight="1">
      <c r="B120" s="4"/>
      <c r="C120" s="5"/>
      <c r="D120" s="5"/>
      <c r="E120" s="480"/>
      <c r="F120" s="534"/>
      <c r="G120" s="535"/>
      <c r="H120" s="7"/>
      <c r="I120" s="3"/>
      <c r="J120" s="8"/>
      <c r="K120" s="5"/>
      <c r="L120" s="5"/>
      <c r="M120" s="5"/>
      <c r="N120" s="480"/>
      <c r="O120" s="535"/>
      <c r="P120" s="505"/>
      <c r="Q120" s="505"/>
      <c r="R120" s="285" t="str">
        <f t="shared" si="17"/>
        <v/>
      </c>
      <c r="S120" s="285" t="str">
        <f t="shared" si="18"/>
        <v/>
      </c>
      <c r="T120" s="468"/>
    </row>
    <row r="121" spans="2:20" ht="18" customHeight="1">
      <c r="B121" s="4"/>
      <c r="C121" s="5"/>
      <c r="D121" s="5"/>
      <c r="E121" s="480"/>
      <c r="F121" s="534"/>
      <c r="G121" s="535"/>
      <c r="H121" s="7"/>
      <c r="I121" s="3"/>
      <c r="J121" s="8"/>
      <c r="K121" s="5"/>
      <c r="L121" s="5"/>
      <c r="M121" s="5"/>
      <c r="N121" s="480"/>
      <c r="O121" s="535"/>
      <c r="P121" s="505"/>
      <c r="Q121" s="505"/>
      <c r="R121" s="285" t="str">
        <f t="shared" si="17"/>
        <v/>
      </c>
      <c r="S121" s="285" t="str">
        <f t="shared" si="18"/>
        <v/>
      </c>
      <c r="T121" s="468"/>
    </row>
    <row r="122" spans="2:20" ht="18" customHeight="1">
      <c r="B122" s="4"/>
      <c r="C122" s="5"/>
      <c r="D122" s="5"/>
      <c r="E122" s="480"/>
      <c r="F122" s="534"/>
      <c r="G122" s="535"/>
      <c r="H122" s="7"/>
      <c r="I122" s="3"/>
      <c r="J122" s="8"/>
      <c r="K122" s="5"/>
      <c r="L122" s="5"/>
      <c r="M122" s="5"/>
      <c r="N122" s="480"/>
      <c r="O122" s="535"/>
      <c r="P122" s="505"/>
      <c r="Q122" s="505"/>
      <c r="R122" s="285" t="str">
        <f t="shared" si="17"/>
        <v/>
      </c>
      <c r="S122" s="285" t="str">
        <f t="shared" si="18"/>
        <v/>
      </c>
      <c r="T122" s="468"/>
    </row>
    <row r="123" spans="2:20" ht="18" customHeight="1">
      <c r="B123" s="4"/>
      <c r="C123" s="5"/>
      <c r="D123" s="5"/>
      <c r="E123" s="480"/>
      <c r="F123" s="534"/>
      <c r="G123" s="535"/>
      <c r="H123" s="7"/>
      <c r="I123" s="3"/>
      <c r="J123" s="8"/>
      <c r="K123" s="5"/>
      <c r="L123" s="5"/>
      <c r="M123" s="5"/>
      <c r="N123" s="480"/>
      <c r="O123" s="535"/>
      <c r="P123" s="505"/>
      <c r="Q123" s="505"/>
      <c r="R123" s="285" t="str">
        <f t="shared" si="17"/>
        <v/>
      </c>
      <c r="S123" s="285" t="str">
        <f t="shared" si="18"/>
        <v/>
      </c>
      <c r="T123" s="468"/>
    </row>
    <row r="124" spans="2:20" ht="18" customHeight="1">
      <c r="B124" s="4"/>
      <c r="C124" s="5"/>
      <c r="D124" s="5"/>
      <c r="E124" s="480"/>
      <c r="F124" s="534"/>
      <c r="G124" s="535"/>
      <c r="H124" s="7"/>
      <c r="I124" s="3"/>
      <c r="J124" s="8"/>
      <c r="K124" s="5"/>
      <c r="L124" s="5"/>
      <c r="M124" s="5"/>
      <c r="N124" s="480"/>
      <c r="O124" s="535"/>
      <c r="P124" s="505"/>
      <c r="Q124" s="505"/>
      <c r="R124" s="285" t="str">
        <f t="shared" si="17"/>
        <v/>
      </c>
      <c r="S124" s="285" t="str">
        <f t="shared" si="18"/>
        <v/>
      </c>
      <c r="T124" s="468"/>
    </row>
    <row r="125" spans="2:20" ht="18" customHeight="1">
      <c r="B125" s="4"/>
      <c r="C125" s="5"/>
      <c r="D125" s="5"/>
      <c r="E125" s="480"/>
      <c r="F125" s="534"/>
      <c r="G125" s="535"/>
      <c r="H125" s="7"/>
      <c r="I125" s="3"/>
      <c r="J125" s="8"/>
      <c r="K125" s="5"/>
      <c r="L125" s="5"/>
      <c r="M125" s="5"/>
      <c r="N125" s="480"/>
      <c r="O125" s="535"/>
      <c r="P125" s="505"/>
      <c r="Q125" s="505"/>
      <c r="R125" s="285" t="str">
        <f t="shared" si="17"/>
        <v/>
      </c>
      <c r="S125" s="285" t="str">
        <f t="shared" si="18"/>
        <v/>
      </c>
      <c r="T125" s="468"/>
    </row>
    <row r="126" spans="2:20" ht="18" customHeight="1">
      <c r="B126" s="4"/>
      <c r="C126" s="5"/>
      <c r="D126" s="5"/>
      <c r="E126" s="480"/>
      <c r="F126" s="534"/>
      <c r="G126" s="535"/>
      <c r="H126" s="7"/>
      <c r="I126" s="3"/>
      <c r="J126" s="8"/>
      <c r="K126" s="5"/>
      <c r="L126" s="5"/>
      <c r="M126" s="5"/>
      <c r="N126" s="480"/>
      <c r="O126" s="535"/>
      <c r="P126" s="505"/>
      <c r="Q126" s="505"/>
      <c r="R126" s="285" t="str">
        <f t="shared" si="17"/>
        <v/>
      </c>
      <c r="S126" s="285" t="str">
        <f t="shared" si="18"/>
        <v/>
      </c>
      <c r="T126" s="468"/>
    </row>
    <row r="127" spans="2:20" ht="18" customHeight="1">
      <c r="B127" s="4"/>
      <c r="C127" s="5"/>
      <c r="D127" s="5"/>
      <c r="E127" s="480"/>
      <c r="F127" s="534"/>
      <c r="G127" s="535"/>
      <c r="H127" s="7"/>
      <c r="I127" s="3"/>
      <c r="J127" s="8"/>
      <c r="K127" s="5"/>
      <c r="L127" s="5"/>
      <c r="M127" s="5"/>
      <c r="N127" s="480"/>
      <c r="O127" s="535"/>
      <c r="P127" s="505"/>
      <c r="Q127" s="505"/>
      <c r="R127" s="285" t="str">
        <f t="shared" si="17"/>
        <v/>
      </c>
      <c r="S127" s="285" t="str">
        <f t="shared" si="18"/>
        <v/>
      </c>
      <c r="T127" s="468"/>
    </row>
    <row r="128" spans="2:20" ht="18" customHeight="1">
      <c r="B128" s="4"/>
      <c r="C128" s="5"/>
      <c r="D128" s="5"/>
      <c r="E128" s="480"/>
      <c r="F128" s="534"/>
      <c r="G128" s="535"/>
      <c r="H128" s="7"/>
      <c r="I128" s="3"/>
      <c r="J128" s="8"/>
      <c r="K128" s="5"/>
      <c r="L128" s="5"/>
      <c r="M128" s="5"/>
      <c r="N128" s="480"/>
      <c r="O128" s="535"/>
      <c r="P128" s="505"/>
      <c r="Q128" s="505"/>
      <c r="R128" s="285" t="str">
        <f t="shared" si="17"/>
        <v/>
      </c>
      <c r="S128" s="285" t="str">
        <f t="shared" si="18"/>
        <v/>
      </c>
      <c r="T128" s="468"/>
    </row>
    <row r="129" spans="2:20" ht="18" customHeight="1">
      <c r="B129" s="4"/>
      <c r="C129" s="5"/>
      <c r="D129" s="5"/>
      <c r="E129" s="480"/>
      <c r="F129" s="534"/>
      <c r="G129" s="535"/>
      <c r="H129" s="7"/>
      <c r="I129" s="3"/>
      <c r="J129" s="8"/>
      <c r="K129" s="5"/>
      <c r="L129" s="5"/>
      <c r="M129" s="5"/>
      <c r="N129" s="480"/>
      <c r="O129" s="535"/>
      <c r="P129" s="505"/>
      <c r="Q129" s="505"/>
      <c r="R129" s="285" t="str">
        <f t="shared" si="17"/>
        <v/>
      </c>
      <c r="S129" s="285" t="str">
        <f t="shared" si="18"/>
        <v/>
      </c>
      <c r="T129" s="468"/>
    </row>
    <row r="130" spans="2:20" ht="18" customHeight="1">
      <c r="B130" s="4"/>
      <c r="C130" s="5"/>
      <c r="D130" s="5"/>
      <c r="E130" s="480"/>
      <c r="F130" s="534"/>
      <c r="G130" s="535"/>
      <c r="H130" s="7"/>
      <c r="I130" s="3"/>
      <c r="J130" s="8"/>
      <c r="K130" s="5"/>
      <c r="L130" s="5"/>
      <c r="M130" s="5"/>
      <c r="N130" s="480"/>
      <c r="O130" s="535"/>
      <c r="P130" s="505"/>
      <c r="Q130" s="505"/>
      <c r="R130" s="285" t="str">
        <f t="shared" si="17"/>
        <v/>
      </c>
      <c r="S130" s="285" t="str">
        <f t="shared" si="18"/>
        <v/>
      </c>
      <c r="T130" s="468"/>
    </row>
    <row r="131" spans="2:20" ht="18" customHeight="1">
      <c r="B131" s="4"/>
      <c r="C131" s="5"/>
      <c r="D131" s="5"/>
      <c r="E131" s="480"/>
      <c r="F131" s="534"/>
      <c r="G131" s="535"/>
      <c r="H131" s="7"/>
      <c r="I131" s="3"/>
      <c r="J131" s="8"/>
      <c r="K131" s="5"/>
      <c r="L131" s="5"/>
      <c r="M131" s="5"/>
      <c r="N131" s="480"/>
      <c r="O131" s="535"/>
      <c r="P131" s="505"/>
      <c r="Q131" s="505"/>
      <c r="R131" s="285" t="str">
        <f t="shared" si="17"/>
        <v/>
      </c>
      <c r="S131" s="285" t="str">
        <f t="shared" si="18"/>
        <v/>
      </c>
      <c r="T131" s="468"/>
    </row>
    <row r="132" spans="2:20" ht="18" customHeight="1">
      <c r="B132" s="4"/>
      <c r="C132" s="5"/>
      <c r="D132" s="5"/>
      <c r="E132" s="480"/>
      <c r="F132" s="534"/>
      <c r="G132" s="535"/>
      <c r="H132" s="7"/>
      <c r="I132" s="3"/>
      <c r="J132" s="8"/>
      <c r="K132" s="5"/>
      <c r="L132" s="5"/>
      <c r="M132" s="5"/>
      <c r="N132" s="480"/>
      <c r="O132" s="535"/>
      <c r="P132" s="505"/>
      <c r="Q132" s="505"/>
      <c r="R132" s="285" t="str">
        <f t="shared" si="17"/>
        <v/>
      </c>
      <c r="S132" s="285" t="str">
        <f t="shared" si="18"/>
        <v/>
      </c>
      <c r="T132" s="468"/>
    </row>
    <row r="133" spans="2:20" ht="18" customHeight="1">
      <c r="B133" s="4"/>
      <c r="C133" s="5"/>
      <c r="D133" s="5"/>
      <c r="E133" s="480"/>
      <c r="F133" s="534"/>
      <c r="G133" s="535"/>
      <c r="H133" s="7"/>
      <c r="I133" s="3"/>
      <c r="J133" s="8"/>
      <c r="K133" s="5"/>
      <c r="L133" s="5"/>
      <c r="M133" s="5"/>
      <c r="N133" s="480"/>
      <c r="O133" s="535"/>
      <c r="P133" s="505"/>
      <c r="Q133" s="505"/>
      <c r="R133" s="285" t="str">
        <f t="shared" si="17"/>
        <v/>
      </c>
      <c r="S133" s="285" t="str">
        <f t="shared" si="18"/>
        <v/>
      </c>
      <c r="T133" s="468"/>
    </row>
    <row r="134" spans="2:20" ht="18" customHeight="1">
      <c r="B134" s="4"/>
      <c r="C134" s="5"/>
      <c r="D134" s="5"/>
      <c r="E134" s="480"/>
      <c r="F134" s="534"/>
      <c r="G134" s="535"/>
      <c r="H134" s="7"/>
      <c r="I134" s="3"/>
      <c r="J134" s="8"/>
      <c r="K134" s="5"/>
      <c r="L134" s="5"/>
      <c r="M134" s="5"/>
      <c r="N134" s="480"/>
      <c r="O134" s="535"/>
      <c r="P134" s="505"/>
      <c r="Q134" s="505"/>
      <c r="R134" s="285" t="str">
        <f t="shared" si="17"/>
        <v/>
      </c>
      <c r="S134" s="285" t="str">
        <f t="shared" si="18"/>
        <v/>
      </c>
      <c r="T134" s="468"/>
    </row>
    <row r="135" spans="2:20" ht="18" customHeight="1">
      <c r="B135" s="4"/>
      <c r="C135" s="5"/>
      <c r="D135" s="5"/>
      <c r="E135" s="480"/>
      <c r="F135" s="534"/>
      <c r="G135" s="535"/>
      <c r="H135" s="7"/>
      <c r="I135" s="3"/>
      <c r="J135" s="8"/>
      <c r="K135" s="5"/>
      <c r="L135" s="5"/>
      <c r="M135" s="5"/>
      <c r="N135" s="480"/>
      <c r="O135" s="535"/>
      <c r="P135" s="505"/>
      <c r="Q135" s="505"/>
      <c r="R135" s="285" t="str">
        <f t="shared" si="17"/>
        <v/>
      </c>
      <c r="S135" s="285" t="str">
        <f t="shared" si="18"/>
        <v/>
      </c>
      <c r="T135" s="468"/>
    </row>
    <row r="136" spans="2:20" ht="18" customHeight="1">
      <c r="B136" s="4"/>
      <c r="C136" s="5"/>
      <c r="D136" s="5"/>
      <c r="E136" s="480"/>
      <c r="F136" s="534"/>
      <c r="G136" s="535"/>
      <c r="H136" s="7"/>
      <c r="I136" s="3"/>
      <c r="J136" s="8"/>
      <c r="K136" s="5"/>
      <c r="L136" s="5"/>
      <c r="M136" s="5"/>
      <c r="N136" s="480"/>
      <c r="O136" s="535"/>
      <c r="P136" s="505"/>
      <c r="Q136" s="505"/>
      <c r="R136" s="285" t="str">
        <f t="shared" si="17"/>
        <v/>
      </c>
      <c r="S136" s="285" t="str">
        <f t="shared" si="18"/>
        <v/>
      </c>
      <c r="T136" s="468"/>
    </row>
    <row r="137" spans="2:20" ht="18" customHeight="1">
      <c r="B137" s="4"/>
      <c r="C137" s="5"/>
      <c r="D137" s="5"/>
      <c r="E137" s="480"/>
      <c r="F137" s="534"/>
      <c r="G137" s="535"/>
      <c r="H137" s="7"/>
      <c r="I137" s="3"/>
      <c r="J137" s="8"/>
      <c r="K137" s="5"/>
      <c r="L137" s="5"/>
      <c r="M137" s="5"/>
      <c r="N137" s="480"/>
      <c r="O137" s="535"/>
      <c r="P137" s="505"/>
      <c r="Q137" s="505"/>
      <c r="R137" s="285" t="str">
        <f t="shared" si="17"/>
        <v/>
      </c>
      <c r="S137" s="285" t="str">
        <f t="shared" si="18"/>
        <v/>
      </c>
      <c r="T137" s="468"/>
    </row>
    <row r="138" spans="2:20" ht="18" customHeight="1">
      <c r="B138" s="4"/>
      <c r="C138" s="5"/>
      <c r="D138" s="5"/>
      <c r="E138" s="480"/>
      <c r="F138" s="534"/>
      <c r="G138" s="535"/>
      <c r="H138" s="7"/>
      <c r="I138" s="3"/>
      <c r="J138" s="8"/>
      <c r="K138" s="5"/>
      <c r="L138" s="5"/>
      <c r="M138" s="5"/>
      <c r="N138" s="480"/>
      <c r="O138" s="535"/>
      <c r="P138" s="505"/>
      <c r="Q138" s="505"/>
      <c r="R138" s="285" t="str">
        <f t="shared" si="17"/>
        <v/>
      </c>
      <c r="S138" s="285" t="str">
        <f t="shared" si="18"/>
        <v/>
      </c>
      <c r="T138" s="468"/>
    </row>
    <row r="139" spans="2:20" ht="18" customHeight="1">
      <c r="B139" s="4"/>
      <c r="C139" s="5"/>
      <c r="D139" s="5"/>
      <c r="E139" s="480"/>
      <c r="F139" s="534"/>
      <c r="G139" s="535"/>
      <c r="H139" s="7"/>
      <c r="I139" s="3"/>
      <c r="J139" s="8"/>
      <c r="K139" s="5"/>
      <c r="L139" s="5"/>
      <c r="M139" s="5"/>
      <c r="N139" s="480"/>
      <c r="O139" s="535"/>
      <c r="P139" s="505"/>
      <c r="Q139" s="505"/>
      <c r="R139" s="285" t="str">
        <f t="shared" si="17"/>
        <v/>
      </c>
      <c r="S139" s="285" t="str">
        <f t="shared" si="18"/>
        <v/>
      </c>
      <c r="T139" s="468"/>
    </row>
    <row r="140" spans="2:20" ht="18" customHeight="1">
      <c r="B140" s="4"/>
      <c r="C140" s="5"/>
      <c r="D140" s="5"/>
      <c r="E140" s="480"/>
      <c r="F140" s="534"/>
      <c r="G140" s="535"/>
      <c r="H140" s="7"/>
      <c r="I140" s="3"/>
      <c r="J140" s="8"/>
      <c r="K140" s="5"/>
      <c r="L140" s="5"/>
      <c r="M140" s="5"/>
      <c r="N140" s="480"/>
      <c r="O140" s="535"/>
      <c r="P140" s="505"/>
      <c r="Q140" s="505"/>
      <c r="R140" s="285" t="str">
        <f t="shared" si="17"/>
        <v/>
      </c>
      <c r="S140" s="285" t="str">
        <f t="shared" si="18"/>
        <v/>
      </c>
      <c r="T140" s="468"/>
    </row>
    <row r="141" spans="2:20" ht="18" customHeight="1">
      <c r="B141" s="4"/>
      <c r="C141" s="5"/>
      <c r="D141" s="5"/>
      <c r="E141" s="480"/>
      <c r="F141" s="534"/>
      <c r="G141" s="535"/>
      <c r="H141" s="7"/>
      <c r="I141" s="3"/>
      <c r="J141" s="8"/>
      <c r="K141" s="5"/>
      <c r="L141" s="5"/>
      <c r="M141" s="5"/>
      <c r="N141" s="480"/>
      <c r="O141" s="535"/>
      <c r="P141" s="505"/>
      <c r="Q141" s="505"/>
      <c r="R141" s="285" t="str">
        <f t="shared" si="17"/>
        <v/>
      </c>
      <c r="S141" s="285" t="str">
        <f t="shared" si="18"/>
        <v/>
      </c>
      <c r="T141" s="468"/>
    </row>
    <row r="142" spans="2:20" ht="18" customHeight="1">
      <c r="B142" s="4"/>
      <c r="C142" s="5"/>
      <c r="D142" s="5"/>
      <c r="E142" s="480"/>
      <c r="F142" s="534"/>
      <c r="G142" s="535"/>
      <c r="H142" s="7"/>
      <c r="I142" s="3"/>
      <c r="J142" s="8"/>
      <c r="K142" s="5"/>
      <c r="L142" s="5"/>
      <c r="M142" s="5"/>
      <c r="N142" s="480"/>
      <c r="O142" s="535"/>
      <c r="P142" s="505"/>
      <c r="Q142" s="505"/>
      <c r="R142" s="285" t="str">
        <f t="shared" si="17"/>
        <v/>
      </c>
      <c r="S142" s="285" t="str">
        <f t="shared" si="18"/>
        <v/>
      </c>
      <c r="T142" s="468"/>
    </row>
    <row r="143" spans="2:20" ht="18" customHeight="1">
      <c r="B143" s="4"/>
      <c r="C143" s="5"/>
      <c r="D143" s="5"/>
      <c r="E143" s="480"/>
      <c r="F143" s="534"/>
      <c r="G143" s="535"/>
      <c r="H143" s="7"/>
      <c r="I143" s="3"/>
      <c r="J143" s="8"/>
      <c r="K143" s="5"/>
      <c r="L143" s="5"/>
      <c r="M143" s="5"/>
      <c r="N143" s="480"/>
      <c r="O143" s="535"/>
      <c r="P143" s="505"/>
      <c r="Q143" s="505"/>
      <c r="R143" s="285" t="str">
        <f t="shared" si="17"/>
        <v/>
      </c>
      <c r="S143" s="285" t="str">
        <f t="shared" si="18"/>
        <v/>
      </c>
      <c r="T143" s="468"/>
    </row>
    <row r="144" spans="2:20" ht="18" customHeight="1">
      <c r="B144" s="4"/>
      <c r="C144" s="5"/>
      <c r="D144" s="5"/>
      <c r="E144" s="480"/>
      <c r="F144" s="534"/>
      <c r="G144" s="535"/>
      <c r="H144" s="7"/>
      <c r="I144" s="3"/>
      <c r="J144" s="8"/>
      <c r="K144" s="5"/>
      <c r="L144" s="5"/>
      <c r="M144" s="5"/>
      <c r="N144" s="480"/>
      <c r="O144" s="535"/>
      <c r="P144" s="505"/>
      <c r="Q144" s="505"/>
      <c r="R144" s="285" t="str">
        <f t="shared" si="17"/>
        <v/>
      </c>
      <c r="S144" s="285" t="str">
        <f t="shared" si="18"/>
        <v/>
      </c>
      <c r="T144" s="468"/>
    </row>
    <row r="145" spans="1:21" ht="18" customHeight="1">
      <c r="B145" s="4"/>
      <c r="C145" s="5"/>
      <c r="D145" s="5"/>
      <c r="E145" s="480"/>
      <c r="F145" s="534"/>
      <c r="G145" s="535"/>
      <c r="H145" s="7"/>
      <c r="I145" s="3"/>
      <c r="J145" s="8"/>
      <c r="K145" s="5"/>
      <c r="L145" s="5"/>
      <c r="M145" s="5"/>
      <c r="N145" s="480"/>
      <c r="O145" s="535"/>
      <c r="P145" s="505"/>
      <c r="Q145" s="505"/>
      <c r="R145" s="285" t="str">
        <f t="shared" si="17"/>
        <v/>
      </c>
      <c r="S145" s="285" t="str">
        <f t="shared" si="18"/>
        <v/>
      </c>
      <c r="T145" s="468"/>
    </row>
    <row r="146" spans="1:21" ht="18" customHeight="1">
      <c r="A146" s="574"/>
      <c r="B146" s="574"/>
      <c r="C146" s="574"/>
      <c r="D146" s="574"/>
      <c r="E146" s="574"/>
      <c r="F146" s="574"/>
      <c r="G146" s="574"/>
      <c r="H146" s="611"/>
      <c r="I146" s="574"/>
      <c r="J146" s="574"/>
      <c r="K146" s="574"/>
      <c r="L146" s="574"/>
      <c r="M146" s="574"/>
      <c r="N146" s="574"/>
      <c r="O146" s="574"/>
      <c r="P146" s="574"/>
      <c r="Q146" s="574"/>
      <c r="R146" s="611"/>
      <c r="S146" s="574"/>
      <c r="T146" s="574"/>
      <c r="U146" s="574"/>
    </row>
    <row r="147" spans="1:21" ht="18" customHeight="1">
      <c r="H147" s="2"/>
      <c r="R147" s="2"/>
    </row>
    <row r="148" spans="1:21" ht="18" customHeight="1">
      <c r="H148" s="2"/>
      <c r="R148" s="2"/>
    </row>
    <row r="149" spans="1:21" ht="18" customHeight="1">
      <c r="H149" s="2"/>
      <c r="R149" s="2"/>
    </row>
    <row r="150" spans="1:21" ht="18" customHeight="1">
      <c r="H150" s="2"/>
      <c r="R150" s="2"/>
    </row>
    <row r="151" spans="1:21" ht="18" customHeight="1">
      <c r="H151" s="2"/>
      <c r="R151" s="2"/>
    </row>
    <row r="152" spans="1:21" ht="18" customHeight="1">
      <c r="H152" s="2"/>
      <c r="R152" s="2"/>
    </row>
    <row r="153" spans="1:21" ht="18" customHeight="1">
      <c r="H153" s="2"/>
      <c r="R153" s="2"/>
    </row>
    <row r="154" spans="1:21" ht="18" customHeight="1">
      <c r="H154" s="2"/>
      <c r="R154" s="2"/>
    </row>
    <row r="155" spans="1:21" ht="18" customHeight="1">
      <c r="H155" s="2"/>
      <c r="R155" s="2"/>
    </row>
    <row r="156" spans="1:21" ht="18" customHeight="1">
      <c r="H156" s="2"/>
      <c r="R156" s="2"/>
    </row>
    <row r="157" spans="1:21" ht="18" customHeight="1">
      <c r="H157" s="2"/>
      <c r="R157" s="2"/>
    </row>
    <row r="158" spans="1:21" ht="18" customHeight="1">
      <c r="H158" s="2"/>
      <c r="R158" s="2"/>
    </row>
    <row r="159" spans="1:21" ht="18" customHeight="1">
      <c r="H159" s="2"/>
      <c r="R159" s="2"/>
    </row>
    <row r="160" spans="1:21" ht="18" customHeight="1">
      <c r="H160" s="2"/>
      <c r="R160" s="2"/>
    </row>
    <row r="161" spans="8:18" ht="18" customHeight="1">
      <c r="H161" s="2"/>
      <c r="R161" s="2"/>
    </row>
    <row r="162" spans="8:18" ht="18" customHeight="1">
      <c r="H162" s="2"/>
      <c r="R162" s="2"/>
    </row>
    <row r="163" spans="8:18" ht="18" customHeight="1">
      <c r="H163" s="2"/>
      <c r="R163" s="2"/>
    </row>
    <row r="164" spans="8:18" ht="18" customHeight="1">
      <c r="H164" s="2"/>
      <c r="R164" s="2"/>
    </row>
    <row r="165" spans="8:18" ht="18" customHeight="1">
      <c r="H165" s="2"/>
      <c r="R165" s="2"/>
    </row>
    <row r="166" spans="8:18" ht="18" customHeight="1">
      <c r="H166" s="2"/>
      <c r="R166" s="2"/>
    </row>
    <row r="167" spans="8:18" ht="18" customHeight="1">
      <c r="H167" s="2"/>
      <c r="R167" s="2"/>
    </row>
    <row r="168" spans="8:18" ht="18" customHeight="1">
      <c r="H168" s="2"/>
      <c r="R168" s="2"/>
    </row>
    <row r="169" spans="8:18" ht="18" customHeight="1">
      <c r="H169" s="2"/>
      <c r="R169" s="2"/>
    </row>
    <row r="170" spans="8:18" ht="18" customHeight="1">
      <c r="H170" s="2"/>
      <c r="R170" s="2"/>
    </row>
    <row r="171" spans="8:18" ht="18" customHeight="1">
      <c r="H171" s="2"/>
      <c r="R171" s="2"/>
    </row>
    <row r="172" spans="8:18" ht="18" customHeight="1">
      <c r="H172" s="2"/>
      <c r="R172" s="2"/>
    </row>
    <row r="173" spans="8:18" ht="18" customHeight="1">
      <c r="H173" s="2"/>
      <c r="R173" s="2"/>
    </row>
    <row r="174" spans="8:18" ht="18" customHeight="1">
      <c r="H174" s="2"/>
      <c r="R174" s="2"/>
    </row>
    <row r="175" spans="8:18" ht="18" customHeight="1">
      <c r="H175" s="2"/>
      <c r="R175" s="2"/>
    </row>
    <row r="176" spans="8:18" ht="18" customHeight="1">
      <c r="H176" s="2"/>
      <c r="R176" s="2"/>
    </row>
    <row r="177" spans="8:18" ht="18" customHeight="1">
      <c r="H177" s="2"/>
      <c r="R177" s="2"/>
    </row>
    <row r="178" spans="8:18" ht="18" customHeight="1">
      <c r="H178" s="2"/>
      <c r="R178" s="2"/>
    </row>
    <row r="179" spans="8:18" ht="18" customHeight="1">
      <c r="H179" s="2"/>
      <c r="R179" s="2"/>
    </row>
    <row r="180" spans="8:18" ht="18" customHeight="1">
      <c r="H180" s="2"/>
      <c r="R180" s="2"/>
    </row>
    <row r="181" spans="8:18" ht="18" customHeight="1">
      <c r="H181" s="2"/>
      <c r="R181" s="2"/>
    </row>
    <row r="182" spans="8:18" ht="18" customHeight="1">
      <c r="H182" s="2"/>
      <c r="R182" s="2"/>
    </row>
    <row r="183" spans="8:18" ht="18" customHeight="1">
      <c r="H183" s="2"/>
      <c r="R183" s="2"/>
    </row>
    <row r="184" spans="8:18" ht="18" customHeight="1">
      <c r="H184" s="2"/>
      <c r="R184" s="2"/>
    </row>
    <row r="185" spans="8:18" ht="18" customHeight="1">
      <c r="H185" s="2"/>
      <c r="R185" s="2"/>
    </row>
    <row r="186" spans="8:18" ht="18" customHeight="1">
      <c r="H186" s="2"/>
      <c r="R186" s="2"/>
    </row>
    <row r="187" spans="8:18" ht="18" customHeight="1">
      <c r="H187" s="2"/>
      <c r="R187" s="2"/>
    </row>
    <row r="188" spans="8:18" ht="18" customHeight="1">
      <c r="H188" s="2"/>
      <c r="R188" s="2"/>
    </row>
    <row r="189" spans="8:18" ht="18" customHeight="1">
      <c r="H189" s="2"/>
      <c r="R189" s="2"/>
    </row>
    <row r="190" spans="8:18" ht="18" customHeight="1">
      <c r="H190" s="2"/>
      <c r="R190" s="2"/>
    </row>
    <row r="191" spans="8:18" ht="18" customHeight="1">
      <c r="H191" s="2"/>
      <c r="R191" s="2"/>
    </row>
    <row r="192" spans="8:18" ht="18" customHeight="1">
      <c r="H192" s="2"/>
      <c r="R192" s="2"/>
    </row>
    <row r="193" spans="8:18" ht="18" customHeight="1">
      <c r="H193" s="2"/>
      <c r="R193" s="2"/>
    </row>
    <row r="194" spans="8:18" ht="18" customHeight="1">
      <c r="H194" s="2"/>
      <c r="R194" s="2"/>
    </row>
    <row r="195" spans="8:18" ht="18" customHeight="1">
      <c r="H195" s="2"/>
      <c r="R195" s="2"/>
    </row>
    <row r="196" spans="8:18" ht="18" customHeight="1">
      <c r="H196" s="2"/>
      <c r="R196" s="2"/>
    </row>
    <row r="197" spans="8:18" ht="18" customHeight="1">
      <c r="H197" s="2"/>
      <c r="R197" s="2"/>
    </row>
    <row r="198" spans="8:18" ht="18" customHeight="1">
      <c r="H198" s="2"/>
      <c r="R198" s="2"/>
    </row>
    <row r="199" spans="8:18" ht="18" customHeight="1">
      <c r="H199" s="2"/>
      <c r="R199" s="2"/>
    </row>
    <row r="200" spans="8:18" ht="18" customHeight="1">
      <c r="H200" s="2"/>
      <c r="R200" s="2"/>
    </row>
    <row r="201" spans="8:18" ht="18" customHeight="1">
      <c r="H201" s="2"/>
      <c r="R201" s="2"/>
    </row>
    <row r="202" spans="8:18" ht="18" customHeight="1">
      <c r="H202" s="2"/>
      <c r="R202" s="2"/>
    </row>
    <row r="203" spans="8:18" ht="18" customHeight="1">
      <c r="H203" s="2"/>
      <c r="R203" s="2"/>
    </row>
    <row r="204" spans="8:18" ht="18" customHeight="1">
      <c r="H204" s="2"/>
      <c r="R204" s="2"/>
    </row>
    <row r="205" spans="8:18" ht="18" customHeight="1">
      <c r="H205" s="2"/>
      <c r="R205" s="2"/>
    </row>
    <row r="206" spans="8:18" ht="18" customHeight="1">
      <c r="H206" s="2"/>
      <c r="R206" s="2"/>
    </row>
    <row r="207" spans="8:18" ht="18" customHeight="1">
      <c r="H207" s="2"/>
      <c r="R207" s="2"/>
    </row>
    <row r="208" spans="8:18" ht="18" customHeight="1">
      <c r="H208" s="2"/>
      <c r="R208" s="2"/>
    </row>
    <row r="209" spans="8:18" ht="18" customHeight="1">
      <c r="H209" s="2"/>
      <c r="R209" s="2"/>
    </row>
    <row r="210" spans="8:18" ht="18" customHeight="1">
      <c r="H210" s="2"/>
      <c r="R210" s="2"/>
    </row>
    <row r="211" spans="8:18" ht="18" customHeight="1">
      <c r="H211" s="2"/>
      <c r="R211" s="2"/>
    </row>
    <row r="212" spans="8:18" ht="18" customHeight="1">
      <c r="H212" s="2"/>
      <c r="R212" s="2"/>
    </row>
    <row r="213" spans="8:18" ht="18" customHeight="1">
      <c r="H213" s="2"/>
      <c r="R213" s="2"/>
    </row>
    <row r="214" spans="8:18" ht="18" customHeight="1">
      <c r="H214" s="2"/>
      <c r="R214" s="2"/>
    </row>
    <row r="215" spans="8:18" ht="18" customHeight="1">
      <c r="H215" s="2"/>
      <c r="R215" s="2"/>
    </row>
    <row r="216" spans="8:18" ht="18" customHeight="1">
      <c r="H216" s="2"/>
      <c r="R216" s="2"/>
    </row>
    <row r="217" spans="8:18" ht="18" customHeight="1">
      <c r="H217" s="2"/>
      <c r="R217" s="2"/>
    </row>
    <row r="218" spans="8:18" ht="18" customHeight="1">
      <c r="H218" s="2"/>
      <c r="R218" s="2"/>
    </row>
    <row r="219" spans="8:18" ht="18" customHeight="1">
      <c r="H219" s="2"/>
      <c r="R219" s="2"/>
    </row>
    <row r="220" spans="8:18" ht="18" customHeight="1">
      <c r="H220" s="2"/>
      <c r="R220" s="2"/>
    </row>
    <row r="221" spans="8:18" ht="18" customHeight="1">
      <c r="H221" s="2"/>
      <c r="R221" s="2"/>
    </row>
    <row r="222" spans="8:18" ht="18" customHeight="1">
      <c r="H222" s="2"/>
      <c r="R222" s="2"/>
    </row>
    <row r="223" spans="8:18" ht="18" customHeight="1">
      <c r="H223" s="2"/>
      <c r="R223" s="2"/>
    </row>
    <row r="224" spans="8:18" ht="18" customHeight="1">
      <c r="H224" s="2"/>
      <c r="R224" s="2"/>
    </row>
    <row r="225" spans="8:18" ht="18" customHeight="1">
      <c r="H225" s="2"/>
      <c r="R225" s="2"/>
    </row>
    <row r="226" spans="8:18" ht="18" customHeight="1">
      <c r="H226" s="2"/>
      <c r="R226" s="2"/>
    </row>
    <row r="227" spans="8:18" ht="18" customHeight="1">
      <c r="H227" s="2"/>
      <c r="R227" s="2"/>
    </row>
    <row r="228" spans="8:18" ht="18" customHeight="1">
      <c r="H228" s="2"/>
      <c r="R228" s="2"/>
    </row>
    <row r="229" spans="8:18" ht="18" customHeight="1">
      <c r="H229" s="2"/>
      <c r="R229" s="2"/>
    </row>
    <row r="230" spans="8:18" ht="18" customHeight="1">
      <c r="H230" s="2"/>
      <c r="R230" s="2"/>
    </row>
    <row r="231" spans="8:18" ht="18" customHeight="1">
      <c r="H231" s="2"/>
      <c r="R231" s="2"/>
    </row>
    <row r="232" spans="8:18" ht="18" customHeight="1">
      <c r="H232" s="2"/>
      <c r="R232" s="2"/>
    </row>
    <row r="233" spans="8:18" ht="18" customHeight="1">
      <c r="H233" s="2"/>
      <c r="R233" s="2"/>
    </row>
    <row r="234" spans="8:18" ht="18" customHeight="1">
      <c r="H234" s="2"/>
      <c r="R234" s="2"/>
    </row>
    <row r="235" spans="8:18" ht="18" customHeight="1">
      <c r="H235" s="2"/>
      <c r="R235" s="2"/>
    </row>
    <row r="236" spans="8:18" ht="18" customHeight="1">
      <c r="H236" s="2"/>
      <c r="R236" s="2"/>
    </row>
    <row r="237" spans="8:18" ht="18" customHeight="1">
      <c r="H237" s="2"/>
      <c r="R237" s="2"/>
    </row>
    <row r="238" spans="8:18" ht="18" customHeight="1">
      <c r="H238" s="2"/>
      <c r="R238" s="2"/>
    </row>
    <row r="239" spans="8:18" ht="18" customHeight="1">
      <c r="H239" s="2"/>
      <c r="R239" s="2"/>
    </row>
    <row r="240" spans="8:18" ht="18" customHeight="1">
      <c r="H240" s="2"/>
      <c r="R240" s="2"/>
    </row>
    <row r="241" spans="8:18" ht="18" customHeight="1">
      <c r="H241" s="2"/>
      <c r="R241" s="2"/>
    </row>
    <row r="242" spans="8:18" ht="18" customHeight="1">
      <c r="H242" s="2"/>
      <c r="R242" s="2"/>
    </row>
    <row r="243" spans="8:18" ht="18" customHeight="1">
      <c r="H243" s="2"/>
      <c r="R243" s="2"/>
    </row>
    <row r="244" spans="8:18" ht="18" customHeight="1">
      <c r="H244" s="2"/>
      <c r="R244" s="2"/>
    </row>
    <row r="245" spans="8:18" ht="18" customHeight="1">
      <c r="H245" s="2"/>
      <c r="R245" s="2"/>
    </row>
    <row r="246" spans="8:18" ht="18" customHeight="1">
      <c r="H246" s="2"/>
      <c r="R246" s="2"/>
    </row>
    <row r="247" spans="8:18" ht="18" customHeight="1">
      <c r="H247" s="2"/>
      <c r="R247" s="2"/>
    </row>
    <row r="248" spans="8:18" ht="18" customHeight="1">
      <c r="H248" s="2"/>
      <c r="R248" s="2"/>
    </row>
    <row r="249" spans="8:18" ht="18" customHeight="1">
      <c r="H249" s="2"/>
      <c r="R249" s="2"/>
    </row>
    <row r="250" spans="8:18" ht="18" customHeight="1">
      <c r="H250" s="2"/>
      <c r="R250" s="2"/>
    </row>
    <row r="251" spans="8:18" ht="18" customHeight="1">
      <c r="H251" s="2"/>
      <c r="R251" s="2"/>
    </row>
    <row r="252" spans="8:18" ht="18" customHeight="1">
      <c r="H252" s="2"/>
      <c r="R252" s="2"/>
    </row>
    <row r="253" spans="8:18" ht="18" customHeight="1">
      <c r="H253" s="2"/>
      <c r="R253" s="2"/>
    </row>
    <row r="254" spans="8:18" ht="18" customHeight="1">
      <c r="H254" s="2"/>
      <c r="R254" s="2"/>
    </row>
    <row r="255" spans="8:18" ht="18" customHeight="1">
      <c r="H255" s="2"/>
      <c r="R255" s="2"/>
    </row>
    <row r="256" spans="8:18" ht="18" customHeight="1">
      <c r="H256" s="2"/>
      <c r="R256" s="2"/>
    </row>
    <row r="257" spans="8:18" ht="18" customHeight="1">
      <c r="H257" s="2"/>
      <c r="R257" s="2"/>
    </row>
    <row r="258" spans="8:18" ht="18" customHeight="1">
      <c r="H258" s="2"/>
      <c r="R258" s="2"/>
    </row>
    <row r="259" spans="8:18" ht="18" customHeight="1">
      <c r="H259" s="2"/>
      <c r="R259" s="2"/>
    </row>
    <row r="260" spans="8:18" ht="18" customHeight="1">
      <c r="H260" s="2"/>
      <c r="R260" s="2"/>
    </row>
    <row r="261" spans="8:18" ht="18" customHeight="1">
      <c r="H261" s="2"/>
      <c r="R261" s="2"/>
    </row>
    <row r="262" spans="8:18" ht="18" customHeight="1">
      <c r="H262" s="2"/>
      <c r="R262" s="2"/>
    </row>
    <row r="263" spans="8:18" ht="18" customHeight="1">
      <c r="H263" s="2"/>
      <c r="R263" s="2"/>
    </row>
    <row r="264" spans="8:18" ht="18" customHeight="1">
      <c r="H264" s="2"/>
      <c r="R264" s="2"/>
    </row>
    <row r="265" spans="8:18" ht="18" customHeight="1">
      <c r="H265" s="2"/>
      <c r="R265" s="2"/>
    </row>
    <row r="266" spans="8:18" ht="18" customHeight="1">
      <c r="H266" s="2"/>
      <c r="R266" s="2"/>
    </row>
    <row r="267" spans="8:18" ht="18" customHeight="1">
      <c r="H267" s="2"/>
      <c r="R267" s="2"/>
    </row>
    <row r="268" spans="8:18" ht="18" customHeight="1">
      <c r="H268" s="2"/>
      <c r="R268" s="2"/>
    </row>
    <row r="269" spans="8:18" ht="18" customHeight="1">
      <c r="H269" s="2"/>
      <c r="R269" s="2"/>
    </row>
    <row r="270" spans="8:18" ht="18" customHeight="1">
      <c r="H270" s="2"/>
      <c r="R270" s="2"/>
    </row>
    <row r="271" spans="8:18" ht="18" customHeight="1">
      <c r="H271" s="2"/>
      <c r="R271" s="2"/>
    </row>
    <row r="272" spans="8:18" ht="18" customHeight="1">
      <c r="H272" s="2"/>
      <c r="R272" s="2"/>
    </row>
    <row r="273" spans="8:18" ht="18" customHeight="1">
      <c r="H273" s="2"/>
      <c r="R273" s="2"/>
    </row>
    <row r="274" spans="8:18" ht="18" customHeight="1">
      <c r="H274" s="2"/>
      <c r="R274" s="2"/>
    </row>
    <row r="275" spans="8:18" ht="18" customHeight="1">
      <c r="H275" s="2"/>
      <c r="R275" s="2"/>
    </row>
    <row r="276" spans="8:18" ht="18" customHeight="1">
      <c r="H276" s="2"/>
      <c r="R276" s="2"/>
    </row>
    <row r="277" spans="8:18" ht="18" customHeight="1">
      <c r="H277" s="2"/>
      <c r="R277" s="2"/>
    </row>
    <row r="278" spans="8:18" ht="18" customHeight="1">
      <c r="H278" s="2"/>
      <c r="R278" s="2"/>
    </row>
    <row r="279" spans="8:18" ht="18" customHeight="1">
      <c r="H279" s="2"/>
      <c r="R279" s="2"/>
    </row>
    <row r="280" spans="8:18" ht="18" customHeight="1">
      <c r="H280" s="2"/>
      <c r="R280" s="2"/>
    </row>
    <row r="281" spans="8:18" ht="18" customHeight="1">
      <c r="H281" s="2"/>
      <c r="R281" s="2"/>
    </row>
    <row r="282" spans="8:18" ht="18" customHeight="1">
      <c r="H282" s="2"/>
      <c r="R282" s="2"/>
    </row>
    <row r="283" spans="8:18" ht="18" customHeight="1">
      <c r="H283" s="2"/>
      <c r="R283" s="2"/>
    </row>
    <row r="284" spans="8:18" ht="18" customHeight="1">
      <c r="H284" s="2"/>
      <c r="R284" s="2"/>
    </row>
    <row r="285" spans="8:18" ht="18" customHeight="1">
      <c r="H285" s="2"/>
      <c r="R285" s="2"/>
    </row>
    <row r="286" spans="8:18" ht="18" customHeight="1">
      <c r="H286" s="2"/>
      <c r="R286" s="2"/>
    </row>
    <row r="287" spans="8:18" ht="18" customHeight="1">
      <c r="H287" s="2"/>
      <c r="R287" s="2"/>
    </row>
    <row r="288" spans="8:18" ht="18" customHeight="1">
      <c r="H288" s="2"/>
      <c r="R288" s="2"/>
    </row>
    <row r="289" spans="8:18" ht="18" customHeight="1">
      <c r="H289" s="2"/>
      <c r="R289" s="2"/>
    </row>
    <row r="290" spans="8:18" ht="18" customHeight="1">
      <c r="H290" s="2"/>
      <c r="R290" s="2"/>
    </row>
    <row r="291" spans="8:18" ht="18" customHeight="1">
      <c r="H291" s="2"/>
      <c r="R291" s="2"/>
    </row>
    <row r="292" spans="8:18" ht="18" customHeight="1">
      <c r="H292" s="2"/>
      <c r="R292" s="2"/>
    </row>
    <row r="293" spans="8:18" ht="18" customHeight="1">
      <c r="H293" s="2"/>
      <c r="R293" s="2"/>
    </row>
    <row r="294" spans="8:18" ht="18" customHeight="1">
      <c r="H294" s="2"/>
      <c r="R294" s="2"/>
    </row>
    <row r="295" spans="8:18" ht="18" customHeight="1">
      <c r="H295" s="2"/>
      <c r="R295" s="2"/>
    </row>
    <row r="296" spans="8:18" ht="18" customHeight="1">
      <c r="H296" s="2"/>
      <c r="R296" s="2"/>
    </row>
    <row r="297" spans="8:18" ht="18" customHeight="1">
      <c r="H297" s="2"/>
      <c r="R297" s="2"/>
    </row>
    <row r="298" spans="8:18" ht="18" customHeight="1">
      <c r="H298" s="2"/>
      <c r="R298" s="2"/>
    </row>
    <row r="299" spans="8:18" ht="18" customHeight="1">
      <c r="H299" s="2"/>
      <c r="R299" s="2"/>
    </row>
    <row r="300" spans="8:18" ht="18" customHeight="1">
      <c r="H300" s="2"/>
      <c r="R300" s="2"/>
    </row>
    <row r="301" spans="8:18" ht="18" customHeight="1">
      <c r="H301" s="2"/>
      <c r="R301" s="2"/>
    </row>
    <row r="302" spans="8:18" ht="18" customHeight="1">
      <c r="H302" s="2"/>
      <c r="R302" s="2"/>
    </row>
    <row r="303" spans="8:18" ht="18" customHeight="1">
      <c r="H303" s="2"/>
      <c r="R303" s="2"/>
    </row>
    <row r="304" spans="8:18" ht="18" customHeight="1">
      <c r="H304" s="2"/>
      <c r="R304" s="2"/>
    </row>
    <row r="305" spans="8:18" ht="18" customHeight="1">
      <c r="H305" s="2"/>
      <c r="R305" s="2"/>
    </row>
    <row r="306" spans="8:18" ht="18" customHeight="1">
      <c r="H306" s="2"/>
      <c r="R306" s="2"/>
    </row>
    <row r="307" spans="8:18" ht="18" customHeight="1">
      <c r="H307" s="2"/>
      <c r="R307" s="2"/>
    </row>
    <row r="308" spans="8:18" ht="18" customHeight="1">
      <c r="H308" s="2"/>
      <c r="R308" s="2"/>
    </row>
    <row r="309" spans="8:18" ht="18" customHeight="1">
      <c r="H309" s="2"/>
      <c r="R309" s="2"/>
    </row>
    <row r="310" spans="8:18" ht="18" customHeight="1">
      <c r="H310" s="2"/>
      <c r="R310" s="2"/>
    </row>
    <row r="311" spans="8:18" ht="18" customHeight="1">
      <c r="H311" s="2"/>
      <c r="R311" s="2"/>
    </row>
    <row r="312" spans="8:18" ht="18" customHeight="1">
      <c r="H312" s="2"/>
      <c r="R312" s="2"/>
    </row>
    <row r="313" spans="8:18" ht="18" customHeight="1">
      <c r="H313" s="2"/>
      <c r="R313" s="2"/>
    </row>
    <row r="314" spans="8:18" ht="18" customHeight="1">
      <c r="H314" s="2"/>
      <c r="R314" s="2"/>
    </row>
    <row r="315" spans="8:18" ht="18" customHeight="1">
      <c r="H315" s="2"/>
      <c r="R315" s="2"/>
    </row>
    <row r="316" spans="8:18" ht="18" customHeight="1">
      <c r="H316" s="2"/>
      <c r="R316" s="2"/>
    </row>
    <row r="317" spans="8:18" ht="18" customHeight="1">
      <c r="H317" s="2"/>
      <c r="R317" s="2"/>
    </row>
    <row r="318" spans="8:18" ht="18" customHeight="1">
      <c r="H318" s="2"/>
      <c r="R318" s="2"/>
    </row>
    <row r="319" spans="8:18" ht="18" customHeight="1">
      <c r="H319" s="2"/>
      <c r="R319" s="2"/>
    </row>
    <row r="320" spans="8:18" ht="18" customHeight="1">
      <c r="H320" s="2"/>
      <c r="R320" s="2"/>
    </row>
    <row r="321" spans="8:18" ht="18" customHeight="1">
      <c r="H321" s="2"/>
      <c r="R321" s="2"/>
    </row>
    <row r="322" spans="8:18" ht="18" customHeight="1">
      <c r="H322" s="2"/>
      <c r="R322" s="2"/>
    </row>
    <row r="323" spans="8:18" ht="18" customHeight="1">
      <c r="H323" s="2"/>
      <c r="R323" s="2"/>
    </row>
    <row r="324" spans="8:18" ht="18" customHeight="1">
      <c r="H324" s="2"/>
      <c r="R324" s="2"/>
    </row>
    <row r="325" spans="8:18" ht="18" customHeight="1">
      <c r="H325" s="2"/>
      <c r="R325" s="2"/>
    </row>
    <row r="326" spans="8:18" ht="18" customHeight="1">
      <c r="H326" s="2"/>
      <c r="R326" s="2"/>
    </row>
    <row r="327" spans="8:18" ht="18" customHeight="1">
      <c r="H327" s="2"/>
      <c r="R327" s="2"/>
    </row>
    <row r="328" spans="8:18" ht="18" customHeight="1">
      <c r="H328" s="2"/>
      <c r="R328" s="2"/>
    </row>
    <row r="329" spans="8:18" ht="18" customHeight="1">
      <c r="H329" s="2"/>
      <c r="R329" s="2"/>
    </row>
    <row r="330" spans="8:18" ht="18" customHeight="1">
      <c r="H330" s="2"/>
      <c r="R330" s="2"/>
    </row>
    <row r="331" spans="8:18" ht="18" customHeight="1">
      <c r="H331" s="2"/>
      <c r="R331" s="2"/>
    </row>
    <row r="332" spans="8:18" ht="18" customHeight="1">
      <c r="H332" s="2"/>
      <c r="R332" s="2"/>
    </row>
    <row r="333" spans="8:18" ht="18" customHeight="1">
      <c r="H333" s="2"/>
      <c r="R333" s="2"/>
    </row>
    <row r="334" spans="8:18" ht="18" customHeight="1">
      <c r="H334" s="2"/>
      <c r="R334" s="2"/>
    </row>
    <row r="335" spans="8:18" ht="18" customHeight="1">
      <c r="H335" s="2"/>
      <c r="R335" s="2"/>
    </row>
    <row r="336" spans="8:18" ht="18" customHeight="1">
      <c r="H336" s="2"/>
      <c r="R336" s="2"/>
    </row>
    <row r="337" spans="8:18" ht="18" customHeight="1">
      <c r="H337" s="2"/>
      <c r="R337" s="2"/>
    </row>
    <row r="338" spans="8:18" ht="18" customHeight="1">
      <c r="H338" s="2"/>
      <c r="R338" s="2"/>
    </row>
    <row r="339" spans="8:18" ht="18" customHeight="1">
      <c r="H339" s="2"/>
      <c r="R339" s="2"/>
    </row>
    <row r="340" spans="8:18" ht="18" customHeight="1">
      <c r="H340" s="2"/>
      <c r="R340" s="2"/>
    </row>
    <row r="341" spans="8:18" ht="18" customHeight="1">
      <c r="H341" s="2"/>
      <c r="R341" s="2"/>
    </row>
    <row r="342" spans="8:18" ht="18" customHeight="1">
      <c r="H342" s="2"/>
      <c r="R342" s="2"/>
    </row>
    <row r="343" spans="8:18" ht="18" customHeight="1">
      <c r="H343" s="2"/>
      <c r="R343" s="2"/>
    </row>
    <row r="344" spans="8:18" ht="18" customHeight="1">
      <c r="H344" s="2"/>
      <c r="R344" s="2"/>
    </row>
    <row r="345" spans="8:18" ht="18" customHeight="1">
      <c r="H345" s="2"/>
      <c r="R345" s="2"/>
    </row>
    <row r="346" spans="8:18" ht="18" customHeight="1">
      <c r="H346" s="2"/>
      <c r="R346" s="2"/>
    </row>
    <row r="347" spans="8:18" ht="18" customHeight="1">
      <c r="H347" s="2"/>
      <c r="R347" s="2"/>
    </row>
    <row r="348" spans="8:18" ht="18" customHeight="1">
      <c r="H348" s="2"/>
      <c r="R348" s="2"/>
    </row>
    <row r="349" spans="8:18" ht="18" customHeight="1">
      <c r="H349" s="2"/>
      <c r="R349" s="2"/>
    </row>
    <row r="350" spans="8:18" ht="18" customHeight="1">
      <c r="H350" s="2"/>
      <c r="R350" s="2"/>
    </row>
    <row r="351" spans="8:18" ht="18" customHeight="1">
      <c r="H351" s="2"/>
      <c r="R351" s="2"/>
    </row>
    <row r="352" spans="8:18" ht="18" customHeight="1">
      <c r="H352" s="2"/>
      <c r="R352" s="2"/>
    </row>
    <row r="353" spans="8:18" ht="18" customHeight="1">
      <c r="H353" s="2"/>
      <c r="R353" s="2"/>
    </row>
    <row r="354" spans="8:18" ht="18" customHeight="1">
      <c r="H354" s="2"/>
      <c r="R354" s="2"/>
    </row>
    <row r="355" spans="8:18" ht="18" customHeight="1">
      <c r="H355" s="2"/>
      <c r="R355" s="2"/>
    </row>
    <row r="356" spans="8:18" ht="18" customHeight="1">
      <c r="H356" s="2"/>
      <c r="R356" s="2"/>
    </row>
    <row r="357" spans="8:18" ht="18" customHeight="1">
      <c r="H357" s="2"/>
      <c r="R357" s="2"/>
    </row>
    <row r="358" spans="8:18" ht="18" customHeight="1">
      <c r="H358" s="2"/>
      <c r="R358" s="2"/>
    </row>
    <row r="359" spans="8:18" ht="18" customHeight="1">
      <c r="H359" s="2"/>
      <c r="R359" s="2"/>
    </row>
    <row r="360" spans="8:18" ht="18" customHeight="1">
      <c r="H360" s="2"/>
      <c r="R360" s="2"/>
    </row>
    <row r="361" spans="8:18" ht="18" customHeight="1">
      <c r="H361" s="2"/>
      <c r="R361" s="2"/>
    </row>
    <row r="362" spans="8:18" ht="18" customHeight="1">
      <c r="H362" s="2"/>
      <c r="R362" s="2"/>
    </row>
    <row r="363" spans="8:18" ht="18" customHeight="1">
      <c r="H363" s="2"/>
      <c r="R363" s="2"/>
    </row>
    <row r="364" spans="8:18" ht="18" customHeight="1">
      <c r="H364" s="2"/>
      <c r="R364" s="2"/>
    </row>
    <row r="365" spans="8:18" ht="18" customHeight="1">
      <c r="H365" s="2"/>
      <c r="R365" s="2"/>
    </row>
    <row r="366" spans="8:18" ht="18" customHeight="1">
      <c r="H366" s="2"/>
      <c r="R366" s="2"/>
    </row>
    <row r="367" spans="8:18" ht="18" customHeight="1">
      <c r="H367" s="2"/>
      <c r="R367" s="2"/>
    </row>
    <row r="368" spans="8:18" ht="18" customHeight="1">
      <c r="H368" s="2"/>
      <c r="R368" s="2"/>
    </row>
    <row r="369" spans="8:18" ht="18" customHeight="1">
      <c r="H369" s="2"/>
      <c r="R369" s="2"/>
    </row>
    <row r="370" spans="8:18" ht="18" customHeight="1">
      <c r="H370" s="2"/>
      <c r="R370" s="2"/>
    </row>
    <row r="371" spans="8:18" ht="18" customHeight="1">
      <c r="H371" s="2"/>
      <c r="R371" s="2"/>
    </row>
    <row r="372" spans="8:18" ht="18" customHeight="1">
      <c r="H372" s="2"/>
      <c r="R372" s="2"/>
    </row>
    <row r="373" spans="8:18" ht="18" customHeight="1">
      <c r="H373" s="2"/>
      <c r="R373" s="2"/>
    </row>
    <row r="374" spans="8:18" ht="18" customHeight="1">
      <c r="H374" s="2"/>
      <c r="R374" s="2"/>
    </row>
    <row r="375" spans="8:18" ht="18" customHeight="1">
      <c r="H375" s="2"/>
      <c r="R375" s="2"/>
    </row>
    <row r="376" spans="8:18" ht="18" customHeight="1">
      <c r="H376" s="2"/>
      <c r="R376" s="2"/>
    </row>
    <row r="377" spans="8:18" ht="18" customHeight="1">
      <c r="H377" s="2"/>
      <c r="R377" s="2"/>
    </row>
    <row r="378" spans="8:18" ht="18" customHeight="1">
      <c r="H378" s="2"/>
      <c r="R378" s="2"/>
    </row>
    <row r="379" spans="8:18" ht="18" customHeight="1">
      <c r="H379" s="2"/>
      <c r="R379" s="2"/>
    </row>
    <row r="380" spans="8:18" ht="18" customHeight="1">
      <c r="H380" s="2"/>
      <c r="R380" s="2"/>
    </row>
    <row r="381" spans="8:18" ht="18" customHeight="1">
      <c r="H381" s="2"/>
      <c r="R381" s="2"/>
    </row>
    <row r="382" spans="8:18" ht="18" customHeight="1">
      <c r="H382" s="2"/>
      <c r="R382" s="2"/>
    </row>
    <row r="383" spans="8:18" ht="18" customHeight="1">
      <c r="H383" s="2"/>
      <c r="R383" s="2"/>
    </row>
    <row r="384" spans="8:18" ht="18" customHeight="1">
      <c r="H384" s="2"/>
      <c r="R384" s="2"/>
    </row>
    <row r="385" spans="8:18" ht="18" customHeight="1">
      <c r="H385" s="2"/>
      <c r="R385" s="2"/>
    </row>
    <row r="386" spans="8:18" ht="18" customHeight="1">
      <c r="H386" s="2"/>
      <c r="R386" s="2"/>
    </row>
    <row r="387" spans="8:18" ht="18" customHeight="1">
      <c r="H387" s="2"/>
      <c r="R387" s="2"/>
    </row>
    <row r="388" spans="8:18" ht="18" customHeight="1">
      <c r="H388" s="2"/>
      <c r="R388" s="2"/>
    </row>
    <row r="389" spans="8:18" ht="18" customHeight="1">
      <c r="H389" s="2"/>
      <c r="R389" s="2"/>
    </row>
    <row r="390" spans="8:18" ht="18" customHeight="1">
      <c r="H390" s="2"/>
      <c r="R390" s="2"/>
    </row>
    <row r="391" spans="8:18" ht="18" customHeight="1">
      <c r="H391" s="2"/>
      <c r="R391" s="2"/>
    </row>
    <row r="392" spans="8:18" ht="18" customHeight="1">
      <c r="H392" s="2"/>
      <c r="R392" s="2"/>
    </row>
    <row r="393" spans="8:18" ht="18" customHeight="1">
      <c r="H393" s="2"/>
      <c r="R393" s="2"/>
    </row>
    <row r="394" spans="8:18" ht="18" customHeight="1">
      <c r="H394" s="2"/>
      <c r="R394" s="2"/>
    </row>
    <row r="395" spans="8:18" ht="18" customHeight="1">
      <c r="H395" s="2"/>
      <c r="R395" s="2"/>
    </row>
    <row r="396" spans="8:18" ht="18" customHeight="1">
      <c r="H396" s="2"/>
      <c r="R396" s="2"/>
    </row>
    <row r="397" spans="8:18" ht="18" customHeight="1">
      <c r="H397" s="2"/>
      <c r="R397" s="2"/>
    </row>
    <row r="398" spans="8:18" ht="18" customHeight="1">
      <c r="H398" s="2"/>
      <c r="R398" s="2"/>
    </row>
    <row r="399" spans="8:18" ht="18" customHeight="1">
      <c r="H399" s="2"/>
      <c r="R399" s="2"/>
    </row>
    <row r="400" spans="8:18" ht="18" customHeight="1">
      <c r="H400" s="2"/>
      <c r="R400" s="2"/>
    </row>
    <row r="401" spans="8:18" ht="18" customHeight="1">
      <c r="H401" s="2"/>
      <c r="R401" s="2"/>
    </row>
    <row r="402" spans="8:18" ht="18" customHeight="1">
      <c r="H402" s="2"/>
      <c r="R402" s="2"/>
    </row>
    <row r="403" spans="8:18" ht="18" customHeight="1">
      <c r="H403" s="2"/>
      <c r="R403" s="2"/>
    </row>
    <row r="404" spans="8:18" ht="18" customHeight="1">
      <c r="H404" s="2"/>
      <c r="R404" s="2"/>
    </row>
    <row r="405" spans="8:18" ht="18" customHeight="1">
      <c r="H405" s="2"/>
      <c r="R405" s="2"/>
    </row>
    <row r="406" spans="8:18" ht="18" customHeight="1">
      <c r="H406" s="2"/>
      <c r="R406" s="2"/>
    </row>
    <row r="407" spans="8:18" ht="18" customHeight="1">
      <c r="H407" s="2"/>
      <c r="R407" s="2"/>
    </row>
    <row r="408" spans="8:18" ht="18" customHeight="1">
      <c r="H408" s="2"/>
      <c r="R408" s="2"/>
    </row>
    <row r="409" spans="8:18" ht="18" customHeight="1">
      <c r="H409" s="2"/>
      <c r="R409" s="2"/>
    </row>
    <row r="410" spans="8:18" ht="18" customHeight="1">
      <c r="H410" s="2"/>
      <c r="R410" s="2"/>
    </row>
    <row r="411" spans="8:18" ht="18" customHeight="1">
      <c r="H411" s="2"/>
      <c r="R411" s="2"/>
    </row>
    <row r="412" spans="8:18" ht="18" customHeight="1">
      <c r="H412" s="2"/>
      <c r="R412" s="2"/>
    </row>
    <row r="413" spans="8:18" ht="18" customHeight="1">
      <c r="H413" s="2"/>
      <c r="R413" s="2"/>
    </row>
    <row r="414" spans="8:18" ht="18" customHeight="1">
      <c r="H414" s="2"/>
      <c r="R414" s="2"/>
    </row>
    <row r="415" spans="8:18">
      <c r="H415" s="2"/>
      <c r="R415" s="2"/>
    </row>
    <row r="416" spans="8:18">
      <c r="H416" s="2"/>
      <c r="R416" s="2"/>
    </row>
    <row r="417" spans="8:18">
      <c r="H417" s="2"/>
      <c r="R417" s="2"/>
    </row>
    <row r="418" spans="8:18">
      <c r="H418" s="2"/>
      <c r="R418" s="2"/>
    </row>
  </sheetData>
  <autoFilter ref="J10:O23" xr:uid="{C76E67C6-5BF1-45A1-9DB4-31C1D6840414}">
    <sortState xmlns:xlrd2="http://schemas.microsoft.com/office/spreadsheetml/2017/richdata2" ref="J11:O23">
      <sortCondition descending="1" ref="K10:K23"/>
    </sortState>
  </autoFilter>
  <dataConsolidate>
    <dataRefs count="7">
      <dataRef ref="S56" sheet="1월"/>
      <dataRef ref="S56" sheet="2월"/>
      <dataRef ref="S56" sheet="3월"/>
      <dataRef ref="S56" sheet="4월"/>
      <dataRef ref="S56" sheet="5월"/>
      <dataRef ref="S56" sheet="6월"/>
      <dataRef ref="S56" sheet="7월"/>
    </dataRefs>
  </dataConsolidate>
  <mergeCells count="70">
    <mergeCell ref="J9:T9"/>
    <mergeCell ref="E49:G49"/>
    <mergeCell ref="E50:G50"/>
    <mergeCell ref="E51:G51"/>
    <mergeCell ref="B27:B28"/>
    <mergeCell ref="C27:C28"/>
    <mergeCell ref="D27:D28"/>
    <mergeCell ref="E27:E28"/>
    <mergeCell ref="F27:F28"/>
    <mergeCell ref="G27:G28"/>
    <mergeCell ref="H27:H28"/>
    <mergeCell ref="J30:T30"/>
    <mergeCell ref="E34:G34"/>
    <mergeCell ref="E35:G35"/>
    <mergeCell ref="G21:G22"/>
    <mergeCell ref="H21:H22"/>
    <mergeCell ref="G24:G25"/>
    <mergeCell ref="H24:H25"/>
    <mergeCell ref="E33:G33"/>
    <mergeCell ref="E18:E19"/>
    <mergeCell ref="B21:B22"/>
    <mergeCell ref="C21:C22"/>
    <mergeCell ref="D21:D22"/>
    <mergeCell ref="E21:E22"/>
    <mergeCell ref="F21:F22"/>
    <mergeCell ref="B24:B25"/>
    <mergeCell ref="C24:C25"/>
    <mergeCell ref="D24:D25"/>
    <mergeCell ref="E24:E25"/>
    <mergeCell ref="F24:F25"/>
    <mergeCell ref="F18:F19"/>
    <mergeCell ref="G18:G19"/>
    <mergeCell ref="H18:H19"/>
    <mergeCell ref="C15:C16"/>
    <mergeCell ref="D15:D16"/>
    <mergeCell ref="E15:E16"/>
    <mergeCell ref="F15:F16"/>
    <mergeCell ref="G15:G16"/>
    <mergeCell ref="E57:G57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52:G52"/>
    <mergeCell ref="E53:G53"/>
    <mergeCell ref="E47:G47"/>
    <mergeCell ref="E48:G48"/>
    <mergeCell ref="S33:T33"/>
    <mergeCell ref="B1:T3"/>
    <mergeCell ref="B30:H30"/>
    <mergeCell ref="B9:H9"/>
    <mergeCell ref="B12:B13"/>
    <mergeCell ref="C12:C13"/>
    <mergeCell ref="D12:D13"/>
    <mergeCell ref="E12:E13"/>
    <mergeCell ref="F12:F13"/>
    <mergeCell ref="G12:G13"/>
    <mergeCell ref="H12:H13"/>
    <mergeCell ref="B15:B16"/>
    <mergeCell ref="H15:H16"/>
    <mergeCell ref="B18:B19"/>
    <mergeCell ref="C18:C19"/>
    <mergeCell ref="D18:D19"/>
  </mergeCells>
  <phoneticPr fontId="3" type="noConversion"/>
  <conditionalFormatting sqref="B11:H11 B14:H14 B17:H17 B20:H20 B23:H23 B26:H26">
    <cfRule type="expression" dxfId="48" priority="2">
      <formula>MONTH(B11)&lt;&gt;$A$2</formula>
    </cfRule>
  </conditionalFormatting>
  <conditionalFormatting sqref="B11:H28">
    <cfRule type="expression" dxfId="47" priority="1">
      <formula>B11="무지출"</formula>
    </cfRule>
  </conditionalFormatting>
  <conditionalFormatting sqref="S58:S78 S81:S145">
    <cfRule type="expression" dxfId="46" priority="5">
      <formula>$S58&lt;0</formula>
    </cfRule>
  </conditionalFormatting>
  <dataValidations count="3">
    <dataValidation type="list" allowBlank="1" showInputMessage="1" showErrorMessage="1" sqref="K34:K53 K58:K77 K81:K145" xr:uid="{BDD11176-C3B7-4E9C-937D-753CF31B31D2}">
      <formula1>계정</formula1>
    </dataValidation>
    <dataValidation type="list" allowBlank="1" showInputMessage="1" showErrorMessage="1" sqref="C58:C145 C34:C53 L34:L53 L58:L77 L81:L145" xr:uid="{C62D1AF8-D90C-45A5-BED3-2585C1BA075D}">
      <formula1>대분류</formula1>
    </dataValidation>
    <dataValidation type="list" allowBlank="1" showInputMessage="1" showErrorMessage="1" sqref="D34:D53 D58:D145 M34:M53 M58:M77 M81:M145" xr:uid="{21ACF856-3BBD-40FC-8AFA-4F8FBFA5B84B}">
      <formula1>OFFSET(소분류,,MATCH(C34,대분류,)-1,COUNTA(OFFSET(소분류,,MATCH(C34,대분류,)-1,,1)),1)</formula1>
    </dataValidation>
  </dataValidations>
  <hyperlinks>
    <hyperlink ref="V81" r:id="rId1" xr:uid="{E83CE84B-7CE7-4D99-8D6D-733844707DC4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ignoredErrors>
    <ignoredError sqref="S86:S88" evalError="1"/>
  </ignoredError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977D-2CA2-4D44-A414-A7E2DE38724B}">
  <sheetPr codeName="Sheet42">
    <tabColor theme="4"/>
    <pageSetUpPr autoPageBreaks="0" fitToPage="1"/>
  </sheetPr>
  <dimension ref="A1:AK433"/>
  <sheetViews>
    <sheetView showGridLines="0" zoomScale="90" zoomScaleNormal="90" zoomScalePageLayoutView="10" workbookViewId="0">
      <selection activeCell="X19" sqref="X19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16384" width="8.85546875" style="1"/>
  </cols>
  <sheetData>
    <row r="1" spans="1:26" ht="16.5" customHeight="1">
      <c r="A1" s="524">
        <f>메인!$R$3</f>
        <v>2025</v>
      </c>
      <c r="B1" s="883" t="s">
        <v>146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6" ht="16.5" customHeight="1">
      <c r="A2" s="525">
        <f>메인!$F$11</f>
        <v>2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6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4" spans="1:26" ht="17.45" customHeight="1"/>
    <row r="5" spans="1:26" ht="19.899999999999999" customHeight="1">
      <c r="B5" s="64" t="s">
        <v>77</v>
      </c>
      <c r="C5" s="67">
        <f>SUM($C$32+$C$56)</f>
        <v>0</v>
      </c>
      <c r="F5" s="469"/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92"/>
      <c r="R5" s="49"/>
      <c r="S5" s="40"/>
      <c r="T5" s="40"/>
      <c r="V5" s="141"/>
      <c r="W5" s="142"/>
      <c r="Y5" s="143"/>
      <c r="Z5" s="144"/>
    </row>
    <row r="6" spans="1:26" ht="19.899999999999999" customHeight="1">
      <c r="B6" s="64" t="s">
        <v>78</v>
      </c>
      <c r="C6" s="89">
        <f>SUM($K$32+$L$56)</f>
        <v>0</v>
      </c>
      <c r="F6" s="469"/>
      <c r="G6" s="469"/>
      <c r="H6" s="113"/>
      <c r="J6" s="454"/>
      <c r="K6" s="503"/>
      <c r="L6" s="503"/>
      <c r="M6" s="503"/>
      <c r="N6" s="503"/>
      <c r="O6" s="503"/>
      <c r="P6" s="456"/>
      <c r="Q6" s="456"/>
      <c r="R6" s="503"/>
      <c r="S6" s="503"/>
      <c r="T6" s="503"/>
      <c r="V6" s="141"/>
      <c r="W6" s="142"/>
      <c r="Y6" s="143"/>
      <c r="Z6" s="145"/>
    </row>
    <row r="7" spans="1:26" ht="19.899999999999999" customHeight="1">
      <c r="B7" s="70" t="s">
        <v>48</v>
      </c>
      <c r="C7" s="65">
        <f>$C$5-$C$6</f>
        <v>0</v>
      </c>
      <c r="J7" s="455"/>
      <c r="K7" s="504"/>
      <c r="L7" s="504"/>
      <c r="M7" s="504"/>
      <c r="N7" s="504"/>
      <c r="O7" s="504"/>
      <c r="P7" s="457"/>
      <c r="Q7" s="457"/>
      <c r="R7" s="504"/>
      <c r="S7" s="504"/>
      <c r="T7" s="504"/>
      <c r="V7" s="70"/>
      <c r="W7" s="146"/>
      <c r="Y7" s="143"/>
    </row>
    <row r="8" spans="1:26" ht="19.899999999999999" customHeight="1">
      <c r="G8" s="529" t="s">
        <v>281</v>
      </c>
      <c r="H8" s="530">
        <f ca="1">COUNTIF(B10:H28,"무지출")</f>
        <v>28</v>
      </c>
      <c r="Y8" s="147"/>
    </row>
    <row r="9" spans="1:26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104"/>
      <c r="Y9" s="147"/>
    </row>
    <row r="10" spans="1:26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  <c r="Y10" s="147"/>
    </row>
    <row r="11" spans="1:26" ht="19.899999999999999" customHeight="1">
      <c r="B11" s="521">
        <f>DATE($A$1,$A$2,1)-WEEKDAY(DATE($A$1,$A$2,1))+1</f>
        <v>45683</v>
      </c>
      <c r="C11" s="522">
        <f>B11+1</f>
        <v>45684</v>
      </c>
      <c r="D11" s="522">
        <f t="shared" ref="D11:H11" si="0">C11+1</f>
        <v>45685</v>
      </c>
      <c r="E11" s="522">
        <f t="shared" si="0"/>
        <v>45686</v>
      </c>
      <c r="F11" s="522">
        <f t="shared" si="0"/>
        <v>45687</v>
      </c>
      <c r="G11" s="522">
        <f t="shared" si="0"/>
        <v>45688</v>
      </c>
      <c r="H11" s="523">
        <f t="shared" si="0"/>
        <v>45689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VLOOKUP(J11,예산!$B$41:$N$53,3,FALSE)</f>
        <v>0</v>
      </c>
      <c r="M11" s="548">
        <f t="shared" ref="M11:M23" si="1">L11-K11</f>
        <v>0</v>
      </c>
      <c r="N11" s="567">
        <f>VLOOKUP(J11,'1월'!$J$10:$K$23,2,FALSE)</f>
        <v>20000</v>
      </c>
      <c r="O11" s="569">
        <f>K11-N11</f>
        <v>-20000</v>
      </c>
      <c r="P11" s="3"/>
      <c r="Y11" s="147"/>
    </row>
    <row r="12" spans="1:26" ht="19.899999999999999" customHeight="1">
      <c r="B12" s="886" t="str">
        <f t="shared" ref="B12:H12" ca="1" si="2">IF(MONTH(B11)&lt;&gt;$A$2,"",IF(AND(SUMIF($J$81:$J$145,B11,$R$81:$R$145)=0,B11&lt;TODAY()),"무지출",SUMIF($J$81:$J$145,B11,$R$81:$R$145)))</f>
        <v/>
      </c>
      <c r="C12" s="888" t="str">
        <f t="shared" ca="1" si="2"/>
        <v/>
      </c>
      <c r="D12" s="888" t="str">
        <f t="shared" ca="1" si="2"/>
        <v/>
      </c>
      <c r="E12" s="888" t="str">
        <f t="shared" ca="1" si="2"/>
        <v/>
      </c>
      <c r="F12" s="888" t="str">
        <f t="shared" ca="1" si="2"/>
        <v/>
      </c>
      <c r="G12" s="888" t="str">
        <f t="shared" ca="1" si="2"/>
        <v/>
      </c>
      <c r="H12" s="890" t="str">
        <f t="shared" ca="1" si="2"/>
        <v>무지출</v>
      </c>
      <c r="J12" s="475" t="str">
        <f>항목!J$3</f>
        <v>교육비</v>
      </c>
      <c r="K12" s="546">
        <f t="shared" ref="K12:K23" si="3">SUMIF($L$58:$L$300,J12,$R$58:$R$300)</f>
        <v>0</v>
      </c>
      <c r="L12" s="546">
        <f>VLOOKUP(J12,예산!$B$41:$N$53,3,FALSE)</f>
        <v>0</v>
      </c>
      <c r="M12" s="548">
        <f t="shared" si="1"/>
        <v>0</v>
      </c>
      <c r="N12" s="567">
        <f>VLOOKUP(J12,'1월'!$J$10:$K$23,2,FALSE)</f>
        <v>500000</v>
      </c>
      <c r="O12" s="569">
        <f t="shared" ref="O12:O23" si="4">K12-N12</f>
        <v>-500000</v>
      </c>
      <c r="P12" s="3"/>
      <c r="Y12" s="147"/>
    </row>
    <row r="13" spans="1:26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항목!G$3</f>
        <v>생활용품비</v>
      </c>
      <c r="K13" s="546">
        <f t="shared" si="3"/>
        <v>0</v>
      </c>
      <c r="L13" s="546">
        <f>VLOOKUP(J13,예산!$B$41:$N$53,3,FALSE)</f>
        <v>0</v>
      </c>
      <c r="M13" s="548">
        <f t="shared" si="1"/>
        <v>0</v>
      </c>
      <c r="N13" s="567">
        <f>VLOOKUP(J13,'1월'!$J$10:$K$23,2,FALSE)</f>
        <v>0</v>
      </c>
      <c r="O13" s="569">
        <f t="shared" si="4"/>
        <v>0</v>
      </c>
      <c r="P13" s="3"/>
      <c r="Y13" s="147"/>
    </row>
    <row r="14" spans="1:26" ht="19.899999999999999" customHeight="1">
      <c r="B14" s="521">
        <f>B11+7</f>
        <v>45690</v>
      </c>
      <c r="C14" s="522">
        <f t="shared" ref="C14:H14" si="5">C11+7</f>
        <v>45691</v>
      </c>
      <c r="D14" s="522">
        <f t="shared" si="5"/>
        <v>45692</v>
      </c>
      <c r="E14" s="522">
        <f t="shared" si="5"/>
        <v>45693</v>
      </c>
      <c r="F14" s="522">
        <f t="shared" si="5"/>
        <v>45694</v>
      </c>
      <c r="G14" s="522">
        <f t="shared" si="5"/>
        <v>45695</v>
      </c>
      <c r="H14" s="523">
        <f t="shared" si="5"/>
        <v>45696</v>
      </c>
      <c r="J14" s="475" t="str">
        <f>항목!P$3</f>
        <v>용돈</v>
      </c>
      <c r="K14" s="546">
        <f t="shared" si="3"/>
        <v>0</v>
      </c>
      <c r="L14" s="546">
        <f>VLOOKUP(J14,예산!$B$41:$N$53,3,FALSE)</f>
        <v>0</v>
      </c>
      <c r="M14" s="548">
        <f t="shared" si="1"/>
        <v>0</v>
      </c>
      <c r="N14" s="567">
        <f>VLOOKUP(J14,'1월'!$J$10:$K$23,2,FALSE)</f>
        <v>0</v>
      </c>
      <c r="O14" s="569">
        <f t="shared" si="4"/>
        <v>0</v>
      </c>
      <c r="P14" s="3"/>
      <c r="Y14" s="147"/>
    </row>
    <row r="15" spans="1:26" ht="19.899999999999999" customHeight="1">
      <c r="B15" s="886" t="str">
        <f t="shared" ref="B15:H15" ca="1" si="6">IF(MONTH(B14)&lt;&gt;$A$2,"",IF(AND(SUMIF($J$81:$J$145,B14,$R$81:$R$145)=0,B14&lt;TODAY()),"무지출",SUMIF($J$81:$J$145,B14,$R$81:$R$145)))</f>
        <v>무지출</v>
      </c>
      <c r="C15" s="888" t="str">
        <f t="shared" ca="1" si="6"/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항목!O$3</f>
        <v>경조사회비</v>
      </c>
      <c r="K15" s="546">
        <f t="shared" si="3"/>
        <v>0</v>
      </c>
      <c r="L15" s="546">
        <f>VLOOKUP(J15,예산!$B$41:$N$53,3,FALSE)</f>
        <v>0</v>
      </c>
      <c r="M15" s="548">
        <f t="shared" si="1"/>
        <v>0</v>
      </c>
      <c r="N15" s="567">
        <f>VLOOKUP(J15,'1월'!$J$10:$K$23,2,FALSE)</f>
        <v>150000</v>
      </c>
      <c r="O15" s="569">
        <f t="shared" si="4"/>
        <v>-150000</v>
      </c>
      <c r="P15" s="3"/>
      <c r="Y15" s="147"/>
    </row>
    <row r="16" spans="1:26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항목!M$3</f>
        <v>유류교통비</v>
      </c>
      <c r="K16" s="546">
        <f t="shared" si="3"/>
        <v>0</v>
      </c>
      <c r="L16" s="546">
        <f>VLOOKUP(J16,예산!$B$41:$N$53,3,FALSE)</f>
        <v>0</v>
      </c>
      <c r="M16" s="548">
        <f t="shared" si="1"/>
        <v>0</v>
      </c>
      <c r="N16" s="567">
        <f>VLOOKUP(J16,'1월'!$J$10:$K$23,2,FALSE)</f>
        <v>0</v>
      </c>
      <c r="O16" s="569">
        <f t="shared" si="4"/>
        <v>0</v>
      </c>
      <c r="P16" s="3"/>
      <c r="Y16" s="147"/>
    </row>
    <row r="17" spans="2:36" ht="19.899999999999999" customHeight="1">
      <c r="B17" s="521">
        <f>B11+14</f>
        <v>45697</v>
      </c>
      <c r="C17" s="522">
        <f t="shared" ref="C17:H17" si="7">C11+14</f>
        <v>45698</v>
      </c>
      <c r="D17" s="522">
        <f t="shared" si="7"/>
        <v>45699</v>
      </c>
      <c r="E17" s="522">
        <f t="shared" si="7"/>
        <v>45700</v>
      </c>
      <c r="F17" s="522">
        <f t="shared" si="7"/>
        <v>45701</v>
      </c>
      <c r="G17" s="522">
        <f t="shared" si="7"/>
        <v>45702</v>
      </c>
      <c r="H17" s="523">
        <f t="shared" si="7"/>
        <v>45703</v>
      </c>
      <c r="J17" s="475" t="str">
        <f>항목!E$3</f>
        <v>식비</v>
      </c>
      <c r="K17" s="546">
        <f t="shared" si="3"/>
        <v>0</v>
      </c>
      <c r="L17" s="546">
        <f>VLOOKUP(J17,예산!$B$41:$N$53,3,FALSE)</f>
        <v>0</v>
      </c>
      <c r="M17" s="548">
        <f t="shared" si="1"/>
        <v>0</v>
      </c>
      <c r="N17" s="567">
        <f>VLOOKUP(J17,'1월'!$J$10:$K$23,2,FALSE)</f>
        <v>53100</v>
      </c>
      <c r="O17" s="569">
        <f t="shared" si="4"/>
        <v>-53100</v>
      </c>
      <c r="P17" s="3"/>
      <c r="Y17" s="147"/>
    </row>
    <row r="18" spans="2:36" ht="19.899999999999999" customHeight="1">
      <c r="B18" s="886" t="str">
        <f t="shared" ref="B18:H18" ca="1" si="8">IF(MONTH(B17)&lt;&gt;$A$2,"",IF(AND(SUMIF($J$81:$J$145,B17,$R$81:$R$145)=0,B17&lt;TODAY()),"무지출",SUMIF($J$81:$J$145,B17,$R$81:$R$145)))</f>
        <v>무지출</v>
      </c>
      <c r="C18" s="888" t="str">
        <f t="shared" ca="1" si="8"/>
        <v>무지출</v>
      </c>
      <c r="D18" s="888" t="str">
        <f t="shared" ca="1" si="8"/>
        <v>무지출</v>
      </c>
      <c r="E18" s="888" t="str">
        <f t="shared" ca="1" si="8"/>
        <v>무지출</v>
      </c>
      <c r="F18" s="888" t="str">
        <f t="shared" ca="1" si="8"/>
        <v>무지출</v>
      </c>
      <c r="G18" s="888" t="str">
        <f t="shared" ca="1" si="8"/>
        <v>무지출</v>
      </c>
      <c r="H18" s="890" t="str">
        <f t="shared" ca="1" si="8"/>
        <v>무지출</v>
      </c>
      <c r="J18" s="475" t="str">
        <f>항목!F$3</f>
        <v>주거비</v>
      </c>
      <c r="K18" s="546">
        <f t="shared" si="3"/>
        <v>0</v>
      </c>
      <c r="L18" s="546">
        <f>VLOOKUP(J18,예산!$B$41:$N$53,3,FALSE)</f>
        <v>0</v>
      </c>
      <c r="M18" s="548">
        <f t="shared" si="1"/>
        <v>0</v>
      </c>
      <c r="N18" s="567">
        <f>VLOOKUP(J18,'1월'!$J$10:$K$23,2,FALSE)</f>
        <v>200000</v>
      </c>
      <c r="O18" s="569">
        <f t="shared" si="4"/>
        <v>-200000</v>
      </c>
      <c r="P18" s="3"/>
      <c r="Y18" s="147"/>
    </row>
    <row r="19" spans="2:36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항목!H$3</f>
        <v>반려동물비</v>
      </c>
      <c r="K19" s="546">
        <f t="shared" si="3"/>
        <v>0</v>
      </c>
      <c r="L19" s="546">
        <f>VLOOKUP(J19,예산!$B$41:$N$53,3,FALSE)</f>
        <v>0</v>
      </c>
      <c r="M19" s="548">
        <f t="shared" si="1"/>
        <v>0</v>
      </c>
      <c r="N19" s="567">
        <f>VLOOKUP(J19,'1월'!$J$10:$K$23,2,FALSE)</f>
        <v>0</v>
      </c>
      <c r="O19" s="569">
        <f t="shared" si="4"/>
        <v>0</v>
      </c>
      <c r="P19" s="3"/>
      <c r="Y19" s="147"/>
    </row>
    <row r="20" spans="2:36" ht="19.899999999999999" customHeight="1">
      <c r="B20" s="521">
        <f>B11+21</f>
        <v>45704</v>
      </c>
      <c r="C20" s="522">
        <f t="shared" ref="C20:H20" si="9">C11+21</f>
        <v>45705</v>
      </c>
      <c r="D20" s="522">
        <f t="shared" si="9"/>
        <v>45706</v>
      </c>
      <c r="E20" s="522">
        <f t="shared" si="9"/>
        <v>45707</v>
      </c>
      <c r="F20" s="522">
        <f t="shared" si="9"/>
        <v>45708</v>
      </c>
      <c r="G20" s="522">
        <f t="shared" si="9"/>
        <v>45709</v>
      </c>
      <c r="H20" s="523">
        <f t="shared" si="9"/>
        <v>45710</v>
      </c>
      <c r="J20" s="475" t="str">
        <f>항목!I$3</f>
        <v>의류미용비</v>
      </c>
      <c r="K20" s="546">
        <f t="shared" si="3"/>
        <v>0</v>
      </c>
      <c r="L20" s="546">
        <f>VLOOKUP(J20,예산!$B$41:$N$53,3,FALSE)</f>
        <v>0</v>
      </c>
      <c r="M20" s="548">
        <f t="shared" si="1"/>
        <v>0</v>
      </c>
      <c r="N20" s="567">
        <f>VLOOKUP(J20,'1월'!$J$10:$K$23,2,FALSE)</f>
        <v>0</v>
      </c>
      <c r="O20" s="569">
        <f t="shared" si="4"/>
        <v>0</v>
      </c>
      <c r="P20" s="3"/>
      <c r="Y20" s="147"/>
    </row>
    <row r="21" spans="2:36" ht="19.899999999999999" customHeight="1">
      <c r="B21" s="886" t="str">
        <f t="shared" ref="B21:H21" ca="1" si="10">IF(MONTH(B20)&lt;&gt;$A$2,"",IF(AND(SUMIF($J$81:$J$145,B20,$R$81:$R$145)=0,B20&lt;TODAY()),"무지출",SUMIF($J$81:$J$145,B20,$R$81:$R$145)))</f>
        <v>무지출</v>
      </c>
      <c r="C21" s="888" t="str">
        <f t="shared" ca="1" si="10"/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항목!K$3</f>
        <v>문화생활비</v>
      </c>
      <c r="K21" s="546">
        <f t="shared" si="3"/>
        <v>0</v>
      </c>
      <c r="L21" s="546">
        <f>VLOOKUP(J21,예산!$B$41:$N$53,3,FALSE)</f>
        <v>0</v>
      </c>
      <c r="M21" s="548">
        <f t="shared" si="1"/>
        <v>0</v>
      </c>
      <c r="N21" s="567">
        <f>VLOOKUP(J21,'1월'!$J$10:$K$23,2,FALSE)</f>
        <v>10000</v>
      </c>
      <c r="O21" s="569">
        <f t="shared" si="4"/>
        <v>-10000</v>
      </c>
      <c r="P21" s="3"/>
      <c r="Y21" s="147"/>
    </row>
    <row r="22" spans="2:36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항목!L$3</f>
        <v>의료비</v>
      </c>
      <c r="K22" s="546">
        <f t="shared" si="3"/>
        <v>0</v>
      </c>
      <c r="L22" s="546">
        <f>VLOOKUP(J22,예산!$B$41:$N$53,3,FALSE)</f>
        <v>0</v>
      </c>
      <c r="M22" s="548">
        <f t="shared" si="1"/>
        <v>0</v>
      </c>
      <c r="N22" s="567">
        <f>VLOOKUP(J22,'1월'!$J$10:$K$23,2,FALSE)</f>
        <v>12000</v>
      </c>
      <c r="O22" s="569">
        <f t="shared" si="4"/>
        <v>-12000</v>
      </c>
      <c r="P22" s="3"/>
      <c r="Y22" s="147"/>
    </row>
    <row r="23" spans="2:36" ht="19.899999999999999" customHeight="1">
      <c r="B23" s="521">
        <f>B11+28</f>
        <v>45711</v>
      </c>
      <c r="C23" s="522">
        <f t="shared" ref="C23:H23" si="11">C11+28</f>
        <v>45712</v>
      </c>
      <c r="D23" s="522">
        <f t="shared" si="11"/>
        <v>45713</v>
      </c>
      <c r="E23" s="522">
        <f t="shared" si="11"/>
        <v>45714</v>
      </c>
      <c r="F23" s="522">
        <f t="shared" si="11"/>
        <v>45715</v>
      </c>
      <c r="G23" s="522">
        <f t="shared" si="11"/>
        <v>45716</v>
      </c>
      <c r="H23" s="523">
        <f t="shared" si="11"/>
        <v>45717</v>
      </c>
      <c r="J23" s="436" t="str">
        <f>항목!Q$3</f>
        <v>추가항목</v>
      </c>
      <c r="K23" s="547">
        <f t="shared" si="3"/>
        <v>0</v>
      </c>
      <c r="L23" s="547">
        <f>VLOOKUP(J23,예산!$B$41:$N$53,3,FALSE)</f>
        <v>0</v>
      </c>
      <c r="M23" s="549">
        <f t="shared" si="1"/>
        <v>0</v>
      </c>
      <c r="N23" s="568">
        <f>VLOOKUP(J23,'1월'!$J$10:$K$23,2,FALSE)</f>
        <v>0</v>
      </c>
      <c r="O23" s="570">
        <f t="shared" si="4"/>
        <v>0</v>
      </c>
      <c r="P23" s="3"/>
      <c r="Y23" s="147"/>
    </row>
    <row r="24" spans="2:36" ht="19.899999999999999" customHeight="1">
      <c r="B24" s="886" t="str">
        <f t="shared" ref="B24:H24" ca="1" si="12">IF(MONTH(B23)&lt;&gt;$A$2,"",IF(AND(SUMIF($J$81:$J$145,B23,$R$81:$R$145)=0,B23&lt;TODAY()),"무지출",SUMIF($J$81:$J$145,B23,$R$81:$R$145)))</f>
        <v>무지출</v>
      </c>
      <c r="C24" s="888" t="str">
        <f t="shared" ca="1" si="12"/>
        <v>무지출</v>
      </c>
      <c r="D24" s="888" t="str">
        <f t="shared" ca="1" si="12"/>
        <v>무지출</v>
      </c>
      <c r="E24" s="888" t="str">
        <f t="shared" ca="1" si="12"/>
        <v>무지출</v>
      </c>
      <c r="F24" s="888" t="str">
        <f t="shared" ca="1" si="12"/>
        <v>무지출</v>
      </c>
      <c r="G24" s="888" t="str">
        <f t="shared" ca="1" si="12"/>
        <v>무지출</v>
      </c>
      <c r="H24" s="890" t="str">
        <f t="shared" ca="1" si="12"/>
        <v/>
      </c>
      <c r="Y24" s="147"/>
    </row>
    <row r="25" spans="2:36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  <c r="Y25" s="147"/>
    </row>
    <row r="26" spans="2:36" ht="19.899999999999999" customHeight="1">
      <c r="B26" s="521">
        <f>B11+35</f>
        <v>45718</v>
      </c>
      <c r="C26" s="522">
        <f t="shared" ref="C26:H26" si="13">C11+35</f>
        <v>45719</v>
      </c>
      <c r="D26" s="522">
        <f t="shared" si="13"/>
        <v>45720</v>
      </c>
      <c r="E26" s="522">
        <f t="shared" si="13"/>
        <v>45721</v>
      </c>
      <c r="F26" s="522">
        <f t="shared" si="13"/>
        <v>45722</v>
      </c>
      <c r="G26" s="522">
        <f t="shared" si="13"/>
        <v>45723</v>
      </c>
      <c r="H26" s="523">
        <f t="shared" si="13"/>
        <v>45724</v>
      </c>
      <c r="J26" s="577"/>
      <c r="K26" s="474"/>
      <c r="L26" s="474"/>
      <c r="M26" s="474"/>
      <c r="N26" s="474"/>
      <c r="O26" s="474"/>
      <c r="Y26" s="147"/>
    </row>
    <row r="27" spans="2:36" ht="19.899999999999999" customHeight="1">
      <c r="B27" s="886" t="str">
        <f t="shared" ref="B27:H27" ca="1" si="14">IF(MONTH(B26)&lt;&gt;$A$2,"",IF(AND(SUMIF($J$81:$J$145,B26,$R$81:$R$145)=0,B26&lt;TODAY()),"무지출",SUMIF($J$81:$J$145,B26,$R$81:$R$145)))</f>
        <v/>
      </c>
      <c r="C27" s="888" t="str">
        <f t="shared" ca="1" si="14"/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474"/>
      <c r="K27" s="474"/>
      <c r="L27" s="474"/>
      <c r="M27" s="474"/>
      <c r="N27" s="474"/>
      <c r="O27" s="474"/>
      <c r="Y27" s="147"/>
    </row>
    <row r="28" spans="2:36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  <c r="Y28" s="147"/>
    </row>
    <row r="29" spans="2:36" ht="19.899999999999999" customHeight="1">
      <c r="B29" s="545"/>
      <c r="C29" s="545"/>
      <c r="D29" s="545"/>
      <c r="E29" s="545"/>
      <c r="F29" s="545"/>
      <c r="G29" s="545"/>
      <c r="H29" s="545"/>
      <c r="Y29" s="147"/>
    </row>
    <row r="30" spans="2:36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  <c r="Y30" s="147"/>
    </row>
    <row r="31" spans="2:36" ht="10.15" customHeight="1">
      <c r="Y31" s="147"/>
    </row>
    <row r="32" spans="2:36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N32" s="90"/>
      <c r="P32" s="469"/>
      <c r="Q32" s="113"/>
      <c r="R32" s="40"/>
      <c r="S32" s="40"/>
      <c r="T32" s="103"/>
      <c r="V32" s="141"/>
      <c r="W32" s="142"/>
      <c r="X32" s="40"/>
      <c r="Y32" s="143"/>
      <c r="Z32" s="40"/>
      <c r="AA32" s="40"/>
      <c r="AB32" s="40"/>
      <c r="AC32" s="141"/>
      <c r="AD32" s="148"/>
      <c r="AE32" s="149"/>
      <c r="AF32" s="90"/>
      <c r="AH32" s="40"/>
      <c r="AI32" s="40"/>
      <c r="AJ32" s="40"/>
    </row>
    <row r="33" spans="2:37" ht="19.899999999999999" customHeight="1" thickBot="1">
      <c r="B33" s="37" t="s">
        <v>0</v>
      </c>
      <c r="C33" s="38" t="s">
        <v>8</v>
      </c>
      <c r="D33" s="38" t="s">
        <v>27</v>
      </c>
      <c r="E33" s="881" t="s">
        <v>28</v>
      </c>
      <c r="F33" s="882"/>
      <c r="G33" s="892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881" t="s">
        <v>67</v>
      </c>
      <c r="T33" s="882"/>
      <c r="V33" s="58"/>
      <c r="W33" s="58"/>
      <c r="X33" s="58"/>
      <c r="Y33" s="58"/>
      <c r="Z33" s="58"/>
      <c r="AA33" s="58"/>
      <c r="AB33" s="40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2:37" ht="18" customHeight="1">
      <c r="B34" s="8"/>
      <c r="C34" s="9"/>
      <c r="D34" s="9"/>
      <c r="E34" s="896"/>
      <c r="F34" s="897"/>
      <c r="G34" s="898"/>
      <c r="H34" s="11"/>
      <c r="I34" s="3"/>
      <c r="J34" s="8"/>
      <c r="K34" s="9"/>
      <c r="L34" s="9"/>
      <c r="M34" s="9"/>
      <c r="N34" s="480"/>
      <c r="O34" s="535"/>
      <c r="P34" s="7"/>
      <c r="Q34" s="506"/>
      <c r="R34" s="637" t="str">
        <f>IF(P34="","",P34-Q34)</f>
        <v/>
      </c>
      <c r="S34" s="903"/>
      <c r="T34" s="904"/>
      <c r="V34" s="46"/>
      <c r="W34" s="49"/>
      <c r="X34" s="49"/>
      <c r="Y34" s="49"/>
      <c r="Z34" s="99"/>
      <c r="AA34" s="150"/>
      <c r="AB34" s="3"/>
      <c r="AC34" s="46"/>
      <c r="AD34" s="49"/>
      <c r="AE34" s="49"/>
      <c r="AF34" s="49"/>
      <c r="AG34" s="99"/>
      <c r="AH34" s="151"/>
      <c r="AI34" s="152"/>
      <c r="AJ34" s="153"/>
      <c r="AK34" s="154"/>
    </row>
    <row r="35" spans="2:37" ht="18" customHeight="1">
      <c r="B35" s="8"/>
      <c r="C35" s="9"/>
      <c r="D35" s="5"/>
      <c r="E35" s="893"/>
      <c r="F35" s="894"/>
      <c r="G35" s="895"/>
      <c r="H35" s="7"/>
      <c r="I35" s="3"/>
      <c r="J35" s="8"/>
      <c r="K35" s="9"/>
      <c r="L35" s="9"/>
      <c r="M35" s="9"/>
      <c r="N35" s="480"/>
      <c r="O35" s="535"/>
      <c r="P35" s="7"/>
      <c r="Q35" s="506"/>
      <c r="R35" s="637" t="str">
        <f t="shared" ref="R35:R53" si="15">IF(P35="","",P35-Q35)</f>
        <v/>
      </c>
      <c r="S35" s="899"/>
      <c r="T35" s="900"/>
      <c r="V35" s="46"/>
      <c r="W35" s="49"/>
      <c r="X35" s="49"/>
      <c r="Y35" s="49"/>
      <c r="Z35" s="99"/>
      <c r="AA35" s="150"/>
      <c r="AB35" s="3"/>
      <c r="AC35" s="46"/>
      <c r="AD35" s="49"/>
      <c r="AE35" s="49"/>
      <c r="AF35" s="49"/>
      <c r="AG35" s="99"/>
      <c r="AH35" s="151"/>
      <c r="AI35" s="152"/>
      <c r="AJ35" s="153"/>
      <c r="AK35" s="154"/>
    </row>
    <row r="36" spans="2:37" ht="18" customHeight="1">
      <c r="B36" s="4"/>
      <c r="C36" s="9"/>
      <c r="D36" s="5"/>
      <c r="E36" s="893"/>
      <c r="F36" s="894"/>
      <c r="G36" s="895"/>
      <c r="H36" s="7"/>
      <c r="I36" s="3"/>
      <c r="J36" s="8"/>
      <c r="K36" s="9"/>
      <c r="L36" s="9"/>
      <c r="M36" s="9"/>
      <c r="N36" s="480"/>
      <c r="O36" s="535"/>
      <c r="P36" s="7"/>
      <c r="Q36" s="506"/>
      <c r="R36" s="637" t="str">
        <f t="shared" si="15"/>
        <v/>
      </c>
      <c r="S36" s="899"/>
      <c r="T36" s="900"/>
      <c r="V36" s="46"/>
      <c r="W36" s="49"/>
      <c r="X36" s="49"/>
      <c r="Y36" s="49"/>
      <c r="Z36" s="99"/>
      <c r="AA36" s="150"/>
      <c r="AB36" s="3"/>
      <c r="AC36" s="46"/>
      <c r="AD36" s="49"/>
      <c r="AE36" s="49"/>
      <c r="AF36" s="49"/>
      <c r="AG36" s="99"/>
      <c r="AH36" s="151"/>
      <c r="AI36" s="152"/>
      <c r="AJ36" s="153"/>
      <c r="AK36" s="154"/>
    </row>
    <row r="37" spans="2:37" ht="18" customHeight="1">
      <c r="B37" s="4"/>
      <c r="C37" s="5"/>
      <c r="D37" s="5"/>
      <c r="E37" s="893"/>
      <c r="F37" s="894"/>
      <c r="G37" s="895"/>
      <c r="H37" s="7"/>
      <c r="I37" s="3"/>
      <c r="J37" s="8"/>
      <c r="K37" s="9"/>
      <c r="L37" s="9"/>
      <c r="M37" s="9"/>
      <c r="N37" s="480"/>
      <c r="O37" s="535"/>
      <c r="P37" s="7"/>
      <c r="Q37" s="506"/>
      <c r="R37" s="637" t="str">
        <f t="shared" si="15"/>
        <v/>
      </c>
      <c r="S37" s="899"/>
      <c r="T37" s="900"/>
      <c r="V37" s="46"/>
      <c r="W37" s="49"/>
      <c r="X37" s="49"/>
      <c r="Y37" s="49"/>
      <c r="Z37" s="99"/>
      <c r="AA37" s="150"/>
      <c r="AB37" s="3"/>
      <c r="AC37" s="46"/>
      <c r="AD37" s="49"/>
      <c r="AE37" s="49"/>
      <c r="AF37" s="49"/>
      <c r="AG37" s="99"/>
      <c r="AH37" s="151"/>
      <c r="AI37" s="152"/>
      <c r="AJ37" s="153"/>
      <c r="AK37" s="154"/>
    </row>
    <row r="38" spans="2:37" ht="18" customHeight="1">
      <c r="B38" s="4"/>
      <c r="C38" s="5"/>
      <c r="D38" s="5"/>
      <c r="E38" s="893"/>
      <c r="F38" s="894"/>
      <c r="G38" s="895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5"/>
        <v/>
      </c>
      <c r="S38" s="899"/>
      <c r="T38" s="900"/>
      <c r="V38" s="46"/>
      <c r="W38" s="49"/>
      <c r="X38" s="49"/>
      <c r="Y38" s="49"/>
      <c r="Z38" s="99"/>
      <c r="AA38" s="150"/>
      <c r="AB38" s="3"/>
      <c r="AC38" s="46"/>
      <c r="AD38" s="49"/>
      <c r="AE38" s="49"/>
      <c r="AF38" s="49"/>
      <c r="AG38" s="99"/>
      <c r="AH38" s="151"/>
      <c r="AI38" s="152"/>
      <c r="AJ38" s="153"/>
      <c r="AK38" s="154"/>
    </row>
    <row r="39" spans="2:37" ht="18" customHeight="1">
      <c r="B39" s="4"/>
      <c r="C39" s="5"/>
      <c r="D39" s="5"/>
      <c r="E39" s="893"/>
      <c r="F39" s="894"/>
      <c r="G39" s="895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5"/>
        <v/>
      </c>
      <c r="S39" s="901"/>
      <c r="T39" s="902"/>
      <c r="V39" s="46"/>
      <c r="W39" s="49"/>
      <c r="X39" s="49"/>
      <c r="Y39" s="49"/>
      <c r="Z39" s="99"/>
      <c r="AA39" s="150"/>
      <c r="AB39" s="3"/>
      <c r="AC39" s="46"/>
      <c r="AD39" s="49"/>
      <c r="AE39" s="49"/>
      <c r="AF39" s="49"/>
      <c r="AG39" s="99"/>
      <c r="AH39" s="151"/>
      <c r="AI39" s="152"/>
      <c r="AJ39" s="153"/>
      <c r="AK39" s="154"/>
    </row>
    <row r="40" spans="2:37" ht="18" customHeight="1">
      <c r="B40" s="8"/>
      <c r="C40" s="5"/>
      <c r="D40" s="5"/>
      <c r="E40" s="893"/>
      <c r="F40" s="894"/>
      <c r="G40" s="895"/>
      <c r="H40" s="7"/>
      <c r="I40" s="3"/>
      <c r="J40" s="8"/>
      <c r="K40" s="9"/>
      <c r="L40" s="9"/>
      <c r="M40" s="9"/>
      <c r="N40" s="480"/>
      <c r="O40" s="535"/>
      <c r="P40" s="506"/>
      <c r="Q40" s="506"/>
      <c r="R40" s="637" t="str">
        <f t="shared" si="15"/>
        <v/>
      </c>
      <c r="S40" s="899"/>
      <c r="T40" s="900"/>
      <c r="V40" s="46"/>
      <c r="W40" s="49"/>
      <c r="X40" s="49"/>
      <c r="Y40" s="49"/>
      <c r="Z40" s="99"/>
      <c r="AA40" s="150"/>
      <c r="AB40" s="3"/>
      <c r="AC40" s="46"/>
      <c r="AD40" s="49"/>
      <c r="AE40" s="49"/>
      <c r="AF40" s="49"/>
      <c r="AG40" s="99"/>
      <c r="AH40" s="151"/>
      <c r="AI40" s="152"/>
      <c r="AJ40" s="153"/>
      <c r="AK40" s="154"/>
    </row>
    <row r="41" spans="2:37" ht="18" customHeight="1">
      <c r="B41" s="8"/>
      <c r="C41" s="5"/>
      <c r="D41" s="5"/>
      <c r="E41" s="893"/>
      <c r="F41" s="894"/>
      <c r="G41" s="895"/>
      <c r="H41" s="7"/>
      <c r="I41" s="3"/>
      <c r="J41" s="8"/>
      <c r="K41" s="9"/>
      <c r="L41" s="9"/>
      <c r="M41" s="9"/>
      <c r="N41" s="480"/>
      <c r="O41" s="535"/>
      <c r="P41" s="506"/>
      <c r="Q41" s="506"/>
      <c r="R41" s="637" t="str">
        <f t="shared" si="15"/>
        <v/>
      </c>
      <c r="S41" s="899"/>
      <c r="T41" s="900"/>
      <c r="V41" s="46"/>
      <c r="W41" s="49"/>
      <c r="X41" s="49"/>
      <c r="Y41" s="49"/>
      <c r="Z41" s="99"/>
      <c r="AA41" s="150"/>
      <c r="AB41" s="3"/>
      <c r="AC41" s="46"/>
      <c r="AD41" s="49"/>
      <c r="AE41" s="49"/>
      <c r="AF41" s="49"/>
      <c r="AG41" s="99"/>
      <c r="AH41" s="151"/>
      <c r="AI41" s="152"/>
      <c r="AJ41" s="153"/>
      <c r="AK41" s="154"/>
    </row>
    <row r="42" spans="2:37" ht="18" customHeight="1">
      <c r="B42" s="8"/>
      <c r="C42" s="5"/>
      <c r="D42" s="5"/>
      <c r="E42" s="893"/>
      <c r="F42" s="894"/>
      <c r="G42" s="895"/>
      <c r="H42" s="7"/>
      <c r="I42" s="3"/>
      <c r="J42" s="4"/>
      <c r="K42" s="9"/>
      <c r="L42" s="9"/>
      <c r="M42" s="9"/>
      <c r="N42" s="480"/>
      <c r="O42" s="535"/>
      <c r="P42" s="506"/>
      <c r="Q42" s="506"/>
      <c r="R42" s="637" t="str">
        <f t="shared" si="15"/>
        <v/>
      </c>
      <c r="S42" s="901"/>
      <c r="T42" s="902"/>
      <c r="V42" s="46"/>
      <c r="W42" s="49"/>
      <c r="X42" s="49"/>
      <c r="Y42" s="49"/>
      <c r="Z42" s="99"/>
      <c r="AA42" s="150"/>
      <c r="AB42" s="3"/>
      <c r="AC42" s="46"/>
      <c r="AD42" s="49"/>
      <c r="AE42" s="49"/>
      <c r="AF42" s="49"/>
      <c r="AG42" s="99"/>
      <c r="AH42" s="151"/>
      <c r="AI42" s="152"/>
      <c r="AJ42" s="153"/>
      <c r="AK42" s="154"/>
    </row>
    <row r="43" spans="2:37" ht="18" customHeight="1">
      <c r="B43" s="8"/>
      <c r="C43" s="5"/>
      <c r="D43" s="5"/>
      <c r="E43" s="893"/>
      <c r="F43" s="894"/>
      <c r="G43" s="895"/>
      <c r="H43" s="7"/>
      <c r="I43" s="3"/>
      <c r="J43" s="4"/>
      <c r="K43" s="9"/>
      <c r="L43" s="9"/>
      <c r="M43" s="9"/>
      <c r="N43" s="480"/>
      <c r="O43" s="535"/>
      <c r="P43" s="507"/>
      <c r="Q43" s="507"/>
      <c r="R43" s="637" t="str">
        <f t="shared" si="15"/>
        <v/>
      </c>
      <c r="S43" s="901"/>
      <c r="T43" s="902"/>
      <c r="V43" s="46"/>
      <c r="W43" s="49"/>
      <c r="X43" s="49"/>
      <c r="Y43" s="49"/>
      <c r="Z43" s="99"/>
      <c r="AA43" s="150"/>
      <c r="AB43" s="3"/>
      <c r="AC43" s="46"/>
      <c r="AD43" s="49"/>
      <c r="AE43" s="49"/>
      <c r="AF43" s="49"/>
      <c r="AG43" s="99"/>
      <c r="AH43" s="151"/>
      <c r="AI43" s="152"/>
      <c r="AJ43" s="153"/>
      <c r="AK43" s="154"/>
    </row>
    <row r="44" spans="2:37" ht="18" customHeight="1">
      <c r="B44" s="8"/>
      <c r="C44" s="5"/>
      <c r="D44" s="5"/>
      <c r="E44" s="893"/>
      <c r="F44" s="894"/>
      <c r="G44" s="895"/>
      <c r="H44" s="7"/>
      <c r="I44" s="3"/>
      <c r="J44" s="4"/>
      <c r="K44" s="9"/>
      <c r="L44" s="9"/>
      <c r="M44" s="9"/>
      <c r="N44" s="480"/>
      <c r="O44" s="535"/>
      <c r="P44" s="507"/>
      <c r="Q44" s="507"/>
      <c r="R44" s="637" t="str">
        <f t="shared" si="15"/>
        <v/>
      </c>
      <c r="S44" s="901"/>
      <c r="T44" s="902"/>
      <c r="V44" s="46"/>
      <c r="W44" s="49"/>
      <c r="X44" s="49"/>
      <c r="Y44" s="49"/>
      <c r="Z44" s="99"/>
      <c r="AA44" s="150"/>
      <c r="AB44" s="3"/>
      <c r="AC44" s="46"/>
      <c r="AD44" s="49"/>
      <c r="AE44" s="49"/>
      <c r="AF44" s="49"/>
      <c r="AG44" s="99"/>
      <c r="AH44" s="151"/>
      <c r="AI44" s="152"/>
      <c r="AJ44" s="153"/>
      <c r="AK44" s="154"/>
    </row>
    <row r="45" spans="2:37" ht="18" customHeight="1">
      <c r="B45" s="8"/>
      <c r="C45" s="5"/>
      <c r="D45" s="5"/>
      <c r="E45" s="893"/>
      <c r="F45" s="894"/>
      <c r="G45" s="895"/>
      <c r="H45" s="7"/>
      <c r="I45" s="3"/>
      <c r="J45" s="98"/>
      <c r="K45" s="9"/>
      <c r="L45" s="9"/>
      <c r="M45" s="9"/>
      <c r="N45" s="480"/>
      <c r="O45" s="535"/>
      <c r="P45" s="507"/>
      <c r="Q45" s="507"/>
      <c r="R45" s="637" t="str">
        <f t="shared" si="15"/>
        <v/>
      </c>
      <c r="S45" s="901"/>
      <c r="T45" s="902"/>
      <c r="V45" s="46"/>
      <c r="W45" s="49"/>
      <c r="X45" s="49"/>
      <c r="Y45" s="49"/>
      <c r="Z45" s="99"/>
      <c r="AA45" s="150"/>
      <c r="AB45" s="3"/>
      <c r="AC45" s="46"/>
      <c r="AD45" s="49"/>
      <c r="AE45" s="49"/>
      <c r="AF45" s="49"/>
      <c r="AG45" s="99"/>
      <c r="AH45" s="151"/>
      <c r="AI45" s="152"/>
      <c r="AJ45" s="153"/>
      <c r="AK45" s="154"/>
    </row>
    <row r="46" spans="2:37" ht="18" customHeight="1">
      <c r="B46" s="8"/>
      <c r="C46" s="5"/>
      <c r="D46" s="5"/>
      <c r="E46" s="893"/>
      <c r="F46" s="894"/>
      <c r="G46" s="895"/>
      <c r="H46" s="7"/>
      <c r="I46" s="3"/>
      <c r="J46" s="98"/>
      <c r="K46" s="9"/>
      <c r="L46" s="9"/>
      <c r="M46" s="9"/>
      <c r="N46" s="480"/>
      <c r="O46" s="535"/>
      <c r="P46" s="507"/>
      <c r="Q46" s="507"/>
      <c r="R46" s="637" t="str">
        <f t="shared" si="15"/>
        <v/>
      </c>
      <c r="S46" s="901"/>
      <c r="T46" s="902"/>
      <c r="V46" s="46"/>
      <c r="W46" s="49"/>
      <c r="X46" s="49"/>
      <c r="Y46" s="49"/>
      <c r="Z46" s="99"/>
      <c r="AA46" s="150"/>
      <c r="AB46" s="3"/>
      <c r="AC46" s="46"/>
      <c r="AD46" s="49"/>
      <c r="AE46" s="49"/>
      <c r="AF46" s="49"/>
      <c r="AG46" s="99"/>
      <c r="AH46" s="151"/>
      <c r="AI46" s="152"/>
      <c r="AJ46" s="153"/>
      <c r="AK46" s="154"/>
    </row>
    <row r="47" spans="2:37" ht="18" customHeight="1">
      <c r="B47" s="8"/>
      <c r="C47" s="5"/>
      <c r="D47" s="5"/>
      <c r="E47" s="893"/>
      <c r="F47" s="894"/>
      <c r="G47" s="895"/>
      <c r="H47" s="7"/>
      <c r="I47" s="3"/>
      <c r="J47" s="98"/>
      <c r="K47" s="9"/>
      <c r="L47" s="9"/>
      <c r="M47" s="9"/>
      <c r="N47" s="480"/>
      <c r="O47" s="535"/>
      <c r="P47" s="507"/>
      <c r="Q47" s="507"/>
      <c r="R47" s="637" t="str">
        <f t="shared" si="15"/>
        <v/>
      </c>
      <c r="S47" s="901"/>
      <c r="T47" s="902"/>
      <c r="V47" s="46"/>
      <c r="W47" s="49"/>
      <c r="X47" s="49"/>
      <c r="Y47" s="49"/>
      <c r="Z47" s="99"/>
      <c r="AA47" s="150"/>
      <c r="AB47" s="3"/>
      <c r="AC47" s="46"/>
      <c r="AD47" s="49"/>
      <c r="AE47" s="49"/>
      <c r="AF47" s="49"/>
      <c r="AG47" s="99"/>
      <c r="AH47" s="151"/>
      <c r="AI47" s="152"/>
      <c r="AJ47" s="153"/>
      <c r="AK47" s="154"/>
    </row>
    <row r="48" spans="2:37" ht="18" customHeight="1">
      <c r="B48" s="8"/>
      <c r="C48" s="5"/>
      <c r="D48" s="5"/>
      <c r="E48" s="893"/>
      <c r="F48" s="894"/>
      <c r="G48" s="895"/>
      <c r="H48" s="7"/>
      <c r="I48" s="3"/>
      <c r="J48" s="98"/>
      <c r="K48" s="9"/>
      <c r="L48" s="9"/>
      <c r="M48" s="9"/>
      <c r="N48" s="480"/>
      <c r="O48" s="535"/>
      <c r="P48" s="507"/>
      <c r="Q48" s="507"/>
      <c r="R48" s="637" t="str">
        <f t="shared" si="15"/>
        <v/>
      </c>
      <c r="S48" s="901"/>
      <c r="T48" s="902"/>
      <c r="V48" s="46"/>
      <c r="W48" s="49"/>
      <c r="X48" s="49"/>
      <c r="Y48" s="49"/>
      <c r="Z48" s="99"/>
      <c r="AA48" s="150"/>
      <c r="AB48" s="3"/>
      <c r="AC48" s="46"/>
      <c r="AD48" s="49"/>
      <c r="AE48" s="49"/>
      <c r="AF48" s="49"/>
      <c r="AG48" s="99"/>
      <c r="AH48" s="151"/>
      <c r="AI48" s="152"/>
      <c r="AJ48" s="153"/>
      <c r="AK48" s="154"/>
    </row>
    <row r="49" spans="2:37" ht="18" customHeight="1">
      <c r="B49" s="8"/>
      <c r="C49" s="5"/>
      <c r="D49" s="5"/>
      <c r="E49" s="893"/>
      <c r="F49" s="894"/>
      <c r="G49" s="895"/>
      <c r="H49" s="7"/>
      <c r="I49" s="3"/>
      <c r="J49" s="98"/>
      <c r="K49" s="9"/>
      <c r="L49" s="9"/>
      <c r="M49" s="9"/>
      <c r="N49" s="480"/>
      <c r="O49" s="535"/>
      <c r="P49" s="507"/>
      <c r="Q49" s="507"/>
      <c r="R49" s="637" t="str">
        <f t="shared" si="15"/>
        <v/>
      </c>
      <c r="S49" s="901"/>
      <c r="T49" s="902"/>
      <c r="V49" s="46"/>
      <c r="W49" s="49"/>
      <c r="X49" s="49"/>
      <c r="Y49" s="49"/>
      <c r="Z49" s="99"/>
      <c r="AA49" s="150"/>
      <c r="AB49" s="3"/>
      <c r="AC49" s="46"/>
      <c r="AD49" s="49"/>
      <c r="AE49" s="49"/>
      <c r="AF49" s="49"/>
      <c r="AG49" s="99"/>
      <c r="AH49" s="151"/>
      <c r="AI49" s="152"/>
      <c r="AJ49" s="153"/>
      <c r="AK49" s="154"/>
    </row>
    <row r="50" spans="2:37" ht="18" customHeight="1">
      <c r="B50" s="8"/>
      <c r="C50" s="5"/>
      <c r="D50" s="5"/>
      <c r="E50" s="893"/>
      <c r="F50" s="894"/>
      <c r="G50" s="895"/>
      <c r="H50" s="7"/>
      <c r="I50" s="3"/>
      <c r="J50" s="98"/>
      <c r="K50" s="9"/>
      <c r="L50" s="9"/>
      <c r="M50" s="9"/>
      <c r="N50" s="480"/>
      <c r="O50" s="565"/>
      <c r="P50" s="582"/>
      <c r="Q50" s="582"/>
      <c r="R50" s="637" t="str">
        <f t="shared" si="15"/>
        <v/>
      </c>
      <c r="S50" s="901"/>
      <c r="T50" s="902"/>
      <c r="V50" s="46"/>
      <c r="W50" s="49"/>
      <c r="X50" s="49"/>
      <c r="Y50" s="49"/>
      <c r="Z50" s="99"/>
      <c r="AA50" s="150"/>
      <c r="AB50" s="3"/>
      <c r="AC50" s="46"/>
      <c r="AD50" s="49"/>
      <c r="AE50" s="49"/>
      <c r="AF50" s="49"/>
      <c r="AG50" s="99"/>
      <c r="AH50" s="151"/>
      <c r="AI50" s="152"/>
      <c r="AJ50" s="153"/>
      <c r="AK50" s="154"/>
    </row>
    <row r="51" spans="2:37" ht="18" customHeight="1">
      <c r="B51" s="8"/>
      <c r="C51" s="5"/>
      <c r="D51" s="5"/>
      <c r="E51" s="893"/>
      <c r="F51" s="894"/>
      <c r="G51" s="895"/>
      <c r="H51" s="7"/>
      <c r="I51" s="3"/>
      <c r="J51" s="98"/>
      <c r="K51" s="9"/>
      <c r="L51" s="9"/>
      <c r="M51" s="9"/>
      <c r="N51" s="480"/>
      <c r="O51" s="565"/>
      <c r="P51" s="582"/>
      <c r="Q51" s="582"/>
      <c r="R51" s="637" t="str">
        <f t="shared" si="15"/>
        <v/>
      </c>
      <c r="S51" s="901"/>
      <c r="T51" s="902"/>
      <c r="V51" s="46"/>
      <c r="W51" s="49"/>
      <c r="X51" s="49"/>
      <c r="Y51" s="49"/>
      <c r="Z51" s="99"/>
      <c r="AA51" s="150"/>
      <c r="AB51" s="3"/>
      <c r="AC51" s="46"/>
      <c r="AD51" s="49"/>
      <c r="AE51" s="49"/>
      <c r="AF51" s="49"/>
      <c r="AG51" s="99"/>
      <c r="AH51" s="151"/>
      <c r="AI51" s="152"/>
      <c r="AJ51" s="153"/>
      <c r="AK51" s="154"/>
    </row>
    <row r="52" spans="2:37" ht="18" customHeight="1">
      <c r="B52" s="8"/>
      <c r="C52" s="5"/>
      <c r="D52" s="5"/>
      <c r="E52" s="893"/>
      <c r="F52" s="894"/>
      <c r="G52" s="895"/>
      <c r="H52" s="7"/>
      <c r="I52" s="3"/>
      <c r="J52" s="98"/>
      <c r="K52" s="9"/>
      <c r="L52" s="9"/>
      <c r="M52" s="9"/>
      <c r="N52" s="480"/>
      <c r="O52" s="565"/>
      <c r="P52" s="582"/>
      <c r="Q52" s="582"/>
      <c r="R52" s="637" t="str">
        <f t="shared" si="15"/>
        <v/>
      </c>
      <c r="S52" s="901"/>
      <c r="T52" s="902"/>
      <c r="V52" s="46"/>
      <c r="W52" s="49"/>
      <c r="X52" s="49"/>
      <c r="Y52" s="49"/>
      <c r="Z52" s="99"/>
      <c r="AA52" s="150"/>
      <c r="AB52" s="3"/>
      <c r="AC52" s="46"/>
      <c r="AD52" s="49"/>
      <c r="AE52" s="49"/>
      <c r="AF52" s="49"/>
      <c r="AG52" s="99"/>
      <c r="AH52" s="151"/>
      <c r="AI52" s="152"/>
      <c r="AJ52" s="153"/>
      <c r="AK52" s="154"/>
    </row>
    <row r="53" spans="2:37" ht="18" customHeight="1">
      <c r="B53" s="8"/>
      <c r="C53" s="5"/>
      <c r="D53" s="5"/>
      <c r="E53" s="893"/>
      <c r="F53" s="894"/>
      <c r="G53" s="895"/>
      <c r="H53" s="7"/>
      <c r="I53" s="3"/>
      <c r="J53" s="4"/>
      <c r="K53" s="9"/>
      <c r="L53" s="9"/>
      <c r="M53" s="9"/>
      <c r="N53" s="480"/>
      <c r="O53" s="535"/>
      <c r="P53" s="582"/>
      <c r="Q53" s="582"/>
      <c r="R53" s="637" t="str">
        <f t="shared" si="15"/>
        <v/>
      </c>
      <c r="S53" s="901"/>
      <c r="T53" s="902"/>
      <c r="V53" s="46"/>
      <c r="W53" s="49"/>
      <c r="X53" s="49"/>
      <c r="Y53" s="49"/>
      <c r="Z53" s="99"/>
      <c r="AA53" s="150"/>
      <c r="AB53" s="3"/>
      <c r="AC53" s="46"/>
      <c r="AD53" s="49"/>
      <c r="AE53" s="49"/>
      <c r="AF53" s="49"/>
      <c r="AG53" s="99"/>
      <c r="AH53" s="151"/>
      <c r="AI53" s="152"/>
      <c r="AJ53" s="153"/>
      <c r="AK53" s="154"/>
    </row>
    <row r="54" spans="2:37" ht="18" customHeight="1">
      <c r="B54" s="46"/>
      <c r="C54" s="79"/>
      <c r="D54" s="79"/>
      <c r="E54" s="77"/>
      <c r="F54" s="77"/>
      <c r="G54" s="77"/>
      <c r="H54" s="78"/>
      <c r="I54" s="3"/>
      <c r="J54" s="76"/>
      <c r="K54" s="49"/>
      <c r="L54" s="49"/>
      <c r="M54" s="49"/>
      <c r="N54" s="49"/>
      <c r="O54" s="77"/>
      <c r="P54" s="77"/>
      <c r="Q54" s="77"/>
      <c r="R54" s="78"/>
      <c r="S54" s="78"/>
      <c r="T54" s="102"/>
      <c r="V54" s="46"/>
      <c r="W54" s="49"/>
      <c r="X54" s="49"/>
      <c r="Y54" s="49"/>
      <c r="Z54" s="99"/>
      <c r="AA54" s="153"/>
      <c r="AB54" s="3"/>
      <c r="AC54" s="46"/>
      <c r="AD54" s="49"/>
      <c r="AE54" s="49"/>
      <c r="AF54" s="49"/>
      <c r="AG54" s="99"/>
      <c r="AH54" s="155"/>
      <c r="AI54" s="152"/>
      <c r="AJ54" s="153"/>
      <c r="AK54" s="154"/>
    </row>
    <row r="55" spans="2:37" ht="19.899999999999999" customHeight="1">
      <c r="B55" s="46"/>
      <c r="C55" s="49"/>
      <c r="D55" s="49"/>
      <c r="E55" s="99"/>
      <c r="F55" s="99"/>
      <c r="G55" s="99"/>
      <c r="H55" s="50"/>
      <c r="I55" s="3"/>
      <c r="K55" s="101" t="s">
        <v>216</v>
      </c>
      <c r="L55" s="86">
        <f>예산!D40</f>
        <v>0</v>
      </c>
      <c r="M55" s="49"/>
      <c r="N55" s="49"/>
      <c r="O55" s="99"/>
      <c r="P55" s="99"/>
      <c r="Q55" s="99"/>
      <c r="R55" s="469"/>
      <c r="S55" s="483"/>
      <c r="T55" s="50"/>
      <c r="V55" s="46"/>
      <c r="W55" s="49"/>
      <c r="X55" s="49"/>
      <c r="Y55" s="49"/>
      <c r="Z55" s="99"/>
      <c r="AA55" s="153"/>
      <c r="AB55" s="3"/>
      <c r="AD55" s="101"/>
      <c r="AE55" s="156"/>
      <c r="AF55" s="149"/>
      <c r="AG55" s="99"/>
      <c r="AH55" s="155"/>
      <c r="AI55" s="152"/>
      <c r="AJ55" s="153"/>
      <c r="AK55" s="152"/>
    </row>
    <row r="56" spans="2:37" ht="19.899999999999999" customHeight="1" thickBot="1">
      <c r="B56" s="87" t="str">
        <f>'1월'!B56</f>
        <v>부가수입</v>
      </c>
      <c r="C56" s="85">
        <f>SUM($H$58:$H$351)</f>
        <v>0</v>
      </c>
      <c r="D56" s="81"/>
      <c r="E56" s="82"/>
      <c r="F56" s="82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58"/>
      <c r="O56" s="84"/>
      <c r="P56" s="84"/>
      <c r="Q56" s="84"/>
      <c r="R56" s="469"/>
      <c r="S56" s="483"/>
      <c r="T56" s="428"/>
      <c r="V56" s="157"/>
      <c r="W56" s="158"/>
      <c r="X56" s="58"/>
      <c r="Y56" s="149"/>
      <c r="Z56" s="84"/>
      <c r="AA56" s="159"/>
      <c r="AB56" s="40"/>
      <c r="AC56" s="157"/>
      <c r="AD56" s="101"/>
      <c r="AE56" s="158"/>
      <c r="AF56" s="149"/>
      <c r="AG56" s="84"/>
      <c r="AH56" s="160"/>
      <c r="AI56" s="161"/>
      <c r="AJ56" s="159"/>
      <c r="AK56" s="162"/>
    </row>
    <row r="57" spans="2:37" ht="19.899999999999999" customHeight="1" thickBot="1">
      <c r="B57" s="37" t="s">
        <v>0</v>
      </c>
      <c r="C57" s="38" t="s">
        <v>8</v>
      </c>
      <c r="D57" s="38" t="s">
        <v>27</v>
      </c>
      <c r="E57" s="881" t="s">
        <v>28</v>
      </c>
      <c r="F57" s="882"/>
      <c r="G57" s="892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58"/>
      <c r="W57" s="58"/>
      <c r="X57" s="58"/>
      <c r="Y57" s="58"/>
      <c r="Z57" s="58"/>
      <c r="AA57" s="58"/>
      <c r="AB57" s="40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2:37" ht="18" customHeight="1">
      <c r="B58" s="4"/>
      <c r="C58" s="9"/>
      <c r="D58" s="5"/>
      <c r="E58" s="896"/>
      <c r="F58" s="897"/>
      <c r="G58" s="898"/>
      <c r="H58" s="7"/>
      <c r="I58" s="3"/>
      <c r="J58" s="8"/>
      <c r="K58" s="9"/>
      <c r="L58" s="9"/>
      <c r="M58" s="9"/>
      <c r="N58" s="479"/>
      <c r="O58" s="554"/>
      <c r="P58" s="505"/>
      <c r="Q58" s="505"/>
      <c r="R58" s="285" t="str">
        <f>IF(P58="","",P58-Q58)</f>
        <v/>
      </c>
      <c r="S58" s="285" t="str">
        <f>IF(R58="","",L55-R58)</f>
        <v/>
      </c>
      <c r="T58" s="467"/>
      <c r="V58" s="46"/>
      <c r="W58" s="49"/>
      <c r="X58" s="49"/>
      <c r="Y58" s="49"/>
      <c r="Z58" s="99"/>
      <c r="AA58" s="150"/>
      <c r="AB58" s="3"/>
      <c r="AC58" s="46"/>
      <c r="AD58" s="49"/>
      <c r="AE58" s="49"/>
      <c r="AF58" s="49"/>
      <c r="AG58" s="99"/>
      <c r="AH58" s="163"/>
      <c r="AI58" s="152"/>
      <c r="AJ58" s="153"/>
      <c r="AK58" s="154"/>
    </row>
    <row r="59" spans="2:37" ht="18" customHeight="1">
      <c r="B59" s="4"/>
      <c r="C59" s="9"/>
      <c r="D59" s="5"/>
      <c r="E59" s="893"/>
      <c r="F59" s="894"/>
      <c r="G59" s="895"/>
      <c r="H59" s="7"/>
      <c r="I59" s="3"/>
      <c r="J59" s="8"/>
      <c r="K59" s="9"/>
      <c r="L59" s="9"/>
      <c r="M59" s="9"/>
      <c r="N59" s="479"/>
      <c r="O59" s="554"/>
      <c r="P59" s="42"/>
      <c r="Q59" s="505"/>
      <c r="R59" s="285" t="str">
        <f t="shared" ref="R59:R77" si="16">IF(P59="","",P59-Q59)</f>
        <v/>
      </c>
      <c r="S59" s="285" t="str">
        <f t="shared" ref="S59:S67" si="17">IF(R59="","",S58-R59)</f>
        <v/>
      </c>
      <c r="T59" s="467"/>
      <c r="V59" s="46"/>
      <c r="W59" s="49"/>
      <c r="X59" s="49"/>
      <c r="Y59" s="49"/>
      <c r="Z59" s="99"/>
      <c r="AA59" s="150"/>
      <c r="AB59" s="3"/>
      <c r="AC59" s="46"/>
      <c r="AD59" s="49"/>
      <c r="AE59" s="49"/>
      <c r="AF59" s="49"/>
      <c r="AG59" s="99"/>
      <c r="AH59" s="163"/>
      <c r="AI59" s="152"/>
      <c r="AJ59" s="153"/>
      <c r="AK59" s="154"/>
    </row>
    <row r="60" spans="2:37" ht="18" customHeight="1">
      <c r="B60" s="4"/>
      <c r="C60" s="9"/>
      <c r="D60" s="5"/>
      <c r="E60" s="893"/>
      <c r="F60" s="894"/>
      <c r="G60" s="895"/>
      <c r="H60" s="7"/>
      <c r="I60" s="3"/>
      <c r="J60" s="8"/>
      <c r="K60" s="5"/>
      <c r="L60" s="5"/>
      <c r="M60" s="5"/>
      <c r="N60" s="480"/>
      <c r="O60" s="535"/>
      <c r="P60" s="42"/>
      <c r="Q60" s="505"/>
      <c r="R60" s="285" t="str">
        <f t="shared" si="16"/>
        <v/>
      </c>
      <c r="S60" s="285" t="str">
        <f t="shared" si="17"/>
        <v/>
      </c>
      <c r="T60" s="468"/>
      <c r="V60" s="46"/>
      <c r="W60" s="49"/>
      <c r="X60" s="49"/>
      <c r="Y60" s="49"/>
      <c r="Z60" s="99"/>
      <c r="AA60" s="150"/>
      <c r="AB60" s="3"/>
      <c r="AC60" s="46"/>
      <c r="AD60" s="49"/>
      <c r="AE60" s="49"/>
      <c r="AF60" s="49"/>
      <c r="AG60" s="99"/>
      <c r="AH60" s="163"/>
      <c r="AI60" s="152"/>
      <c r="AJ60" s="153"/>
      <c r="AK60" s="154"/>
    </row>
    <row r="61" spans="2:37" ht="18" customHeight="1">
      <c r="B61" s="4"/>
      <c r="C61" s="9"/>
      <c r="D61" s="5"/>
      <c r="E61" s="893"/>
      <c r="F61" s="894"/>
      <c r="G61" s="895"/>
      <c r="H61" s="7"/>
      <c r="I61" s="3"/>
      <c r="J61" s="8"/>
      <c r="K61" s="5"/>
      <c r="L61" s="5"/>
      <c r="M61" s="5"/>
      <c r="N61" s="480"/>
      <c r="O61" s="535"/>
      <c r="P61" s="42"/>
      <c r="Q61" s="505"/>
      <c r="R61" s="285" t="str">
        <f t="shared" si="16"/>
        <v/>
      </c>
      <c r="S61" s="285" t="str">
        <f t="shared" si="17"/>
        <v/>
      </c>
      <c r="T61" s="467"/>
      <c r="V61" s="46"/>
      <c r="W61" s="49"/>
      <c r="X61" s="49"/>
      <c r="Y61" s="49"/>
      <c r="Z61" s="99"/>
      <c r="AA61" s="150"/>
      <c r="AB61" s="3"/>
      <c r="AC61" s="46"/>
      <c r="AD61" s="49"/>
      <c r="AE61" s="49"/>
      <c r="AF61" s="49"/>
      <c r="AG61" s="99"/>
      <c r="AH61" s="163"/>
      <c r="AI61" s="152"/>
      <c r="AJ61" s="153"/>
      <c r="AK61" s="154"/>
    </row>
    <row r="62" spans="2:37" ht="18" customHeight="1">
      <c r="B62" s="4"/>
      <c r="C62" s="9"/>
      <c r="D62" s="5"/>
      <c r="E62" s="893"/>
      <c r="F62" s="894"/>
      <c r="G62" s="895"/>
      <c r="H62" s="7"/>
      <c r="I62" s="3"/>
      <c r="J62" s="8"/>
      <c r="K62" s="9"/>
      <c r="L62" s="9"/>
      <c r="M62" s="9"/>
      <c r="N62" s="479"/>
      <c r="O62" s="554"/>
      <c r="P62" s="42"/>
      <c r="Q62" s="505"/>
      <c r="R62" s="285" t="str">
        <f t="shared" si="16"/>
        <v/>
      </c>
      <c r="S62" s="285" t="str">
        <f t="shared" si="17"/>
        <v/>
      </c>
      <c r="T62" s="468"/>
      <c r="V62" s="46"/>
      <c r="W62" s="49"/>
      <c r="X62" s="49"/>
      <c r="Y62" s="49"/>
      <c r="Z62" s="99"/>
      <c r="AA62" s="150"/>
      <c r="AB62" s="3"/>
      <c r="AC62" s="46"/>
      <c r="AD62" s="49"/>
      <c r="AE62" s="49"/>
      <c r="AF62" s="49"/>
      <c r="AG62" s="99"/>
      <c r="AH62" s="163"/>
      <c r="AI62" s="152"/>
      <c r="AJ62" s="153"/>
      <c r="AK62" s="154"/>
    </row>
    <row r="63" spans="2:37" ht="18" customHeight="1">
      <c r="B63" s="4"/>
      <c r="C63" s="9"/>
      <c r="D63" s="5"/>
      <c r="E63" s="893"/>
      <c r="F63" s="894"/>
      <c r="G63" s="895"/>
      <c r="H63" s="7"/>
      <c r="I63" s="3"/>
      <c r="J63" s="8"/>
      <c r="K63" s="5"/>
      <c r="L63" s="5"/>
      <c r="M63" s="5"/>
      <c r="N63" s="480"/>
      <c r="O63" s="535"/>
      <c r="P63" s="42"/>
      <c r="Q63" s="505"/>
      <c r="R63" s="285" t="str">
        <f t="shared" si="16"/>
        <v/>
      </c>
      <c r="S63" s="285" t="str">
        <f t="shared" si="17"/>
        <v/>
      </c>
      <c r="T63" s="467"/>
      <c r="V63" s="46"/>
      <c r="W63" s="49"/>
      <c r="X63" s="49"/>
      <c r="Y63" s="49"/>
      <c r="Z63" s="99"/>
      <c r="AA63" s="150"/>
      <c r="AB63" s="3"/>
      <c r="AC63" s="46"/>
      <c r="AD63" s="49"/>
      <c r="AE63" s="49"/>
      <c r="AF63" s="49"/>
      <c r="AG63" s="99"/>
      <c r="AH63" s="163"/>
      <c r="AI63" s="152"/>
      <c r="AJ63" s="153"/>
      <c r="AK63" s="154"/>
    </row>
    <row r="64" spans="2:37" ht="18" customHeight="1">
      <c r="B64" s="4"/>
      <c r="C64" s="9"/>
      <c r="D64" s="5"/>
      <c r="E64" s="893"/>
      <c r="F64" s="894"/>
      <c r="G64" s="895"/>
      <c r="H64" s="7"/>
      <c r="I64" s="3"/>
      <c r="J64" s="8"/>
      <c r="K64" s="9"/>
      <c r="L64" s="9"/>
      <c r="M64" s="9"/>
      <c r="N64" s="479"/>
      <c r="O64" s="554"/>
      <c r="P64" s="42"/>
      <c r="Q64" s="505"/>
      <c r="R64" s="285" t="str">
        <f t="shared" si="16"/>
        <v/>
      </c>
      <c r="S64" s="285" t="str">
        <f t="shared" si="17"/>
        <v/>
      </c>
      <c r="T64" s="468"/>
      <c r="V64" s="46"/>
      <c r="W64" s="49"/>
      <c r="X64" s="49"/>
      <c r="Y64" s="49"/>
      <c r="Z64" s="99"/>
      <c r="AA64" s="150"/>
      <c r="AB64" s="3"/>
      <c r="AC64" s="46"/>
      <c r="AD64" s="49"/>
      <c r="AE64" s="49"/>
      <c r="AF64" s="49"/>
      <c r="AG64" s="99"/>
      <c r="AH64" s="163"/>
      <c r="AI64" s="152"/>
      <c r="AJ64" s="153"/>
      <c r="AK64" s="154"/>
    </row>
    <row r="65" spans="2:37" ht="18" customHeight="1">
      <c r="B65" s="4"/>
      <c r="C65" s="9"/>
      <c r="D65" s="5"/>
      <c r="E65" s="893"/>
      <c r="F65" s="894"/>
      <c r="G65" s="895"/>
      <c r="H65" s="7"/>
      <c r="I65" s="3"/>
      <c r="J65" s="8"/>
      <c r="K65" s="5"/>
      <c r="L65" s="5"/>
      <c r="M65" s="5"/>
      <c r="N65" s="479"/>
      <c r="O65" s="535"/>
      <c r="P65" s="42"/>
      <c r="Q65" s="505"/>
      <c r="R65" s="285" t="str">
        <f t="shared" si="16"/>
        <v/>
      </c>
      <c r="S65" s="285" t="str">
        <f t="shared" si="17"/>
        <v/>
      </c>
      <c r="T65" s="97"/>
      <c r="V65" s="46"/>
      <c r="W65" s="49"/>
      <c r="X65" s="49"/>
      <c r="Y65" s="49"/>
      <c r="Z65" s="99"/>
      <c r="AA65" s="150"/>
      <c r="AB65" s="3"/>
      <c r="AC65" s="46"/>
      <c r="AD65" s="49"/>
      <c r="AE65" s="49"/>
      <c r="AF65" s="49"/>
      <c r="AG65" s="99"/>
      <c r="AH65" s="163"/>
      <c r="AI65" s="152"/>
      <c r="AJ65" s="153"/>
      <c r="AK65" s="154"/>
    </row>
    <row r="66" spans="2:37" ht="18" customHeight="1">
      <c r="B66" s="4"/>
      <c r="C66" s="9"/>
      <c r="D66" s="5"/>
      <c r="E66" s="893"/>
      <c r="F66" s="894"/>
      <c r="G66" s="895"/>
      <c r="H66" s="7"/>
      <c r="I66" s="3"/>
      <c r="J66" s="4"/>
      <c r="K66" s="5"/>
      <c r="L66" s="5"/>
      <c r="M66" s="5"/>
      <c r="N66" s="479"/>
      <c r="O66" s="535"/>
      <c r="P66" s="43"/>
      <c r="Q66" s="507"/>
      <c r="R66" s="285" t="str">
        <f t="shared" si="16"/>
        <v/>
      </c>
      <c r="S66" s="291" t="str">
        <f t="shared" si="17"/>
        <v/>
      </c>
      <c r="T66" s="97"/>
      <c r="V66" s="46"/>
      <c r="W66" s="49"/>
      <c r="X66" s="49"/>
      <c r="Y66" s="49"/>
      <c r="Z66" s="99"/>
      <c r="AA66" s="150"/>
      <c r="AB66" s="3"/>
      <c r="AC66" s="46"/>
      <c r="AD66" s="49"/>
      <c r="AE66" s="49"/>
      <c r="AF66" s="49"/>
      <c r="AG66" s="99"/>
      <c r="AH66" s="163"/>
      <c r="AI66" s="152"/>
      <c r="AJ66" s="153"/>
      <c r="AK66" s="154"/>
    </row>
    <row r="67" spans="2:37" ht="18" customHeight="1">
      <c r="B67" s="4"/>
      <c r="C67" s="9"/>
      <c r="D67" s="5"/>
      <c r="E67" s="893"/>
      <c r="F67" s="894"/>
      <c r="G67" s="895"/>
      <c r="H67" s="7"/>
      <c r="I67" s="3"/>
      <c r="J67" s="4"/>
      <c r="K67" s="5"/>
      <c r="L67" s="5"/>
      <c r="M67" s="5"/>
      <c r="N67" s="479"/>
      <c r="O67" s="535"/>
      <c r="P67" s="43"/>
      <c r="Q67" s="507"/>
      <c r="R67" s="285" t="str">
        <f t="shared" si="16"/>
        <v/>
      </c>
      <c r="S67" s="291" t="str">
        <f t="shared" si="17"/>
        <v/>
      </c>
      <c r="T67" s="97"/>
      <c r="V67" s="46"/>
      <c r="W67" s="49"/>
      <c r="X67" s="49"/>
      <c r="Y67" s="49"/>
      <c r="Z67" s="99"/>
      <c r="AA67" s="150"/>
      <c r="AB67" s="3"/>
      <c r="AC67" s="46"/>
      <c r="AD67" s="49"/>
      <c r="AE67" s="49"/>
      <c r="AF67" s="49"/>
      <c r="AG67" s="99"/>
      <c r="AH67" s="163"/>
      <c r="AI67" s="152"/>
      <c r="AJ67" s="153"/>
      <c r="AK67" s="154"/>
    </row>
    <row r="68" spans="2:37" ht="18" customHeight="1">
      <c r="B68" s="4"/>
      <c r="C68" s="9"/>
      <c r="D68" s="5"/>
      <c r="E68" s="893"/>
      <c r="F68" s="894"/>
      <c r="G68" s="895"/>
      <c r="H68" s="7"/>
      <c r="I68" s="3"/>
      <c r="J68" s="4"/>
      <c r="K68" s="5"/>
      <c r="L68" s="5"/>
      <c r="M68" s="5"/>
      <c r="N68" s="479"/>
      <c r="O68" s="535"/>
      <c r="P68" s="43"/>
      <c r="Q68" s="507"/>
      <c r="R68" s="285" t="str">
        <f t="shared" si="16"/>
        <v/>
      </c>
      <c r="S68" s="291" t="str">
        <f t="shared" ref="S68:S77" si="18">IF(R68="","",S67-R68)</f>
        <v/>
      </c>
      <c r="T68" s="97"/>
      <c r="Y68" s="49"/>
      <c r="Z68" s="99"/>
      <c r="AA68" s="150"/>
      <c r="AB68" s="3"/>
      <c r="AC68" s="46"/>
      <c r="AD68" s="49"/>
      <c r="AE68" s="49"/>
      <c r="AF68" s="49"/>
      <c r="AG68" s="99"/>
      <c r="AH68" s="163"/>
      <c r="AI68" s="152"/>
      <c r="AJ68" s="153"/>
      <c r="AK68" s="154"/>
    </row>
    <row r="69" spans="2:37" ht="18" customHeight="1">
      <c r="B69" s="4"/>
      <c r="C69" s="9"/>
      <c r="D69" s="5"/>
      <c r="E69" s="893"/>
      <c r="F69" s="894"/>
      <c r="G69" s="895"/>
      <c r="H69" s="7"/>
      <c r="I69" s="3"/>
      <c r="J69" s="4"/>
      <c r="K69" s="5"/>
      <c r="L69" s="5"/>
      <c r="M69" s="5"/>
      <c r="N69" s="479"/>
      <c r="O69" s="535"/>
      <c r="P69" s="43"/>
      <c r="Q69" s="507"/>
      <c r="R69" s="285" t="str">
        <f t="shared" si="16"/>
        <v/>
      </c>
      <c r="S69" s="291" t="str">
        <f t="shared" si="18"/>
        <v/>
      </c>
      <c r="T69" s="97"/>
      <c r="Y69" s="49"/>
      <c r="Z69" s="99"/>
      <c r="AA69" s="150"/>
      <c r="AB69" s="3"/>
      <c r="AC69" s="46"/>
      <c r="AD69" s="49"/>
      <c r="AE69" s="49"/>
      <c r="AF69" s="49"/>
      <c r="AG69" s="99"/>
      <c r="AH69" s="163"/>
      <c r="AI69" s="152"/>
      <c r="AJ69" s="153"/>
      <c r="AK69" s="154"/>
    </row>
    <row r="70" spans="2:37" ht="18" customHeight="1">
      <c r="B70" s="4"/>
      <c r="C70" s="5"/>
      <c r="D70" s="5"/>
      <c r="E70" s="480"/>
      <c r="F70" s="534"/>
      <c r="G70" s="535"/>
      <c r="H70" s="7"/>
      <c r="I70" s="3"/>
      <c r="J70" s="4"/>
      <c r="K70" s="5"/>
      <c r="L70" s="5"/>
      <c r="M70" s="5"/>
      <c r="N70" s="479"/>
      <c r="O70" s="535"/>
      <c r="P70" s="43"/>
      <c r="Q70" s="507"/>
      <c r="R70" s="285" t="str">
        <f t="shared" si="16"/>
        <v/>
      </c>
      <c r="S70" s="291"/>
      <c r="T70" s="97"/>
      <c r="Y70" s="49"/>
      <c r="Z70" s="99"/>
      <c r="AA70" s="150"/>
      <c r="AB70" s="3"/>
      <c r="AC70" s="46"/>
      <c r="AD70" s="49"/>
      <c r="AE70" s="49"/>
      <c r="AF70" s="49"/>
      <c r="AG70" s="99"/>
      <c r="AH70" s="163"/>
      <c r="AI70" s="152"/>
      <c r="AJ70" s="153"/>
      <c r="AK70" s="154"/>
    </row>
    <row r="71" spans="2:37" ht="18" customHeight="1">
      <c r="B71" s="4"/>
      <c r="C71" s="5"/>
      <c r="D71" s="5"/>
      <c r="E71" s="480"/>
      <c r="F71" s="534"/>
      <c r="G71" s="535"/>
      <c r="H71" s="7"/>
      <c r="I71" s="3"/>
      <c r="J71" s="4"/>
      <c r="K71" s="5"/>
      <c r="L71" s="5"/>
      <c r="M71" s="5"/>
      <c r="N71" s="479"/>
      <c r="O71" s="535"/>
      <c r="P71" s="43"/>
      <c r="Q71" s="507"/>
      <c r="R71" s="285" t="str">
        <f t="shared" si="16"/>
        <v/>
      </c>
      <c r="S71" s="291"/>
      <c r="T71" s="97"/>
      <c r="Y71" s="49"/>
      <c r="Z71" s="99"/>
      <c r="AA71" s="150"/>
      <c r="AB71" s="3"/>
      <c r="AC71" s="46"/>
      <c r="AD71" s="49"/>
      <c r="AE71" s="49"/>
      <c r="AF71" s="49"/>
      <c r="AG71" s="99"/>
      <c r="AH71" s="163"/>
      <c r="AI71" s="152"/>
      <c r="AJ71" s="153"/>
      <c r="AK71" s="154"/>
    </row>
    <row r="72" spans="2:37" ht="18" customHeight="1">
      <c r="B72" s="4"/>
      <c r="C72" s="5"/>
      <c r="D72" s="5"/>
      <c r="E72" s="480"/>
      <c r="F72" s="534"/>
      <c r="G72" s="535"/>
      <c r="H72" s="7"/>
      <c r="I72" s="3"/>
      <c r="J72" s="4"/>
      <c r="K72" s="5"/>
      <c r="L72" s="5"/>
      <c r="M72" s="5"/>
      <c r="N72" s="479"/>
      <c r="O72" s="535"/>
      <c r="P72" s="43"/>
      <c r="Q72" s="507"/>
      <c r="R72" s="285" t="str">
        <f t="shared" si="16"/>
        <v/>
      </c>
      <c r="S72" s="291"/>
      <c r="T72" s="97"/>
      <c r="Y72" s="49"/>
      <c r="Z72" s="99"/>
      <c r="AA72" s="150"/>
      <c r="AB72" s="3"/>
      <c r="AC72" s="46"/>
      <c r="AD72" s="49"/>
      <c r="AE72" s="49"/>
      <c r="AF72" s="49"/>
      <c r="AG72" s="99"/>
      <c r="AH72" s="163"/>
      <c r="AI72" s="152"/>
      <c r="AJ72" s="153"/>
      <c r="AK72" s="154"/>
    </row>
    <row r="73" spans="2:37" ht="18" customHeight="1">
      <c r="B73" s="4"/>
      <c r="C73" s="5"/>
      <c r="D73" s="5"/>
      <c r="E73" s="480"/>
      <c r="F73" s="534"/>
      <c r="G73" s="535"/>
      <c r="H73" s="7"/>
      <c r="I73" s="3"/>
      <c r="J73" s="4"/>
      <c r="K73" s="5"/>
      <c r="L73" s="5"/>
      <c r="M73" s="5"/>
      <c r="N73" s="479"/>
      <c r="O73" s="535"/>
      <c r="P73" s="43"/>
      <c r="Q73" s="507"/>
      <c r="R73" s="285" t="str">
        <f t="shared" si="16"/>
        <v/>
      </c>
      <c r="S73" s="291"/>
      <c r="T73" s="97"/>
      <c r="Y73" s="49"/>
      <c r="Z73" s="99"/>
      <c r="AA73" s="150"/>
      <c r="AB73" s="3"/>
      <c r="AC73" s="46"/>
      <c r="AD73" s="49"/>
      <c r="AE73" s="49"/>
      <c r="AF73" s="49"/>
      <c r="AG73" s="99"/>
      <c r="AH73" s="163"/>
      <c r="AI73" s="152"/>
      <c r="AJ73" s="153"/>
      <c r="AK73" s="154"/>
    </row>
    <row r="74" spans="2:37" ht="18" customHeight="1">
      <c r="B74" s="4"/>
      <c r="C74" s="5"/>
      <c r="D74" s="5"/>
      <c r="E74" s="480"/>
      <c r="F74" s="534"/>
      <c r="G74" s="535"/>
      <c r="H74" s="7"/>
      <c r="I74" s="3"/>
      <c r="J74" s="4"/>
      <c r="K74" s="5"/>
      <c r="L74" s="5"/>
      <c r="M74" s="5"/>
      <c r="N74" s="479"/>
      <c r="O74" s="535"/>
      <c r="P74" s="43"/>
      <c r="Q74" s="507"/>
      <c r="R74" s="285" t="str">
        <f t="shared" si="16"/>
        <v/>
      </c>
      <c r="S74" s="291" t="str">
        <f>IF(R74="","",S69-R74)</f>
        <v/>
      </c>
      <c r="T74" s="97"/>
      <c r="Y74" s="49"/>
      <c r="Z74" s="99"/>
      <c r="AA74" s="150"/>
      <c r="AB74" s="3"/>
      <c r="AC74" s="46"/>
      <c r="AD74" s="49"/>
      <c r="AE74" s="49"/>
      <c r="AF74" s="49"/>
      <c r="AG74" s="99"/>
      <c r="AH74" s="163"/>
      <c r="AI74" s="152"/>
      <c r="AJ74" s="153"/>
      <c r="AK74" s="154"/>
    </row>
    <row r="75" spans="2:37" ht="18" customHeight="1">
      <c r="B75" s="4"/>
      <c r="C75" s="5"/>
      <c r="D75" s="5"/>
      <c r="E75" s="480"/>
      <c r="F75" s="534"/>
      <c r="G75" s="535"/>
      <c r="H75" s="7"/>
      <c r="I75" s="3"/>
      <c r="J75" s="4"/>
      <c r="K75" s="5"/>
      <c r="L75" s="5"/>
      <c r="M75" s="5"/>
      <c r="N75" s="479"/>
      <c r="O75" s="535"/>
      <c r="P75" s="43"/>
      <c r="Q75" s="507"/>
      <c r="R75" s="285" t="str">
        <f t="shared" si="16"/>
        <v/>
      </c>
      <c r="S75" s="291" t="str">
        <f t="shared" si="18"/>
        <v/>
      </c>
      <c r="T75" s="97"/>
      <c r="Y75" s="49"/>
      <c r="Z75" s="99"/>
      <c r="AA75" s="150"/>
      <c r="AB75" s="3"/>
      <c r="AC75" s="46"/>
      <c r="AD75" s="49"/>
      <c r="AE75" s="49"/>
      <c r="AF75" s="49"/>
      <c r="AG75" s="99"/>
      <c r="AH75" s="163"/>
      <c r="AI75" s="152"/>
      <c r="AJ75" s="153"/>
      <c r="AK75" s="154"/>
    </row>
    <row r="76" spans="2:37" ht="18" customHeight="1">
      <c r="B76" s="4"/>
      <c r="C76" s="5"/>
      <c r="D76" s="5"/>
      <c r="E76" s="480"/>
      <c r="F76" s="534"/>
      <c r="G76" s="535"/>
      <c r="H76" s="7"/>
      <c r="I76" s="3"/>
      <c r="J76" s="4"/>
      <c r="K76" s="5"/>
      <c r="L76" s="5"/>
      <c r="M76" s="5"/>
      <c r="N76" s="479"/>
      <c r="O76" s="535"/>
      <c r="P76" s="43"/>
      <c r="Q76" s="507"/>
      <c r="R76" s="285" t="str">
        <f t="shared" si="16"/>
        <v/>
      </c>
      <c r="S76" s="291" t="str">
        <f t="shared" si="18"/>
        <v/>
      </c>
      <c r="T76" s="97"/>
      <c r="V76" s="46"/>
      <c r="W76" s="49"/>
      <c r="X76" s="49"/>
      <c r="Y76" s="49"/>
      <c r="Z76" s="99"/>
      <c r="AA76" s="150"/>
      <c r="AB76" s="3"/>
      <c r="AC76" s="46"/>
      <c r="AD76" s="49"/>
      <c r="AE76" s="49"/>
      <c r="AF76" s="49"/>
      <c r="AG76" s="99"/>
      <c r="AH76" s="163"/>
      <c r="AI76" s="152"/>
      <c r="AJ76" s="153"/>
      <c r="AK76" s="154"/>
    </row>
    <row r="77" spans="2:37" ht="18" customHeight="1">
      <c r="B77" s="4"/>
      <c r="C77" s="5"/>
      <c r="D77" s="5"/>
      <c r="E77" s="480"/>
      <c r="F77" s="534"/>
      <c r="G77" s="535"/>
      <c r="H77" s="7"/>
      <c r="I77" s="3"/>
      <c r="J77" s="4"/>
      <c r="K77" s="5"/>
      <c r="L77" s="5"/>
      <c r="M77" s="5"/>
      <c r="N77" s="479"/>
      <c r="O77" s="535"/>
      <c r="P77" s="43"/>
      <c r="Q77" s="507"/>
      <c r="R77" s="285" t="str">
        <f t="shared" si="16"/>
        <v/>
      </c>
      <c r="S77" s="291" t="str">
        <f t="shared" si="18"/>
        <v/>
      </c>
      <c r="T77" s="97"/>
      <c r="V77" s="46"/>
      <c r="W77" s="49"/>
      <c r="X77" s="49"/>
      <c r="Y77" s="49"/>
      <c r="Z77" s="99"/>
      <c r="AA77" s="150"/>
      <c r="AB77" s="3"/>
      <c r="AC77" s="46"/>
      <c r="AD77" s="49"/>
      <c r="AE77" s="49"/>
      <c r="AF77" s="49"/>
      <c r="AG77" s="99"/>
      <c r="AH77" s="163"/>
      <c r="AI77" s="152"/>
      <c r="AJ77" s="153"/>
      <c r="AK77" s="154"/>
    </row>
    <row r="78" spans="2:37" ht="18" customHeight="1">
      <c r="B78" s="4"/>
      <c r="C78" s="5"/>
      <c r="D78" s="5"/>
      <c r="E78" s="480"/>
      <c r="F78" s="534"/>
      <c r="G78" s="535"/>
      <c r="H78" s="7"/>
      <c r="I78" s="3"/>
      <c r="V78" s="46"/>
      <c r="W78" s="49"/>
      <c r="X78" s="49"/>
      <c r="Y78" s="49"/>
      <c r="Z78" s="99"/>
      <c r="AA78" s="150"/>
      <c r="AB78" s="3"/>
      <c r="AC78" s="46"/>
      <c r="AD78" s="49"/>
      <c r="AE78" s="49"/>
      <c r="AF78" s="49"/>
      <c r="AG78" s="99"/>
      <c r="AH78" s="163"/>
      <c r="AI78" s="152"/>
      <c r="AJ78" s="153"/>
      <c r="AK78" s="154"/>
    </row>
    <row r="79" spans="2:37" ht="18" customHeight="1" thickBot="1">
      <c r="B79" s="4"/>
      <c r="C79" s="5"/>
      <c r="D79" s="5"/>
      <c r="E79" s="480"/>
      <c r="F79" s="534"/>
      <c r="G79" s="535"/>
      <c r="H79" s="7"/>
      <c r="I79" s="3"/>
      <c r="J79" s="88" t="s">
        <v>273</v>
      </c>
      <c r="R79" s="101" t="s">
        <v>215</v>
      </c>
      <c r="S79" s="450">
        <f>L55-SUM(P58:P77)</f>
        <v>0</v>
      </c>
      <c r="V79" s="46"/>
      <c r="W79" s="49"/>
      <c r="X79" s="49"/>
      <c r="Y79" s="49"/>
      <c r="Z79" s="99"/>
      <c r="AA79" s="150"/>
      <c r="AB79" s="3"/>
      <c r="AC79" s="46"/>
      <c r="AD79" s="49"/>
      <c r="AE79" s="49"/>
      <c r="AF79" s="49"/>
      <c r="AG79" s="99"/>
      <c r="AH79" s="163"/>
      <c r="AI79" s="152"/>
      <c r="AJ79" s="153"/>
      <c r="AK79" s="154"/>
    </row>
    <row r="80" spans="2:37" ht="18" customHeight="1" thickBot="1">
      <c r="B80" s="4"/>
      <c r="C80" s="5"/>
      <c r="D80" s="5"/>
      <c r="E80" s="480"/>
      <c r="F80" s="534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38" t="s">
        <v>258</v>
      </c>
      <c r="Q80" s="38" t="s">
        <v>271</v>
      </c>
      <c r="R80" s="38" t="s">
        <v>257</v>
      </c>
      <c r="S80" s="38" t="s">
        <v>214</v>
      </c>
      <c r="T80" s="39" t="s">
        <v>67</v>
      </c>
      <c r="V80" s="49"/>
      <c r="W80" s="3"/>
      <c r="X80" s="3"/>
      <c r="Y80" s="49"/>
      <c r="Z80" s="99"/>
      <c r="AA80" s="150"/>
      <c r="AB80" s="3"/>
      <c r="AC80" s="46"/>
      <c r="AD80" s="49"/>
      <c r="AE80" s="49"/>
      <c r="AF80" s="49"/>
      <c r="AG80" s="99"/>
      <c r="AH80" s="163"/>
      <c r="AI80" s="152"/>
      <c r="AJ80" s="153"/>
      <c r="AK80" s="154"/>
    </row>
    <row r="81" spans="2:37" ht="18" customHeight="1">
      <c r="B81" s="4"/>
      <c r="C81" s="5"/>
      <c r="D81" s="5"/>
      <c r="E81" s="480"/>
      <c r="F81" s="534"/>
      <c r="G81" s="535"/>
      <c r="H81" s="7"/>
      <c r="I81" s="3"/>
      <c r="J81" s="8"/>
      <c r="K81" s="9"/>
      <c r="L81" s="9"/>
      <c r="M81" s="9"/>
      <c r="N81" s="479"/>
      <c r="O81" s="554"/>
      <c r="P81" s="42"/>
      <c r="Q81" s="505"/>
      <c r="R81" s="285" t="str">
        <f>IF(P81="","",P81-Q81)</f>
        <v/>
      </c>
      <c r="S81" s="285" t="str">
        <f>IF(R81="","",S79-R81)</f>
        <v/>
      </c>
      <c r="T81" s="467"/>
      <c r="V81" s="49"/>
      <c r="W81" s="49"/>
      <c r="X81" s="49"/>
      <c r="Y81" s="49"/>
      <c r="Z81" s="99"/>
      <c r="AA81" s="150"/>
      <c r="AB81" s="3"/>
      <c r="AC81" s="46"/>
      <c r="AD81" s="49"/>
      <c r="AE81" s="49"/>
      <c r="AF81" s="49"/>
      <c r="AG81" s="99"/>
      <c r="AH81" s="163"/>
      <c r="AI81" s="152"/>
      <c r="AJ81" s="153"/>
      <c r="AK81" s="154"/>
    </row>
    <row r="82" spans="2:37" ht="18" customHeight="1">
      <c r="B82" s="4"/>
      <c r="C82" s="5"/>
      <c r="D82" s="5"/>
      <c r="E82" s="480"/>
      <c r="F82" s="534"/>
      <c r="G82" s="535"/>
      <c r="H82" s="7"/>
      <c r="I82" s="3"/>
      <c r="J82" s="8"/>
      <c r="K82" s="5"/>
      <c r="L82" s="5"/>
      <c r="M82" s="5"/>
      <c r="N82" s="480"/>
      <c r="O82" s="535"/>
      <c r="P82" s="42"/>
      <c r="Q82" s="505"/>
      <c r="R82" s="285" t="str">
        <f t="shared" ref="R82:R145" si="19">IF(P82="","",P82-Q82)</f>
        <v/>
      </c>
      <c r="S82" s="285" t="str">
        <f>IF(R82="","",S81-R82)</f>
        <v/>
      </c>
      <c r="T82" s="468"/>
      <c r="V82" s="236"/>
      <c r="W82" s="620"/>
      <c r="X82" s="484"/>
      <c r="Y82" s="621"/>
      <c r="Z82" s="99"/>
      <c r="AA82" s="150"/>
      <c r="AB82" s="3"/>
      <c r="AC82" s="46"/>
      <c r="AD82" s="49"/>
      <c r="AE82" s="49"/>
      <c r="AF82" s="49"/>
      <c r="AG82" s="99"/>
      <c r="AH82" s="163"/>
      <c r="AI82" s="152"/>
      <c r="AJ82" s="153"/>
      <c r="AK82" s="154"/>
    </row>
    <row r="83" spans="2:37" ht="18" customHeight="1">
      <c r="B83" s="4"/>
      <c r="C83" s="5"/>
      <c r="D83" s="5"/>
      <c r="E83" s="480"/>
      <c r="F83" s="534"/>
      <c r="G83" s="535"/>
      <c r="H83" s="7"/>
      <c r="I83" s="3"/>
      <c r="J83" s="8"/>
      <c r="K83" s="5"/>
      <c r="L83" s="5"/>
      <c r="M83" s="5"/>
      <c r="N83" s="480"/>
      <c r="O83" s="535"/>
      <c r="P83" s="42"/>
      <c r="Q83" s="505"/>
      <c r="R83" s="285" t="str">
        <f t="shared" si="19"/>
        <v/>
      </c>
      <c r="S83" s="285" t="str">
        <f t="shared" ref="S83:S145" si="20">IF(R83="","",S82-R83)</f>
        <v/>
      </c>
      <c r="T83" s="468"/>
      <c r="V83" s="236"/>
      <c r="W83" s="620"/>
      <c r="X83" s="484"/>
      <c r="Y83" s="621"/>
      <c r="Z83" s="99"/>
      <c r="AA83" s="150"/>
      <c r="AB83" s="3"/>
      <c r="AC83" s="46"/>
      <c r="AD83" s="49"/>
      <c r="AE83" s="49"/>
      <c r="AF83" s="49"/>
      <c r="AG83" s="99"/>
      <c r="AH83" s="163"/>
      <c r="AI83" s="152"/>
      <c r="AJ83" s="153"/>
      <c r="AK83" s="154"/>
    </row>
    <row r="84" spans="2:37" ht="18" customHeight="1">
      <c r="B84" s="4"/>
      <c r="C84" s="5"/>
      <c r="D84" s="5"/>
      <c r="E84" s="893"/>
      <c r="F84" s="894"/>
      <c r="G84" s="895"/>
      <c r="H84" s="7"/>
      <c r="I84" s="3"/>
      <c r="J84" s="8"/>
      <c r="K84" s="5"/>
      <c r="L84" s="5"/>
      <c r="M84" s="5"/>
      <c r="N84" s="480"/>
      <c r="O84" s="535"/>
      <c r="P84" s="42"/>
      <c r="Q84" s="505"/>
      <c r="R84" s="285" t="str">
        <f t="shared" si="19"/>
        <v/>
      </c>
      <c r="S84" s="285" t="str">
        <f t="shared" si="20"/>
        <v/>
      </c>
      <c r="T84" s="468"/>
      <c r="V84" s="46"/>
      <c r="W84" s="49"/>
      <c r="X84" s="49"/>
      <c r="Y84" s="49"/>
      <c r="Z84" s="99"/>
      <c r="AA84" s="150"/>
      <c r="AB84" s="3"/>
      <c r="AC84" s="46"/>
      <c r="AD84" s="49"/>
      <c r="AE84" s="49"/>
      <c r="AF84" s="49"/>
      <c r="AG84" s="99"/>
      <c r="AH84" s="163"/>
      <c r="AI84" s="152"/>
      <c r="AJ84" s="153"/>
      <c r="AK84" s="154"/>
    </row>
    <row r="85" spans="2:37" ht="18" customHeight="1">
      <c r="B85" s="4"/>
      <c r="C85" s="5"/>
      <c r="D85" s="5"/>
      <c r="E85" s="893"/>
      <c r="F85" s="894"/>
      <c r="G85" s="895"/>
      <c r="H85" s="7"/>
      <c r="I85" s="3"/>
      <c r="J85" s="8"/>
      <c r="K85" s="5"/>
      <c r="L85" s="5"/>
      <c r="M85" s="5"/>
      <c r="N85" s="480"/>
      <c r="O85" s="535"/>
      <c r="P85" s="42"/>
      <c r="Q85" s="505"/>
      <c r="R85" s="285" t="str">
        <f t="shared" si="19"/>
        <v/>
      </c>
      <c r="S85" s="285" t="str">
        <f t="shared" si="20"/>
        <v/>
      </c>
      <c r="T85" s="468"/>
      <c r="V85" s="46"/>
      <c r="W85" s="49"/>
      <c r="X85" s="49"/>
      <c r="Y85" s="49"/>
      <c r="Z85" s="99"/>
      <c r="AA85" s="150"/>
      <c r="AB85" s="3"/>
      <c r="AC85" s="46"/>
      <c r="AD85" s="49"/>
      <c r="AE85" s="49"/>
      <c r="AF85" s="49"/>
      <c r="AG85" s="99"/>
      <c r="AH85" s="163"/>
      <c r="AI85" s="152"/>
      <c r="AJ85" s="153"/>
      <c r="AK85" s="154"/>
    </row>
    <row r="86" spans="2:37" ht="18" customHeight="1">
      <c r="B86" s="4"/>
      <c r="C86" s="5"/>
      <c r="D86" s="5"/>
      <c r="E86" s="893"/>
      <c r="F86" s="894"/>
      <c r="G86" s="895"/>
      <c r="H86" s="7"/>
      <c r="I86" s="3"/>
      <c r="J86" s="8"/>
      <c r="K86" s="5"/>
      <c r="L86" s="5"/>
      <c r="M86" s="5"/>
      <c r="N86" s="480"/>
      <c r="O86" s="535"/>
      <c r="P86" s="42"/>
      <c r="Q86" s="505"/>
      <c r="R86" s="285" t="str">
        <f t="shared" si="19"/>
        <v/>
      </c>
      <c r="S86" s="285" t="str">
        <f t="shared" si="20"/>
        <v/>
      </c>
      <c r="T86" s="468"/>
      <c r="V86" s="46"/>
      <c r="W86" s="49"/>
      <c r="X86" s="49"/>
      <c r="Y86" s="49"/>
      <c r="Z86" s="99"/>
      <c r="AA86" s="150"/>
      <c r="AB86" s="3"/>
      <c r="AC86" s="46"/>
      <c r="AD86" s="49"/>
      <c r="AE86" s="49"/>
      <c r="AF86" s="49"/>
      <c r="AG86" s="99"/>
      <c r="AH86" s="163"/>
      <c r="AI86" s="152"/>
      <c r="AJ86" s="153"/>
      <c r="AK86" s="154"/>
    </row>
    <row r="87" spans="2:37" ht="18" customHeight="1">
      <c r="B87" s="4"/>
      <c r="C87" s="5"/>
      <c r="D87" s="5"/>
      <c r="E87" s="893"/>
      <c r="F87" s="894"/>
      <c r="G87" s="895"/>
      <c r="H87" s="7"/>
      <c r="I87" s="3"/>
      <c r="J87" s="8"/>
      <c r="K87" s="5"/>
      <c r="L87" s="5"/>
      <c r="M87" s="5"/>
      <c r="N87" s="480"/>
      <c r="O87" s="535"/>
      <c r="P87" s="42"/>
      <c r="Q87" s="505"/>
      <c r="R87" s="285" t="str">
        <f t="shared" si="19"/>
        <v/>
      </c>
      <c r="S87" s="285" t="str">
        <f t="shared" si="20"/>
        <v/>
      </c>
      <c r="T87" s="468"/>
      <c r="V87" s="46"/>
      <c r="W87" s="49"/>
      <c r="X87" s="49"/>
      <c r="Y87" s="49"/>
      <c r="Z87" s="99"/>
      <c r="AA87" s="150"/>
      <c r="AB87" s="3"/>
      <c r="AC87" s="46"/>
      <c r="AD87" s="49"/>
      <c r="AE87" s="49"/>
      <c r="AF87" s="49"/>
      <c r="AG87" s="99"/>
      <c r="AH87" s="163"/>
      <c r="AI87" s="152"/>
      <c r="AJ87" s="153"/>
      <c r="AK87" s="154"/>
    </row>
    <row r="88" spans="2:37" ht="18" customHeight="1">
      <c r="B88" s="4"/>
      <c r="C88" s="5"/>
      <c r="D88" s="5"/>
      <c r="E88" s="893"/>
      <c r="F88" s="894"/>
      <c r="G88" s="895"/>
      <c r="H88" s="7"/>
      <c r="I88" s="3"/>
      <c r="J88" s="8"/>
      <c r="K88" s="5"/>
      <c r="L88" s="5"/>
      <c r="M88" s="5"/>
      <c r="N88" s="480"/>
      <c r="O88" s="535"/>
      <c r="P88" s="42"/>
      <c r="Q88" s="505"/>
      <c r="R88" s="285" t="str">
        <f t="shared" si="19"/>
        <v/>
      </c>
      <c r="S88" s="285" t="str">
        <f t="shared" si="20"/>
        <v/>
      </c>
      <c r="T88" s="468"/>
      <c r="V88" s="46"/>
      <c r="W88" s="49"/>
      <c r="X88" s="49"/>
      <c r="Y88" s="49"/>
      <c r="Z88" s="99"/>
      <c r="AA88" s="150"/>
      <c r="AB88" s="3"/>
      <c r="AC88" s="46"/>
      <c r="AD88" s="49"/>
      <c r="AE88" s="49"/>
      <c r="AF88" s="49"/>
      <c r="AG88" s="99"/>
      <c r="AH88" s="163"/>
      <c r="AI88" s="152"/>
      <c r="AJ88" s="153"/>
      <c r="AK88" s="154"/>
    </row>
    <row r="89" spans="2:37" ht="18" customHeight="1">
      <c r="B89" s="4"/>
      <c r="C89" s="5"/>
      <c r="D89" s="5"/>
      <c r="E89" s="893"/>
      <c r="F89" s="894"/>
      <c r="G89" s="895"/>
      <c r="H89" s="7"/>
      <c r="I89" s="3"/>
      <c r="J89" s="8"/>
      <c r="K89" s="5"/>
      <c r="L89" s="5"/>
      <c r="M89" s="5"/>
      <c r="N89" s="480"/>
      <c r="O89" s="535"/>
      <c r="P89" s="42"/>
      <c r="Q89" s="505"/>
      <c r="R89" s="285" t="str">
        <f t="shared" si="19"/>
        <v/>
      </c>
      <c r="S89" s="285" t="str">
        <f t="shared" si="20"/>
        <v/>
      </c>
      <c r="T89" s="468"/>
      <c r="V89" s="46"/>
      <c r="W89" s="49"/>
      <c r="X89" s="49"/>
      <c r="Y89" s="49"/>
      <c r="Z89" s="99"/>
      <c r="AA89" s="150"/>
      <c r="AB89" s="3"/>
      <c r="AC89" s="46"/>
      <c r="AD89" s="49"/>
      <c r="AE89" s="49"/>
      <c r="AF89" s="49"/>
      <c r="AG89" s="99"/>
      <c r="AH89" s="163"/>
      <c r="AI89" s="152"/>
      <c r="AJ89" s="153"/>
      <c r="AK89" s="154"/>
    </row>
    <row r="90" spans="2:37" ht="18" customHeight="1">
      <c r="B90" s="4"/>
      <c r="C90" s="5"/>
      <c r="D90" s="5"/>
      <c r="E90" s="480"/>
      <c r="F90" s="534"/>
      <c r="G90" s="535"/>
      <c r="H90" s="7"/>
      <c r="I90" s="3"/>
      <c r="J90" s="8"/>
      <c r="K90" s="5"/>
      <c r="L90" s="5"/>
      <c r="M90" s="5"/>
      <c r="N90" s="480"/>
      <c r="O90" s="535"/>
      <c r="P90" s="42"/>
      <c r="Q90" s="505"/>
      <c r="R90" s="285" t="str">
        <f t="shared" si="19"/>
        <v/>
      </c>
      <c r="S90" s="285" t="str">
        <f t="shared" si="20"/>
        <v/>
      </c>
      <c r="T90" s="468"/>
      <c r="V90" s="46"/>
      <c r="W90" s="49"/>
      <c r="X90" s="49"/>
      <c r="Y90" s="49"/>
      <c r="Z90" s="99"/>
      <c r="AA90" s="150"/>
      <c r="AB90" s="3"/>
      <c r="AC90" s="46"/>
      <c r="AD90" s="49"/>
      <c r="AE90" s="49"/>
      <c r="AF90" s="49"/>
      <c r="AG90" s="99"/>
      <c r="AH90" s="163"/>
      <c r="AI90" s="152"/>
      <c r="AJ90" s="153"/>
      <c r="AK90" s="154"/>
    </row>
    <row r="91" spans="2:37" ht="18" customHeight="1">
      <c r="B91" s="4"/>
      <c r="C91" s="5"/>
      <c r="D91" s="5"/>
      <c r="E91" s="480"/>
      <c r="F91" s="534"/>
      <c r="G91" s="535"/>
      <c r="H91" s="7"/>
      <c r="I91" s="3"/>
      <c r="J91" s="8"/>
      <c r="K91" s="5"/>
      <c r="L91" s="5"/>
      <c r="M91" s="5"/>
      <c r="N91" s="480"/>
      <c r="O91" s="535"/>
      <c r="P91" s="42"/>
      <c r="Q91" s="505"/>
      <c r="R91" s="285" t="str">
        <f t="shared" si="19"/>
        <v/>
      </c>
      <c r="S91" s="285" t="str">
        <f t="shared" si="20"/>
        <v/>
      </c>
      <c r="T91" s="468"/>
      <c r="V91" s="46"/>
      <c r="W91" s="49"/>
      <c r="X91" s="49"/>
      <c r="Y91" s="49"/>
      <c r="Z91" s="99"/>
      <c r="AA91" s="150"/>
      <c r="AB91" s="3"/>
      <c r="AC91" s="46"/>
      <c r="AD91" s="49"/>
      <c r="AE91" s="49"/>
      <c r="AF91" s="49"/>
      <c r="AG91" s="99"/>
      <c r="AH91" s="163"/>
      <c r="AI91" s="152"/>
      <c r="AJ91" s="153"/>
      <c r="AK91" s="154"/>
    </row>
    <row r="92" spans="2:37" ht="18" customHeight="1">
      <c r="B92" s="4"/>
      <c r="C92" s="5"/>
      <c r="D92" s="5"/>
      <c r="E92" s="480"/>
      <c r="F92" s="534"/>
      <c r="G92" s="535"/>
      <c r="H92" s="7"/>
      <c r="I92" s="3"/>
      <c r="J92" s="8"/>
      <c r="K92" s="5"/>
      <c r="L92" s="5"/>
      <c r="M92" s="5"/>
      <c r="N92" s="480"/>
      <c r="O92" s="535"/>
      <c r="P92" s="42"/>
      <c r="Q92" s="505"/>
      <c r="R92" s="285" t="str">
        <f t="shared" si="19"/>
        <v/>
      </c>
      <c r="S92" s="285" t="str">
        <f t="shared" si="20"/>
        <v/>
      </c>
      <c r="T92" s="468"/>
      <c r="V92" s="46"/>
      <c r="W92" s="49"/>
      <c r="X92" s="49"/>
      <c r="Y92" s="49"/>
      <c r="Z92" s="99"/>
      <c r="AA92" s="150"/>
      <c r="AB92" s="3"/>
      <c r="AC92" s="46"/>
      <c r="AD92" s="49"/>
      <c r="AE92" s="49"/>
      <c r="AF92" s="49"/>
      <c r="AG92" s="99"/>
      <c r="AH92" s="163"/>
      <c r="AI92" s="152"/>
      <c r="AJ92" s="153"/>
      <c r="AK92" s="154"/>
    </row>
    <row r="93" spans="2:37" ht="18" customHeight="1">
      <c r="B93" s="4"/>
      <c r="C93" s="5"/>
      <c r="D93" s="5"/>
      <c r="E93" s="480"/>
      <c r="F93" s="534"/>
      <c r="G93" s="535"/>
      <c r="H93" s="7"/>
      <c r="I93" s="3"/>
      <c r="J93" s="8"/>
      <c r="K93" s="5"/>
      <c r="L93" s="5"/>
      <c r="M93" s="5"/>
      <c r="N93" s="480"/>
      <c r="O93" s="535"/>
      <c r="P93" s="42"/>
      <c r="Q93" s="505"/>
      <c r="R93" s="285" t="str">
        <f t="shared" si="19"/>
        <v/>
      </c>
      <c r="S93" s="285" t="str">
        <f t="shared" si="20"/>
        <v/>
      </c>
      <c r="T93" s="468"/>
      <c r="V93" s="46"/>
      <c r="W93" s="49"/>
      <c r="X93" s="49"/>
      <c r="Y93" s="49"/>
      <c r="Z93" s="99"/>
      <c r="AA93" s="150"/>
      <c r="AB93" s="3"/>
      <c r="AC93" s="46"/>
      <c r="AD93" s="49"/>
      <c r="AE93" s="49"/>
      <c r="AF93" s="49"/>
      <c r="AG93" s="99"/>
      <c r="AH93" s="163"/>
      <c r="AI93" s="152"/>
      <c r="AJ93" s="153"/>
      <c r="AK93" s="154"/>
    </row>
    <row r="94" spans="2:37" ht="18" customHeight="1">
      <c r="B94" s="4"/>
      <c r="C94" s="5"/>
      <c r="D94" s="5"/>
      <c r="E94" s="480"/>
      <c r="F94" s="534"/>
      <c r="G94" s="535"/>
      <c r="H94" s="7"/>
      <c r="I94" s="3"/>
      <c r="J94" s="8"/>
      <c r="K94" s="5"/>
      <c r="L94" s="5"/>
      <c r="M94" s="5"/>
      <c r="N94" s="480"/>
      <c r="O94" s="535"/>
      <c r="P94" s="42"/>
      <c r="Q94" s="505"/>
      <c r="R94" s="285" t="str">
        <f t="shared" si="19"/>
        <v/>
      </c>
      <c r="S94" s="285" t="str">
        <f t="shared" si="20"/>
        <v/>
      </c>
      <c r="T94" s="468"/>
      <c r="V94" s="46"/>
      <c r="W94" s="49"/>
      <c r="X94" s="49"/>
      <c r="Y94" s="49"/>
      <c r="Z94" s="99"/>
      <c r="AA94" s="150"/>
      <c r="AB94" s="3"/>
      <c r="AC94" s="46"/>
      <c r="AD94" s="49"/>
      <c r="AE94" s="49"/>
      <c r="AF94" s="49"/>
      <c r="AG94" s="99"/>
      <c r="AH94" s="163"/>
      <c r="AI94" s="152"/>
      <c r="AJ94" s="153"/>
      <c r="AK94" s="154"/>
    </row>
    <row r="95" spans="2:37" ht="18" customHeight="1">
      <c r="B95" s="4"/>
      <c r="C95" s="5"/>
      <c r="D95" s="5"/>
      <c r="E95" s="480"/>
      <c r="F95" s="534"/>
      <c r="G95" s="535"/>
      <c r="H95" s="7"/>
      <c r="I95" s="3"/>
      <c r="J95" s="8"/>
      <c r="K95" s="5"/>
      <c r="L95" s="5"/>
      <c r="M95" s="5"/>
      <c r="N95" s="480"/>
      <c r="O95" s="535"/>
      <c r="P95" s="42"/>
      <c r="Q95" s="505"/>
      <c r="R95" s="285" t="str">
        <f t="shared" si="19"/>
        <v/>
      </c>
      <c r="S95" s="285" t="str">
        <f t="shared" si="20"/>
        <v/>
      </c>
      <c r="T95" s="468"/>
      <c r="V95" s="46"/>
      <c r="W95" s="49"/>
      <c r="X95" s="49"/>
      <c r="Y95" s="49"/>
      <c r="Z95" s="99"/>
      <c r="AA95" s="150"/>
      <c r="AB95" s="3"/>
      <c r="AC95" s="46"/>
      <c r="AD95" s="49"/>
      <c r="AE95" s="49"/>
      <c r="AF95" s="49"/>
      <c r="AG95" s="99"/>
      <c r="AH95" s="163"/>
      <c r="AI95" s="152"/>
      <c r="AJ95" s="153"/>
      <c r="AK95" s="154"/>
    </row>
    <row r="96" spans="2:37" ht="18" customHeight="1">
      <c r="B96" s="4"/>
      <c r="C96" s="5"/>
      <c r="D96" s="5"/>
      <c r="E96" s="480"/>
      <c r="F96" s="534"/>
      <c r="G96" s="535"/>
      <c r="H96" s="7"/>
      <c r="I96" s="3"/>
      <c r="J96" s="8"/>
      <c r="K96" s="5"/>
      <c r="L96" s="5"/>
      <c r="M96" s="5"/>
      <c r="N96" s="480"/>
      <c r="O96" s="535"/>
      <c r="P96" s="42"/>
      <c r="Q96" s="505"/>
      <c r="R96" s="285" t="str">
        <f t="shared" si="19"/>
        <v/>
      </c>
      <c r="S96" s="285" t="str">
        <f t="shared" si="20"/>
        <v/>
      </c>
      <c r="T96" s="468"/>
      <c r="V96" s="46"/>
      <c r="W96" s="49"/>
      <c r="X96" s="49"/>
      <c r="Y96" s="49"/>
      <c r="Z96" s="99"/>
      <c r="AA96" s="150"/>
      <c r="AB96" s="3"/>
      <c r="AC96" s="46"/>
      <c r="AD96" s="49"/>
      <c r="AE96" s="49"/>
      <c r="AF96" s="49"/>
      <c r="AG96" s="99"/>
      <c r="AH96" s="163"/>
      <c r="AI96" s="152"/>
      <c r="AJ96" s="153"/>
      <c r="AK96" s="154"/>
    </row>
    <row r="97" spans="2:37" ht="18" customHeight="1">
      <c r="B97" s="4"/>
      <c r="C97" s="5"/>
      <c r="D97" s="5"/>
      <c r="E97" s="480"/>
      <c r="F97" s="534"/>
      <c r="G97" s="535"/>
      <c r="H97" s="7"/>
      <c r="I97" s="3"/>
      <c r="J97" s="8"/>
      <c r="K97" s="5"/>
      <c r="L97" s="5"/>
      <c r="M97" s="5"/>
      <c r="N97" s="480"/>
      <c r="O97" s="535"/>
      <c r="P97" s="42"/>
      <c r="Q97" s="505"/>
      <c r="R97" s="285" t="str">
        <f t="shared" si="19"/>
        <v/>
      </c>
      <c r="S97" s="285" t="str">
        <f t="shared" si="20"/>
        <v/>
      </c>
      <c r="T97" s="468"/>
      <c r="V97" s="46"/>
      <c r="W97" s="49"/>
      <c r="X97" s="49"/>
      <c r="Y97" s="49"/>
      <c r="Z97" s="99"/>
      <c r="AA97" s="150"/>
      <c r="AB97" s="3"/>
      <c r="AC97" s="46"/>
      <c r="AD97" s="49"/>
      <c r="AE97" s="49"/>
      <c r="AF97" s="49"/>
      <c r="AG97" s="99"/>
      <c r="AH97" s="163"/>
      <c r="AI97" s="152"/>
      <c r="AJ97" s="153"/>
      <c r="AK97" s="154"/>
    </row>
    <row r="98" spans="2:37" ht="18" customHeight="1">
      <c r="B98" s="4"/>
      <c r="C98" s="5"/>
      <c r="D98" s="5"/>
      <c r="E98" s="480"/>
      <c r="F98" s="534"/>
      <c r="G98" s="535"/>
      <c r="H98" s="7"/>
      <c r="I98" s="3"/>
      <c r="J98" s="8"/>
      <c r="K98" s="5"/>
      <c r="L98" s="5"/>
      <c r="M98" s="5"/>
      <c r="N98" s="480"/>
      <c r="O98" s="535"/>
      <c r="P98" s="42"/>
      <c r="Q98" s="505"/>
      <c r="R98" s="285" t="str">
        <f t="shared" si="19"/>
        <v/>
      </c>
      <c r="S98" s="285" t="str">
        <f t="shared" si="20"/>
        <v/>
      </c>
      <c r="T98" s="468"/>
      <c r="V98" s="46"/>
      <c r="W98" s="49"/>
      <c r="X98" s="49"/>
      <c r="Y98" s="49"/>
      <c r="Z98" s="99"/>
      <c r="AA98" s="150"/>
      <c r="AB98" s="3"/>
      <c r="AC98" s="46"/>
      <c r="AD98" s="49"/>
      <c r="AE98" s="49"/>
      <c r="AF98" s="49"/>
      <c r="AG98" s="99"/>
      <c r="AH98" s="163"/>
      <c r="AI98" s="152"/>
      <c r="AJ98" s="153"/>
      <c r="AK98" s="154"/>
    </row>
    <row r="99" spans="2:37" ht="18" customHeight="1">
      <c r="B99" s="4"/>
      <c r="C99" s="5"/>
      <c r="D99" s="5"/>
      <c r="E99" s="480"/>
      <c r="F99" s="534"/>
      <c r="G99" s="535"/>
      <c r="H99" s="7"/>
      <c r="I99" s="3"/>
      <c r="J99" s="8"/>
      <c r="K99" s="5"/>
      <c r="L99" s="5"/>
      <c r="M99" s="5"/>
      <c r="N99" s="480"/>
      <c r="O99" s="535"/>
      <c r="P99" s="42"/>
      <c r="Q99" s="505"/>
      <c r="R99" s="285" t="str">
        <f t="shared" si="19"/>
        <v/>
      </c>
      <c r="S99" s="285" t="str">
        <f t="shared" si="20"/>
        <v/>
      </c>
      <c r="T99" s="468"/>
      <c r="V99" s="46"/>
      <c r="W99" s="49"/>
      <c r="X99" s="49"/>
      <c r="Y99" s="49"/>
      <c r="Z99" s="99"/>
      <c r="AA99" s="150"/>
      <c r="AB99" s="3"/>
      <c r="AC99" s="46"/>
      <c r="AD99" s="49"/>
      <c r="AE99" s="49"/>
      <c r="AF99" s="49"/>
      <c r="AG99" s="99"/>
      <c r="AH99" s="163"/>
      <c r="AI99" s="152"/>
      <c r="AJ99" s="153"/>
      <c r="AK99" s="154"/>
    </row>
    <row r="100" spans="2:37" ht="18" customHeight="1">
      <c r="B100" s="4"/>
      <c r="C100" s="5"/>
      <c r="D100" s="5"/>
      <c r="E100" s="480"/>
      <c r="F100" s="534"/>
      <c r="G100" s="535"/>
      <c r="H100" s="7"/>
      <c r="I100" s="3"/>
      <c r="J100" s="8"/>
      <c r="K100" s="5"/>
      <c r="L100" s="5"/>
      <c r="M100" s="5"/>
      <c r="N100" s="480"/>
      <c r="O100" s="535"/>
      <c r="P100" s="42"/>
      <c r="Q100" s="505"/>
      <c r="R100" s="285" t="str">
        <f t="shared" si="19"/>
        <v/>
      </c>
      <c r="S100" s="285" t="str">
        <f t="shared" si="20"/>
        <v/>
      </c>
      <c r="T100" s="468"/>
      <c r="V100" s="46"/>
      <c r="W100" s="49"/>
      <c r="X100" s="49"/>
      <c r="Y100" s="49"/>
      <c r="Z100" s="99"/>
      <c r="AA100" s="150"/>
      <c r="AB100" s="3"/>
      <c r="AC100" s="46"/>
      <c r="AD100" s="49"/>
      <c r="AE100" s="49"/>
      <c r="AF100" s="49"/>
      <c r="AG100" s="99"/>
      <c r="AH100" s="163"/>
      <c r="AI100" s="152"/>
      <c r="AJ100" s="153"/>
      <c r="AK100" s="154"/>
    </row>
    <row r="101" spans="2:37" ht="18" customHeight="1">
      <c r="B101" s="4"/>
      <c r="C101" s="5"/>
      <c r="D101" s="5"/>
      <c r="E101" s="480"/>
      <c r="F101" s="534"/>
      <c r="G101" s="535"/>
      <c r="H101" s="7"/>
      <c r="I101" s="3"/>
      <c r="J101" s="8"/>
      <c r="K101" s="5"/>
      <c r="L101" s="5"/>
      <c r="M101" s="5"/>
      <c r="N101" s="480"/>
      <c r="O101" s="535"/>
      <c r="P101" s="42"/>
      <c r="Q101" s="505"/>
      <c r="R101" s="285" t="str">
        <f t="shared" si="19"/>
        <v/>
      </c>
      <c r="S101" s="285" t="str">
        <f t="shared" si="20"/>
        <v/>
      </c>
      <c r="T101" s="468"/>
      <c r="V101" s="46"/>
      <c r="W101" s="49"/>
      <c r="X101" s="49"/>
      <c r="Y101" s="49"/>
      <c r="Z101" s="99"/>
      <c r="AA101" s="150"/>
      <c r="AB101" s="3"/>
      <c r="AC101" s="46"/>
      <c r="AD101" s="49"/>
      <c r="AE101" s="49"/>
      <c r="AF101" s="49"/>
      <c r="AG101" s="99"/>
      <c r="AH101" s="163"/>
      <c r="AI101" s="152"/>
      <c r="AJ101" s="153"/>
      <c r="AK101" s="154"/>
    </row>
    <row r="102" spans="2:37" ht="18" customHeight="1">
      <c r="B102" s="4"/>
      <c r="C102" s="5"/>
      <c r="D102" s="5"/>
      <c r="E102" s="480"/>
      <c r="F102" s="534"/>
      <c r="G102" s="535"/>
      <c r="H102" s="7"/>
      <c r="I102" s="3"/>
      <c r="J102" s="8"/>
      <c r="K102" s="5"/>
      <c r="L102" s="5"/>
      <c r="M102" s="5"/>
      <c r="N102" s="480"/>
      <c r="O102" s="535"/>
      <c r="P102" s="42"/>
      <c r="Q102" s="505"/>
      <c r="R102" s="285" t="str">
        <f t="shared" si="19"/>
        <v/>
      </c>
      <c r="S102" s="285" t="str">
        <f t="shared" si="20"/>
        <v/>
      </c>
      <c r="T102" s="468"/>
      <c r="V102" s="46"/>
      <c r="W102" s="49"/>
      <c r="X102" s="49"/>
      <c r="Y102" s="49"/>
      <c r="Z102" s="99"/>
      <c r="AA102" s="150"/>
      <c r="AB102" s="3"/>
      <c r="AC102" s="46"/>
      <c r="AD102" s="49"/>
      <c r="AE102" s="49"/>
      <c r="AF102" s="49"/>
      <c r="AG102" s="99"/>
      <c r="AH102" s="163"/>
      <c r="AI102" s="152"/>
      <c r="AJ102" s="153"/>
      <c r="AK102" s="154"/>
    </row>
    <row r="103" spans="2:37" ht="18" customHeight="1">
      <c r="B103" s="4"/>
      <c r="C103" s="5"/>
      <c r="D103" s="5"/>
      <c r="E103" s="480"/>
      <c r="F103" s="534"/>
      <c r="G103" s="535"/>
      <c r="H103" s="7"/>
      <c r="I103" s="3"/>
      <c r="J103" s="8"/>
      <c r="K103" s="5"/>
      <c r="L103" s="5"/>
      <c r="M103" s="5"/>
      <c r="N103" s="480"/>
      <c r="O103" s="535"/>
      <c r="P103" s="42"/>
      <c r="Q103" s="505"/>
      <c r="R103" s="285" t="str">
        <f t="shared" si="19"/>
        <v/>
      </c>
      <c r="S103" s="285" t="str">
        <f t="shared" si="20"/>
        <v/>
      </c>
      <c r="T103" s="468"/>
      <c r="V103" s="46"/>
      <c r="W103" s="49"/>
      <c r="X103" s="49"/>
      <c r="Y103" s="49"/>
      <c r="Z103" s="99"/>
      <c r="AA103" s="150"/>
      <c r="AB103" s="3"/>
      <c r="AC103" s="46"/>
      <c r="AD103" s="49"/>
      <c r="AE103" s="49"/>
      <c r="AF103" s="49"/>
      <c r="AG103" s="99"/>
      <c r="AH103" s="163"/>
      <c r="AI103" s="152"/>
      <c r="AJ103" s="153"/>
      <c r="AK103" s="154"/>
    </row>
    <row r="104" spans="2:37" ht="18" customHeight="1">
      <c r="B104" s="4"/>
      <c r="C104" s="5"/>
      <c r="D104" s="5"/>
      <c r="E104" s="480"/>
      <c r="F104" s="534"/>
      <c r="G104" s="535"/>
      <c r="H104" s="7"/>
      <c r="I104" s="3"/>
      <c r="J104" s="8"/>
      <c r="K104" s="5"/>
      <c r="L104" s="5"/>
      <c r="M104" s="5"/>
      <c r="N104" s="480"/>
      <c r="O104" s="535"/>
      <c r="P104" s="42"/>
      <c r="Q104" s="505"/>
      <c r="R104" s="285" t="str">
        <f t="shared" si="19"/>
        <v/>
      </c>
      <c r="S104" s="285" t="str">
        <f t="shared" si="20"/>
        <v/>
      </c>
      <c r="T104" s="468"/>
      <c r="V104" s="46"/>
      <c r="W104" s="49"/>
      <c r="X104" s="49"/>
      <c r="Y104" s="49"/>
      <c r="Z104" s="99"/>
      <c r="AA104" s="150"/>
      <c r="AB104" s="3"/>
      <c r="AC104" s="46"/>
      <c r="AD104" s="49"/>
      <c r="AE104" s="49"/>
      <c r="AF104" s="49"/>
      <c r="AG104" s="99"/>
      <c r="AH104" s="163"/>
      <c r="AI104" s="152"/>
      <c r="AJ104" s="153"/>
      <c r="AK104" s="154"/>
    </row>
    <row r="105" spans="2:37" ht="18" customHeight="1">
      <c r="B105" s="4"/>
      <c r="C105" s="5"/>
      <c r="D105" s="5"/>
      <c r="E105" s="480"/>
      <c r="F105" s="534"/>
      <c r="G105" s="535"/>
      <c r="H105" s="7"/>
      <c r="I105" s="3"/>
      <c r="J105" s="8"/>
      <c r="K105" s="5"/>
      <c r="L105" s="5"/>
      <c r="M105" s="5"/>
      <c r="N105" s="480"/>
      <c r="O105" s="535"/>
      <c r="P105" s="42"/>
      <c r="Q105" s="505"/>
      <c r="R105" s="285" t="str">
        <f t="shared" si="19"/>
        <v/>
      </c>
      <c r="S105" s="285" t="str">
        <f t="shared" si="20"/>
        <v/>
      </c>
      <c r="T105" s="468"/>
      <c r="V105" s="46"/>
      <c r="W105" s="49"/>
      <c r="X105" s="49"/>
      <c r="Y105" s="49"/>
      <c r="Z105" s="99"/>
      <c r="AA105" s="150"/>
      <c r="AB105" s="3"/>
      <c r="AC105" s="46"/>
      <c r="AD105" s="49"/>
      <c r="AE105" s="49"/>
      <c r="AF105" s="49"/>
      <c r="AG105" s="99"/>
      <c r="AH105" s="163"/>
      <c r="AI105" s="152"/>
      <c r="AJ105" s="153"/>
      <c r="AK105" s="154"/>
    </row>
    <row r="106" spans="2:37" ht="18" customHeight="1">
      <c r="B106" s="4"/>
      <c r="C106" s="5"/>
      <c r="D106" s="5"/>
      <c r="E106" s="480"/>
      <c r="F106" s="534"/>
      <c r="G106" s="535"/>
      <c r="H106" s="7"/>
      <c r="I106" s="3"/>
      <c r="J106" s="8"/>
      <c r="K106" s="5"/>
      <c r="L106" s="5"/>
      <c r="M106" s="5"/>
      <c r="N106" s="480"/>
      <c r="O106" s="535"/>
      <c r="P106" s="42"/>
      <c r="Q106" s="505"/>
      <c r="R106" s="285" t="str">
        <f t="shared" si="19"/>
        <v/>
      </c>
      <c r="S106" s="285" t="str">
        <f t="shared" si="20"/>
        <v/>
      </c>
      <c r="T106" s="468"/>
      <c r="V106" s="46"/>
      <c r="W106" s="49"/>
      <c r="X106" s="49"/>
      <c r="Y106" s="49"/>
      <c r="Z106" s="99"/>
      <c r="AA106" s="150"/>
      <c r="AB106" s="3"/>
      <c r="AC106" s="46"/>
      <c r="AD106" s="49"/>
      <c r="AE106" s="49"/>
      <c r="AF106" s="49"/>
      <c r="AG106" s="99"/>
      <c r="AH106" s="163"/>
      <c r="AI106" s="152"/>
      <c r="AJ106" s="153"/>
      <c r="AK106" s="154"/>
    </row>
    <row r="107" spans="2:37" ht="18" customHeight="1">
      <c r="B107" s="4"/>
      <c r="C107" s="5"/>
      <c r="D107" s="5"/>
      <c r="E107" s="480"/>
      <c r="F107" s="534"/>
      <c r="G107" s="535"/>
      <c r="H107" s="7"/>
      <c r="I107" s="3"/>
      <c r="J107" s="8"/>
      <c r="K107" s="5"/>
      <c r="L107" s="5"/>
      <c r="M107" s="5"/>
      <c r="N107" s="480"/>
      <c r="O107" s="535"/>
      <c r="P107" s="42"/>
      <c r="Q107" s="505"/>
      <c r="R107" s="285" t="str">
        <f t="shared" si="19"/>
        <v/>
      </c>
      <c r="S107" s="285" t="str">
        <f t="shared" si="20"/>
        <v/>
      </c>
      <c r="T107" s="468"/>
      <c r="V107" s="46"/>
      <c r="W107" s="49"/>
      <c r="X107" s="49"/>
      <c r="Y107" s="49"/>
      <c r="Z107" s="99"/>
      <c r="AA107" s="150"/>
      <c r="AB107" s="3"/>
      <c r="AC107" s="46"/>
      <c r="AD107" s="49"/>
      <c r="AE107" s="49"/>
      <c r="AF107" s="49"/>
      <c r="AG107" s="99"/>
      <c r="AH107" s="163"/>
      <c r="AI107" s="152"/>
      <c r="AJ107" s="153"/>
      <c r="AK107" s="154"/>
    </row>
    <row r="108" spans="2:37" ht="18" customHeight="1">
      <c r="B108" s="4"/>
      <c r="C108" s="5"/>
      <c r="D108" s="5"/>
      <c r="E108" s="480"/>
      <c r="F108" s="534"/>
      <c r="G108" s="535"/>
      <c r="H108" s="7"/>
      <c r="I108" s="3"/>
      <c r="J108" s="8"/>
      <c r="K108" s="5"/>
      <c r="L108" s="5"/>
      <c r="M108" s="5"/>
      <c r="N108" s="480"/>
      <c r="O108" s="535"/>
      <c r="P108" s="42"/>
      <c r="Q108" s="505"/>
      <c r="R108" s="285" t="str">
        <f t="shared" si="19"/>
        <v/>
      </c>
      <c r="S108" s="285" t="str">
        <f t="shared" si="20"/>
        <v/>
      </c>
      <c r="T108" s="468"/>
      <c r="V108" s="46"/>
      <c r="W108" s="49"/>
      <c r="X108" s="49"/>
      <c r="Y108" s="49"/>
      <c r="Z108" s="99"/>
      <c r="AA108" s="150"/>
      <c r="AB108" s="3"/>
      <c r="AC108" s="46"/>
      <c r="AD108" s="49"/>
      <c r="AE108" s="49"/>
      <c r="AF108" s="49"/>
      <c r="AG108" s="99"/>
      <c r="AH108" s="163"/>
      <c r="AI108" s="152"/>
      <c r="AJ108" s="153"/>
      <c r="AK108" s="154"/>
    </row>
    <row r="109" spans="2:37" ht="18" customHeight="1">
      <c r="B109" s="4"/>
      <c r="C109" s="5"/>
      <c r="D109" s="5"/>
      <c r="E109" s="480"/>
      <c r="F109" s="534"/>
      <c r="G109" s="535"/>
      <c r="H109" s="7"/>
      <c r="I109" s="3"/>
      <c r="J109" s="8"/>
      <c r="K109" s="5"/>
      <c r="L109" s="5"/>
      <c r="M109" s="5"/>
      <c r="N109" s="480"/>
      <c r="O109" s="535"/>
      <c r="P109" s="42"/>
      <c r="Q109" s="505"/>
      <c r="R109" s="285" t="str">
        <f t="shared" si="19"/>
        <v/>
      </c>
      <c r="S109" s="285" t="str">
        <f t="shared" si="20"/>
        <v/>
      </c>
      <c r="T109" s="468"/>
      <c r="V109" s="46"/>
      <c r="W109" s="49"/>
      <c r="X109" s="49"/>
      <c r="Y109" s="49"/>
      <c r="Z109" s="99"/>
      <c r="AA109" s="150"/>
      <c r="AB109" s="3"/>
      <c r="AC109" s="46"/>
      <c r="AD109" s="49"/>
      <c r="AE109" s="49"/>
      <c r="AF109" s="49"/>
      <c r="AG109" s="99"/>
      <c r="AH109" s="163"/>
      <c r="AI109" s="152"/>
      <c r="AJ109" s="153"/>
      <c r="AK109" s="154"/>
    </row>
    <row r="110" spans="2:37" ht="18" customHeight="1">
      <c r="B110" s="4"/>
      <c r="C110" s="5"/>
      <c r="D110" s="5"/>
      <c r="E110" s="480"/>
      <c r="F110" s="534"/>
      <c r="G110" s="535"/>
      <c r="H110" s="7"/>
      <c r="I110" s="3"/>
      <c r="J110" s="8"/>
      <c r="K110" s="5"/>
      <c r="L110" s="5"/>
      <c r="M110" s="5"/>
      <c r="N110" s="480"/>
      <c r="O110" s="535"/>
      <c r="P110" s="42"/>
      <c r="Q110" s="505"/>
      <c r="R110" s="285" t="str">
        <f t="shared" si="19"/>
        <v/>
      </c>
      <c r="S110" s="285" t="str">
        <f t="shared" si="20"/>
        <v/>
      </c>
      <c r="T110" s="468"/>
      <c r="V110" s="46"/>
      <c r="W110" s="49"/>
      <c r="X110" s="49"/>
      <c r="Y110" s="49"/>
      <c r="Z110" s="99"/>
      <c r="AA110" s="150"/>
      <c r="AB110" s="3"/>
      <c r="AC110" s="46"/>
      <c r="AD110" s="49"/>
      <c r="AE110" s="49"/>
      <c r="AF110" s="49"/>
      <c r="AG110" s="99"/>
      <c r="AH110" s="163"/>
      <c r="AI110" s="152"/>
      <c r="AJ110" s="153"/>
      <c r="AK110" s="154"/>
    </row>
    <row r="111" spans="2:37" ht="18" customHeight="1">
      <c r="B111" s="4"/>
      <c r="C111" s="5"/>
      <c r="D111" s="5"/>
      <c r="E111" s="480"/>
      <c r="F111" s="534"/>
      <c r="G111" s="535"/>
      <c r="H111" s="7"/>
      <c r="I111" s="3"/>
      <c r="J111" s="8"/>
      <c r="K111" s="5"/>
      <c r="L111" s="5"/>
      <c r="M111" s="5"/>
      <c r="N111" s="480"/>
      <c r="O111" s="535"/>
      <c r="P111" s="42"/>
      <c r="Q111" s="505"/>
      <c r="R111" s="285" t="str">
        <f t="shared" si="19"/>
        <v/>
      </c>
      <c r="S111" s="285" t="str">
        <f t="shared" si="20"/>
        <v/>
      </c>
      <c r="T111" s="468"/>
      <c r="V111" s="46"/>
      <c r="W111" s="49"/>
      <c r="X111" s="49"/>
      <c r="Y111" s="49"/>
      <c r="Z111" s="99"/>
      <c r="AA111" s="150"/>
      <c r="AB111" s="3"/>
      <c r="AC111" s="46"/>
      <c r="AD111" s="49"/>
      <c r="AE111" s="49"/>
      <c r="AF111" s="49"/>
      <c r="AG111" s="99"/>
      <c r="AH111" s="163"/>
      <c r="AI111" s="152"/>
      <c r="AJ111" s="153"/>
      <c r="AK111" s="154"/>
    </row>
    <row r="112" spans="2:37" ht="18" customHeight="1">
      <c r="B112" s="4"/>
      <c r="C112" s="5"/>
      <c r="D112" s="5"/>
      <c r="E112" s="480"/>
      <c r="F112" s="534"/>
      <c r="G112" s="535"/>
      <c r="H112" s="7"/>
      <c r="I112" s="3"/>
      <c r="J112" s="8"/>
      <c r="K112" s="5"/>
      <c r="L112" s="5"/>
      <c r="M112" s="5"/>
      <c r="N112" s="480"/>
      <c r="O112" s="535"/>
      <c r="P112" s="42"/>
      <c r="Q112" s="505"/>
      <c r="R112" s="285" t="str">
        <f t="shared" si="19"/>
        <v/>
      </c>
      <c r="S112" s="285" t="str">
        <f t="shared" si="20"/>
        <v/>
      </c>
      <c r="T112" s="468"/>
      <c r="V112" s="46"/>
      <c r="W112" s="49"/>
      <c r="X112" s="49"/>
      <c r="Y112" s="49"/>
      <c r="Z112" s="99"/>
      <c r="AA112" s="150"/>
      <c r="AB112" s="3"/>
      <c r="AC112" s="46"/>
      <c r="AD112" s="49"/>
      <c r="AE112" s="49"/>
      <c r="AF112" s="49"/>
      <c r="AG112" s="99"/>
      <c r="AH112" s="163"/>
      <c r="AI112" s="152"/>
      <c r="AJ112" s="153"/>
      <c r="AK112" s="154"/>
    </row>
    <row r="113" spans="2:37" ht="18" customHeight="1">
      <c r="B113" s="4"/>
      <c r="C113" s="5"/>
      <c r="D113" s="5"/>
      <c r="E113" s="480"/>
      <c r="F113" s="534"/>
      <c r="G113" s="535"/>
      <c r="H113" s="7"/>
      <c r="I113" s="3"/>
      <c r="J113" s="8"/>
      <c r="K113" s="5"/>
      <c r="L113" s="5"/>
      <c r="M113" s="5"/>
      <c r="N113" s="480"/>
      <c r="O113" s="535"/>
      <c r="P113" s="42"/>
      <c r="Q113" s="505"/>
      <c r="R113" s="285" t="str">
        <f t="shared" si="19"/>
        <v/>
      </c>
      <c r="S113" s="285" t="str">
        <f t="shared" si="20"/>
        <v/>
      </c>
      <c r="T113" s="468"/>
      <c r="V113" s="46"/>
      <c r="W113" s="49"/>
      <c r="X113" s="49"/>
      <c r="Y113" s="49"/>
      <c r="Z113" s="99"/>
      <c r="AA113" s="150"/>
      <c r="AB113" s="3"/>
      <c r="AC113" s="46"/>
      <c r="AD113" s="49"/>
      <c r="AE113" s="49"/>
      <c r="AF113" s="49"/>
      <c r="AG113" s="99"/>
      <c r="AH113" s="163"/>
      <c r="AI113" s="152"/>
      <c r="AJ113" s="153"/>
      <c r="AK113" s="154"/>
    </row>
    <row r="114" spans="2:37" ht="18" customHeight="1">
      <c r="B114" s="4"/>
      <c r="C114" s="5"/>
      <c r="D114" s="5"/>
      <c r="E114" s="480"/>
      <c r="F114" s="534"/>
      <c r="G114" s="535"/>
      <c r="H114" s="7"/>
      <c r="I114" s="3"/>
      <c r="J114" s="8"/>
      <c r="K114" s="5"/>
      <c r="L114" s="5"/>
      <c r="M114" s="5"/>
      <c r="N114" s="480"/>
      <c r="O114" s="535"/>
      <c r="P114" s="42"/>
      <c r="Q114" s="505"/>
      <c r="R114" s="285" t="str">
        <f t="shared" si="19"/>
        <v/>
      </c>
      <c r="S114" s="285" t="str">
        <f t="shared" si="20"/>
        <v/>
      </c>
      <c r="T114" s="468"/>
      <c r="V114" s="46"/>
      <c r="W114" s="49"/>
      <c r="X114" s="49"/>
      <c r="Y114" s="49"/>
      <c r="Z114" s="99"/>
      <c r="AA114" s="150"/>
      <c r="AB114" s="3"/>
      <c r="AC114" s="46"/>
      <c r="AD114" s="49"/>
      <c r="AE114" s="49"/>
      <c r="AF114" s="49"/>
      <c r="AG114" s="99"/>
      <c r="AH114" s="163"/>
      <c r="AI114" s="152"/>
      <c r="AJ114" s="153"/>
      <c r="AK114" s="154"/>
    </row>
    <row r="115" spans="2:37" ht="18" customHeight="1">
      <c r="B115" s="4"/>
      <c r="C115" s="5"/>
      <c r="D115" s="5"/>
      <c r="E115" s="480"/>
      <c r="F115" s="534"/>
      <c r="G115" s="535"/>
      <c r="H115" s="7"/>
      <c r="I115" s="3"/>
      <c r="J115" s="8"/>
      <c r="K115" s="5"/>
      <c r="L115" s="5"/>
      <c r="M115" s="5"/>
      <c r="N115" s="480"/>
      <c r="O115" s="535"/>
      <c r="P115" s="42"/>
      <c r="Q115" s="505"/>
      <c r="R115" s="285" t="str">
        <f t="shared" si="19"/>
        <v/>
      </c>
      <c r="S115" s="285" t="str">
        <f t="shared" si="20"/>
        <v/>
      </c>
      <c r="T115" s="468"/>
      <c r="V115" s="46"/>
      <c r="W115" s="49"/>
      <c r="X115" s="49"/>
      <c r="Y115" s="49"/>
      <c r="Z115" s="99"/>
      <c r="AA115" s="150"/>
      <c r="AB115" s="3"/>
      <c r="AC115" s="46"/>
      <c r="AD115" s="49"/>
      <c r="AE115" s="49"/>
      <c r="AF115" s="49"/>
      <c r="AG115" s="99"/>
      <c r="AH115" s="163"/>
      <c r="AI115" s="152"/>
      <c r="AJ115" s="153"/>
      <c r="AK115" s="154"/>
    </row>
    <row r="116" spans="2:37" ht="18" customHeight="1">
      <c r="B116" s="4"/>
      <c r="C116" s="5"/>
      <c r="D116" s="5"/>
      <c r="E116" s="480"/>
      <c r="F116" s="534"/>
      <c r="G116" s="535"/>
      <c r="H116" s="7"/>
      <c r="I116" s="3"/>
      <c r="J116" s="8"/>
      <c r="K116" s="5"/>
      <c r="L116" s="5"/>
      <c r="M116" s="5"/>
      <c r="N116" s="480"/>
      <c r="O116" s="535"/>
      <c r="P116" s="42"/>
      <c r="Q116" s="505"/>
      <c r="R116" s="285" t="str">
        <f t="shared" si="19"/>
        <v/>
      </c>
      <c r="S116" s="285" t="str">
        <f t="shared" si="20"/>
        <v/>
      </c>
      <c r="T116" s="468"/>
      <c r="V116" s="46"/>
      <c r="W116" s="49"/>
      <c r="X116" s="49"/>
      <c r="Y116" s="49"/>
      <c r="Z116" s="99"/>
      <c r="AA116" s="150"/>
      <c r="AB116" s="3"/>
      <c r="AC116" s="46"/>
      <c r="AD116" s="49"/>
      <c r="AE116" s="49"/>
      <c r="AF116" s="49"/>
      <c r="AG116" s="99"/>
      <c r="AH116" s="163"/>
      <c r="AI116" s="152"/>
      <c r="AJ116" s="153"/>
      <c r="AK116" s="154"/>
    </row>
    <row r="117" spans="2:37" ht="18" customHeight="1">
      <c r="B117" s="4"/>
      <c r="C117" s="5"/>
      <c r="D117" s="5"/>
      <c r="E117" s="480"/>
      <c r="F117" s="534"/>
      <c r="G117" s="535"/>
      <c r="H117" s="7"/>
      <c r="I117" s="3"/>
      <c r="J117" s="8"/>
      <c r="K117" s="5"/>
      <c r="L117" s="5"/>
      <c r="M117" s="5"/>
      <c r="N117" s="480"/>
      <c r="O117" s="535"/>
      <c r="P117" s="42"/>
      <c r="Q117" s="505"/>
      <c r="R117" s="285" t="str">
        <f t="shared" si="19"/>
        <v/>
      </c>
      <c r="S117" s="285" t="str">
        <f t="shared" si="20"/>
        <v/>
      </c>
      <c r="T117" s="468"/>
      <c r="V117" s="46"/>
      <c r="W117" s="49"/>
      <c r="X117" s="49"/>
      <c r="Y117" s="49"/>
      <c r="Z117" s="99"/>
      <c r="AA117" s="150"/>
      <c r="AB117" s="3"/>
      <c r="AC117" s="46"/>
      <c r="AD117" s="49"/>
      <c r="AE117" s="49"/>
      <c r="AF117" s="49"/>
      <c r="AG117" s="99"/>
      <c r="AH117" s="163"/>
      <c r="AI117" s="152"/>
      <c r="AJ117" s="153"/>
      <c r="AK117" s="154"/>
    </row>
    <row r="118" spans="2:37" ht="18" customHeight="1">
      <c r="B118" s="4"/>
      <c r="C118" s="5"/>
      <c r="D118" s="5"/>
      <c r="E118" s="480"/>
      <c r="F118" s="534"/>
      <c r="G118" s="535"/>
      <c r="H118" s="7"/>
      <c r="I118" s="3"/>
      <c r="J118" s="8"/>
      <c r="K118" s="5"/>
      <c r="L118" s="5"/>
      <c r="M118" s="5"/>
      <c r="N118" s="480"/>
      <c r="O118" s="535"/>
      <c r="P118" s="42"/>
      <c r="Q118" s="505"/>
      <c r="R118" s="285" t="str">
        <f t="shared" si="19"/>
        <v/>
      </c>
      <c r="S118" s="285" t="str">
        <f t="shared" si="20"/>
        <v/>
      </c>
      <c r="T118" s="468"/>
      <c r="V118" s="46"/>
      <c r="W118" s="49"/>
      <c r="X118" s="49"/>
      <c r="Y118" s="49"/>
      <c r="Z118" s="99"/>
      <c r="AA118" s="150"/>
      <c r="AB118" s="3"/>
      <c r="AC118" s="46"/>
      <c r="AD118" s="49"/>
      <c r="AE118" s="49"/>
      <c r="AF118" s="49"/>
      <c r="AG118" s="99"/>
      <c r="AH118" s="163"/>
      <c r="AI118" s="152"/>
      <c r="AJ118" s="153"/>
      <c r="AK118" s="154"/>
    </row>
    <row r="119" spans="2:37" ht="18" customHeight="1">
      <c r="B119" s="4"/>
      <c r="C119" s="5"/>
      <c r="D119" s="5"/>
      <c r="E119" s="480"/>
      <c r="F119" s="534"/>
      <c r="G119" s="535"/>
      <c r="H119" s="7"/>
      <c r="I119" s="3"/>
      <c r="J119" s="8"/>
      <c r="K119" s="5"/>
      <c r="L119" s="5"/>
      <c r="M119" s="5"/>
      <c r="N119" s="480"/>
      <c r="O119" s="535"/>
      <c r="P119" s="42"/>
      <c r="Q119" s="505"/>
      <c r="R119" s="285" t="str">
        <f t="shared" si="19"/>
        <v/>
      </c>
      <c r="S119" s="285" t="str">
        <f t="shared" si="20"/>
        <v/>
      </c>
      <c r="T119" s="468"/>
      <c r="V119" s="46"/>
      <c r="W119" s="49"/>
      <c r="X119" s="49"/>
      <c r="Y119" s="49"/>
      <c r="Z119" s="99"/>
      <c r="AA119" s="150"/>
      <c r="AB119" s="3"/>
      <c r="AC119" s="46"/>
      <c r="AD119" s="49"/>
      <c r="AE119" s="49"/>
      <c r="AF119" s="49"/>
      <c r="AG119" s="99"/>
      <c r="AH119" s="163"/>
      <c r="AI119" s="152"/>
      <c r="AJ119" s="153"/>
      <c r="AK119" s="154"/>
    </row>
    <row r="120" spans="2:37" ht="18" customHeight="1">
      <c r="B120" s="4"/>
      <c r="C120" s="5"/>
      <c r="D120" s="5"/>
      <c r="E120" s="480"/>
      <c r="F120" s="534"/>
      <c r="G120" s="535"/>
      <c r="H120" s="7"/>
      <c r="I120" s="3"/>
      <c r="J120" s="8"/>
      <c r="K120" s="5"/>
      <c r="L120" s="5"/>
      <c r="M120" s="5"/>
      <c r="N120" s="480"/>
      <c r="O120" s="535"/>
      <c r="P120" s="42"/>
      <c r="Q120" s="505"/>
      <c r="R120" s="285" t="str">
        <f t="shared" si="19"/>
        <v/>
      </c>
      <c r="S120" s="285" t="str">
        <f t="shared" si="20"/>
        <v/>
      </c>
      <c r="T120" s="468"/>
      <c r="V120" s="46"/>
      <c r="W120" s="49"/>
      <c r="X120" s="49"/>
      <c r="Y120" s="49"/>
      <c r="Z120" s="99"/>
      <c r="AA120" s="150"/>
      <c r="AB120" s="3"/>
      <c r="AC120" s="46"/>
      <c r="AD120" s="49"/>
      <c r="AE120" s="49"/>
      <c r="AF120" s="49"/>
      <c r="AG120" s="99"/>
      <c r="AH120" s="163"/>
      <c r="AI120" s="152"/>
      <c r="AJ120" s="153"/>
      <c r="AK120" s="154"/>
    </row>
    <row r="121" spans="2:37" ht="18" customHeight="1">
      <c r="B121" s="4"/>
      <c r="C121" s="5"/>
      <c r="D121" s="5"/>
      <c r="E121" s="480"/>
      <c r="F121" s="534"/>
      <c r="G121" s="535"/>
      <c r="H121" s="7"/>
      <c r="I121" s="3"/>
      <c r="J121" s="8"/>
      <c r="K121" s="5"/>
      <c r="L121" s="5"/>
      <c r="M121" s="5"/>
      <c r="N121" s="480"/>
      <c r="O121" s="535"/>
      <c r="P121" s="42"/>
      <c r="Q121" s="505"/>
      <c r="R121" s="285" t="str">
        <f t="shared" si="19"/>
        <v/>
      </c>
      <c r="S121" s="285" t="str">
        <f t="shared" si="20"/>
        <v/>
      </c>
      <c r="T121" s="468"/>
      <c r="V121" s="46"/>
      <c r="W121" s="49"/>
      <c r="X121" s="49"/>
      <c r="Y121" s="49"/>
      <c r="Z121" s="99"/>
      <c r="AA121" s="150"/>
      <c r="AB121" s="3"/>
      <c r="AC121" s="46"/>
      <c r="AD121" s="49"/>
      <c r="AE121" s="49"/>
      <c r="AF121" s="49"/>
      <c r="AG121" s="99"/>
      <c r="AH121" s="163"/>
      <c r="AI121" s="152"/>
      <c r="AJ121" s="153"/>
      <c r="AK121" s="154"/>
    </row>
    <row r="122" spans="2:37" ht="18" customHeight="1">
      <c r="B122" s="4"/>
      <c r="C122" s="5"/>
      <c r="D122" s="5"/>
      <c r="E122" s="480"/>
      <c r="F122" s="534"/>
      <c r="G122" s="535"/>
      <c r="H122" s="7"/>
      <c r="I122" s="3"/>
      <c r="J122" s="8"/>
      <c r="K122" s="5"/>
      <c r="L122" s="5"/>
      <c r="M122" s="5"/>
      <c r="N122" s="480"/>
      <c r="O122" s="535"/>
      <c r="P122" s="42"/>
      <c r="Q122" s="505"/>
      <c r="R122" s="285" t="str">
        <f t="shared" si="19"/>
        <v/>
      </c>
      <c r="S122" s="285" t="str">
        <f t="shared" si="20"/>
        <v/>
      </c>
      <c r="T122" s="468"/>
      <c r="V122" s="46"/>
      <c r="W122" s="49"/>
      <c r="X122" s="49"/>
      <c r="Y122" s="49"/>
      <c r="Z122" s="99"/>
      <c r="AA122" s="150"/>
      <c r="AB122" s="3"/>
      <c r="AC122" s="46"/>
      <c r="AD122" s="49"/>
      <c r="AE122" s="49"/>
      <c r="AF122" s="49"/>
      <c r="AG122" s="99"/>
      <c r="AH122" s="163"/>
      <c r="AI122" s="152"/>
      <c r="AJ122" s="153"/>
      <c r="AK122" s="154"/>
    </row>
    <row r="123" spans="2:37" ht="18" customHeight="1">
      <c r="B123" s="4"/>
      <c r="C123" s="5"/>
      <c r="D123" s="5"/>
      <c r="E123" s="480"/>
      <c r="F123" s="534"/>
      <c r="G123" s="535"/>
      <c r="H123" s="7"/>
      <c r="I123" s="3"/>
      <c r="J123" s="8"/>
      <c r="K123" s="5"/>
      <c r="L123" s="5"/>
      <c r="M123" s="5"/>
      <c r="N123" s="480"/>
      <c r="O123" s="535"/>
      <c r="P123" s="42"/>
      <c r="Q123" s="505"/>
      <c r="R123" s="285" t="str">
        <f t="shared" si="19"/>
        <v/>
      </c>
      <c r="S123" s="285" t="str">
        <f t="shared" si="20"/>
        <v/>
      </c>
      <c r="T123" s="468"/>
      <c r="V123" s="46"/>
      <c r="W123" s="49"/>
      <c r="X123" s="49"/>
      <c r="Y123" s="49"/>
      <c r="Z123" s="99"/>
      <c r="AA123" s="150"/>
      <c r="AB123" s="3"/>
      <c r="AC123" s="46"/>
      <c r="AD123" s="49"/>
      <c r="AE123" s="49"/>
      <c r="AF123" s="49"/>
      <c r="AG123" s="99"/>
      <c r="AH123" s="163"/>
      <c r="AI123" s="152"/>
      <c r="AJ123" s="153"/>
      <c r="AK123" s="154"/>
    </row>
    <row r="124" spans="2:37" ht="18" customHeight="1">
      <c r="B124" s="4"/>
      <c r="C124" s="5"/>
      <c r="D124" s="5"/>
      <c r="E124" s="480"/>
      <c r="F124" s="534"/>
      <c r="G124" s="535"/>
      <c r="H124" s="7"/>
      <c r="I124" s="3"/>
      <c r="J124" s="8"/>
      <c r="K124" s="5"/>
      <c r="L124" s="5"/>
      <c r="M124" s="5"/>
      <c r="N124" s="480"/>
      <c r="O124" s="535"/>
      <c r="P124" s="42"/>
      <c r="Q124" s="505"/>
      <c r="R124" s="285" t="str">
        <f t="shared" si="19"/>
        <v/>
      </c>
      <c r="S124" s="285" t="str">
        <f t="shared" si="20"/>
        <v/>
      </c>
      <c r="T124" s="468"/>
      <c r="V124" s="46"/>
      <c r="W124" s="49"/>
      <c r="X124" s="49"/>
      <c r="Y124" s="49"/>
      <c r="Z124" s="99"/>
      <c r="AA124" s="150"/>
      <c r="AB124" s="3"/>
      <c r="AC124" s="46"/>
      <c r="AD124" s="49"/>
      <c r="AE124" s="49"/>
      <c r="AF124" s="49"/>
      <c r="AG124" s="99"/>
      <c r="AH124" s="163"/>
      <c r="AI124" s="152"/>
      <c r="AJ124" s="153"/>
      <c r="AK124" s="154"/>
    </row>
    <row r="125" spans="2:37" ht="18" customHeight="1">
      <c r="B125" s="4"/>
      <c r="C125" s="5"/>
      <c r="D125" s="5"/>
      <c r="E125" s="480"/>
      <c r="F125" s="534"/>
      <c r="G125" s="535"/>
      <c r="H125" s="7"/>
      <c r="I125" s="3"/>
      <c r="J125" s="8"/>
      <c r="K125" s="5"/>
      <c r="L125" s="5"/>
      <c r="M125" s="5"/>
      <c r="N125" s="480"/>
      <c r="O125" s="535"/>
      <c r="P125" s="42"/>
      <c r="Q125" s="505"/>
      <c r="R125" s="285" t="str">
        <f t="shared" si="19"/>
        <v/>
      </c>
      <c r="S125" s="285" t="str">
        <f t="shared" si="20"/>
        <v/>
      </c>
      <c r="T125" s="468"/>
      <c r="V125" s="46"/>
      <c r="W125" s="49"/>
      <c r="X125" s="49"/>
      <c r="Y125" s="49"/>
      <c r="Z125" s="99"/>
      <c r="AA125" s="150"/>
      <c r="AB125" s="3"/>
      <c r="AC125" s="46"/>
      <c r="AD125" s="49"/>
      <c r="AE125" s="49"/>
      <c r="AF125" s="49"/>
      <c r="AG125" s="99"/>
      <c r="AH125" s="163"/>
      <c r="AI125" s="152"/>
      <c r="AJ125" s="153"/>
      <c r="AK125" s="154"/>
    </row>
    <row r="126" spans="2:37" ht="18" customHeight="1">
      <c r="B126" s="4"/>
      <c r="C126" s="5"/>
      <c r="D126" s="5"/>
      <c r="E126" s="480"/>
      <c r="F126" s="534"/>
      <c r="G126" s="535"/>
      <c r="H126" s="7"/>
      <c r="I126" s="3"/>
      <c r="J126" s="8"/>
      <c r="K126" s="5"/>
      <c r="L126" s="5"/>
      <c r="M126" s="5"/>
      <c r="N126" s="480"/>
      <c r="O126" s="535"/>
      <c r="P126" s="42"/>
      <c r="Q126" s="505"/>
      <c r="R126" s="285" t="str">
        <f t="shared" si="19"/>
        <v/>
      </c>
      <c r="S126" s="285" t="str">
        <f t="shared" si="20"/>
        <v/>
      </c>
      <c r="T126" s="468"/>
      <c r="V126" s="46"/>
      <c r="W126" s="49"/>
      <c r="X126" s="49"/>
      <c r="Y126" s="49"/>
      <c r="Z126" s="99"/>
      <c r="AA126" s="150"/>
      <c r="AB126" s="3"/>
      <c r="AC126" s="46"/>
      <c r="AD126" s="49"/>
      <c r="AE126" s="49"/>
      <c r="AF126" s="49"/>
      <c r="AG126" s="99"/>
      <c r="AH126" s="163"/>
      <c r="AI126" s="152"/>
      <c r="AJ126" s="153"/>
      <c r="AK126" s="154"/>
    </row>
    <row r="127" spans="2:37" ht="18" customHeight="1">
      <c r="B127" s="4"/>
      <c r="C127" s="5"/>
      <c r="D127" s="5"/>
      <c r="E127" s="480"/>
      <c r="F127" s="534"/>
      <c r="G127" s="535"/>
      <c r="H127" s="7"/>
      <c r="I127" s="3"/>
      <c r="J127" s="8"/>
      <c r="K127" s="5"/>
      <c r="L127" s="5"/>
      <c r="M127" s="5"/>
      <c r="N127" s="480"/>
      <c r="O127" s="535"/>
      <c r="P127" s="42"/>
      <c r="Q127" s="505"/>
      <c r="R127" s="285" t="str">
        <f t="shared" si="19"/>
        <v/>
      </c>
      <c r="S127" s="285" t="str">
        <f t="shared" si="20"/>
        <v/>
      </c>
      <c r="T127" s="468"/>
      <c r="V127" s="46"/>
      <c r="W127" s="49"/>
      <c r="X127" s="49"/>
      <c r="Y127" s="49"/>
      <c r="Z127" s="99"/>
      <c r="AA127" s="150"/>
      <c r="AB127" s="3"/>
      <c r="AC127" s="46"/>
      <c r="AD127" s="49"/>
      <c r="AE127" s="49"/>
      <c r="AF127" s="49"/>
      <c r="AG127" s="99"/>
      <c r="AH127" s="163"/>
      <c r="AI127" s="152"/>
      <c r="AJ127" s="153"/>
      <c r="AK127" s="154"/>
    </row>
    <row r="128" spans="2:37" ht="18" customHeight="1">
      <c r="B128" s="4"/>
      <c r="C128" s="5"/>
      <c r="D128" s="5"/>
      <c r="E128" s="480"/>
      <c r="F128" s="534"/>
      <c r="G128" s="535"/>
      <c r="H128" s="7"/>
      <c r="I128" s="3"/>
      <c r="J128" s="8"/>
      <c r="K128" s="5"/>
      <c r="L128" s="5"/>
      <c r="M128" s="5"/>
      <c r="N128" s="480"/>
      <c r="O128" s="535"/>
      <c r="P128" s="42"/>
      <c r="Q128" s="505"/>
      <c r="R128" s="285" t="str">
        <f t="shared" si="19"/>
        <v/>
      </c>
      <c r="S128" s="285" t="str">
        <f t="shared" si="20"/>
        <v/>
      </c>
      <c r="T128" s="468"/>
      <c r="V128" s="46"/>
      <c r="W128" s="49"/>
      <c r="X128" s="49"/>
      <c r="Y128" s="49"/>
      <c r="Z128" s="99"/>
      <c r="AA128" s="150"/>
      <c r="AB128" s="3"/>
      <c r="AC128" s="46"/>
      <c r="AD128" s="49"/>
      <c r="AE128" s="49"/>
      <c r="AF128" s="49"/>
      <c r="AG128" s="99"/>
      <c r="AH128" s="163"/>
      <c r="AI128" s="152"/>
      <c r="AJ128" s="153"/>
      <c r="AK128" s="154"/>
    </row>
    <row r="129" spans="2:37" ht="18" customHeight="1">
      <c r="B129" s="4"/>
      <c r="C129" s="5"/>
      <c r="D129" s="5"/>
      <c r="E129" s="480"/>
      <c r="F129" s="534"/>
      <c r="G129" s="535"/>
      <c r="H129" s="7"/>
      <c r="I129" s="3"/>
      <c r="J129" s="8"/>
      <c r="K129" s="5"/>
      <c r="L129" s="5"/>
      <c r="M129" s="5"/>
      <c r="N129" s="480"/>
      <c r="O129" s="535"/>
      <c r="P129" s="42"/>
      <c r="Q129" s="505"/>
      <c r="R129" s="285" t="str">
        <f t="shared" si="19"/>
        <v/>
      </c>
      <c r="S129" s="285" t="str">
        <f t="shared" si="20"/>
        <v/>
      </c>
      <c r="T129" s="468"/>
      <c r="V129" s="46"/>
      <c r="W129" s="49"/>
      <c r="X129" s="49"/>
      <c r="Y129" s="49"/>
      <c r="Z129" s="99"/>
      <c r="AA129" s="150"/>
      <c r="AB129" s="3"/>
      <c r="AC129" s="46"/>
      <c r="AD129" s="49"/>
      <c r="AE129" s="49"/>
      <c r="AF129" s="49"/>
      <c r="AG129" s="99"/>
      <c r="AH129" s="163"/>
      <c r="AI129" s="152"/>
      <c r="AJ129" s="153"/>
      <c r="AK129" s="154"/>
    </row>
    <row r="130" spans="2:37" ht="18" customHeight="1">
      <c r="B130" s="4"/>
      <c r="C130" s="5"/>
      <c r="D130" s="5"/>
      <c r="E130" s="480"/>
      <c r="F130" s="534"/>
      <c r="G130" s="535"/>
      <c r="H130" s="7"/>
      <c r="I130" s="3"/>
      <c r="J130" s="8"/>
      <c r="K130" s="5"/>
      <c r="L130" s="5"/>
      <c r="M130" s="5"/>
      <c r="N130" s="480"/>
      <c r="O130" s="535"/>
      <c r="P130" s="42"/>
      <c r="Q130" s="505"/>
      <c r="R130" s="285" t="str">
        <f t="shared" si="19"/>
        <v/>
      </c>
      <c r="S130" s="285" t="str">
        <f t="shared" si="20"/>
        <v/>
      </c>
      <c r="T130" s="468"/>
      <c r="V130" s="46"/>
      <c r="W130" s="49"/>
      <c r="X130" s="49"/>
      <c r="Y130" s="49"/>
      <c r="Z130" s="99"/>
      <c r="AA130" s="150"/>
      <c r="AB130" s="3"/>
      <c r="AC130" s="46"/>
      <c r="AD130" s="49"/>
      <c r="AE130" s="49"/>
      <c r="AF130" s="49"/>
      <c r="AG130" s="99"/>
      <c r="AH130" s="163"/>
      <c r="AI130" s="152"/>
      <c r="AJ130" s="153"/>
      <c r="AK130" s="154"/>
    </row>
    <row r="131" spans="2:37" ht="18" customHeight="1">
      <c r="B131" s="4"/>
      <c r="C131" s="5"/>
      <c r="D131" s="5"/>
      <c r="E131" s="480"/>
      <c r="F131" s="534"/>
      <c r="G131" s="535"/>
      <c r="H131" s="7"/>
      <c r="I131" s="3"/>
      <c r="J131" s="8"/>
      <c r="K131" s="5"/>
      <c r="L131" s="5"/>
      <c r="M131" s="5"/>
      <c r="N131" s="480"/>
      <c r="O131" s="535"/>
      <c r="P131" s="42"/>
      <c r="Q131" s="505"/>
      <c r="R131" s="285" t="str">
        <f t="shared" si="19"/>
        <v/>
      </c>
      <c r="S131" s="285" t="str">
        <f t="shared" si="20"/>
        <v/>
      </c>
      <c r="T131" s="468"/>
      <c r="V131" s="46"/>
      <c r="W131" s="49"/>
      <c r="X131" s="49"/>
      <c r="Y131" s="49"/>
      <c r="Z131" s="99"/>
      <c r="AA131" s="150"/>
      <c r="AB131" s="3"/>
      <c r="AC131" s="46"/>
      <c r="AD131" s="49"/>
      <c r="AE131" s="49"/>
      <c r="AF131" s="49"/>
      <c r="AG131" s="99"/>
      <c r="AH131" s="163"/>
      <c r="AI131" s="152"/>
      <c r="AJ131" s="153"/>
      <c r="AK131" s="154"/>
    </row>
    <row r="132" spans="2:37" ht="18" customHeight="1">
      <c r="B132" s="4"/>
      <c r="C132" s="5"/>
      <c r="D132" s="5"/>
      <c r="E132" s="480"/>
      <c r="F132" s="534"/>
      <c r="G132" s="535"/>
      <c r="H132" s="7"/>
      <c r="I132" s="3"/>
      <c r="J132" s="8"/>
      <c r="K132" s="5"/>
      <c r="L132" s="5"/>
      <c r="M132" s="5"/>
      <c r="N132" s="480"/>
      <c r="O132" s="535"/>
      <c r="P132" s="42"/>
      <c r="Q132" s="505"/>
      <c r="R132" s="285" t="str">
        <f t="shared" si="19"/>
        <v/>
      </c>
      <c r="S132" s="285" t="str">
        <f t="shared" si="20"/>
        <v/>
      </c>
      <c r="T132" s="468"/>
      <c r="V132" s="46"/>
      <c r="W132" s="49"/>
      <c r="X132" s="49"/>
      <c r="Y132" s="49"/>
      <c r="Z132" s="99"/>
      <c r="AA132" s="150"/>
      <c r="AB132" s="3"/>
      <c r="AC132" s="46"/>
      <c r="AD132" s="49"/>
      <c r="AE132" s="49"/>
      <c r="AF132" s="49"/>
      <c r="AG132" s="99"/>
      <c r="AH132" s="163"/>
      <c r="AI132" s="152"/>
      <c r="AJ132" s="153"/>
      <c r="AK132" s="154"/>
    </row>
    <row r="133" spans="2:37" ht="18" customHeight="1">
      <c r="B133" s="4"/>
      <c r="C133" s="5"/>
      <c r="D133" s="5"/>
      <c r="E133" s="480"/>
      <c r="F133" s="534"/>
      <c r="G133" s="535"/>
      <c r="H133" s="7"/>
      <c r="I133" s="3"/>
      <c r="J133" s="8"/>
      <c r="K133" s="5"/>
      <c r="L133" s="5"/>
      <c r="M133" s="5"/>
      <c r="N133" s="480"/>
      <c r="O133" s="535"/>
      <c r="P133" s="42"/>
      <c r="Q133" s="505"/>
      <c r="R133" s="285" t="str">
        <f t="shared" si="19"/>
        <v/>
      </c>
      <c r="S133" s="285" t="str">
        <f t="shared" si="20"/>
        <v/>
      </c>
      <c r="T133" s="468"/>
      <c r="V133" s="46"/>
      <c r="W133" s="49"/>
      <c r="X133" s="49"/>
      <c r="Y133" s="49"/>
      <c r="Z133" s="99"/>
      <c r="AA133" s="150"/>
      <c r="AB133" s="3"/>
      <c r="AC133" s="46"/>
      <c r="AD133" s="49"/>
      <c r="AE133" s="49"/>
      <c r="AF133" s="49"/>
      <c r="AG133" s="99"/>
      <c r="AH133" s="163"/>
      <c r="AI133" s="152"/>
      <c r="AJ133" s="153"/>
      <c r="AK133" s="154"/>
    </row>
    <row r="134" spans="2:37" ht="18" customHeight="1">
      <c r="B134" s="4"/>
      <c r="C134" s="5"/>
      <c r="D134" s="5"/>
      <c r="E134" s="480"/>
      <c r="F134" s="534"/>
      <c r="G134" s="535"/>
      <c r="H134" s="7"/>
      <c r="I134" s="3"/>
      <c r="J134" s="8"/>
      <c r="K134" s="5"/>
      <c r="L134" s="5"/>
      <c r="M134" s="5"/>
      <c r="N134" s="480"/>
      <c r="O134" s="535"/>
      <c r="P134" s="42"/>
      <c r="Q134" s="505"/>
      <c r="R134" s="285" t="str">
        <f t="shared" si="19"/>
        <v/>
      </c>
      <c r="S134" s="285" t="str">
        <f t="shared" si="20"/>
        <v/>
      </c>
      <c r="T134" s="468"/>
      <c r="V134" s="46"/>
      <c r="W134" s="49"/>
      <c r="X134" s="49"/>
      <c r="Y134" s="49"/>
      <c r="Z134" s="99"/>
      <c r="AA134" s="150"/>
      <c r="AB134" s="3"/>
      <c r="AC134" s="46"/>
      <c r="AD134" s="49"/>
      <c r="AE134" s="49"/>
      <c r="AF134" s="49"/>
      <c r="AG134" s="99"/>
      <c r="AH134" s="163"/>
      <c r="AI134" s="152"/>
      <c r="AJ134" s="153"/>
      <c r="AK134" s="154"/>
    </row>
    <row r="135" spans="2:37" ht="18" customHeight="1">
      <c r="B135" s="4"/>
      <c r="C135" s="5"/>
      <c r="D135" s="5"/>
      <c r="E135" s="480"/>
      <c r="F135" s="534"/>
      <c r="G135" s="535"/>
      <c r="H135" s="7"/>
      <c r="I135" s="3"/>
      <c r="J135" s="8"/>
      <c r="K135" s="5"/>
      <c r="L135" s="5"/>
      <c r="M135" s="5"/>
      <c r="N135" s="480"/>
      <c r="O135" s="535"/>
      <c r="P135" s="42"/>
      <c r="Q135" s="505"/>
      <c r="R135" s="285" t="str">
        <f t="shared" si="19"/>
        <v/>
      </c>
      <c r="S135" s="285" t="str">
        <f t="shared" si="20"/>
        <v/>
      </c>
      <c r="T135" s="468"/>
      <c r="V135" s="46"/>
      <c r="W135" s="49"/>
      <c r="X135" s="49"/>
      <c r="Y135" s="49"/>
      <c r="Z135" s="99"/>
      <c r="AA135" s="150"/>
      <c r="AB135" s="3"/>
      <c r="AC135" s="46"/>
      <c r="AD135" s="49"/>
      <c r="AE135" s="49"/>
      <c r="AF135" s="49"/>
      <c r="AG135" s="99"/>
      <c r="AH135" s="163"/>
      <c r="AI135" s="152"/>
      <c r="AJ135" s="153"/>
      <c r="AK135" s="154"/>
    </row>
    <row r="136" spans="2:37" ht="18" customHeight="1">
      <c r="B136" s="4"/>
      <c r="C136" s="5"/>
      <c r="D136" s="5"/>
      <c r="E136" s="480"/>
      <c r="F136" s="534"/>
      <c r="G136" s="535"/>
      <c r="H136" s="7"/>
      <c r="I136" s="3"/>
      <c r="J136" s="8"/>
      <c r="K136" s="5"/>
      <c r="L136" s="5"/>
      <c r="M136" s="5"/>
      <c r="N136" s="480"/>
      <c r="O136" s="535"/>
      <c r="P136" s="42"/>
      <c r="Q136" s="505"/>
      <c r="R136" s="285" t="str">
        <f t="shared" si="19"/>
        <v/>
      </c>
      <c r="S136" s="285" t="str">
        <f t="shared" si="20"/>
        <v/>
      </c>
      <c r="T136" s="468"/>
      <c r="V136" s="46"/>
      <c r="W136" s="49"/>
      <c r="X136" s="49"/>
      <c r="Y136" s="49"/>
      <c r="Z136" s="99"/>
      <c r="AA136" s="150"/>
      <c r="AB136" s="3"/>
      <c r="AC136" s="46"/>
      <c r="AD136" s="49"/>
      <c r="AE136" s="49"/>
      <c r="AF136" s="49"/>
      <c r="AG136" s="99"/>
      <c r="AH136" s="163"/>
      <c r="AI136" s="152"/>
      <c r="AJ136" s="153"/>
      <c r="AK136" s="154"/>
    </row>
    <row r="137" spans="2:37" ht="18" customHeight="1">
      <c r="B137" s="4"/>
      <c r="C137" s="5"/>
      <c r="D137" s="5"/>
      <c r="E137" s="480"/>
      <c r="F137" s="534"/>
      <c r="G137" s="535"/>
      <c r="H137" s="7"/>
      <c r="I137" s="3"/>
      <c r="J137" s="8"/>
      <c r="K137" s="5"/>
      <c r="L137" s="5"/>
      <c r="M137" s="5"/>
      <c r="N137" s="480"/>
      <c r="O137" s="535"/>
      <c r="P137" s="42"/>
      <c r="Q137" s="505"/>
      <c r="R137" s="285" t="str">
        <f t="shared" si="19"/>
        <v/>
      </c>
      <c r="S137" s="285" t="str">
        <f t="shared" si="20"/>
        <v/>
      </c>
      <c r="T137" s="468"/>
      <c r="V137" s="46"/>
      <c r="W137" s="49"/>
      <c r="X137" s="49"/>
      <c r="Y137" s="49"/>
      <c r="Z137" s="99"/>
      <c r="AA137" s="150"/>
      <c r="AB137" s="3"/>
      <c r="AC137" s="46"/>
      <c r="AD137" s="49"/>
      <c r="AE137" s="49"/>
      <c r="AF137" s="49"/>
      <c r="AG137" s="99"/>
      <c r="AH137" s="163"/>
      <c r="AI137" s="152"/>
      <c r="AJ137" s="153"/>
      <c r="AK137" s="154"/>
    </row>
    <row r="138" spans="2:37" ht="18" customHeight="1">
      <c r="B138" s="4"/>
      <c r="C138" s="5"/>
      <c r="D138" s="5"/>
      <c r="E138" s="480"/>
      <c r="F138" s="534"/>
      <c r="G138" s="535"/>
      <c r="H138" s="7"/>
      <c r="I138" s="3"/>
      <c r="J138" s="8"/>
      <c r="K138" s="5"/>
      <c r="L138" s="5"/>
      <c r="M138" s="5"/>
      <c r="N138" s="480"/>
      <c r="O138" s="535"/>
      <c r="P138" s="42"/>
      <c r="Q138" s="505"/>
      <c r="R138" s="285" t="str">
        <f t="shared" si="19"/>
        <v/>
      </c>
      <c r="S138" s="285" t="str">
        <f t="shared" si="20"/>
        <v/>
      </c>
      <c r="T138" s="468"/>
      <c r="V138" s="46"/>
      <c r="W138" s="49"/>
      <c r="X138" s="49"/>
      <c r="Y138" s="49"/>
      <c r="Z138" s="99"/>
      <c r="AA138" s="150"/>
      <c r="AB138" s="3"/>
      <c r="AC138" s="46"/>
      <c r="AD138" s="49"/>
      <c r="AE138" s="49"/>
      <c r="AF138" s="49"/>
      <c r="AG138" s="99"/>
      <c r="AH138" s="163"/>
      <c r="AI138" s="152"/>
      <c r="AJ138" s="153"/>
      <c r="AK138" s="154"/>
    </row>
    <row r="139" spans="2:37" ht="18" customHeight="1">
      <c r="B139" s="4"/>
      <c r="C139" s="5"/>
      <c r="D139" s="5"/>
      <c r="E139" s="480"/>
      <c r="F139" s="534"/>
      <c r="G139" s="535"/>
      <c r="H139" s="7"/>
      <c r="I139" s="3"/>
      <c r="J139" s="8"/>
      <c r="K139" s="5"/>
      <c r="L139" s="5"/>
      <c r="M139" s="5"/>
      <c r="N139" s="480"/>
      <c r="O139" s="535"/>
      <c r="P139" s="42"/>
      <c r="Q139" s="505"/>
      <c r="R139" s="285" t="str">
        <f t="shared" si="19"/>
        <v/>
      </c>
      <c r="S139" s="285" t="str">
        <f t="shared" si="20"/>
        <v/>
      </c>
      <c r="T139" s="468"/>
      <c r="V139" s="46"/>
      <c r="W139" s="49"/>
      <c r="X139" s="49"/>
      <c r="Y139" s="49"/>
      <c r="Z139" s="99"/>
      <c r="AA139" s="150"/>
      <c r="AB139" s="3"/>
      <c r="AC139" s="46"/>
      <c r="AD139" s="49"/>
      <c r="AE139" s="49"/>
      <c r="AF139" s="49"/>
      <c r="AG139" s="99"/>
      <c r="AH139" s="163"/>
      <c r="AI139" s="152"/>
      <c r="AJ139" s="153"/>
      <c r="AK139" s="154"/>
    </row>
    <row r="140" spans="2:37" ht="18" customHeight="1">
      <c r="B140" s="4"/>
      <c r="C140" s="5"/>
      <c r="D140" s="5"/>
      <c r="E140" s="480"/>
      <c r="F140" s="534"/>
      <c r="G140" s="535"/>
      <c r="H140" s="7"/>
      <c r="I140" s="3"/>
      <c r="J140" s="8"/>
      <c r="K140" s="5"/>
      <c r="L140" s="5"/>
      <c r="M140" s="5"/>
      <c r="N140" s="480"/>
      <c r="O140" s="535"/>
      <c r="P140" s="42"/>
      <c r="Q140" s="505"/>
      <c r="R140" s="285" t="str">
        <f t="shared" si="19"/>
        <v/>
      </c>
      <c r="S140" s="285" t="str">
        <f t="shared" si="20"/>
        <v/>
      </c>
      <c r="T140" s="468"/>
      <c r="V140" s="46"/>
      <c r="W140" s="49"/>
      <c r="X140" s="49"/>
      <c r="Y140" s="49"/>
      <c r="Z140" s="99"/>
      <c r="AA140" s="150"/>
      <c r="AB140" s="3"/>
      <c r="AC140" s="46"/>
      <c r="AD140" s="49"/>
      <c r="AE140" s="49"/>
      <c r="AF140" s="49"/>
      <c r="AG140" s="99"/>
      <c r="AH140" s="163"/>
      <c r="AI140" s="152"/>
      <c r="AJ140" s="153"/>
      <c r="AK140" s="154"/>
    </row>
    <row r="141" spans="2:37" ht="18" customHeight="1">
      <c r="B141" s="4"/>
      <c r="C141" s="5"/>
      <c r="D141" s="5"/>
      <c r="E141" s="893"/>
      <c r="F141" s="894"/>
      <c r="G141" s="895"/>
      <c r="H141" s="7"/>
      <c r="I141" s="3"/>
      <c r="J141" s="8"/>
      <c r="K141" s="5"/>
      <c r="L141" s="5"/>
      <c r="M141" s="5"/>
      <c r="N141" s="480"/>
      <c r="O141" s="535"/>
      <c r="P141" s="42"/>
      <c r="Q141" s="505"/>
      <c r="R141" s="285" t="str">
        <f t="shared" si="19"/>
        <v/>
      </c>
      <c r="S141" s="285" t="str">
        <f t="shared" si="20"/>
        <v/>
      </c>
      <c r="T141" s="468"/>
      <c r="V141" s="46"/>
      <c r="W141" s="49"/>
      <c r="X141" s="49"/>
      <c r="Y141" s="49"/>
      <c r="Z141" s="99"/>
      <c r="AA141" s="150"/>
      <c r="AB141" s="3"/>
      <c r="AC141" s="46"/>
      <c r="AD141" s="49"/>
      <c r="AE141" s="49"/>
      <c r="AF141" s="49"/>
      <c r="AG141" s="99"/>
      <c r="AH141" s="163"/>
      <c r="AI141" s="152"/>
      <c r="AJ141" s="153"/>
      <c r="AK141" s="154"/>
    </row>
    <row r="142" spans="2:37" ht="18" customHeight="1">
      <c r="B142" s="4"/>
      <c r="C142" s="5"/>
      <c r="D142" s="5"/>
      <c r="E142" s="893"/>
      <c r="F142" s="894"/>
      <c r="G142" s="895"/>
      <c r="H142" s="7"/>
      <c r="I142" s="3"/>
      <c r="J142" s="8"/>
      <c r="K142" s="5"/>
      <c r="L142" s="5"/>
      <c r="M142" s="5"/>
      <c r="N142" s="480"/>
      <c r="O142" s="535"/>
      <c r="P142" s="42"/>
      <c r="Q142" s="505"/>
      <c r="R142" s="285" t="str">
        <f t="shared" si="19"/>
        <v/>
      </c>
      <c r="S142" s="285" t="str">
        <f t="shared" si="20"/>
        <v/>
      </c>
      <c r="T142" s="468"/>
      <c r="V142" s="46"/>
      <c r="W142" s="49"/>
      <c r="X142" s="49"/>
      <c r="Y142" s="49"/>
      <c r="Z142" s="99"/>
      <c r="AA142" s="150"/>
      <c r="AB142" s="3"/>
      <c r="AC142" s="46"/>
      <c r="AD142" s="49"/>
      <c r="AE142" s="49"/>
      <c r="AF142" s="49"/>
      <c r="AG142" s="99"/>
      <c r="AH142" s="163"/>
      <c r="AI142" s="152"/>
      <c r="AJ142" s="153"/>
      <c r="AK142" s="154"/>
    </row>
    <row r="143" spans="2:37" ht="18" customHeight="1">
      <c r="B143" s="4"/>
      <c r="C143" s="5"/>
      <c r="D143" s="5"/>
      <c r="E143" s="893"/>
      <c r="F143" s="894"/>
      <c r="G143" s="895"/>
      <c r="H143" s="7"/>
      <c r="I143" s="3"/>
      <c r="J143" s="8"/>
      <c r="K143" s="5"/>
      <c r="L143" s="5"/>
      <c r="M143" s="5"/>
      <c r="N143" s="480"/>
      <c r="O143" s="535"/>
      <c r="P143" s="505"/>
      <c r="Q143" s="505"/>
      <c r="R143" s="285" t="str">
        <f t="shared" si="19"/>
        <v/>
      </c>
      <c r="S143" s="285" t="str">
        <f t="shared" si="20"/>
        <v/>
      </c>
      <c r="T143" s="468"/>
      <c r="V143" s="46"/>
      <c r="W143" s="49"/>
      <c r="X143" s="49"/>
      <c r="Y143" s="49"/>
      <c r="Z143" s="99"/>
      <c r="AA143" s="150"/>
      <c r="AB143" s="3"/>
      <c r="AC143" s="46"/>
      <c r="AD143" s="49"/>
      <c r="AE143" s="49"/>
      <c r="AF143" s="49"/>
      <c r="AG143" s="99"/>
      <c r="AH143" s="163"/>
      <c r="AI143" s="152"/>
      <c r="AJ143" s="153"/>
      <c r="AK143" s="154"/>
    </row>
    <row r="144" spans="2:37" ht="18" customHeight="1">
      <c r="B144" s="4"/>
      <c r="C144" s="5"/>
      <c r="D144" s="5"/>
      <c r="E144" s="893"/>
      <c r="F144" s="894"/>
      <c r="G144" s="895"/>
      <c r="H144" s="7"/>
      <c r="I144" s="3"/>
      <c r="J144" s="8"/>
      <c r="K144" s="5"/>
      <c r="L144" s="5"/>
      <c r="M144" s="5"/>
      <c r="N144" s="480"/>
      <c r="O144" s="535"/>
      <c r="P144" s="505"/>
      <c r="Q144" s="505"/>
      <c r="R144" s="285" t="str">
        <f t="shared" si="19"/>
        <v/>
      </c>
      <c r="S144" s="285" t="str">
        <f t="shared" si="20"/>
        <v/>
      </c>
      <c r="T144" s="467"/>
      <c r="V144" s="46"/>
      <c r="W144" s="49"/>
      <c r="X144" s="49"/>
      <c r="Y144" s="49"/>
      <c r="Z144" s="99"/>
      <c r="AA144" s="150"/>
      <c r="AB144" s="3"/>
      <c r="AC144" s="46"/>
      <c r="AD144" s="49"/>
      <c r="AE144" s="49"/>
      <c r="AF144" s="49"/>
      <c r="AG144" s="99"/>
      <c r="AH144" s="163"/>
      <c r="AI144" s="152"/>
      <c r="AJ144" s="153"/>
      <c r="AK144" s="152"/>
    </row>
    <row r="145" spans="1:37" ht="18" customHeight="1">
      <c r="B145" s="4"/>
      <c r="C145" s="5"/>
      <c r="D145" s="5"/>
      <c r="E145" s="893"/>
      <c r="F145" s="894"/>
      <c r="G145" s="895"/>
      <c r="H145" s="7"/>
      <c r="I145" s="3"/>
      <c r="J145" s="8"/>
      <c r="K145" s="5"/>
      <c r="L145" s="5"/>
      <c r="M145" s="5"/>
      <c r="N145" s="480"/>
      <c r="O145" s="535"/>
      <c r="P145" s="505"/>
      <c r="Q145" s="505"/>
      <c r="R145" s="285" t="str">
        <f t="shared" si="19"/>
        <v/>
      </c>
      <c r="S145" s="285" t="str">
        <f t="shared" si="20"/>
        <v/>
      </c>
      <c r="T145" s="467"/>
      <c r="V145" s="46"/>
      <c r="W145" s="49"/>
      <c r="X145" s="49"/>
      <c r="Y145" s="49"/>
      <c r="Z145" s="99"/>
      <c r="AA145" s="150"/>
      <c r="AB145" s="3"/>
      <c r="AC145" s="46"/>
      <c r="AD145" s="49"/>
      <c r="AE145" s="49"/>
      <c r="AF145" s="49"/>
      <c r="AG145" s="99"/>
      <c r="AH145" s="163"/>
      <c r="AI145" s="152"/>
      <c r="AJ145" s="153"/>
      <c r="AK145" s="152"/>
    </row>
    <row r="146" spans="1:37" ht="18" customHeight="1">
      <c r="A146" s="574"/>
      <c r="B146" s="574"/>
      <c r="C146" s="574"/>
      <c r="D146" s="574"/>
      <c r="E146" s="611"/>
      <c r="F146" s="611"/>
      <c r="G146" s="611"/>
      <c r="H146" s="574"/>
      <c r="I146" s="574"/>
      <c r="J146" s="574"/>
      <c r="K146" s="574"/>
      <c r="L146" s="574"/>
      <c r="M146" s="574"/>
      <c r="N146" s="574"/>
      <c r="O146" s="611"/>
      <c r="P146" s="611"/>
      <c r="Q146" s="611"/>
      <c r="R146" s="574"/>
      <c r="S146" s="574"/>
      <c r="T146" s="574"/>
      <c r="U146" s="574"/>
    </row>
    <row r="147" spans="1:37" ht="18" customHeight="1">
      <c r="E147" s="2"/>
      <c r="F147" s="2"/>
      <c r="G147" s="2"/>
      <c r="O147" s="2"/>
      <c r="P147" s="2"/>
      <c r="Q147" s="2"/>
    </row>
    <row r="148" spans="1:37" ht="18" customHeight="1">
      <c r="E148" s="2"/>
      <c r="F148" s="2"/>
      <c r="G148" s="2"/>
      <c r="O148" s="2"/>
      <c r="P148" s="2"/>
      <c r="Q148" s="2"/>
    </row>
    <row r="149" spans="1:37" ht="18" customHeight="1">
      <c r="E149" s="2"/>
      <c r="F149" s="2"/>
      <c r="G149" s="2"/>
      <c r="O149" s="2"/>
      <c r="P149" s="2"/>
      <c r="Q149" s="2"/>
    </row>
    <row r="150" spans="1:37" ht="18" customHeight="1">
      <c r="E150" s="2"/>
      <c r="F150" s="2"/>
      <c r="G150" s="2"/>
      <c r="O150" s="2"/>
      <c r="P150" s="2"/>
      <c r="Q150" s="2"/>
    </row>
    <row r="151" spans="1:37" ht="18" customHeight="1">
      <c r="E151" s="2"/>
      <c r="F151" s="2"/>
      <c r="G151" s="2"/>
      <c r="O151" s="2"/>
      <c r="P151" s="2"/>
      <c r="Q151" s="2"/>
    </row>
    <row r="152" spans="1:37" ht="18" customHeight="1">
      <c r="E152" s="2"/>
      <c r="F152" s="2"/>
      <c r="G152" s="2"/>
      <c r="O152" s="2"/>
      <c r="P152" s="2"/>
      <c r="Q152" s="2"/>
    </row>
    <row r="153" spans="1:37" ht="18" customHeight="1">
      <c r="E153" s="2"/>
      <c r="F153" s="2"/>
      <c r="G153" s="2"/>
      <c r="O153" s="2"/>
      <c r="P153" s="2"/>
      <c r="Q153" s="2"/>
    </row>
    <row r="154" spans="1:37" ht="18" customHeight="1">
      <c r="E154" s="2"/>
      <c r="F154" s="2"/>
      <c r="G154" s="2"/>
      <c r="O154" s="2"/>
      <c r="P154" s="2"/>
      <c r="Q154" s="2"/>
    </row>
    <row r="155" spans="1:37" ht="18" customHeight="1">
      <c r="E155" s="2"/>
      <c r="F155" s="2"/>
      <c r="G155" s="2"/>
      <c r="O155" s="2"/>
      <c r="P155" s="2"/>
      <c r="Q155" s="2"/>
    </row>
    <row r="156" spans="1:37" ht="18" customHeight="1">
      <c r="E156" s="2"/>
      <c r="F156" s="2"/>
      <c r="G156" s="2"/>
      <c r="O156" s="2"/>
      <c r="P156" s="2"/>
      <c r="Q156" s="2"/>
    </row>
    <row r="157" spans="1:37" ht="18" customHeight="1">
      <c r="E157" s="2"/>
      <c r="F157" s="2"/>
      <c r="G157" s="2"/>
      <c r="O157" s="2"/>
      <c r="P157" s="2"/>
      <c r="Q157" s="2"/>
    </row>
    <row r="158" spans="1:37" ht="18" customHeight="1">
      <c r="E158" s="2"/>
      <c r="F158" s="2"/>
      <c r="G158" s="2"/>
      <c r="O158" s="2"/>
      <c r="P158" s="2"/>
      <c r="Q158" s="2"/>
    </row>
    <row r="159" spans="1:37" ht="18" customHeight="1">
      <c r="E159" s="2"/>
      <c r="F159" s="2"/>
      <c r="G159" s="2"/>
      <c r="O159" s="2"/>
      <c r="P159" s="2"/>
      <c r="Q159" s="2"/>
    </row>
    <row r="160" spans="1:37" ht="18" customHeight="1">
      <c r="E160" s="2"/>
      <c r="F160" s="2"/>
      <c r="G160" s="2"/>
      <c r="O160" s="2"/>
      <c r="P160" s="2"/>
      <c r="Q160" s="2"/>
    </row>
    <row r="161" spans="5:17" ht="18" customHeight="1">
      <c r="E161" s="2"/>
      <c r="F161" s="2"/>
      <c r="G161" s="2"/>
      <c r="O161" s="2"/>
      <c r="P161" s="2"/>
      <c r="Q161" s="2"/>
    </row>
    <row r="162" spans="5:17" ht="18" customHeight="1">
      <c r="E162" s="2"/>
      <c r="F162" s="2"/>
      <c r="G162" s="2"/>
      <c r="O162" s="2"/>
      <c r="P162" s="2"/>
      <c r="Q162" s="2"/>
    </row>
    <row r="163" spans="5:17" ht="18" customHeight="1">
      <c r="E163" s="2"/>
      <c r="F163" s="2"/>
      <c r="G163" s="2"/>
      <c r="O163" s="2"/>
      <c r="P163" s="2"/>
      <c r="Q163" s="2"/>
    </row>
    <row r="164" spans="5:17" ht="18" customHeight="1">
      <c r="E164" s="2"/>
      <c r="F164" s="2"/>
      <c r="G164" s="2"/>
      <c r="O164" s="2"/>
      <c r="P164" s="2"/>
      <c r="Q164" s="2"/>
    </row>
    <row r="165" spans="5:17" ht="18" customHeight="1">
      <c r="E165" s="2"/>
      <c r="F165" s="2"/>
      <c r="G165" s="2"/>
      <c r="O165" s="2"/>
      <c r="P165" s="2"/>
      <c r="Q165" s="2"/>
    </row>
    <row r="166" spans="5:17" ht="18" customHeight="1">
      <c r="E166" s="2"/>
      <c r="F166" s="2"/>
      <c r="G166" s="2"/>
      <c r="O166" s="2"/>
      <c r="P166" s="2"/>
      <c r="Q166" s="2"/>
    </row>
    <row r="167" spans="5:17" ht="18" customHeight="1">
      <c r="E167" s="2"/>
      <c r="F167" s="2"/>
      <c r="G167" s="2"/>
      <c r="O167" s="2"/>
      <c r="P167" s="2"/>
      <c r="Q167" s="2"/>
    </row>
    <row r="168" spans="5:17" ht="18" customHeight="1">
      <c r="E168" s="2"/>
      <c r="F168" s="2"/>
      <c r="G168" s="2"/>
      <c r="O168" s="2"/>
      <c r="P168" s="2"/>
      <c r="Q168" s="2"/>
    </row>
    <row r="169" spans="5:17" ht="18" customHeight="1">
      <c r="E169" s="2"/>
      <c r="F169" s="2"/>
      <c r="G169" s="2"/>
      <c r="O169" s="2"/>
      <c r="P169" s="2"/>
      <c r="Q169" s="2"/>
    </row>
    <row r="170" spans="5:17" ht="18" customHeight="1">
      <c r="E170" s="2"/>
      <c r="F170" s="2"/>
      <c r="G170" s="2"/>
      <c r="O170" s="2"/>
      <c r="P170" s="2"/>
      <c r="Q170" s="2"/>
    </row>
    <row r="171" spans="5:17" ht="18" customHeight="1">
      <c r="E171" s="2"/>
      <c r="F171" s="2"/>
      <c r="G171" s="2"/>
      <c r="O171" s="2"/>
      <c r="P171" s="2"/>
      <c r="Q171" s="2"/>
    </row>
    <row r="172" spans="5:17" ht="18" customHeight="1">
      <c r="E172" s="2"/>
      <c r="F172" s="2"/>
      <c r="G172" s="2"/>
      <c r="O172" s="2"/>
      <c r="P172" s="2"/>
      <c r="Q172" s="2"/>
    </row>
    <row r="173" spans="5:17" ht="18" customHeight="1">
      <c r="E173" s="2"/>
      <c r="F173" s="2"/>
      <c r="G173" s="2"/>
      <c r="O173" s="2"/>
      <c r="P173" s="2"/>
      <c r="Q173" s="2"/>
    </row>
    <row r="174" spans="5:17" ht="18" customHeight="1">
      <c r="E174" s="2"/>
      <c r="F174" s="2"/>
      <c r="G174" s="2"/>
      <c r="O174" s="2"/>
      <c r="P174" s="2"/>
      <c r="Q174" s="2"/>
    </row>
    <row r="175" spans="5:17" ht="18" customHeight="1">
      <c r="E175" s="2"/>
      <c r="F175" s="2"/>
      <c r="G175" s="2"/>
      <c r="O175" s="2"/>
      <c r="P175" s="2"/>
      <c r="Q175" s="2"/>
    </row>
    <row r="176" spans="5:17" ht="18" customHeight="1">
      <c r="E176" s="2"/>
      <c r="F176" s="2"/>
      <c r="G176" s="2"/>
      <c r="O176" s="2"/>
      <c r="P176" s="2"/>
      <c r="Q176" s="2"/>
    </row>
    <row r="177" spans="5:17" ht="18" customHeight="1">
      <c r="E177" s="2"/>
      <c r="F177" s="2"/>
      <c r="G177" s="2"/>
      <c r="O177" s="2"/>
      <c r="P177" s="2"/>
      <c r="Q177" s="2"/>
    </row>
    <row r="178" spans="5:17" ht="18" customHeight="1">
      <c r="E178" s="2"/>
      <c r="F178" s="2"/>
      <c r="G178" s="2"/>
      <c r="O178" s="2"/>
      <c r="P178" s="2"/>
      <c r="Q178" s="2"/>
    </row>
    <row r="179" spans="5:17" ht="18" customHeight="1">
      <c r="E179" s="2"/>
      <c r="F179" s="2"/>
      <c r="G179" s="2"/>
      <c r="O179" s="2"/>
      <c r="P179" s="2"/>
      <c r="Q179" s="2"/>
    </row>
    <row r="180" spans="5:17" ht="18" customHeight="1">
      <c r="E180" s="2"/>
      <c r="F180" s="2"/>
      <c r="G180" s="2"/>
      <c r="O180" s="2"/>
      <c r="P180" s="2"/>
      <c r="Q180" s="2"/>
    </row>
    <row r="181" spans="5:17" ht="18" customHeight="1">
      <c r="E181" s="2"/>
      <c r="F181" s="2"/>
      <c r="G181" s="2"/>
      <c r="O181" s="2"/>
      <c r="P181" s="2"/>
      <c r="Q181" s="2"/>
    </row>
    <row r="182" spans="5:17" ht="18" customHeight="1">
      <c r="E182" s="2"/>
      <c r="F182" s="2"/>
      <c r="G182" s="2"/>
      <c r="O182" s="2"/>
      <c r="P182" s="2"/>
      <c r="Q182" s="2"/>
    </row>
    <row r="183" spans="5:17" ht="18" customHeight="1">
      <c r="E183" s="2"/>
      <c r="F183" s="2"/>
      <c r="G183" s="2"/>
      <c r="O183" s="2"/>
      <c r="P183" s="2"/>
      <c r="Q183" s="2"/>
    </row>
    <row r="184" spans="5:17" ht="18" customHeight="1">
      <c r="E184" s="2"/>
      <c r="F184" s="2"/>
      <c r="G184" s="2"/>
      <c r="O184" s="2"/>
      <c r="P184" s="2"/>
      <c r="Q184" s="2"/>
    </row>
    <row r="185" spans="5:17" ht="18" customHeight="1">
      <c r="E185" s="2"/>
      <c r="F185" s="2"/>
      <c r="G185" s="2"/>
      <c r="O185" s="2"/>
      <c r="P185" s="2"/>
      <c r="Q185" s="2"/>
    </row>
    <row r="186" spans="5:17" ht="18" customHeight="1">
      <c r="E186" s="2"/>
      <c r="F186" s="2"/>
      <c r="G186" s="2"/>
      <c r="O186" s="2"/>
      <c r="P186" s="2"/>
      <c r="Q186" s="2"/>
    </row>
    <row r="187" spans="5:17" ht="18" customHeight="1">
      <c r="E187" s="2"/>
      <c r="F187" s="2"/>
      <c r="G187" s="2"/>
      <c r="O187" s="2"/>
      <c r="P187" s="2"/>
      <c r="Q187" s="2"/>
    </row>
    <row r="188" spans="5:17" ht="18" customHeight="1">
      <c r="E188" s="2"/>
      <c r="F188" s="2"/>
      <c r="G188" s="2"/>
      <c r="O188" s="2"/>
      <c r="P188" s="2"/>
      <c r="Q188" s="2"/>
    </row>
    <row r="189" spans="5:17" ht="18" customHeight="1">
      <c r="E189" s="2"/>
      <c r="F189" s="2"/>
      <c r="G189" s="2"/>
      <c r="O189" s="2"/>
      <c r="P189" s="2"/>
      <c r="Q189" s="2"/>
    </row>
    <row r="190" spans="5:17" ht="18" customHeight="1">
      <c r="E190" s="2"/>
      <c r="F190" s="2"/>
      <c r="G190" s="2"/>
      <c r="O190" s="2"/>
      <c r="P190" s="2"/>
      <c r="Q190" s="2"/>
    </row>
    <row r="191" spans="5:17" ht="18" customHeight="1">
      <c r="E191" s="2"/>
      <c r="F191" s="2"/>
      <c r="G191" s="2"/>
      <c r="O191" s="2"/>
      <c r="P191" s="2"/>
      <c r="Q191" s="2"/>
    </row>
    <row r="192" spans="5:17" ht="18" customHeight="1">
      <c r="E192" s="2"/>
      <c r="F192" s="2"/>
      <c r="G192" s="2"/>
      <c r="O192" s="2"/>
      <c r="P192" s="2"/>
      <c r="Q192" s="2"/>
    </row>
    <row r="193" spans="5:17" ht="18" customHeight="1">
      <c r="E193" s="2"/>
      <c r="F193" s="2"/>
      <c r="G193" s="2"/>
      <c r="O193" s="2"/>
      <c r="P193" s="2"/>
      <c r="Q193" s="2"/>
    </row>
    <row r="194" spans="5:17" ht="18" customHeight="1">
      <c r="E194" s="2"/>
      <c r="F194" s="2"/>
      <c r="G194" s="2"/>
      <c r="O194" s="2"/>
      <c r="P194" s="2"/>
      <c r="Q194" s="2"/>
    </row>
    <row r="195" spans="5:17" ht="18" customHeight="1">
      <c r="E195" s="2"/>
      <c r="F195" s="2"/>
      <c r="G195" s="2"/>
      <c r="O195" s="2"/>
      <c r="P195" s="2"/>
      <c r="Q195" s="2"/>
    </row>
    <row r="196" spans="5:17" ht="18" customHeight="1">
      <c r="E196" s="2"/>
      <c r="F196" s="2"/>
      <c r="G196" s="2"/>
      <c r="O196" s="2"/>
      <c r="P196" s="2"/>
      <c r="Q196" s="2"/>
    </row>
    <row r="197" spans="5:17" ht="18" customHeight="1">
      <c r="E197" s="2"/>
      <c r="F197" s="2"/>
      <c r="G197" s="2"/>
      <c r="O197" s="2"/>
      <c r="P197" s="2"/>
      <c r="Q197" s="2"/>
    </row>
    <row r="198" spans="5:17" ht="18" customHeight="1">
      <c r="E198" s="2"/>
      <c r="F198" s="2"/>
      <c r="G198" s="2"/>
      <c r="O198" s="2"/>
      <c r="P198" s="2"/>
      <c r="Q198" s="2"/>
    </row>
    <row r="199" spans="5:17" ht="18" customHeight="1">
      <c r="E199" s="2"/>
      <c r="F199" s="2"/>
      <c r="G199" s="2"/>
      <c r="O199" s="2"/>
      <c r="P199" s="2"/>
      <c r="Q199" s="2"/>
    </row>
    <row r="200" spans="5:17" ht="18" customHeight="1">
      <c r="E200" s="2"/>
      <c r="F200" s="2"/>
      <c r="G200" s="2"/>
      <c r="O200" s="2"/>
      <c r="P200" s="2"/>
      <c r="Q200" s="2"/>
    </row>
    <row r="201" spans="5:17" ht="18" customHeight="1">
      <c r="E201" s="2"/>
      <c r="F201" s="2"/>
      <c r="G201" s="2"/>
      <c r="O201" s="2"/>
      <c r="P201" s="2"/>
      <c r="Q201" s="2"/>
    </row>
    <row r="202" spans="5:17" ht="18" customHeight="1">
      <c r="E202" s="2"/>
      <c r="F202" s="2"/>
      <c r="G202" s="2"/>
      <c r="O202" s="2"/>
      <c r="P202" s="2"/>
      <c r="Q202" s="2"/>
    </row>
    <row r="203" spans="5:17" ht="18" customHeight="1">
      <c r="E203" s="2"/>
      <c r="F203" s="2"/>
      <c r="G203" s="2"/>
      <c r="O203" s="2"/>
      <c r="P203" s="2"/>
      <c r="Q203" s="2"/>
    </row>
    <row r="204" spans="5:17" ht="18" customHeight="1">
      <c r="E204" s="2"/>
      <c r="F204" s="2"/>
      <c r="G204" s="2"/>
      <c r="O204" s="2"/>
      <c r="P204" s="2"/>
      <c r="Q204" s="2"/>
    </row>
    <row r="205" spans="5:17" ht="18" customHeight="1">
      <c r="E205" s="2"/>
      <c r="F205" s="2"/>
      <c r="G205" s="2"/>
      <c r="O205" s="2"/>
      <c r="P205" s="2"/>
      <c r="Q205" s="2"/>
    </row>
    <row r="206" spans="5:17" ht="18" customHeight="1">
      <c r="E206" s="2"/>
      <c r="F206" s="2"/>
      <c r="G206" s="2"/>
      <c r="O206" s="2"/>
      <c r="P206" s="2"/>
      <c r="Q206" s="2"/>
    </row>
    <row r="207" spans="5:17" ht="18" customHeight="1">
      <c r="E207" s="2"/>
      <c r="F207" s="2"/>
      <c r="G207" s="2"/>
      <c r="O207" s="2"/>
      <c r="P207" s="2"/>
      <c r="Q207" s="2"/>
    </row>
    <row r="208" spans="5:17" ht="18" customHeight="1">
      <c r="E208" s="2"/>
      <c r="F208" s="2"/>
      <c r="G208" s="2"/>
      <c r="O208" s="2"/>
      <c r="P208" s="2"/>
      <c r="Q208" s="2"/>
    </row>
    <row r="209" spans="5:17" ht="18" customHeight="1">
      <c r="E209" s="2"/>
      <c r="F209" s="2"/>
      <c r="G209" s="2"/>
      <c r="O209" s="2"/>
      <c r="P209" s="2"/>
      <c r="Q209" s="2"/>
    </row>
    <row r="210" spans="5:17" ht="18" customHeight="1">
      <c r="E210" s="2"/>
      <c r="F210" s="2"/>
      <c r="G210" s="2"/>
      <c r="O210" s="2"/>
      <c r="P210" s="2"/>
      <c r="Q210" s="2"/>
    </row>
    <row r="211" spans="5:17" ht="18" customHeight="1">
      <c r="E211" s="2"/>
      <c r="F211" s="2"/>
      <c r="G211" s="2"/>
      <c r="O211" s="2"/>
      <c r="P211" s="2"/>
      <c r="Q211" s="2"/>
    </row>
    <row r="212" spans="5:17" ht="18" customHeight="1">
      <c r="E212" s="2"/>
      <c r="F212" s="2"/>
      <c r="G212" s="2"/>
      <c r="O212" s="2"/>
      <c r="P212" s="2"/>
      <c r="Q212" s="2"/>
    </row>
    <row r="213" spans="5:17" ht="18" customHeight="1">
      <c r="E213" s="2"/>
      <c r="F213" s="2"/>
      <c r="G213" s="2"/>
      <c r="O213" s="2"/>
      <c r="P213" s="2"/>
      <c r="Q213" s="2"/>
    </row>
    <row r="214" spans="5:17" ht="18" customHeight="1">
      <c r="E214" s="2"/>
      <c r="F214" s="2"/>
      <c r="G214" s="2"/>
      <c r="O214" s="2"/>
      <c r="P214" s="2"/>
      <c r="Q214" s="2"/>
    </row>
    <row r="215" spans="5:17" ht="18" customHeight="1">
      <c r="E215" s="2"/>
      <c r="F215" s="2"/>
      <c r="G215" s="2"/>
      <c r="O215" s="2"/>
      <c r="P215" s="2"/>
      <c r="Q215" s="2"/>
    </row>
    <row r="216" spans="5:17" ht="18" customHeight="1">
      <c r="E216" s="2"/>
      <c r="F216" s="2"/>
      <c r="G216" s="2"/>
      <c r="O216" s="2"/>
      <c r="P216" s="2"/>
      <c r="Q216" s="2"/>
    </row>
    <row r="217" spans="5:17" ht="18" customHeight="1">
      <c r="E217" s="2"/>
      <c r="F217" s="2"/>
      <c r="G217" s="2"/>
      <c r="O217" s="2"/>
      <c r="P217" s="2"/>
      <c r="Q217" s="2"/>
    </row>
    <row r="218" spans="5:17" ht="18" customHeight="1">
      <c r="E218" s="2"/>
      <c r="F218" s="2"/>
      <c r="G218" s="2"/>
      <c r="O218" s="2"/>
      <c r="P218" s="2"/>
      <c r="Q218" s="2"/>
    </row>
    <row r="219" spans="5:17" ht="18" customHeight="1">
      <c r="E219" s="2"/>
      <c r="F219" s="2"/>
      <c r="G219" s="2"/>
      <c r="O219" s="2"/>
      <c r="P219" s="2"/>
      <c r="Q219" s="2"/>
    </row>
    <row r="220" spans="5:17" ht="18" customHeight="1">
      <c r="E220" s="2"/>
      <c r="F220" s="2"/>
      <c r="G220" s="2"/>
      <c r="O220" s="2"/>
      <c r="P220" s="2"/>
      <c r="Q220" s="2"/>
    </row>
    <row r="221" spans="5:17" ht="18" customHeight="1">
      <c r="E221" s="2"/>
      <c r="F221" s="2"/>
      <c r="G221" s="2"/>
      <c r="O221" s="2"/>
      <c r="P221" s="2"/>
      <c r="Q221" s="2"/>
    </row>
    <row r="222" spans="5:17" ht="18" customHeight="1">
      <c r="E222" s="2"/>
      <c r="F222" s="2"/>
      <c r="G222" s="2"/>
      <c r="O222" s="2"/>
      <c r="P222" s="2"/>
      <c r="Q222" s="2"/>
    </row>
    <row r="223" spans="5:17" ht="18" customHeight="1">
      <c r="E223" s="2"/>
      <c r="F223" s="2"/>
      <c r="G223" s="2"/>
      <c r="O223" s="2"/>
      <c r="P223" s="2"/>
      <c r="Q223" s="2"/>
    </row>
    <row r="224" spans="5:17" ht="18" customHeight="1">
      <c r="E224" s="2"/>
      <c r="F224" s="2"/>
      <c r="G224" s="2"/>
      <c r="O224" s="2"/>
      <c r="P224" s="2"/>
      <c r="Q224" s="2"/>
    </row>
    <row r="225" spans="5:17" ht="18" customHeight="1">
      <c r="E225" s="2"/>
      <c r="F225" s="2"/>
      <c r="G225" s="2"/>
      <c r="O225" s="2"/>
      <c r="P225" s="2"/>
      <c r="Q225" s="2"/>
    </row>
    <row r="226" spans="5:17" ht="18" customHeight="1">
      <c r="E226" s="2"/>
      <c r="F226" s="2"/>
      <c r="G226" s="2"/>
      <c r="O226" s="2"/>
      <c r="P226" s="2"/>
      <c r="Q226" s="2"/>
    </row>
    <row r="227" spans="5:17" ht="18" customHeight="1">
      <c r="E227" s="2"/>
      <c r="F227" s="2"/>
      <c r="G227" s="2"/>
      <c r="O227" s="2"/>
      <c r="P227" s="2"/>
      <c r="Q227" s="2"/>
    </row>
    <row r="228" spans="5:17" ht="18" customHeight="1">
      <c r="E228" s="2"/>
      <c r="F228" s="2"/>
      <c r="G228" s="2"/>
      <c r="O228" s="2"/>
      <c r="P228" s="2"/>
      <c r="Q228" s="2"/>
    </row>
    <row r="229" spans="5:17" ht="18" customHeight="1">
      <c r="E229" s="2"/>
      <c r="F229" s="2"/>
      <c r="G229" s="2"/>
      <c r="O229" s="2"/>
      <c r="P229" s="2"/>
      <c r="Q229" s="2"/>
    </row>
    <row r="230" spans="5:17" ht="18" customHeight="1">
      <c r="E230" s="2"/>
      <c r="F230" s="2"/>
      <c r="G230" s="2"/>
      <c r="O230" s="2"/>
      <c r="P230" s="2"/>
      <c r="Q230" s="2"/>
    </row>
    <row r="231" spans="5:17" ht="18" customHeight="1">
      <c r="E231" s="2"/>
      <c r="F231" s="2"/>
      <c r="G231" s="2"/>
      <c r="O231" s="2"/>
      <c r="P231" s="2"/>
      <c r="Q231" s="2"/>
    </row>
    <row r="232" spans="5:17" ht="18" customHeight="1">
      <c r="E232" s="2"/>
      <c r="F232" s="2"/>
      <c r="G232" s="2"/>
      <c r="O232" s="2"/>
      <c r="P232" s="2"/>
      <c r="Q232" s="2"/>
    </row>
    <row r="233" spans="5:17" ht="18" customHeight="1">
      <c r="E233" s="2"/>
      <c r="F233" s="2"/>
      <c r="G233" s="2"/>
      <c r="O233" s="2"/>
      <c r="P233" s="2"/>
      <c r="Q233" s="2"/>
    </row>
    <row r="234" spans="5:17" ht="18" customHeight="1">
      <c r="E234" s="2"/>
      <c r="F234" s="2"/>
      <c r="G234" s="2"/>
      <c r="O234" s="2"/>
      <c r="P234" s="2"/>
      <c r="Q234" s="2"/>
    </row>
    <row r="235" spans="5:17" ht="18" customHeight="1">
      <c r="E235" s="2"/>
      <c r="F235" s="2"/>
      <c r="G235" s="2"/>
      <c r="O235" s="2"/>
      <c r="P235" s="2"/>
      <c r="Q235" s="2"/>
    </row>
    <row r="236" spans="5:17" ht="18" customHeight="1">
      <c r="E236" s="2"/>
      <c r="F236" s="2"/>
      <c r="G236" s="2"/>
      <c r="O236" s="2"/>
      <c r="P236" s="2"/>
      <c r="Q236" s="2"/>
    </row>
    <row r="237" spans="5:17" ht="18" customHeight="1">
      <c r="E237" s="2"/>
      <c r="F237" s="2"/>
      <c r="G237" s="2"/>
      <c r="O237" s="2"/>
      <c r="P237" s="2"/>
      <c r="Q237" s="2"/>
    </row>
    <row r="238" spans="5:17" ht="18" customHeight="1">
      <c r="E238" s="2"/>
      <c r="F238" s="2"/>
      <c r="G238" s="2"/>
      <c r="O238" s="2"/>
      <c r="P238" s="2"/>
      <c r="Q238" s="2"/>
    </row>
    <row r="239" spans="5:17" ht="18" customHeight="1">
      <c r="E239" s="2"/>
      <c r="F239" s="2"/>
      <c r="G239" s="2"/>
      <c r="O239" s="2"/>
      <c r="P239" s="2"/>
      <c r="Q239" s="2"/>
    </row>
    <row r="240" spans="5:17" ht="18" customHeight="1">
      <c r="E240" s="2"/>
      <c r="F240" s="2"/>
      <c r="G240" s="2"/>
      <c r="O240" s="2"/>
      <c r="P240" s="2"/>
      <c r="Q240" s="2"/>
    </row>
    <row r="241" spans="5:17" ht="18" customHeight="1">
      <c r="E241" s="2"/>
      <c r="F241" s="2"/>
      <c r="G241" s="2"/>
      <c r="O241" s="2"/>
      <c r="P241" s="2"/>
      <c r="Q241" s="2"/>
    </row>
    <row r="242" spans="5:17" ht="18" customHeight="1">
      <c r="E242" s="2"/>
      <c r="F242" s="2"/>
      <c r="G242" s="2"/>
      <c r="O242" s="2"/>
      <c r="P242" s="2"/>
      <c r="Q242" s="2"/>
    </row>
    <row r="243" spans="5:17" ht="18" customHeight="1">
      <c r="E243" s="2"/>
      <c r="F243" s="2"/>
      <c r="G243" s="2"/>
      <c r="O243" s="2"/>
      <c r="P243" s="2"/>
      <c r="Q243" s="2"/>
    </row>
    <row r="244" spans="5:17" ht="18" customHeight="1">
      <c r="E244" s="2"/>
      <c r="F244" s="2"/>
      <c r="G244" s="2"/>
      <c r="O244" s="2"/>
      <c r="P244" s="2"/>
      <c r="Q244" s="2"/>
    </row>
    <row r="245" spans="5:17" ht="18" customHeight="1">
      <c r="E245" s="2"/>
      <c r="F245" s="2"/>
      <c r="G245" s="2"/>
      <c r="O245" s="2"/>
      <c r="P245" s="2"/>
      <c r="Q245" s="2"/>
    </row>
    <row r="246" spans="5:17" ht="18" customHeight="1">
      <c r="E246" s="2"/>
      <c r="F246" s="2"/>
      <c r="G246" s="2"/>
      <c r="O246" s="2"/>
      <c r="P246" s="2"/>
      <c r="Q246" s="2"/>
    </row>
    <row r="247" spans="5:17" ht="18" customHeight="1">
      <c r="E247" s="2"/>
      <c r="F247" s="2"/>
      <c r="G247" s="2"/>
      <c r="O247" s="2"/>
      <c r="P247" s="2"/>
      <c r="Q247" s="2"/>
    </row>
    <row r="248" spans="5:17" ht="18" customHeight="1">
      <c r="E248" s="2"/>
      <c r="F248" s="2"/>
      <c r="G248" s="2"/>
      <c r="O248" s="2"/>
      <c r="P248" s="2"/>
      <c r="Q248" s="2"/>
    </row>
    <row r="249" spans="5:17" ht="18" customHeight="1">
      <c r="E249" s="2"/>
      <c r="F249" s="2"/>
      <c r="G249" s="2"/>
      <c r="O249" s="2"/>
      <c r="P249" s="2"/>
      <c r="Q249" s="2"/>
    </row>
    <row r="250" spans="5:17" ht="18" customHeight="1">
      <c r="E250" s="2"/>
      <c r="F250" s="2"/>
      <c r="G250" s="2"/>
      <c r="O250" s="2"/>
      <c r="P250" s="2"/>
      <c r="Q250" s="2"/>
    </row>
    <row r="251" spans="5:17" ht="18" customHeight="1">
      <c r="E251" s="2"/>
      <c r="F251" s="2"/>
      <c r="G251" s="2"/>
      <c r="O251" s="2"/>
      <c r="P251" s="2"/>
      <c r="Q251" s="2"/>
    </row>
    <row r="252" spans="5:17" ht="18" customHeight="1">
      <c r="E252" s="2"/>
      <c r="F252" s="2"/>
      <c r="G252" s="2"/>
      <c r="O252" s="2"/>
      <c r="P252" s="2"/>
      <c r="Q252" s="2"/>
    </row>
    <row r="253" spans="5:17" ht="18" customHeight="1">
      <c r="E253" s="2"/>
      <c r="F253" s="2"/>
      <c r="G253" s="2"/>
      <c r="O253" s="2"/>
      <c r="P253" s="2"/>
      <c r="Q253" s="2"/>
    </row>
    <row r="254" spans="5:17" ht="18" customHeight="1">
      <c r="E254" s="2"/>
      <c r="F254" s="2"/>
      <c r="G254" s="2"/>
      <c r="O254" s="2"/>
      <c r="P254" s="2"/>
      <c r="Q254" s="2"/>
    </row>
    <row r="255" spans="5:17" ht="18" customHeight="1">
      <c r="E255" s="2"/>
      <c r="F255" s="2"/>
      <c r="G255" s="2"/>
      <c r="O255" s="2"/>
      <c r="P255" s="2"/>
      <c r="Q255" s="2"/>
    </row>
    <row r="256" spans="5:17" ht="18" customHeight="1">
      <c r="E256" s="2"/>
      <c r="F256" s="2"/>
      <c r="G256" s="2"/>
      <c r="O256" s="2"/>
      <c r="P256" s="2"/>
      <c r="Q256" s="2"/>
    </row>
    <row r="257" spans="5:17" ht="18" customHeight="1">
      <c r="E257" s="2"/>
      <c r="F257" s="2"/>
      <c r="G257" s="2"/>
      <c r="O257" s="2"/>
      <c r="P257" s="2"/>
      <c r="Q257" s="2"/>
    </row>
    <row r="258" spans="5:17" ht="18" customHeight="1">
      <c r="E258" s="2"/>
      <c r="F258" s="2"/>
      <c r="G258" s="2"/>
      <c r="O258" s="2"/>
      <c r="P258" s="2"/>
      <c r="Q258" s="2"/>
    </row>
    <row r="259" spans="5:17" ht="18" customHeight="1">
      <c r="E259" s="2"/>
      <c r="F259" s="2"/>
      <c r="G259" s="2"/>
      <c r="O259" s="2"/>
      <c r="P259" s="2"/>
      <c r="Q259" s="2"/>
    </row>
    <row r="260" spans="5:17" ht="18" customHeight="1">
      <c r="E260" s="2"/>
      <c r="F260" s="2"/>
      <c r="G260" s="2"/>
      <c r="O260" s="2"/>
      <c r="P260" s="2"/>
      <c r="Q260" s="2"/>
    </row>
    <row r="261" spans="5:17" ht="18" customHeight="1">
      <c r="E261" s="2"/>
      <c r="F261" s="2"/>
      <c r="G261" s="2"/>
      <c r="O261" s="2"/>
      <c r="P261" s="2"/>
      <c r="Q261" s="2"/>
    </row>
    <row r="262" spans="5:17" ht="18" customHeight="1">
      <c r="E262" s="2"/>
      <c r="F262" s="2"/>
      <c r="G262" s="2"/>
      <c r="O262" s="2"/>
      <c r="P262" s="2"/>
      <c r="Q262" s="2"/>
    </row>
    <row r="263" spans="5:17" ht="18" customHeight="1">
      <c r="E263" s="2"/>
      <c r="F263" s="2"/>
      <c r="G263" s="2"/>
      <c r="O263" s="2"/>
      <c r="P263" s="2"/>
      <c r="Q263" s="2"/>
    </row>
    <row r="264" spans="5:17" ht="18" customHeight="1">
      <c r="E264" s="2"/>
      <c r="F264" s="2"/>
      <c r="G264" s="2"/>
      <c r="O264" s="2"/>
      <c r="P264" s="2"/>
      <c r="Q264" s="2"/>
    </row>
    <row r="265" spans="5:17" ht="18" customHeight="1">
      <c r="E265" s="2"/>
      <c r="F265" s="2"/>
      <c r="G265" s="2"/>
      <c r="O265" s="2"/>
      <c r="P265" s="2"/>
      <c r="Q265" s="2"/>
    </row>
    <row r="266" spans="5:17" ht="18" customHeight="1">
      <c r="E266" s="2"/>
      <c r="F266" s="2"/>
      <c r="G266" s="2"/>
      <c r="O266" s="2"/>
      <c r="P266" s="2"/>
      <c r="Q266" s="2"/>
    </row>
    <row r="267" spans="5:17" ht="18" customHeight="1">
      <c r="E267" s="2"/>
      <c r="F267" s="2"/>
      <c r="G267" s="2"/>
      <c r="O267" s="2"/>
      <c r="P267" s="2"/>
      <c r="Q267" s="2"/>
    </row>
    <row r="268" spans="5:17" ht="18" customHeight="1">
      <c r="E268" s="2"/>
      <c r="F268" s="2"/>
      <c r="G268" s="2"/>
      <c r="O268" s="2"/>
      <c r="P268" s="2"/>
      <c r="Q268" s="2"/>
    </row>
    <row r="269" spans="5:17" ht="18" customHeight="1">
      <c r="E269" s="2"/>
      <c r="F269" s="2"/>
      <c r="G269" s="2"/>
      <c r="O269" s="2"/>
      <c r="P269" s="2"/>
      <c r="Q269" s="2"/>
    </row>
    <row r="270" spans="5:17" ht="18" customHeight="1">
      <c r="E270" s="2"/>
      <c r="F270" s="2"/>
      <c r="G270" s="2"/>
      <c r="O270" s="2"/>
      <c r="P270" s="2"/>
      <c r="Q270" s="2"/>
    </row>
    <row r="271" spans="5:17" ht="18" customHeight="1">
      <c r="E271" s="2"/>
      <c r="F271" s="2"/>
      <c r="G271" s="2"/>
      <c r="O271" s="2"/>
      <c r="P271" s="2"/>
      <c r="Q271" s="2"/>
    </row>
    <row r="272" spans="5:17" ht="18" customHeight="1">
      <c r="E272" s="2"/>
      <c r="F272" s="2"/>
      <c r="G272" s="2"/>
      <c r="O272" s="2"/>
      <c r="P272" s="2"/>
      <c r="Q272" s="2"/>
    </row>
    <row r="273" spans="5:17" ht="18" customHeight="1">
      <c r="E273" s="2"/>
      <c r="F273" s="2"/>
      <c r="G273" s="2"/>
      <c r="O273" s="2"/>
      <c r="P273" s="2"/>
      <c r="Q273" s="2"/>
    </row>
    <row r="274" spans="5:17" ht="18" customHeight="1">
      <c r="E274" s="2"/>
      <c r="F274" s="2"/>
      <c r="G274" s="2"/>
      <c r="O274" s="2"/>
      <c r="P274" s="2"/>
      <c r="Q274" s="2"/>
    </row>
    <row r="275" spans="5:17" ht="18" customHeight="1">
      <c r="E275" s="2"/>
      <c r="F275" s="2"/>
      <c r="G275" s="2"/>
      <c r="O275" s="2"/>
      <c r="P275" s="2"/>
      <c r="Q275" s="2"/>
    </row>
    <row r="276" spans="5:17" ht="18" customHeight="1">
      <c r="E276" s="2"/>
      <c r="F276" s="2"/>
      <c r="G276" s="2"/>
      <c r="O276" s="2"/>
      <c r="P276" s="2"/>
      <c r="Q276" s="2"/>
    </row>
    <row r="277" spans="5:17" ht="18" customHeight="1">
      <c r="E277" s="2"/>
      <c r="F277" s="2"/>
      <c r="G277" s="2"/>
      <c r="O277" s="2"/>
      <c r="P277" s="2"/>
      <c r="Q277" s="2"/>
    </row>
    <row r="278" spans="5:17" ht="18" customHeight="1">
      <c r="E278" s="2"/>
      <c r="F278" s="2"/>
      <c r="G278" s="2"/>
      <c r="O278" s="2"/>
      <c r="P278" s="2"/>
      <c r="Q278" s="2"/>
    </row>
    <row r="279" spans="5:17" ht="18" customHeight="1">
      <c r="E279" s="2"/>
      <c r="F279" s="2"/>
      <c r="G279" s="2"/>
      <c r="O279" s="2"/>
      <c r="P279" s="2"/>
      <c r="Q279" s="2"/>
    </row>
    <row r="280" spans="5:17" ht="18" customHeight="1">
      <c r="E280" s="2"/>
      <c r="F280" s="2"/>
      <c r="G280" s="2"/>
      <c r="O280" s="2"/>
      <c r="P280" s="2"/>
      <c r="Q280" s="2"/>
    </row>
    <row r="281" spans="5:17" ht="18" customHeight="1">
      <c r="E281" s="2"/>
      <c r="F281" s="2"/>
      <c r="G281" s="2"/>
      <c r="O281" s="2"/>
      <c r="P281" s="2"/>
      <c r="Q281" s="2"/>
    </row>
    <row r="282" spans="5:17" ht="18" customHeight="1">
      <c r="E282" s="2"/>
      <c r="F282" s="2"/>
      <c r="G282" s="2"/>
      <c r="O282" s="2"/>
      <c r="P282" s="2"/>
      <c r="Q282" s="2"/>
    </row>
    <row r="283" spans="5:17" ht="18" customHeight="1">
      <c r="E283" s="2"/>
      <c r="F283" s="2"/>
      <c r="G283" s="2"/>
      <c r="O283" s="2"/>
      <c r="P283" s="2"/>
      <c r="Q283" s="2"/>
    </row>
    <row r="284" spans="5:17" ht="18" customHeight="1">
      <c r="E284" s="2"/>
      <c r="F284" s="2"/>
      <c r="G284" s="2"/>
      <c r="O284" s="2"/>
      <c r="P284" s="2"/>
      <c r="Q284" s="2"/>
    </row>
    <row r="285" spans="5:17" ht="18" customHeight="1">
      <c r="E285" s="2"/>
      <c r="F285" s="2"/>
      <c r="G285" s="2"/>
      <c r="O285" s="2"/>
      <c r="P285" s="2"/>
      <c r="Q285" s="2"/>
    </row>
    <row r="286" spans="5:17" ht="18" customHeight="1">
      <c r="E286" s="2"/>
      <c r="F286" s="2"/>
      <c r="G286" s="2"/>
      <c r="O286" s="2"/>
      <c r="P286" s="2"/>
      <c r="Q286" s="2"/>
    </row>
    <row r="287" spans="5:17" ht="18" customHeight="1">
      <c r="E287" s="2"/>
      <c r="F287" s="2"/>
      <c r="G287" s="2"/>
      <c r="O287" s="2"/>
      <c r="P287" s="2"/>
      <c r="Q287" s="2"/>
    </row>
    <row r="288" spans="5:17" ht="18" customHeight="1">
      <c r="E288" s="2"/>
      <c r="F288" s="2"/>
      <c r="G288" s="2"/>
      <c r="O288" s="2"/>
      <c r="P288" s="2"/>
      <c r="Q288" s="2"/>
    </row>
    <row r="289" spans="5:17" ht="18" customHeight="1">
      <c r="E289" s="2"/>
      <c r="F289" s="2"/>
      <c r="G289" s="2"/>
      <c r="O289" s="2"/>
      <c r="P289" s="2"/>
      <c r="Q289" s="2"/>
    </row>
    <row r="290" spans="5:17" ht="18" customHeight="1">
      <c r="E290" s="2"/>
      <c r="F290" s="2"/>
      <c r="G290" s="2"/>
      <c r="O290" s="2"/>
      <c r="P290" s="2"/>
      <c r="Q290" s="2"/>
    </row>
    <row r="291" spans="5:17" ht="18" customHeight="1">
      <c r="E291" s="2"/>
      <c r="F291" s="2"/>
      <c r="G291" s="2"/>
      <c r="O291" s="2"/>
      <c r="P291" s="2"/>
      <c r="Q291" s="2"/>
    </row>
    <row r="292" spans="5:17" ht="18" customHeight="1">
      <c r="E292" s="2"/>
      <c r="F292" s="2"/>
      <c r="G292" s="2"/>
      <c r="O292" s="2"/>
      <c r="P292" s="2"/>
      <c r="Q292" s="2"/>
    </row>
    <row r="293" spans="5:17" ht="18" customHeight="1">
      <c r="E293" s="2"/>
      <c r="F293" s="2"/>
      <c r="G293" s="2"/>
      <c r="O293" s="2"/>
      <c r="P293" s="2"/>
      <c r="Q293" s="2"/>
    </row>
    <row r="294" spans="5:17" ht="18" customHeight="1">
      <c r="E294" s="2"/>
      <c r="F294" s="2"/>
      <c r="G294" s="2"/>
      <c r="O294" s="2"/>
      <c r="P294" s="2"/>
      <c r="Q294" s="2"/>
    </row>
    <row r="295" spans="5:17" ht="18" customHeight="1">
      <c r="E295" s="2"/>
      <c r="F295" s="2"/>
      <c r="G295" s="2"/>
      <c r="O295" s="2"/>
      <c r="P295" s="2"/>
      <c r="Q295" s="2"/>
    </row>
    <row r="296" spans="5:17" ht="18" customHeight="1">
      <c r="E296" s="2"/>
      <c r="F296" s="2"/>
      <c r="G296" s="2"/>
      <c r="O296" s="2"/>
      <c r="P296" s="2"/>
      <c r="Q296" s="2"/>
    </row>
    <row r="297" spans="5:17" ht="18" customHeight="1">
      <c r="E297" s="2"/>
      <c r="F297" s="2"/>
      <c r="G297" s="2"/>
      <c r="O297" s="2"/>
      <c r="P297" s="2"/>
      <c r="Q297" s="2"/>
    </row>
    <row r="298" spans="5:17" ht="18" customHeight="1">
      <c r="E298" s="2"/>
      <c r="F298" s="2"/>
      <c r="G298" s="2"/>
      <c r="O298" s="2"/>
      <c r="P298" s="2"/>
      <c r="Q298" s="2"/>
    </row>
    <row r="299" spans="5:17" ht="18" customHeight="1">
      <c r="E299" s="2"/>
      <c r="F299" s="2"/>
      <c r="G299" s="2"/>
      <c r="O299" s="2"/>
      <c r="P299" s="2"/>
      <c r="Q299" s="2"/>
    </row>
    <row r="300" spans="5:17" ht="18" customHeight="1">
      <c r="E300" s="2"/>
      <c r="F300" s="2"/>
      <c r="G300" s="2"/>
      <c r="O300" s="2"/>
      <c r="P300" s="2"/>
      <c r="Q300" s="2"/>
    </row>
    <row r="301" spans="5:17" ht="18" customHeight="1">
      <c r="E301" s="2"/>
      <c r="F301" s="2"/>
      <c r="G301" s="2"/>
      <c r="O301" s="2"/>
      <c r="P301" s="2"/>
      <c r="Q301" s="2"/>
    </row>
    <row r="302" spans="5:17" ht="18" customHeight="1">
      <c r="E302" s="2"/>
      <c r="F302" s="2"/>
      <c r="G302" s="2"/>
      <c r="O302" s="2"/>
      <c r="P302" s="2"/>
      <c r="Q302" s="2"/>
    </row>
    <row r="303" spans="5:17" ht="18" customHeight="1">
      <c r="E303" s="2"/>
      <c r="F303" s="2"/>
      <c r="G303" s="2"/>
      <c r="O303" s="2"/>
      <c r="P303" s="2"/>
      <c r="Q303" s="2"/>
    </row>
    <row r="304" spans="5:17" ht="18" customHeight="1">
      <c r="E304" s="2"/>
      <c r="F304" s="2"/>
      <c r="G304" s="2"/>
      <c r="O304" s="2"/>
      <c r="P304" s="2"/>
      <c r="Q304" s="2"/>
    </row>
    <row r="305" spans="5:17" ht="18" customHeight="1">
      <c r="E305" s="2"/>
      <c r="F305" s="2"/>
      <c r="G305" s="2"/>
      <c r="O305" s="2"/>
      <c r="P305" s="2"/>
      <c r="Q305" s="2"/>
    </row>
    <row r="306" spans="5:17" ht="18" customHeight="1">
      <c r="E306" s="2"/>
      <c r="F306" s="2"/>
      <c r="G306" s="2"/>
      <c r="O306" s="2"/>
      <c r="P306" s="2"/>
      <c r="Q306" s="2"/>
    </row>
    <row r="307" spans="5:17" ht="18" customHeight="1">
      <c r="E307" s="2"/>
      <c r="F307" s="2"/>
      <c r="G307" s="2"/>
      <c r="O307" s="2"/>
      <c r="P307" s="2"/>
      <c r="Q307" s="2"/>
    </row>
    <row r="308" spans="5:17" ht="18" customHeight="1">
      <c r="E308" s="2"/>
      <c r="F308" s="2"/>
      <c r="G308" s="2"/>
      <c r="O308" s="2"/>
      <c r="P308" s="2"/>
      <c r="Q308" s="2"/>
    </row>
    <row r="309" spans="5:17" ht="18" customHeight="1">
      <c r="E309" s="2"/>
      <c r="F309" s="2"/>
      <c r="G309" s="2"/>
      <c r="O309" s="2"/>
      <c r="P309" s="2"/>
      <c r="Q309" s="2"/>
    </row>
    <row r="310" spans="5:17" ht="18" customHeight="1">
      <c r="E310" s="2"/>
      <c r="F310" s="2"/>
      <c r="G310" s="2"/>
      <c r="O310" s="2"/>
      <c r="P310" s="2"/>
      <c r="Q310" s="2"/>
    </row>
    <row r="311" spans="5:17" ht="18" customHeight="1">
      <c r="E311" s="2"/>
      <c r="F311" s="2"/>
      <c r="G311" s="2"/>
      <c r="O311" s="2"/>
      <c r="P311" s="2"/>
      <c r="Q311" s="2"/>
    </row>
    <row r="312" spans="5:17" ht="18" customHeight="1">
      <c r="E312" s="2"/>
      <c r="F312" s="2"/>
      <c r="G312" s="2"/>
      <c r="O312" s="2"/>
      <c r="P312" s="2"/>
      <c r="Q312" s="2"/>
    </row>
    <row r="313" spans="5:17" ht="18" customHeight="1">
      <c r="E313" s="2"/>
      <c r="F313" s="2"/>
      <c r="G313" s="2"/>
      <c r="O313" s="2"/>
      <c r="P313" s="2"/>
      <c r="Q313" s="2"/>
    </row>
    <row r="314" spans="5:17" ht="18" customHeight="1">
      <c r="E314" s="2"/>
      <c r="F314" s="2"/>
      <c r="G314" s="2"/>
      <c r="O314" s="2"/>
      <c r="P314" s="2"/>
      <c r="Q314" s="2"/>
    </row>
    <row r="315" spans="5:17" ht="18" customHeight="1">
      <c r="E315" s="2"/>
      <c r="F315" s="2"/>
      <c r="G315" s="2"/>
      <c r="O315" s="2"/>
      <c r="P315" s="2"/>
      <c r="Q315" s="2"/>
    </row>
    <row r="316" spans="5:17" ht="18" customHeight="1">
      <c r="E316" s="2"/>
      <c r="F316" s="2"/>
      <c r="G316" s="2"/>
      <c r="O316" s="2"/>
      <c r="P316" s="2"/>
      <c r="Q316" s="2"/>
    </row>
    <row r="317" spans="5:17" ht="18" customHeight="1">
      <c r="E317" s="2"/>
      <c r="F317" s="2"/>
      <c r="G317" s="2"/>
      <c r="O317" s="2"/>
      <c r="P317" s="2"/>
      <c r="Q317" s="2"/>
    </row>
    <row r="318" spans="5:17" ht="18" customHeight="1">
      <c r="E318" s="2"/>
      <c r="F318" s="2"/>
      <c r="G318" s="2"/>
      <c r="O318" s="2"/>
      <c r="P318" s="2"/>
      <c r="Q318" s="2"/>
    </row>
    <row r="319" spans="5:17" ht="18" customHeight="1">
      <c r="E319" s="2"/>
      <c r="F319" s="2"/>
      <c r="G319" s="2"/>
      <c r="O319" s="2"/>
      <c r="P319" s="2"/>
      <c r="Q319" s="2"/>
    </row>
    <row r="320" spans="5:17" ht="18" customHeight="1">
      <c r="E320" s="2"/>
      <c r="F320" s="2"/>
      <c r="G320" s="2"/>
      <c r="O320" s="2"/>
      <c r="P320" s="2"/>
      <c r="Q320" s="2"/>
    </row>
    <row r="321" spans="5:17" ht="18" customHeight="1">
      <c r="E321" s="2"/>
      <c r="F321" s="2"/>
      <c r="G321" s="2"/>
      <c r="O321" s="2"/>
      <c r="P321" s="2"/>
      <c r="Q321" s="2"/>
    </row>
    <row r="322" spans="5:17" ht="18" customHeight="1">
      <c r="E322" s="2"/>
      <c r="F322" s="2"/>
      <c r="G322" s="2"/>
      <c r="O322" s="2"/>
      <c r="P322" s="2"/>
      <c r="Q322" s="2"/>
    </row>
    <row r="323" spans="5:17" ht="18" customHeight="1">
      <c r="E323" s="2"/>
      <c r="F323" s="2"/>
      <c r="G323" s="2"/>
      <c r="O323" s="2"/>
      <c r="P323" s="2"/>
      <c r="Q323" s="2"/>
    </row>
    <row r="324" spans="5:17" ht="18" customHeight="1">
      <c r="E324" s="2"/>
      <c r="F324" s="2"/>
      <c r="G324" s="2"/>
      <c r="O324" s="2"/>
      <c r="P324" s="2"/>
      <c r="Q324" s="2"/>
    </row>
    <row r="325" spans="5:17" ht="18" customHeight="1">
      <c r="E325" s="2"/>
      <c r="F325" s="2"/>
      <c r="G325" s="2"/>
      <c r="O325" s="2"/>
      <c r="P325" s="2"/>
      <c r="Q325" s="2"/>
    </row>
    <row r="326" spans="5:17" ht="18" customHeight="1">
      <c r="E326" s="2"/>
      <c r="F326" s="2"/>
      <c r="G326" s="2"/>
      <c r="O326" s="2"/>
      <c r="P326" s="2"/>
      <c r="Q326" s="2"/>
    </row>
    <row r="327" spans="5:17" ht="18" customHeight="1">
      <c r="E327" s="2"/>
      <c r="F327" s="2"/>
      <c r="G327" s="2"/>
      <c r="O327" s="2"/>
      <c r="P327" s="2"/>
      <c r="Q327" s="2"/>
    </row>
    <row r="328" spans="5:17" ht="18" customHeight="1">
      <c r="E328" s="2"/>
      <c r="F328" s="2"/>
      <c r="G328" s="2"/>
      <c r="O328" s="2"/>
      <c r="P328" s="2"/>
      <c r="Q328" s="2"/>
    </row>
    <row r="329" spans="5:17" ht="18" customHeight="1">
      <c r="E329" s="2"/>
      <c r="F329" s="2"/>
      <c r="G329" s="2"/>
      <c r="O329" s="2"/>
      <c r="P329" s="2"/>
      <c r="Q329" s="2"/>
    </row>
    <row r="330" spans="5:17" ht="18" customHeight="1">
      <c r="E330" s="2"/>
      <c r="F330" s="2"/>
      <c r="G330" s="2"/>
      <c r="O330" s="2"/>
      <c r="P330" s="2"/>
      <c r="Q330" s="2"/>
    </row>
    <row r="331" spans="5:17" ht="18" customHeight="1">
      <c r="E331" s="2"/>
      <c r="F331" s="2"/>
      <c r="G331" s="2"/>
      <c r="O331" s="2"/>
      <c r="P331" s="2"/>
      <c r="Q331" s="2"/>
    </row>
    <row r="332" spans="5:17" ht="18" customHeight="1">
      <c r="E332" s="2"/>
      <c r="F332" s="2"/>
      <c r="G332" s="2"/>
      <c r="O332" s="2"/>
      <c r="P332" s="2"/>
      <c r="Q332" s="2"/>
    </row>
    <row r="333" spans="5:17" ht="18" customHeight="1">
      <c r="E333" s="2"/>
      <c r="F333" s="2"/>
      <c r="G333" s="2"/>
      <c r="O333" s="2"/>
      <c r="P333" s="2"/>
      <c r="Q333" s="2"/>
    </row>
    <row r="334" spans="5:17" ht="18" customHeight="1">
      <c r="E334" s="2"/>
      <c r="F334" s="2"/>
      <c r="G334" s="2"/>
      <c r="O334" s="2"/>
      <c r="P334" s="2"/>
      <c r="Q334" s="2"/>
    </row>
    <row r="335" spans="5:17" ht="18" customHeight="1">
      <c r="E335" s="2"/>
      <c r="F335" s="2"/>
      <c r="G335" s="2"/>
      <c r="O335" s="2"/>
      <c r="P335" s="2"/>
      <c r="Q335" s="2"/>
    </row>
    <row r="336" spans="5:17" ht="18" customHeight="1">
      <c r="E336" s="2"/>
      <c r="F336" s="2"/>
      <c r="G336" s="2"/>
      <c r="O336" s="2"/>
      <c r="P336" s="2"/>
      <c r="Q336" s="2"/>
    </row>
    <row r="337" spans="5:17" ht="18" customHeight="1">
      <c r="E337" s="2"/>
      <c r="F337" s="2"/>
      <c r="G337" s="2"/>
      <c r="O337" s="2"/>
      <c r="P337" s="2"/>
      <c r="Q337" s="2"/>
    </row>
    <row r="338" spans="5:17" ht="18" customHeight="1">
      <c r="E338" s="2"/>
      <c r="F338" s="2"/>
      <c r="G338" s="2"/>
      <c r="O338" s="2"/>
      <c r="P338" s="2"/>
      <c r="Q338" s="2"/>
    </row>
    <row r="339" spans="5:17" ht="18" customHeight="1">
      <c r="E339" s="2"/>
      <c r="F339" s="2"/>
      <c r="G339" s="2"/>
      <c r="O339" s="2"/>
      <c r="P339" s="2"/>
      <c r="Q339" s="2"/>
    </row>
    <row r="340" spans="5:17" ht="18" customHeight="1">
      <c r="E340" s="2"/>
      <c r="F340" s="2"/>
      <c r="G340" s="2"/>
      <c r="O340" s="2"/>
      <c r="P340" s="2"/>
      <c r="Q340" s="2"/>
    </row>
    <row r="341" spans="5:17" ht="18" customHeight="1">
      <c r="E341" s="2"/>
      <c r="F341" s="2"/>
      <c r="G341" s="2"/>
      <c r="O341" s="2"/>
      <c r="P341" s="2"/>
      <c r="Q341" s="2"/>
    </row>
    <row r="342" spans="5:17" ht="18" customHeight="1">
      <c r="E342" s="2"/>
      <c r="F342" s="2"/>
      <c r="G342" s="2"/>
      <c r="O342" s="2"/>
      <c r="P342" s="2"/>
      <c r="Q342" s="2"/>
    </row>
    <row r="343" spans="5:17" ht="18" customHeight="1">
      <c r="E343" s="2"/>
      <c r="F343" s="2"/>
      <c r="G343" s="2"/>
      <c r="O343" s="2"/>
      <c r="P343" s="2"/>
      <c r="Q343" s="2"/>
    </row>
    <row r="344" spans="5:17" ht="18" customHeight="1">
      <c r="E344" s="2"/>
      <c r="F344" s="2"/>
      <c r="G344" s="2"/>
      <c r="O344" s="2"/>
      <c r="P344" s="2"/>
      <c r="Q344" s="2"/>
    </row>
    <row r="345" spans="5:17" ht="18" customHeight="1">
      <c r="E345" s="2"/>
      <c r="F345" s="2"/>
      <c r="G345" s="2"/>
      <c r="O345" s="2"/>
      <c r="P345" s="2"/>
      <c r="Q345" s="2"/>
    </row>
    <row r="346" spans="5:17" ht="18" customHeight="1">
      <c r="E346" s="2"/>
      <c r="F346" s="2"/>
      <c r="G346" s="2"/>
      <c r="O346" s="2"/>
      <c r="P346" s="2"/>
      <c r="Q346" s="2"/>
    </row>
    <row r="347" spans="5:17" ht="18" customHeight="1">
      <c r="E347" s="2"/>
      <c r="F347" s="2"/>
      <c r="G347" s="2"/>
      <c r="O347" s="2"/>
      <c r="P347" s="2"/>
      <c r="Q347" s="2"/>
    </row>
    <row r="348" spans="5:17" ht="18" customHeight="1">
      <c r="E348" s="2"/>
      <c r="F348" s="2"/>
      <c r="G348" s="2"/>
      <c r="O348" s="2"/>
      <c r="P348" s="2"/>
      <c r="Q348" s="2"/>
    </row>
    <row r="349" spans="5:17" ht="18" customHeight="1">
      <c r="E349" s="2"/>
      <c r="F349" s="2"/>
      <c r="G349" s="2"/>
      <c r="O349" s="2"/>
      <c r="P349" s="2"/>
      <c r="Q349" s="2"/>
    </row>
    <row r="350" spans="5:17" ht="18" customHeight="1">
      <c r="E350" s="2"/>
      <c r="F350" s="2"/>
      <c r="G350" s="2"/>
      <c r="O350" s="2"/>
      <c r="P350" s="2"/>
      <c r="Q350" s="2"/>
    </row>
    <row r="351" spans="5:17" ht="18" customHeight="1">
      <c r="E351" s="2"/>
      <c r="F351" s="2"/>
      <c r="G351" s="2"/>
      <c r="O351" s="2"/>
      <c r="P351" s="2"/>
      <c r="Q351" s="2"/>
    </row>
    <row r="352" spans="5:17" ht="18" customHeight="1">
      <c r="E352" s="2"/>
      <c r="F352" s="2"/>
      <c r="G352" s="2"/>
      <c r="O352" s="2"/>
      <c r="P352" s="2"/>
      <c r="Q352" s="2"/>
    </row>
    <row r="353" spans="5:17" ht="18" customHeight="1">
      <c r="E353" s="2"/>
      <c r="F353" s="2"/>
      <c r="G353" s="2"/>
      <c r="O353" s="2"/>
      <c r="P353" s="2"/>
      <c r="Q353" s="2"/>
    </row>
    <row r="354" spans="5:17" ht="18" customHeight="1">
      <c r="E354" s="2"/>
      <c r="F354" s="2"/>
      <c r="G354" s="2"/>
      <c r="O354" s="2"/>
      <c r="P354" s="2"/>
      <c r="Q354" s="2"/>
    </row>
    <row r="355" spans="5:17" ht="18" customHeight="1">
      <c r="E355" s="2"/>
      <c r="F355" s="2"/>
      <c r="G355" s="2"/>
      <c r="O355" s="2"/>
      <c r="P355" s="2"/>
      <c r="Q355" s="2"/>
    </row>
    <row r="356" spans="5:17" ht="18" customHeight="1">
      <c r="E356" s="2"/>
      <c r="F356" s="2"/>
      <c r="G356" s="2"/>
      <c r="O356" s="2"/>
      <c r="P356" s="2"/>
      <c r="Q356" s="2"/>
    </row>
    <row r="357" spans="5:17" ht="18" customHeight="1">
      <c r="E357" s="2"/>
      <c r="F357" s="2"/>
      <c r="G357" s="2"/>
      <c r="O357" s="2"/>
      <c r="P357" s="2"/>
      <c r="Q357" s="2"/>
    </row>
    <row r="358" spans="5:17" ht="18" customHeight="1">
      <c r="E358" s="2"/>
      <c r="F358" s="2"/>
      <c r="G358" s="2"/>
      <c r="O358" s="2"/>
      <c r="P358" s="2"/>
      <c r="Q358" s="2"/>
    </row>
    <row r="359" spans="5:17" ht="18" customHeight="1">
      <c r="E359" s="2"/>
      <c r="F359" s="2"/>
      <c r="G359" s="2"/>
      <c r="O359" s="2"/>
      <c r="P359" s="2"/>
      <c r="Q359" s="2"/>
    </row>
    <row r="360" spans="5:17" ht="18" customHeight="1">
      <c r="E360" s="2"/>
      <c r="F360" s="2"/>
      <c r="G360" s="2"/>
      <c r="O360" s="2"/>
      <c r="P360" s="2"/>
      <c r="Q360" s="2"/>
    </row>
    <row r="361" spans="5:17" ht="18" customHeight="1">
      <c r="E361" s="2"/>
      <c r="F361" s="2"/>
      <c r="G361" s="2"/>
      <c r="O361" s="2"/>
      <c r="P361" s="2"/>
      <c r="Q361" s="2"/>
    </row>
    <row r="362" spans="5:17" ht="18" customHeight="1">
      <c r="E362" s="2"/>
      <c r="F362" s="2"/>
      <c r="G362" s="2"/>
      <c r="O362" s="2"/>
      <c r="P362" s="2"/>
      <c r="Q362" s="2"/>
    </row>
    <row r="363" spans="5:17" ht="18" customHeight="1">
      <c r="E363" s="2"/>
      <c r="F363" s="2"/>
      <c r="G363" s="2"/>
      <c r="O363" s="2"/>
      <c r="P363" s="2"/>
      <c r="Q363" s="2"/>
    </row>
    <row r="364" spans="5:17" ht="18" customHeight="1">
      <c r="E364" s="2"/>
      <c r="F364" s="2"/>
      <c r="G364" s="2"/>
      <c r="O364" s="2"/>
      <c r="P364" s="2"/>
      <c r="Q364" s="2"/>
    </row>
    <row r="365" spans="5:17" ht="18" customHeight="1">
      <c r="E365" s="2"/>
      <c r="F365" s="2"/>
      <c r="G365" s="2"/>
      <c r="O365" s="2"/>
      <c r="P365" s="2"/>
      <c r="Q365" s="2"/>
    </row>
    <row r="366" spans="5:17" ht="18" customHeight="1">
      <c r="E366" s="2"/>
      <c r="F366" s="2"/>
      <c r="G366" s="2"/>
      <c r="O366" s="2"/>
      <c r="P366" s="2"/>
      <c r="Q366" s="2"/>
    </row>
    <row r="367" spans="5:17" ht="18" customHeight="1">
      <c r="E367" s="2"/>
      <c r="F367" s="2"/>
      <c r="G367" s="2"/>
      <c r="O367" s="2"/>
      <c r="P367" s="2"/>
      <c r="Q367" s="2"/>
    </row>
    <row r="368" spans="5:17" ht="18" customHeight="1">
      <c r="E368" s="2"/>
      <c r="F368" s="2"/>
      <c r="G368" s="2"/>
      <c r="O368" s="2"/>
      <c r="P368" s="2"/>
      <c r="Q368" s="2"/>
    </row>
    <row r="369" spans="5:17" ht="18" customHeight="1">
      <c r="E369" s="2"/>
      <c r="F369" s="2"/>
      <c r="G369" s="2"/>
      <c r="O369" s="2"/>
      <c r="P369" s="2"/>
      <c r="Q369" s="2"/>
    </row>
    <row r="370" spans="5:17" ht="18" customHeight="1">
      <c r="E370" s="2"/>
      <c r="F370" s="2"/>
      <c r="G370" s="2"/>
      <c r="O370" s="2"/>
      <c r="P370" s="2"/>
      <c r="Q370" s="2"/>
    </row>
    <row r="371" spans="5:17" ht="18" customHeight="1">
      <c r="E371" s="2"/>
      <c r="F371" s="2"/>
      <c r="G371" s="2"/>
      <c r="O371" s="2"/>
      <c r="P371" s="2"/>
      <c r="Q371" s="2"/>
    </row>
    <row r="372" spans="5:17" ht="18" customHeight="1">
      <c r="E372" s="2"/>
      <c r="F372" s="2"/>
      <c r="G372" s="2"/>
      <c r="O372" s="2"/>
      <c r="P372" s="2"/>
      <c r="Q372" s="2"/>
    </row>
    <row r="373" spans="5:17" ht="18" customHeight="1">
      <c r="E373" s="2"/>
      <c r="F373" s="2"/>
      <c r="G373" s="2"/>
      <c r="O373" s="2"/>
      <c r="P373" s="2"/>
      <c r="Q373" s="2"/>
    </row>
    <row r="374" spans="5:17" ht="18" customHeight="1">
      <c r="E374" s="2"/>
      <c r="F374" s="2"/>
      <c r="G374" s="2"/>
      <c r="O374" s="2"/>
      <c r="P374" s="2"/>
      <c r="Q374" s="2"/>
    </row>
    <row r="375" spans="5:17" ht="18" customHeight="1">
      <c r="E375" s="2"/>
      <c r="F375" s="2"/>
      <c r="G375" s="2"/>
      <c r="O375" s="2"/>
      <c r="P375" s="2"/>
      <c r="Q375" s="2"/>
    </row>
    <row r="376" spans="5:17" ht="18" customHeight="1">
      <c r="E376" s="2"/>
      <c r="F376" s="2"/>
      <c r="G376" s="2"/>
      <c r="O376" s="2"/>
      <c r="P376" s="2"/>
      <c r="Q376" s="2"/>
    </row>
    <row r="377" spans="5:17" ht="18" customHeight="1">
      <c r="E377" s="2"/>
      <c r="F377" s="2"/>
      <c r="G377" s="2"/>
      <c r="O377" s="2"/>
      <c r="P377" s="2"/>
      <c r="Q377" s="2"/>
    </row>
    <row r="378" spans="5:17" ht="18" customHeight="1">
      <c r="E378" s="2"/>
      <c r="F378" s="2"/>
      <c r="G378" s="2"/>
      <c r="O378" s="2"/>
      <c r="P378" s="2"/>
      <c r="Q378" s="2"/>
    </row>
    <row r="379" spans="5:17" ht="18" customHeight="1">
      <c r="E379" s="2"/>
      <c r="F379" s="2"/>
      <c r="G379" s="2"/>
      <c r="O379" s="2"/>
      <c r="P379" s="2"/>
      <c r="Q379" s="2"/>
    </row>
    <row r="380" spans="5:17" ht="18" customHeight="1">
      <c r="E380" s="2"/>
      <c r="F380" s="2"/>
      <c r="G380" s="2"/>
      <c r="O380" s="2"/>
      <c r="P380" s="2"/>
      <c r="Q380" s="2"/>
    </row>
    <row r="381" spans="5:17" ht="18" customHeight="1">
      <c r="E381" s="2"/>
      <c r="F381" s="2"/>
      <c r="G381" s="2"/>
      <c r="O381" s="2"/>
      <c r="P381" s="2"/>
      <c r="Q381" s="2"/>
    </row>
    <row r="382" spans="5:17" ht="18" customHeight="1">
      <c r="E382" s="2"/>
      <c r="F382" s="2"/>
      <c r="G382" s="2"/>
      <c r="O382" s="2"/>
      <c r="P382" s="2"/>
      <c r="Q382" s="2"/>
    </row>
    <row r="383" spans="5:17" ht="18" customHeight="1">
      <c r="E383" s="2"/>
      <c r="F383" s="2"/>
      <c r="G383" s="2"/>
      <c r="O383" s="2"/>
      <c r="P383" s="2"/>
      <c r="Q383" s="2"/>
    </row>
    <row r="384" spans="5:17" ht="18" customHeight="1">
      <c r="E384" s="2"/>
      <c r="F384" s="2"/>
      <c r="G384" s="2"/>
      <c r="O384" s="2"/>
      <c r="P384" s="2"/>
      <c r="Q384" s="2"/>
    </row>
    <row r="385" spans="5:17" ht="18" customHeight="1">
      <c r="E385" s="2"/>
      <c r="F385" s="2"/>
      <c r="G385" s="2"/>
      <c r="O385" s="2"/>
      <c r="P385" s="2"/>
      <c r="Q385" s="2"/>
    </row>
    <row r="386" spans="5:17" ht="18" customHeight="1">
      <c r="E386" s="2"/>
      <c r="F386" s="2"/>
      <c r="G386" s="2"/>
      <c r="O386" s="2"/>
      <c r="P386" s="2"/>
      <c r="Q386" s="2"/>
    </row>
    <row r="387" spans="5:17" ht="18" customHeight="1">
      <c r="E387" s="2"/>
      <c r="F387" s="2"/>
      <c r="G387" s="2"/>
      <c r="O387" s="2"/>
      <c r="P387" s="2"/>
      <c r="Q387" s="2"/>
    </row>
    <row r="388" spans="5:17" ht="18" customHeight="1">
      <c r="E388" s="2"/>
      <c r="F388" s="2"/>
      <c r="G388" s="2"/>
      <c r="O388" s="2"/>
      <c r="P388" s="2"/>
      <c r="Q388" s="2"/>
    </row>
    <row r="389" spans="5:17" ht="18" customHeight="1">
      <c r="E389" s="2"/>
      <c r="F389" s="2"/>
      <c r="G389" s="2"/>
      <c r="O389" s="2"/>
      <c r="P389" s="2"/>
      <c r="Q389" s="2"/>
    </row>
    <row r="390" spans="5:17" ht="18" customHeight="1">
      <c r="E390" s="2"/>
      <c r="F390" s="2"/>
      <c r="G390" s="2"/>
      <c r="O390" s="2"/>
      <c r="P390" s="2"/>
      <c r="Q390" s="2"/>
    </row>
    <row r="391" spans="5:17" ht="18" customHeight="1">
      <c r="E391" s="2"/>
      <c r="F391" s="2"/>
      <c r="G391" s="2"/>
      <c r="O391" s="2"/>
      <c r="P391" s="2"/>
      <c r="Q391" s="2"/>
    </row>
    <row r="392" spans="5:17" ht="18" customHeight="1">
      <c r="E392" s="2"/>
      <c r="F392" s="2"/>
      <c r="G392" s="2"/>
      <c r="O392" s="2"/>
      <c r="P392" s="2"/>
      <c r="Q392" s="2"/>
    </row>
    <row r="393" spans="5:17" ht="18" customHeight="1">
      <c r="E393" s="2"/>
      <c r="F393" s="2"/>
      <c r="G393" s="2"/>
      <c r="O393" s="2"/>
      <c r="P393" s="2"/>
      <c r="Q393" s="2"/>
    </row>
    <row r="394" spans="5:17" ht="18" customHeight="1">
      <c r="E394" s="2"/>
      <c r="F394" s="2"/>
      <c r="G394" s="2"/>
      <c r="O394" s="2"/>
      <c r="P394" s="2"/>
      <c r="Q394" s="2"/>
    </row>
    <row r="395" spans="5:17" ht="18" customHeight="1">
      <c r="E395" s="2"/>
      <c r="F395" s="2"/>
      <c r="G395" s="2"/>
      <c r="O395" s="2"/>
      <c r="P395" s="2"/>
      <c r="Q395" s="2"/>
    </row>
    <row r="396" spans="5:17" ht="18" customHeight="1">
      <c r="E396" s="2"/>
      <c r="F396" s="2"/>
      <c r="G396" s="2"/>
      <c r="O396" s="2"/>
      <c r="P396" s="2"/>
      <c r="Q396" s="2"/>
    </row>
    <row r="397" spans="5:17" ht="18" customHeight="1">
      <c r="E397" s="2"/>
      <c r="F397" s="2"/>
      <c r="G397" s="2"/>
      <c r="O397" s="2"/>
      <c r="P397" s="2"/>
      <c r="Q397" s="2"/>
    </row>
    <row r="398" spans="5:17" ht="18" customHeight="1">
      <c r="E398" s="2"/>
      <c r="F398" s="2"/>
      <c r="G398" s="2"/>
      <c r="O398" s="2"/>
      <c r="P398" s="2"/>
      <c r="Q398" s="2"/>
    </row>
    <row r="399" spans="5:17" ht="18" customHeight="1">
      <c r="E399" s="2"/>
      <c r="F399" s="2"/>
      <c r="G399" s="2"/>
      <c r="O399" s="2"/>
      <c r="P399" s="2"/>
      <c r="Q399" s="2"/>
    </row>
    <row r="400" spans="5:17" ht="18" customHeight="1">
      <c r="E400" s="2"/>
      <c r="F400" s="2"/>
      <c r="G400" s="2"/>
      <c r="O400" s="2"/>
      <c r="P400" s="2"/>
      <c r="Q400" s="2"/>
    </row>
    <row r="401" spans="5:17" ht="18" customHeight="1">
      <c r="E401" s="2"/>
      <c r="F401" s="2"/>
      <c r="G401" s="2"/>
      <c r="O401" s="2"/>
      <c r="P401" s="2"/>
      <c r="Q401" s="2"/>
    </row>
    <row r="402" spans="5:17" ht="18" customHeight="1">
      <c r="E402" s="2"/>
      <c r="F402" s="2"/>
      <c r="G402" s="2"/>
      <c r="O402" s="2"/>
      <c r="P402" s="2"/>
      <c r="Q402" s="2"/>
    </row>
    <row r="403" spans="5:17" ht="18" customHeight="1">
      <c r="E403" s="2"/>
      <c r="F403" s="2"/>
      <c r="G403" s="2"/>
      <c r="O403" s="2"/>
      <c r="P403" s="2"/>
      <c r="Q403" s="2"/>
    </row>
    <row r="404" spans="5:17" ht="18" customHeight="1">
      <c r="E404" s="2"/>
      <c r="F404" s="2"/>
      <c r="G404" s="2"/>
      <c r="O404" s="2"/>
      <c r="P404" s="2"/>
      <c r="Q404" s="2"/>
    </row>
    <row r="405" spans="5:17" ht="18" customHeight="1">
      <c r="E405" s="2"/>
      <c r="F405" s="2"/>
      <c r="G405" s="2"/>
      <c r="O405" s="2"/>
      <c r="P405" s="2"/>
      <c r="Q405" s="2"/>
    </row>
    <row r="406" spans="5:17" ht="18" customHeight="1">
      <c r="E406" s="2"/>
      <c r="F406" s="2"/>
      <c r="G406" s="2"/>
      <c r="O406" s="2"/>
      <c r="P406" s="2"/>
      <c r="Q406" s="2"/>
    </row>
    <row r="407" spans="5:17" ht="18" customHeight="1">
      <c r="E407" s="2"/>
      <c r="F407" s="2"/>
      <c r="G407" s="2"/>
      <c r="O407" s="2"/>
      <c r="P407" s="2"/>
      <c r="Q407" s="2"/>
    </row>
    <row r="408" spans="5:17" ht="18" customHeight="1">
      <c r="E408" s="2"/>
      <c r="F408" s="2"/>
      <c r="G408" s="2"/>
      <c r="O408" s="2"/>
      <c r="P408" s="2"/>
      <c r="Q408" s="2"/>
    </row>
    <row r="409" spans="5:17" ht="18" customHeight="1">
      <c r="E409" s="2"/>
      <c r="F409" s="2"/>
      <c r="G409" s="2"/>
      <c r="O409" s="2"/>
      <c r="P409" s="2"/>
      <c r="Q409" s="2"/>
    </row>
    <row r="410" spans="5:17" ht="18" customHeight="1">
      <c r="E410" s="2"/>
      <c r="F410" s="2"/>
      <c r="G410" s="2"/>
      <c r="O410" s="2"/>
      <c r="P410" s="2"/>
      <c r="Q410" s="2"/>
    </row>
    <row r="411" spans="5:17" ht="18" customHeight="1">
      <c r="E411" s="2"/>
      <c r="F411" s="2"/>
      <c r="G411" s="2"/>
      <c r="O411" s="2"/>
      <c r="P411" s="2"/>
      <c r="Q411" s="2"/>
    </row>
    <row r="412" spans="5:17" ht="18" customHeight="1">
      <c r="E412" s="2"/>
      <c r="F412" s="2"/>
      <c r="G412" s="2"/>
      <c r="O412" s="2"/>
      <c r="P412" s="2"/>
      <c r="Q412" s="2"/>
    </row>
    <row r="413" spans="5:17" ht="18" customHeight="1">
      <c r="E413" s="2"/>
      <c r="F413" s="2"/>
      <c r="G413" s="2"/>
      <c r="O413" s="2"/>
      <c r="P413" s="2"/>
      <c r="Q413" s="2"/>
    </row>
    <row r="414" spans="5:17" ht="18" customHeight="1">
      <c r="E414" s="2"/>
      <c r="F414" s="2"/>
      <c r="G414" s="2"/>
      <c r="O414" s="2"/>
      <c r="P414" s="2"/>
      <c r="Q414" s="2"/>
    </row>
    <row r="415" spans="5:17" ht="18" customHeight="1">
      <c r="E415" s="2"/>
      <c r="F415" s="2"/>
      <c r="G415" s="2"/>
      <c r="O415" s="2"/>
      <c r="P415" s="2"/>
      <c r="Q415" s="2"/>
    </row>
    <row r="416" spans="5:17" ht="18" customHeight="1">
      <c r="E416" s="2"/>
      <c r="F416" s="2"/>
      <c r="G416" s="2"/>
      <c r="O416" s="2"/>
      <c r="P416" s="2"/>
      <c r="Q416" s="2"/>
    </row>
    <row r="417" spans="5:17" ht="18" customHeight="1">
      <c r="E417" s="2"/>
      <c r="F417" s="2"/>
      <c r="G417" s="2"/>
      <c r="O417" s="2"/>
      <c r="P417" s="2"/>
      <c r="Q417" s="2"/>
    </row>
    <row r="418" spans="5:17" ht="18" customHeight="1">
      <c r="E418" s="2"/>
      <c r="F418" s="2"/>
      <c r="G418" s="2"/>
      <c r="O418" s="2"/>
      <c r="P418" s="2"/>
      <c r="Q418" s="2"/>
    </row>
    <row r="419" spans="5:17" ht="18" customHeight="1">
      <c r="E419" s="2"/>
      <c r="F419" s="2"/>
      <c r="G419" s="2"/>
      <c r="O419" s="2"/>
      <c r="P419" s="2"/>
      <c r="Q419" s="2"/>
    </row>
    <row r="420" spans="5:17" ht="18" customHeight="1">
      <c r="E420" s="2"/>
      <c r="F420" s="2"/>
      <c r="G420" s="2"/>
      <c r="O420" s="2"/>
      <c r="P420" s="2"/>
      <c r="Q420" s="2"/>
    </row>
    <row r="421" spans="5:17" ht="18" customHeight="1">
      <c r="E421" s="2"/>
      <c r="F421" s="2"/>
      <c r="G421" s="2"/>
      <c r="O421" s="2"/>
      <c r="P421" s="2"/>
      <c r="Q421" s="2"/>
    </row>
    <row r="422" spans="5:17" ht="18" customHeight="1">
      <c r="E422" s="2"/>
      <c r="F422" s="2"/>
      <c r="G422" s="2"/>
      <c r="O422" s="2"/>
      <c r="P422" s="2"/>
      <c r="Q422" s="2"/>
    </row>
    <row r="423" spans="5:17" ht="18" customHeight="1">
      <c r="E423" s="2"/>
      <c r="F423" s="2"/>
      <c r="G423" s="2"/>
      <c r="O423" s="2"/>
      <c r="P423" s="2"/>
      <c r="Q423" s="2"/>
    </row>
    <row r="424" spans="5:17" ht="18" customHeight="1">
      <c r="E424" s="2"/>
      <c r="F424" s="2"/>
      <c r="G424" s="2"/>
      <c r="O424" s="2"/>
      <c r="P424" s="2"/>
      <c r="Q424" s="2"/>
    </row>
    <row r="425" spans="5:17" ht="18" customHeight="1">
      <c r="E425" s="2"/>
      <c r="F425" s="2"/>
      <c r="G425" s="2"/>
      <c r="O425" s="2"/>
      <c r="P425" s="2"/>
      <c r="Q425" s="2"/>
    </row>
    <row r="426" spans="5:17" ht="18" customHeight="1">
      <c r="E426" s="2"/>
      <c r="F426" s="2"/>
      <c r="G426" s="2"/>
      <c r="O426" s="2"/>
      <c r="P426" s="2"/>
      <c r="Q426" s="2"/>
    </row>
    <row r="427" spans="5:17" ht="18" customHeight="1">
      <c r="E427" s="2"/>
      <c r="F427" s="2"/>
      <c r="G427" s="2"/>
      <c r="O427" s="2"/>
      <c r="P427" s="2"/>
      <c r="Q427" s="2"/>
    </row>
    <row r="428" spans="5:17" ht="18" customHeight="1">
      <c r="E428" s="2"/>
      <c r="F428" s="2"/>
      <c r="G428" s="2"/>
      <c r="O428" s="2"/>
      <c r="P428" s="2"/>
      <c r="Q428" s="2"/>
    </row>
    <row r="429" spans="5:17" ht="18" customHeight="1">
      <c r="E429" s="2"/>
      <c r="F429" s="2"/>
      <c r="G429" s="2"/>
      <c r="O429" s="2"/>
      <c r="P429" s="2"/>
      <c r="Q429" s="2"/>
    </row>
    <row r="430" spans="5:17" ht="18" customHeight="1">
      <c r="E430" s="2"/>
      <c r="F430" s="2"/>
      <c r="G430" s="2"/>
      <c r="O430" s="2"/>
      <c r="P430" s="2"/>
      <c r="Q430" s="2"/>
    </row>
    <row r="431" spans="5:17" ht="18" customHeight="1">
      <c r="E431" s="2"/>
      <c r="F431" s="2"/>
      <c r="G431" s="2"/>
      <c r="O431" s="2"/>
      <c r="P431" s="2"/>
      <c r="Q431" s="2"/>
    </row>
    <row r="432" spans="5:17" ht="18" customHeight="1">
      <c r="E432" s="2"/>
      <c r="F432" s="2"/>
      <c r="G432" s="2"/>
      <c r="O432" s="2"/>
      <c r="P432" s="2"/>
      <c r="Q432" s="2"/>
    </row>
    <row r="433" spans="5:17" ht="18" customHeight="1">
      <c r="E433" s="2"/>
      <c r="F433" s="2"/>
      <c r="G433" s="2"/>
      <c r="O433" s="2"/>
      <c r="P433" s="2"/>
      <c r="Q433" s="2"/>
    </row>
  </sheetData>
  <autoFilter ref="J10:O23" xr:uid="{5ABD977D-2CA2-4D44-A414-A7E2DE38724B}">
    <sortState xmlns:xlrd2="http://schemas.microsoft.com/office/spreadsheetml/2017/richdata2" ref="J11:O23">
      <sortCondition descending="1" ref="K10:K23"/>
    </sortState>
  </autoFilter>
  <mergeCells count="113">
    <mergeCell ref="S37:T37"/>
    <mergeCell ref="J9:T9"/>
    <mergeCell ref="E27:E28"/>
    <mergeCell ref="F27:F28"/>
    <mergeCell ref="G27:G28"/>
    <mergeCell ref="H27:H28"/>
    <mergeCell ref="B24:B25"/>
    <mergeCell ref="C24:C25"/>
    <mergeCell ref="D24:D25"/>
    <mergeCell ref="E24:E25"/>
    <mergeCell ref="F24:F25"/>
    <mergeCell ref="B9:H9"/>
    <mergeCell ref="B12:B13"/>
    <mergeCell ref="C12:C13"/>
    <mergeCell ref="D12:D13"/>
    <mergeCell ref="E12:E13"/>
    <mergeCell ref="F12:F13"/>
    <mergeCell ref="G12:G13"/>
    <mergeCell ref="H12:H13"/>
    <mergeCell ref="B15:B16"/>
    <mergeCell ref="C15:C16"/>
    <mergeCell ref="D15:D16"/>
    <mergeCell ref="E15:E16"/>
    <mergeCell ref="F15:F16"/>
    <mergeCell ref="S43:T43"/>
    <mergeCell ref="S44:T44"/>
    <mergeCell ref="S45:T45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18:B19"/>
    <mergeCell ref="C18:C19"/>
    <mergeCell ref="D18:D19"/>
    <mergeCell ref="E18:E19"/>
    <mergeCell ref="F18:F19"/>
    <mergeCell ref="J30:T30"/>
    <mergeCell ref="B30:H30"/>
    <mergeCell ref="G24:G25"/>
    <mergeCell ref="H24:H25"/>
    <mergeCell ref="B27:B28"/>
    <mergeCell ref="C27:C28"/>
    <mergeCell ref="D27:D28"/>
    <mergeCell ref="G15:G16"/>
    <mergeCell ref="H15:H16"/>
    <mergeCell ref="E87:G87"/>
    <mergeCell ref="E88:G88"/>
    <mergeCell ref="E89:G89"/>
    <mergeCell ref="E141:G141"/>
    <mergeCell ref="E84:G84"/>
    <mergeCell ref="E85:G85"/>
    <mergeCell ref="E65:G65"/>
    <mergeCell ref="S46:T46"/>
    <mergeCell ref="S47:T47"/>
    <mergeCell ref="S53:T53"/>
    <mergeCell ref="S48:T48"/>
    <mergeCell ref="S49:T49"/>
    <mergeCell ref="S50:T50"/>
    <mergeCell ref="S51:T51"/>
    <mergeCell ref="S52:T52"/>
    <mergeCell ref="E143:G143"/>
    <mergeCell ref="E144:G144"/>
    <mergeCell ref="E145:G145"/>
    <mergeCell ref="E66:G66"/>
    <mergeCell ref="E67:G67"/>
    <mergeCell ref="E68:G68"/>
    <mergeCell ref="E69:G69"/>
    <mergeCell ref="E142:G142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86:G86"/>
    <mergeCell ref="B1:T3"/>
    <mergeCell ref="E60:G60"/>
    <mergeCell ref="E61:G61"/>
    <mergeCell ref="E62:G62"/>
    <mergeCell ref="E63:G63"/>
    <mergeCell ref="E64:G64"/>
    <mergeCell ref="E33:G33"/>
    <mergeCell ref="E34:G34"/>
    <mergeCell ref="E57:G57"/>
    <mergeCell ref="E58:G58"/>
    <mergeCell ref="E59:G59"/>
    <mergeCell ref="E50:G50"/>
    <mergeCell ref="E51:G51"/>
    <mergeCell ref="E52:G52"/>
    <mergeCell ref="E53:G53"/>
    <mergeCell ref="S38:T38"/>
    <mergeCell ref="S39:T39"/>
    <mergeCell ref="S40:T40"/>
    <mergeCell ref="S41:T41"/>
    <mergeCell ref="S42:T42"/>
    <mergeCell ref="S33:T33"/>
    <mergeCell ref="S34:T34"/>
    <mergeCell ref="S35:T35"/>
    <mergeCell ref="S36:T36"/>
  </mergeCells>
  <phoneticPr fontId="3" type="noConversion"/>
  <conditionalFormatting sqref="B11:H11 B14:H14 B17:H17 B20:H20 B23:H23 B26:H26">
    <cfRule type="expression" dxfId="45" priority="2">
      <formula>MONTH(B11)&lt;&gt;$A$2</formula>
    </cfRule>
  </conditionalFormatting>
  <conditionalFormatting sqref="B11:H29">
    <cfRule type="expression" dxfId="44" priority="1">
      <formula>B11="무지출"</formula>
    </cfRule>
  </conditionalFormatting>
  <conditionalFormatting sqref="S58:S77 S81:S145">
    <cfRule type="expression" dxfId="43" priority="6">
      <formula>$S58&lt;0</formula>
    </cfRule>
  </conditionalFormatting>
  <dataValidations count="3">
    <dataValidation type="list" allowBlank="1" showInputMessage="1" showErrorMessage="1" sqref="D58:D145 D34:D53 M34:M53 M81:M145 M58:M77" xr:uid="{2E958EF5-0691-4615-A73D-E12111170280}">
      <formula1>OFFSET(소분류,,MATCH(C34,대분류,)-1,COUNTA(OFFSET(소분류,,MATCH(C34,대분류,)-1,,1)),1)</formula1>
    </dataValidation>
    <dataValidation type="list" allowBlank="1" showInputMessage="1" showErrorMessage="1" sqref="L34:L53 C34:C53 L81:L145 L58:L77 C58:C145" xr:uid="{0FCF1BAF-651D-41C1-B118-DCA158692E76}">
      <formula1>대분류</formula1>
    </dataValidation>
    <dataValidation type="list" allowBlank="1" showInputMessage="1" showErrorMessage="1" sqref="K34:K53 K58:K77 K81:K145" xr:uid="{200FF262-94C2-4D2B-8D62-4BDEB576C89D}">
      <formula1>계정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6" pageOrder="overThenDown" orientation="portrait" r:id="rId1"/>
  <colBreaks count="2" manualBreakCount="2">
    <brk id="1" max="70" man="1"/>
    <brk id="20" max="7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EF20-80B6-4E9A-996D-A17F4C95367A}">
  <sheetPr codeName="Sheet43">
    <tabColor theme="4"/>
    <pageSetUpPr autoPageBreaks="0" fitToPage="1"/>
  </sheetPr>
  <dimension ref="A1:AI432"/>
  <sheetViews>
    <sheetView showGridLines="0" zoomScale="90" zoomScaleNormal="90" zoomScaleSheetLayoutView="90" workbookViewId="0">
      <selection activeCell="M41" sqref="M41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16384" width="8.85546875" style="1"/>
  </cols>
  <sheetData>
    <row r="1" spans="1:23" ht="16.5" customHeight="1">
      <c r="A1" s="524">
        <f>메인!$R$3</f>
        <v>2025</v>
      </c>
      <c r="B1" s="883" t="s">
        <v>145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3" ht="16.5" customHeight="1">
      <c r="A2" s="525">
        <f>메인!$G$11</f>
        <v>3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3" ht="16.5" customHeight="1">
      <c r="A3" s="526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5" spans="1:23" ht="19.899999999999999" customHeight="1">
      <c r="B5" s="64" t="s">
        <v>77</v>
      </c>
      <c r="C5" s="67">
        <f>SUM($C$32+$C$56)</f>
        <v>0</v>
      </c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tr">
        <f>'1월'!P5</f>
        <v>필수지출</v>
      </c>
      <c r="Q5" s="92"/>
      <c r="R5" s="463"/>
      <c r="S5" s="40"/>
      <c r="T5" s="40"/>
      <c r="V5" s="141"/>
      <c r="W5" s="142"/>
    </row>
    <row r="6" spans="1:23" ht="19.899999999999999" customHeight="1">
      <c r="B6" s="64" t="s">
        <v>78</v>
      </c>
      <c r="C6" s="89">
        <f>SUM($K$32+$L$56)</f>
        <v>0</v>
      </c>
      <c r="G6" s="469"/>
      <c r="H6" s="113"/>
      <c r="J6" s="454"/>
      <c r="K6" s="503"/>
      <c r="L6" s="503"/>
      <c r="M6" s="503"/>
      <c r="N6" s="503"/>
      <c r="O6" s="503"/>
      <c r="P6" s="456"/>
      <c r="Q6" s="456"/>
      <c r="R6" s="503"/>
      <c r="S6" s="503"/>
      <c r="T6" s="503"/>
      <c r="V6" s="141"/>
      <c r="W6" s="142"/>
    </row>
    <row r="7" spans="1:23" ht="19.899999999999999" customHeight="1">
      <c r="B7" s="70" t="s">
        <v>48</v>
      </c>
      <c r="C7" s="65">
        <f>$C$5-$C$6</f>
        <v>0</v>
      </c>
      <c r="E7" s="1" t="s">
        <v>282</v>
      </c>
      <c r="J7" s="455"/>
      <c r="K7" s="504"/>
      <c r="L7" s="504"/>
      <c r="M7" s="504"/>
      <c r="N7" s="504"/>
      <c r="O7" s="504"/>
      <c r="P7" s="457"/>
      <c r="Q7" s="457"/>
      <c r="R7" s="504"/>
      <c r="S7" s="504"/>
      <c r="T7" s="504"/>
      <c r="V7" s="70"/>
      <c r="W7" s="146"/>
    </row>
    <row r="8" spans="1:23" ht="19.899999999999999" customHeight="1">
      <c r="B8" s="70"/>
      <c r="C8" s="65"/>
      <c r="G8" s="529" t="s">
        <v>281</v>
      </c>
      <c r="H8" s="530">
        <f ca="1">COUNTIF(B10:H28,"무지출")</f>
        <v>31</v>
      </c>
      <c r="J8" s="514"/>
      <c r="K8" s="515"/>
      <c r="L8" s="515"/>
      <c r="M8" s="515"/>
      <c r="N8" s="515"/>
      <c r="O8" s="515"/>
      <c r="P8" s="516"/>
      <c r="Q8" s="516"/>
      <c r="R8" s="515"/>
      <c r="S8" s="515"/>
      <c r="T8" s="515"/>
      <c r="V8" s="70"/>
      <c r="W8" s="146"/>
    </row>
    <row r="9" spans="1:23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  <c r="V9" s="70"/>
      <c r="W9" s="146"/>
    </row>
    <row r="10" spans="1:23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  <c r="V10" s="70"/>
      <c r="W10" s="146"/>
    </row>
    <row r="11" spans="1:23" ht="19.899999999999999" customHeight="1">
      <c r="B11" s="521">
        <f>DATE($A$1,$A$2,1)-WEEKDAY(DATE($A$1,$A$2,1))+1</f>
        <v>45711</v>
      </c>
      <c r="C11" s="522">
        <f>B11+1</f>
        <v>45712</v>
      </c>
      <c r="D11" s="522">
        <f t="shared" ref="D11:H11" si="0">C11+1</f>
        <v>45713</v>
      </c>
      <c r="E11" s="522">
        <f t="shared" si="0"/>
        <v>45714</v>
      </c>
      <c r="F11" s="522">
        <f t="shared" si="0"/>
        <v>45715</v>
      </c>
      <c r="G11" s="522">
        <f t="shared" si="0"/>
        <v>45716</v>
      </c>
      <c r="H11" s="523">
        <f t="shared" si="0"/>
        <v>45717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VLOOKUP(J11,예산!$B$41:$N$53,4,FALSE)</f>
        <v>0</v>
      </c>
      <c r="M11" s="548">
        <f t="shared" ref="M11:M23" si="1">L11-K11</f>
        <v>0</v>
      </c>
      <c r="N11" s="567">
        <f>VLOOKUP(J11,'2월'!$J$10:$K$23,2,FALSE)</f>
        <v>0</v>
      </c>
      <c r="O11" s="569">
        <f t="shared" ref="O11:O23" si="2">K11-N11</f>
        <v>0</v>
      </c>
      <c r="P11" s="3"/>
      <c r="V11" s="70"/>
      <c r="W11" s="146"/>
    </row>
    <row r="12" spans="1:23" ht="19.899999999999999" customHeight="1">
      <c r="B12" s="886" t="str">
        <f t="shared" ref="B12:H12" ca="1" si="3">IF(MONTH(B11)&lt;&gt;$A$2,"",IF(AND(SUMIF($J$81:$J$145,B11,$R$81:$R$145)=0,B11&lt;TODAY()),"무지출",SUMIF($J$81:$J$145,B11,$R$81:$R$145)))</f>
        <v/>
      </c>
      <c r="C12" s="888" t="str">
        <f t="shared" ca="1" si="3"/>
        <v/>
      </c>
      <c r="D12" s="888" t="str">
        <f t="shared" ca="1" si="3"/>
        <v/>
      </c>
      <c r="E12" s="888" t="str">
        <f t="shared" ca="1" si="3"/>
        <v/>
      </c>
      <c r="F12" s="888" t="str">
        <f t="shared" ca="1" si="3"/>
        <v/>
      </c>
      <c r="G12" s="888" t="str">
        <f t="shared" ca="1" si="3"/>
        <v/>
      </c>
      <c r="H12" s="890" t="str">
        <f t="shared" ca="1" si="3"/>
        <v>무지출</v>
      </c>
      <c r="J12" s="475" t="str">
        <f>항목!J$3</f>
        <v>교육비</v>
      </c>
      <c r="K12" s="546">
        <f t="shared" ref="K12:K23" si="4">SUMIF($L$58:$L$300,J12,$R$58:$R$300)</f>
        <v>0</v>
      </c>
      <c r="L12" s="546">
        <f>VLOOKUP(J12,예산!$B$41:$N$53,4,FALSE)</f>
        <v>0</v>
      </c>
      <c r="M12" s="548">
        <f t="shared" si="1"/>
        <v>0</v>
      </c>
      <c r="N12" s="567">
        <f>VLOOKUP(J12,'2월'!$J$10:$K$23,2,FALSE)</f>
        <v>0</v>
      </c>
      <c r="O12" s="569">
        <f t="shared" si="2"/>
        <v>0</v>
      </c>
      <c r="P12" s="3"/>
      <c r="V12" s="70"/>
      <c r="W12" s="146"/>
    </row>
    <row r="13" spans="1:23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항목!P$3</f>
        <v>용돈</v>
      </c>
      <c r="K13" s="546">
        <f t="shared" si="4"/>
        <v>0</v>
      </c>
      <c r="L13" s="546">
        <f>VLOOKUP(J13,예산!$B$41:$N$53,4,FALSE)</f>
        <v>0</v>
      </c>
      <c r="M13" s="548">
        <f t="shared" si="1"/>
        <v>0</v>
      </c>
      <c r="N13" s="567">
        <f>VLOOKUP(J13,'2월'!$J$10:$K$23,2,FALSE)</f>
        <v>0</v>
      </c>
      <c r="O13" s="569">
        <f t="shared" si="2"/>
        <v>0</v>
      </c>
      <c r="P13" s="3"/>
      <c r="V13" s="70"/>
      <c r="W13" s="146"/>
    </row>
    <row r="14" spans="1:23" ht="19.899999999999999" customHeight="1">
      <c r="B14" s="521">
        <f>B11+7</f>
        <v>45718</v>
      </c>
      <c r="C14" s="522">
        <f t="shared" ref="C14:H14" si="5">C11+7</f>
        <v>45719</v>
      </c>
      <c r="D14" s="522">
        <f t="shared" si="5"/>
        <v>45720</v>
      </c>
      <c r="E14" s="522">
        <f t="shared" si="5"/>
        <v>45721</v>
      </c>
      <c r="F14" s="522">
        <f t="shared" si="5"/>
        <v>45722</v>
      </c>
      <c r="G14" s="522">
        <f t="shared" si="5"/>
        <v>45723</v>
      </c>
      <c r="H14" s="523">
        <f t="shared" si="5"/>
        <v>45724</v>
      </c>
      <c r="J14" s="475" t="str">
        <f>항목!E$3</f>
        <v>식비</v>
      </c>
      <c r="K14" s="546">
        <f t="shared" si="4"/>
        <v>0</v>
      </c>
      <c r="L14" s="546">
        <f>VLOOKUP(J14,예산!$B$41:$N$53,4,FALSE)</f>
        <v>0</v>
      </c>
      <c r="M14" s="548">
        <f t="shared" si="1"/>
        <v>0</v>
      </c>
      <c r="N14" s="567">
        <f>VLOOKUP(J14,'2월'!$J$10:$K$23,2,FALSE)</f>
        <v>0</v>
      </c>
      <c r="O14" s="569">
        <f t="shared" si="2"/>
        <v>0</v>
      </c>
      <c r="P14" s="3"/>
      <c r="V14" s="70"/>
      <c r="W14" s="146"/>
    </row>
    <row r="15" spans="1:23" ht="19.899999999999999" customHeight="1">
      <c r="B15" s="886" t="str">
        <f t="shared" ref="B15:H15" ca="1" si="6">IF(MONTH(B14)&lt;&gt;$A$2,"",IF(AND(SUMIF($J$81:$J$145,B14,$R$81:$R$145)=0,B14&lt;TODAY()),"무지출",SUMIF($J$81:$J$145,B14,$R$81:$R$145)))</f>
        <v>무지출</v>
      </c>
      <c r="C15" s="888" t="str">
        <f t="shared" ca="1" si="6"/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항목!O$3</f>
        <v>경조사회비</v>
      </c>
      <c r="K15" s="546">
        <f t="shared" si="4"/>
        <v>0</v>
      </c>
      <c r="L15" s="546">
        <f>VLOOKUP(J15,예산!$B$41:$N$53,4,FALSE)</f>
        <v>0</v>
      </c>
      <c r="M15" s="548">
        <f t="shared" si="1"/>
        <v>0</v>
      </c>
      <c r="N15" s="567">
        <f>VLOOKUP(J15,'2월'!$J$10:$K$23,2,FALSE)</f>
        <v>0</v>
      </c>
      <c r="O15" s="569">
        <f t="shared" si="2"/>
        <v>0</v>
      </c>
      <c r="P15" s="3"/>
      <c r="V15" s="70"/>
      <c r="W15" s="146"/>
    </row>
    <row r="16" spans="1:23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항목!I$3</f>
        <v>의류미용비</v>
      </c>
      <c r="K16" s="546">
        <f t="shared" si="4"/>
        <v>0</v>
      </c>
      <c r="L16" s="546">
        <f>VLOOKUP(J16,예산!$B$41:$N$53,4,FALSE)</f>
        <v>0</v>
      </c>
      <c r="M16" s="548">
        <f t="shared" si="1"/>
        <v>0</v>
      </c>
      <c r="N16" s="567">
        <f>VLOOKUP(J16,'2월'!$J$10:$K$23,2,FALSE)</f>
        <v>0</v>
      </c>
      <c r="O16" s="569">
        <f t="shared" si="2"/>
        <v>0</v>
      </c>
      <c r="P16" s="3"/>
      <c r="V16" s="70"/>
      <c r="W16" s="146"/>
    </row>
    <row r="17" spans="2:34" ht="19.899999999999999" customHeight="1">
      <c r="B17" s="521">
        <f>B11+14</f>
        <v>45725</v>
      </c>
      <c r="C17" s="522">
        <f t="shared" ref="C17:H17" si="7">C11+14</f>
        <v>45726</v>
      </c>
      <c r="D17" s="522">
        <f t="shared" si="7"/>
        <v>45727</v>
      </c>
      <c r="E17" s="522">
        <f t="shared" si="7"/>
        <v>45728</v>
      </c>
      <c r="F17" s="522">
        <f t="shared" si="7"/>
        <v>45729</v>
      </c>
      <c r="G17" s="522">
        <f t="shared" si="7"/>
        <v>45730</v>
      </c>
      <c r="H17" s="523">
        <f t="shared" si="7"/>
        <v>45731</v>
      </c>
      <c r="J17" s="475" t="str">
        <f>항목!M$3</f>
        <v>유류교통비</v>
      </c>
      <c r="K17" s="546">
        <f t="shared" si="4"/>
        <v>0</v>
      </c>
      <c r="L17" s="546">
        <f>VLOOKUP(J17,예산!$B$41:$N$53,4,FALSE)</f>
        <v>0</v>
      </c>
      <c r="M17" s="548">
        <f t="shared" si="1"/>
        <v>0</v>
      </c>
      <c r="N17" s="567">
        <f>VLOOKUP(J17,'2월'!$J$10:$K$23,2,FALSE)</f>
        <v>0</v>
      </c>
      <c r="O17" s="569">
        <f t="shared" si="2"/>
        <v>0</v>
      </c>
      <c r="P17" s="3"/>
      <c r="V17" s="70"/>
      <c r="W17" s="146"/>
    </row>
    <row r="18" spans="2:34" ht="19.899999999999999" customHeight="1">
      <c r="B18" s="886" t="str">
        <f t="shared" ref="B18:H18" ca="1" si="8">IF(MONTH(B17)&lt;&gt;$A$2,"",IF(AND(SUMIF($J$81:$J$145,B17,$R$81:$R$145)=0,B17&lt;TODAY()),"무지출",SUMIF($J$81:$J$145,B17,$R$81:$R$145)))</f>
        <v>무지출</v>
      </c>
      <c r="C18" s="888" t="str">
        <f t="shared" ca="1" si="8"/>
        <v>무지출</v>
      </c>
      <c r="D18" s="888" t="str">
        <f t="shared" ca="1" si="8"/>
        <v>무지출</v>
      </c>
      <c r="E18" s="888" t="str">
        <f t="shared" ca="1" si="8"/>
        <v>무지출</v>
      </c>
      <c r="F18" s="888" t="str">
        <f t="shared" ca="1" si="8"/>
        <v>무지출</v>
      </c>
      <c r="G18" s="888" t="str">
        <f t="shared" ca="1" si="8"/>
        <v>무지출</v>
      </c>
      <c r="H18" s="890" t="str">
        <f t="shared" ca="1" si="8"/>
        <v>무지출</v>
      </c>
      <c r="J18" s="475" t="str">
        <f>항목!L$3</f>
        <v>의료비</v>
      </c>
      <c r="K18" s="546">
        <f t="shared" si="4"/>
        <v>0</v>
      </c>
      <c r="L18" s="546">
        <f>VLOOKUP(J18,예산!$B$41:$N$53,4,FALSE)</f>
        <v>0</v>
      </c>
      <c r="M18" s="548">
        <f t="shared" si="1"/>
        <v>0</v>
      </c>
      <c r="N18" s="567">
        <f>VLOOKUP(J18,'2월'!$J$10:$K$23,2,FALSE)</f>
        <v>0</v>
      </c>
      <c r="O18" s="569">
        <f t="shared" si="2"/>
        <v>0</v>
      </c>
      <c r="P18" s="3"/>
      <c r="V18" s="70"/>
      <c r="W18" s="146"/>
    </row>
    <row r="19" spans="2:34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항목!G$3</f>
        <v>생활용품비</v>
      </c>
      <c r="K19" s="546">
        <f t="shared" si="4"/>
        <v>0</v>
      </c>
      <c r="L19" s="546">
        <f>VLOOKUP(J19,예산!$B$41:$N$53,4,FALSE)</f>
        <v>0</v>
      </c>
      <c r="M19" s="548">
        <f t="shared" si="1"/>
        <v>0</v>
      </c>
      <c r="N19" s="567">
        <f>VLOOKUP(J19,'2월'!$J$10:$K$23,2,FALSE)</f>
        <v>0</v>
      </c>
      <c r="O19" s="569">
        <f t="shared" si="2"/>
        <v>0</v>
      </c>
      <c r="P19" s="3"/>
      <c r="V19" s="70"/>
      <c r="W19" s="146"/>
    </row>
    <row r="20" spans="2:34" ht="19.899999999999999" customHeight="1">
      <c r="B20" s="521">
        <f>B11+21</f>
        <v>45732</v>
      </c>
      <c r="C20" s="522">
        <f t="shared" ref="C20:H20" si="9">C11+21</f>
        <v>45733</v>
      </c>
      <c r="D20" s="522">
        <f t="shared" si="9"/>
        <v>45734</v>
      </c>
      <c r="E20" s="522">
        <f t="shared" si="9"/>
        <v>45735</v>
      </c>
      <c r="F20" s="522">
        <f t="shared" si="9"/>
        <v>45736</v>
      </c>
      <c r="G20" s="522">
        <f t="shared" si="9"/>
        <v>45737</v>
      </c>
      <c r="H20" s="523">
        <f t="shared" si="9"/>
        <v>45738</v>
      </c>
      <c r="J20" s="475" t="str">
        <f>항목!F$3</f>
        <v>주거비</v>
      </c>
      <c r="K20" s="546">
        <f t="shared" si="4"/>
        <v>0</v>
      </c>
      <c r="L20" s="546">
        <f>VLOOKUP(J20,예산!$B$41:$N$53,4,FALSE)</f>
        <v>0</v>
      </c>
      <c r="M20" s="548">
        <f t="shared" si="1"/>
        <v>0</v>
      </c>
      <c r="N20" s="567">
        <f>VLOOKUP(J20,'2월'!$J$10:$K$23,2,FALSE)</f>
        <v>0</v>
      </c>
      <c r="O20" s="569">
        <f t="shared" si="2"/>
        <v>0</v>
      </c>
      <c r="P20" s="3"/>
      <c r="V20" s="70"/>
      <c r="W20" s="146"/>
    </row>
    <row r="21" spans="2:34" ht="19.899999999999999" customHeight="1">
      <c r="B21" s="886" t="str">
        <f t="shared" ref="B21:H21" ca="1" si="10">IF(MONTH(B20)&lt;&gt;$A$2,"",IF(AND(SUMIF($J$81:$J$145,B20,$R$81:$R$145)=0,B20&lt;TODAY()),"무지출",SUMIF($J$81:$J$145,B20,$R$81:$R$145)))</f>
        <v>무지출</v>
      </c>
      <c r="C21" s="888" t="str">
        <f t="shared" ca="1" si="10"/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항목!H$3</f>
        <v>반려동물비</v>
      </c>
      <c r="K21" s="546">
        <f t="shared" si="4"/>
        <v>0</v>
      </c>
      <c r="L21" s="546">
        <f>VLOOKUP(J21,예산!$B$41:$N$53,4,FALSE)</f>
        <v>0</v>
      </c>
      <c r="M21" s="548">
        <f t="shared" si="1"/>
        <v>0</v>
      </c>
      <c r="N21" s="567">
        <f>VLOOKUP(J21,'2월'!$J$10:$K$23,2,FALSE)</f>
        <v>0</v>
      </c>
      <c r="O21" s="569">
        <f t="shared" si="2"/>
        <v>0</v>
      </c>
      <c r="P21" s="3"/>
      <c r="V21" s="70"/>
      <c r="W21" s="146"/>
    </row>
    <row r="22" spans="2:34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항목!K$3</f>
        <v>문화생활비</v>
      </c>
      <c r="K22" s="546">
        <f t="shared" si="4"/>
        <v>0</v>
      </c>
      <c r="L22" s="546">
        <f>VLOOKUP(J22,예산!$B$41:$N$53,4,FALSE)</f>
        <v>0</v>
      </c>
      <c r="M22" s="548">
        <f t="shared" si="1"/>
        <v>0</v>
      </c>
      <c r="N22" s="567">
        <f>VLOOKUP(J22,'2월'!$J$10:$K$23,2,FALSE)</f>
        <v>0</v>
      </c>
      <c r="O22" s="569">
        <f t="shared" si="2"/>
        <v>0</v>
      </c>
      <c r="P22" s="3"/>
      <c r="V22" s="70"/>
      <c r="W22" s="146"/>
    </row>
    <row r="23" spans="2:34" ht="19.899999999999999" customHeight="1">
      <c r="B23" s="521">
        <f>B11+28</f>
        <v>45739</v>
      </c>
      <c r="C23" s="522">
        <f t="shared" ref="C23:H23" si="11">C11+28</f>
        <v>45740</v>
      </c>
      <c r="D23" s="522">
        <f t="shared" si="11"/>
        <v>45741</v>
      </c>
      <c r="E23" s="522">
        <f t="shared" si="11"/>
        <v>45742</v>
      </c>
      <c r="F23" s="522">
        <f t="shared" si="11"/>
        <v>45743</v>
      </c>
      <c r="G23" s="522">
        <f t="shared" si="11"/>
        <v>45744</v>
      </c>
      <c r="H23" s="523">
        <f t="shared" si="11"/>
        <v>45745</v>
      </c>
      <c r="J23" s="436" t="str">
        <f>항목!Q$3</f>
        <v>추가항목</v>
      </c>
      <c r="K23" s="547">
        <f t="shared" si="4"/>
        <v>0</v>
      </c>
      <c r="L23" s="547">
        <f>VLOOKUP(J23,예산!$B$41:$N$53,4,FALSE)</f>
        <v>0</v>
      </c>
      <c r="M23" s="549">
        <f t="shared" si="1"/>
        <v>0</v>
      </c>
      <c r="N23" s="568">
        <f>VLOOKUP(J23,'2월'!$J$10:$K$23,2,FALSE)</f>
        <v>0</v>
      </c>
      <c r="O23" s="570">
        <f t="shared" si="2"/>
        <v>0</v>
      </c>
      <c r="P23" s="3"/>
      <c r="V23" s="70"/>
      <c r="W23" s="146"/>
    </row>
    <row r="24" spans="2:34" ht="19.899999999999999" customHeight="1">
      <c r="B24" s="886" t="str">
        <f t="shared" ref="B24:H24" ca="1" si="12">IF(MONTH(B23)&lt;&gt;$A$2,"",IF(AND(SUMIF($J$81:$J$145,B23,$R$81:$R$145)=0,B23&lt;TODAY()),"무지출",SUMIF($J$81:$J$145,B23,$R$81:$R$145)))</f>
        <v>무지출</v>
      </c>
      <c r="C24" s="888" t="str">
        <f t="shared" ca="1" si="12"/>
        <v>무지출</v>
      </c>
      <c r="D24" s="888" t="str">
        <f t="shared" ca="1" si="12"/>
        <v>무지출</v>
      </c>
      <c r="E24" s="888" t="str">
        <f t="shared" ca="1" si="12"/>
        <v>무지출</v>
      </c>
      <c r="F24" s="888" t="str">
        <f t="shared" ca="1" si="12"/>
        <v>무지출</v>
      </c>
      <c r="G24" s="888" t="str">
        <f t="shared" ca="1" si="12"/>
        <v>무지출</v>
      </c>
      <c r="H24" s="890" t="str">
        <f t="shared" ca="1" si="12"/>
        <v>무지출</v>
      </c>
      <c r="V24" s="70"/>
      <c r="W24" s="146"/>
    </row>
    <row r="25" spans="2:34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  <c r="V25" s="70"/>
      <c r="W25" s="146"/>
    </row>
    <row r="26" spans="2:34" ht="19.899999999999999" customHeight="1">
      <c r="B26" s="521">
        <f>B11+35</f>
        <v>45746</v>
      </c>
      <c r="C26" s="522">
        <f t="shared" ref="C26:H26" si="13">C11+35</f>
        <v>45747</v>
      </c>
      <c r="D26" s="522">
        <f t="shared" si="13"/>
        <v>45748</v>
      </c>
      <c r="E26" s="522">
        <f t="shared" si="13"/>
        <v>45749</v>
      </c>
      <c r="F26" s="522">
        <f t="shared" si="13"/>
        <v>45750</v>
      </c>
      <c r="G26" s="522">
        <f t="shared" si="13"/>
        <v>45751</v>
      </c>
      <c r="H26" s="523">
        <f t="shared" si="13"/>
        <v>45752</v>
      </c>
      <c r="J26" s="577"/>
      <c r="K26" s="474"/>
      <c r="L26" s="474"/>
      <c r="M26" s="474"/>
      <c r="N26" s="474"/>
      <c r="O26" s="474"/>
      <c r="V26" s="70"/>
      <c r="W26" s="146"/>
    </row>
    <row r="27" spans="2:34" ht="19.899999999999999" customHeight="1">
      <c r="B27" s="886" t="str">
        <f t="shared" ref="B27:H27" ca="1" si="14">IF(MONTH(B26)&lt;&gt;$A$2,"",IF(AND(SUMIF($J$81:$J$145,B26,$R$81:$R$145)=0,B26&lt;TODAY()),"무지출",SUMIF($J$81:$J$145,B26,$R$81:$R$145)))</f>
        <v>무지출</v>
      </c>
      <c r="C27" s="888" t="str">
        <f t="shared" ca="1" si="14"/>
        <v>무지출</v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577"/>
      <c r="K27" s="474"/>
      <c r="L27" s="474"/>
      <c r="M27" s="474"/>
      <c r="N27" s="474"/>
      <c r="O27" s="474"/>
      <c r="V27" s="70"/>
      <c r="W27" s="146"/>
    </row>
    <row r="28" spans="2:34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  <c r="V28" s="70"/>
      <c r="W28" s="146"/>
    </row>
    <row r="29" spans="2:34" ht="19.899999999999999" customHeight="1"/>
    <row r="30" spans="2:34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</row>
    <row r="31" spans="2:34" ht="10.15" customHeight="1">
      <c r="B31" s="101"/>
      <c r="C31" s="101"/>
      <c r="D31" s="101"/>
      <c r="E31" s="101"/>
      <c r="F31" s="101"/>
      <c r="G31" s="101"/>
      <c r="H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</row>
    <row r="32" spans="2:34" ht="19.899999999999999" customHeight="1" thickBot="1">
      <c r="B32" s="64" t="str">
        <f>'1월'!B32</f>
        <v>고정수입</v>
      </c>
      <c r="C32" s="518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517">
        <f>SUM($R$34:$R$53)</f>
        <v>0</v>
      </c>
      <c r="L32" s="91"/>
      <c r="M32" s="90"/>
      <c r="N32" s="90"/>
      <c r="P32" s="469"/>
      <c r="Q32" s="113"/>
      <c r="R32" s="40"/>
      <c r="S32" s="40"/>
      <c r="V32" s="141"/>
      <c r="W32" s="164"/>
      <c r="X32" s="40"/>
      <c r="Y32" s="165"/>
      <c r="Z32" s="40"/>
      <c r="AA32" s="141"/>
      <c r="AB32" s="166"/>
      <c r="AC32" s="149"/>
      <c r="AD32" s="90"/>
      <c r="AF32" s="40"/>
      <c r="AG32" s="40"/>
      <c r="AH32" s="40"/>
    </row>
    <row r="33" spans="2:35" ht="19.899999999999999" customHeight="1" thickBot="1">
      <c r="B33" s="37" t="s">
        <v>0</v>
      </c>
      <c r="C33" s="38" t="s">
        <v>8</v>
      </c>
      <c r="D33" s="38" t="s">
        <v>27</v>
      </c>
      <c r="E33" s="881" t="s">
        <v>28</v>
      </c>
      <c r="F33" s="882"/>
      <c r="G33" s="892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6" t="s">
        <v>204</v>
      </c>
      <c r="O33" s="566"/>
      <c r="P33" s="38" t="s">
        <v>258</v>
      </c>
      <c r="Q33" s="38" t="s">
        <v>271</v>
      </c>
      <c r="R33" s="38" t="s">
        <v>257</v>
      </c>
      <c r="S33" s="881" t="s">
        <v>67</v>
      </c>
      <c r="T33" s="882"/>
      <c r="V33" s="58"/>
      <c r="W33" s="58"/>
      <c r="X33" s="58"/>
      <c r="Y33" s="58"/>
      <c r="Z33" s="40"/>
      <c r="AA33" s="58"/>
      <c r="AB33" s="58"/>
      <c r="AC33" s="58"/>
      <c r="AD33" s="58"/>
      <c r="AE33" s="58"/>
      <c r="AF33" s="58"/>
      <c r="AG33" s="58"/>
      <c r="AH33" s="58"/>
      <c r="AI33" s="58"/>
    </row>
    <row r="34" spans="2:35" ht="18" customHeight="1">
      <c r="B34" s="4"/>
      <c r="C34" s="9"/>
      <c r="D34" s="9"/>
      <c r="E34" s="896"/>
      <c r="F34" s="897"/>
      <c r="G34" s="898"/>
      <c r="H34" s="11"/>
      <c r="I34" s="3"/>
      <c r="J34" s="8"/>
      <c r="K34" s="9"/>
      <c r="L34" s="9"/>
      <c r="M34" s="9"/>
      <c r="N34" s="531"/>
      <c r="O34" s="535"/>
      <c r="P34" s="7"/>
      <c r="Q34" s="506"/>
      <c r="R34" s="637" t="str">
        <f>IF(P34="","",P34-Q34)</f>
        <v/>
      </c>
      <c r="S34" s="903"/>
      <c r="T34" s="904"/>
      <c r="V34" s="46"/>
      <c r="W34" s="49"/>
      <c r="X34" s="49"/>
      <c r="Y34" s="150"/>
      <c r="Z34" s="3"/>
      <c r="AA34" s="46"/>
      <c r="AB34" s="49"/>
      <c r="AC34" s="49"/>
      <c r="AD34" s="49"/>
      <c r="AE34" s="99"/>
      <c r="AF34" s="151"/>
      <c r="AG34" s="152"/>
      <c r="AH34" s="153"/>
      <c r="AI34" s="154"/>
    </row>
    <row r="35" spans="2:35" ht="18" customHeight="1">
      <c r="B35" s="4"/>
      <c r="C35" s="5"/>
      <c r="D35" s="5"/>
      <c r="E35" s="893"/>
      <c r="F35" s="894"/>
      <c r="G35" s="895"/>
      <c r="H35" s="7"/>
      <c r="I35" s="3"/>
      <c r="J35" s="8"/>
      <c r="K35" s="9"/>
      <c r="L35" s="9"/>
      <c r="M35" s="9"/>
      <c r="N35" s="480"/>
      <c r="O35" s="535"/>
      <c r="P35" s="7"/>
      <c r="Q35" s="506"/>
      <c r="R35" s="637" t="str">
        <f t="shared" ref="R35:R53" si="15">IF(P35="","",P35-Q35)</f>
        <v/>
      </c>
      <c r="S35" s="899"/>
      <c r="T35" s="900"/>
      <c r="V35" s="46"/>
      <c r="W35" s="49"/>
      <c r="X35" s="49"/>
      <c r="Y35" s="150"/>
      <c r="Z35" s="3"/>
      <c r="AA35" s="46"/>
      <c r="AB35" s="49"/>
      <c r="AC35" s="49"/>
      <c r="AD35" s="49"/>
      <c r="AE35" s="99"/>
      <c r="AF35" s="151"/>
      <c r="AG35" s="152"/>
      <c r="AH35" s="153"/>
      <c r="AI35" s="154"/>
    </row>
    <row r="36" spans="2:35" ht="18" customHeight="1">
      <c r="B36" s="4"/>
      <c r="C36" s="5"/>
      <c r="D36" s="5"/>
      <c r="E36" s="893"/>
      <c r="F36" s="894"/>
      <c r="G36" s="895"/>
      <c r="H36" s="7"/>
      <c r="I36" s="3"/>
      <c r="J36" s="8"/>
      <c r="K36" s="9"/>
      <c r="L36" s="9"/>
      <c r="M36" s="9"/>
      <c r="N36" s="480"/>
      <c r="O36" s="535"/>
      <c r="P36" s="7"/>
      <c r="Q36" s="506"/>
      <c r="R36" s="637" t="str">
        <f t="shared" si="15"/>
        <v/>
      </c>
      <c r="S36" s="899"/>
      <c r="T36" s="900"/>
      <c r="V36" s="46"/>
      <c r="W36" s="49"/>
      <c r="X36" s="49"/>
      <c r="Y36" s="150"/>
      <c r="Z36" s="3"/>
      <c r="AA36" s="46"/>
      <c r="AB36" s="49"/>
      <c r="AC36" s="49"/>
      <c r="AD36" s="49"/>
      <c r="AE36" s="99"/>
      <c r="AF36" s="151"/>
      <c r="AG36" s="152"/>
      <c r="AH36" s="153"/>
      <c r="AI36" s="154"/>
    </row>
    <row r="37" spans="2:35" ht="18" customHeight="1">
      <c r="B37" s="8"/>
      <c r="C37" s="5"/>
      <c r="D37" s="5"/>
      <c r="E37" s="893"/>
      <c r="F37" s="894"/>
      <c r="G37" s="895"/>
      <c r="H37" s="7"/>
      <c r="I37" s="3"/>
      <c r="J37" s="8"/>
      <c r="K37" s="9"/>
      <c r="L37" s="9"/>
      <c r="M37" s="9"/>
      <c r="N37" s="480"/>
      <c r="O37" s="535"/>
      <c r="P37" s="7"/>
      <c r="Q37" s="506"/>
      <c r="R37" s="637" t="str">
        <f t="shared" si="15"/>
        <v/>
      </c>
      <c r="S37" s="899"/>
      <c r="T37" s="900"/>
      <c r="V37" s="46"/>
      <c r="W37" s="49"/>
      <c r="X37" s="49"/>
      <c r="Y37" s="150"/>
      <c r="Z37" s="3"/>
      <c r="AA37" s="46"/>
      <c r="AB37" s="49"/>
      <c r="AC37" s="49"/>
      <c r="AD37" s="49"/>
      <c r="AE37" s="99"/>
      <c r="AF37" s="151"/>
      <c r="AG37" s="152"/>
      <c r="AH37" s="153"/>
      <c r="AI37" s="154"/>
    </row>
    <row r="38" spans="2:35" ht="18" customHeight="1">
      <c r="B38" s="8"/>
      <c r="C38" s="5"/>
      <c r="D38" s="5"/>
      <c r="E38" s="893"/>
      <c r="F38" s="894"/>
      <c r="G38" s="895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5"/>
        <v/>
      </c>
      <c r="S38" s="899"/>
      <c r="T38" s="900"/>
      <c r="V38" s="46"/>
      <c r="W38" s="49"/>
      <c r="X38" s="49"/>
      <c r="Y38" s="150"/>
      <c r="Z38" s="3"/>
      <c r="AA38" s="46"/>
      <c r="AB38" s="49"/>
      <c r="AC38" s="49"/>
      <c r="AD38" s="49"/>
      <c r="AE38" s="99"/>
      <c r="AF38" s="151"/>
      <c r="AG38" s="152"/>
      <c r="AH38" s="153"/>
      <c r="AI38" s="154"/>
    </row>
    <row r="39" spans="2:35" ht="18" customHeight="1">
      <c r="B39" s="8"/>
      <c r="C39" s="5"/>
      <c r="D39" s="5"/>
      <c r="E39" s="893"/>
      <c r="F39" s="894"/>
      <c r="G39" s="895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5"/>
        <v/>
      </c>
      <c r="S39" s="901"/>
      <c r="T39" s="902"/>
      <c r="V39" s="46"/>
      <c r="W39" s="49"/>
      <c r="X39" s="49"/>
      <c r="Y39" s="150"/>
      <c r="Z39" s="3"/>
      <c r="AA39" s="46"/>
      <c r="AB39" s="49"/>
      <c r="AC39" s="49"/>
      <c r="AD39" s="49"/>
      <c r="AE39" s="99"/>
      <c r="AF39" s="151"/>
      <c r="AG39" s="152"/>
      <c r="AH39" s="153"/>
      <c r="AI39" s="154"/>
    </row>
    <row r="40" spans="2:35" ht="18" customHeight="1">
      <c r="B40" s="8"/>
      <c r="C40" s="5"/>
      <c r="D40" s="5"/>
      <c r="E40" s="893"/>
      <c r="F40" s="894"/>
      <c r="G40" s="895"/>
      <c r="H40" s="7"/>
      <c r="I40" s="3"/>
      <c r="J40" s="8"/>
      <c r="K40" s="9"/>
      <c r="L40" s="9"/>
      <c r="M40" s="9"/>
      <c r="N40" s="480"/>
      <c r="O40" s="535"/>
      <c r="P40" s="506"/>
      <c r="Q40" s="506"/>
      <c r="R40" s="637" t="str">
        <f t="shared" si="15"/>
        <v/>
      </c>
      <c r="S40" s="899"/>
      <c r="T40" s="900"/>
      <c r="V40" s="46"/>
      <c r="W40" s="49"/>
      <c r="X40" s="49"/>
      <c r="Y40" s="150"/>
      <c r="Z40" s="3"/>
      <c r="AA40" s="46"/>
      <c r="AB40" s="49"/>
      <c r="AC40" s="49"/>
      <c r="AD40" s="49"/>
      <c r="AE40" s="99"/>
      <c r="AF40" s="151"/>
      <c r="AG40" s="152"/>
      <c r="AH40" s="153"/>
      <c r="AI40" s="154"/>
    </row>
    <row r="41" spans="2:35" ht="18" customHeight="1">
      <c r="B41" s="8"/>
      <c r="C41" s="5"/>
      <c r="D41" s="5"/>
      <c r="E41" s="893"/>
      <c r="F41" s="894"/>
      <c r="G41" s="895"/>
      <c r="H41" s="7"/>
      <c r="I41" s="3"/>
      <c r="J41" s="8"/>
      <c r="K41" s="9"/>
      <c r="L41" s="9"/>
      <c r="M41" s="9"/>
      <c r="N41" s="480"/>
      <c r="O41" s="535"/>
      <c r="P41" s="506"/>
      <c r="Q41" s="506"/>
      <c r="R41" s="637" t="str">
        <f t="shared" si="15"/>
        <v/>
      </c>
      <c r="S41" s="899"/>
      <c r="T41" s="900"/>
      <c r="V41" s="46"/>
      <c r="W41" s="49"/>
      <c r="X41" s="49"/>
      <c r="Y41" s="150"/>
      <c r="Z41" s="3"/>
      <c r="AA41" s="46"/>
      <c r="AB41" s="49"/>
      <c r="AC41" s="49"/>
      <c r="AD41" s="49"/>
      <c r="AE41" s="99"/>
      <c r="AF41" s="151"/>
      <c r="AG41" s="152"/>
      <c r="AH41" s="153"/>
      <c r="AI41" s="154"/>
    </row>
    <row r="42" spans="2:35" ht="18" customHeight="1">
      <c r="B42" s="8"/>
      <c r="C42" s="5"/>
      <c r="D42" s="5"/>
      <c r="E42" s="893"/>
      <c r="F42" s="894"/>
      <c r="G42" s="895"/>
      <c r="H42" s="7"/>
      <c r="I42" s="3"/>
      <c r="J42" s="8"/>
      <c r="K42" s="9"/>
      <c r="L42" s="9"/>
      <c r="M42" s="9"/>
      <c r="N42" s="480"/>
      <c r="O42" s="535"/>
      <c r="P42" s="506"/>
      <c r="Q42" s="506"/>
      <c r="R42" s="637" t="str">
        <f t="shared" si="15"/>
        <v/>
      </c>
      <c r="S42" s="901"/>
      <c r="T42" s="902"/>
      <c r="V42" s="46"/>
      <c r="W42" s="49"/>
      <c r="X42" s="49"/>
      <c r="Y42" s="150"/>
      <c r="Z42" s="3"/>
      <c r="AA42" s="46"/>
      <c r="AB42" s="49"/>
      <c r="AC42" s="49"/>
      <c r="AD42" s="49"/>
      <c r="AE42" s="99"/>
      <c r="AF42" s="151"/>
      <c r="AG42" s="152"/>
      <c r="AH42" s="153"/>
      <c r="AI42" s="154"/>
    </row>
    <row r="43" spans="2:35" ht="18" customHeight="1">
      <c r="B43" s="8"/>
      <c r="C43" s="5"/>
      <c r="D43" s="5"/>
      <c r="E43" s="893"/>
      <c r="F43" s="894"/>
      <c r="G43" s="895"/>
      <c r="H43" s="7"/>
      <c r="I43" s="3"/>
      <c r="J43" s="8"/>
      <c r="K43" s="9"/>
      <c r="L43" s="9"/>
      <c r="M43" s="9"/>
      <c r="N43" s="480"/>
      <c r="O43" s="535"/>
      <c r="P43" s="507"/>
      <c r="Q43" s="507"/>
      <c r="R43" s="637" t="str">
        <f t="shared" si="15"/>
        <v/>
      </c>
      <c r="S43" s="901"/>
      <c r="T43" s="902"/>
      <c r="V43" s="46"/>
      <c r="W43" s="49"/>
      <c r="X43" s="49"/>
      <c r="Y43" s="150"/>
      <c r="Z43" s="3"/>
      <c r="AA43" s="46"/>
      <c r="AB43" s="49"/>
      <c r="AC43" s="49"/>
      <c r="AD43" s="49"/>
      <c r="AE43" s="99"/>
      <c r="AF43" s="151"/>
      <c r="AG43" s="152"/>
      <c r="AH43" s="153"/>
      <c r="AI43" s="154"/>
    </row>
    <row r="44" spans="2:35" ht="18" customHeight="1">
      <c r="B44" s="8"/>
      <c r="C44" s="5"/>
      <c r="D44" s="5"/>
      <c r="E44" s="893"/>
      <c r="F44" s="894"/>
      <c r="G44" s="895"/>
      <c r="H44" s="7"/>
      <c r="I44" s="3"/>
      <c r="J44" s="4"/>
      <c r="K44" s="9"/>
      <c r="L44" s="9"/>
      <c r="M44" s="9"/>
      <c r="N44" s="480"/>
      <c r="O44" s="535"/>
      <c r="P44" s="507"/>
      <c r="Q44" s="507"/>
      <c r="R44" s="637" t="str">
        <f t="shared" si="15"/>
        <v/>
      </c>
      <c r="S44" s="901"/>
      <c r="T44" s="902"/>
      <c r="V44" s="46"/>
      <c r="W44" s="49"/>
      <c r="X44" s="49"/>
      <c r="Y44" s="150"/>
      <c r="Z44" s="3"/>
      <c r="AA44" s="46"/>
      <c r="AB44" s="49"/>
      <c r="AC44" s="49"/>
      <c r="AD44" s="49"/>
      <c r="AE44" s="99"/>
      <c r="AF44" s="151"/>
      <c r="AG44" s="152"/>
      <c r="AH44" s="153"/>
      <c r="AI44" s="154"/>
    </row>
    <row r="45" spans="2:35" ht="18" customHeight="1">
      <c r="B45" s="8"/>
      <c r="C45" s="5"/>
      <c r="D45" s="5"/>
      <c r="E45" s="893"/>
      <c r="F45" s="894"/>
      <c r="G45" s="895"/>
      <c r="H45" s="7"/>
      <c r="I45" s="3"/>
      <c r="J45" s="4"/>
      <c r="K45" s="9"/>
      <c r="L45" s="9"/>
      <c r="M45" s="9"/>
      <c r="N45" s="480"/>
      <c r="O45" s="535"/>
      <c r="P45" s="507"/>
      <c r="Q45" s="507"/>
      <c r="R45" s="637" t="str">
        <f t="shared" si="15"/>
        <v/>
      </c>
      <c r="S45" s="901"/>
      <c r="T45" s="902"/>
      <c r="V45" s="46"/>
      <c r="W45" s="49"/>
      <c r="X45" s="49"/>
      <c r="Y45" s="150"/>
      <c r="Z45" s="3"/>
      <c r="AA45" s="46"/>
      <c r="AB45" s="49"/>
      <c r="AC45" s="49"/>
      <c r="AD45" s="49"/>
      <c r="AE45" s="99"/>
      <c r="AF45" s="151"/>
      <c r="AG45" s="152"/>
      <c r="AH45" s="153"/>
      <c r="AI45" s="154"/>
    </row>
    <row r="46" spans="2:35" ht="18" customHeight="1">
      <c r="B46" s="8"/>
      <c r="C46" s="5"/>
      <c r="D46" s="5"/>
      <c r="E46" s="893"/>
      <c r="F46" s="894"/>
      <c r="G46" s="895"/>
      <c r="H46" s="7"/>
      <c r="I46" s="3"/>
      <c r="J46" s="4"/>
      <c r="K46" s="9"/>
      <c r="L46" s="9"/>
      <c r="M46" s="9"/>
      <c r="N46" s="480"/>
      <c r="O46" s="535"/>
      <c r="P46" s="507"/>
      <c r="Q46" s="507"/>
      <c r="R46" s="637" t="str">
        <f t="shared" si="15"/>
        <v/>
      </c>
      <c r="S46" s="901"/>
      <c r="T46" s="902"/>
      <c r="V46" s="46"/>
      <c r="W46" s="49"/>
      <c r="X46" s="49"/>
      <c r="Y46" s="150"/>
      <c r="Z46" s="3"/>
      <c r="AA46" s="46"/>
      <c r="AB46" s="49"/>
      <c r="AC46" s="49"/>
      <c r="AD46" s="49"/>
      <c r="AE46" s="99"/>
      <c r="AF46" s="151"/>
      <c r="AG46" s="152"/>
      <c r="AH46" s="153"/>
      <c r="AI46" s="154"/>
    </row>
    <row r="47" spans="2:35" ht="18" customHeight="1">
      <c r="B47" s="8"/>
      <c r="C47" s="5"/>
      <c r="D47" s="5"/>
      <c r="E47" s="893"/>
      <c r="F47" s="894"/>
      <c r="G47" s="895"/>
      <c r="H47" s="7"/>
      <c r="I47" s="3"/>
      <c r="J47" s="4"/>
      <c r="K47" s="5"/>
      <c r="L47" s="5"/>
      <c r="M47" s="5"/>
      <c r="N47" s="480"/>
      <c r="O47" s="535"/>
      <c r="P47" s="507"/>
      <c r="Q47" s="507"/>
      <c r="R47" s="637" t="str">
        <f t="shared" si="15"/>
        <v/>
      </c>
      <c r="S47" s="901"/>
      <c r="T47" s="902"/>
      <c r="V47" s="46"/>
      <c r="W47" s="49"/>
      <c r="X47" s="49"/>
      <c r="Y47" s="150"/>
      <c r="Z47" s="3"/>
      <c r="AA47" s="46"/>
      <c r="AB47" s="49"/>
      <c r="AC47" s="49"/>
      <c r="AD47" s="49"/>
      <c r="AE47" s="99"/>
      <c r="AF47" s="151"/>
      <c r="AG47" s="152"/>
      <c r="AH47" s="153"/>
      <c r="AI47" s="154"/>
    </row>
    <row r="48" spans="2:35" ht="18" customHeight="1">
      <c r="B48" s="8"/>
      <c r="C48" s="5"/>
      <c r="D48" s="5"/>
      <c r="E48" s="893"/>
      <c r="F48" s="894"/>
      <c r="G48" s="895"/>
      <c r="H48" s="7"/>
      <c r="I48" s="3"/>
      <c r="J48" s="8"/>
      <c r="K48" s="9"/>
      <c r="L48" s="9"/>
      <c r="M48" s="9"/>
      <c r="N48" s="480"/>
      <c r="O48" s="535"/>
      <c r="P48" s="507"/>
      <c r="Q48" s="507"/>
      <c r="R48" s="637" t="str">
        <f t="shared" si="15"/>
        <v/>
      </c>
      <c r="S48" s="901"/>
      <c r="T48" s="902"/>
      <c r="V48" s="46"/>
      <c r="W48" s="49"/>
      <c r="X48" s="49"/>
      <c r="Y48" s="150"/>
      <c r="Z48" s="3"/>
      <c r="AA48" s="46"/>
      <c r="AB48" s="49"/>
      <c r="AC48" s="49"/>
      <c r="AD48" s="49"/>
      <c r="AE48" s="99"/>
      <c r="AF48" s="151"/>
      <c r="AG48" s="152"/>
      <c r="AH48" s="153"/>
      <c r="AI48" s="154"/>
    </row>
    <row r="49" spans="2:35" ht="18" customHeight="1">
      <c r="B49" s="8"/>
      <c r="C49" s="5"/>
      <c r="D49" s="5"/>
      <c r="E49" s="893"/>
      <c r="F49" s="894"/>
      <c r="G49" s="895"/>
      <c r="H49" s="7"/>
      <c r="I49" s="3"/>
      <c r="J49" s="4"/>
      <c r="K49" s="5"/>
      <c r="L49" s="5"/>
      <c r="M49" s="5"/>
      <c r="N49" s="480"/>
      <c r="O49" s="535"/>
      <c r="P49" s="507"/>
      <c r="Q49" s="507"/>
      <c r="R49" s="637" t="str">
        <f t="shared" si="15"/>
        <v/>
      </c>
      <c r="S49" s="901"/>
      <c r="T49" s="902"/>
      <c r="V49" s="46"/>
      <c r="W49" s="49"/>
      <c r="X49" s="49"/>
      <c r="Y49" s="150"/>
      <c r="Z49" s="3"/>
      <c r="AA49" s="46"/>
      <c r="AB49" s="49"/>
      <c r="AC49" s="49"/>
      <c r="AD49" s="49"/>
      <c r="AE49" s="99"/>
      <c r="AF49" s="151"/>
      <c r="AG49" s="152"/>
      <c r="AH49" s="153"/>
      <c r="AI49" s="154"/>
    </row>
    <row r="50" spans="2:35" ht="18" customHeight="1">
      <c r="B50" s="8"/>
      <c r="C50" s="5"/>
      <c r="D50" s="5"/>
      <c r="E50" s="893"/>
      <c r="F50" s="894"/>
      <c r="G50" s="895"/>
      <c r="H50" s="7"/>
      <c r="I50" s="3"/>
      <c r="J50" s="8"/>
      <c r="K50" s="9"/>
      <c r="L50" s="9"/>
      <c r="M50" s="9"/>
      <c r="N50" s="480"/>
      <c r="O50" s="535"/>
      <c r="P50" s="507"/>
      <c r="Q50" s="507"/>
      <c r="R50" s="637" t="str">
        <f t="shared" si="15"/>
        <v/>
      </c>
      <c r="S50" s="901"/>
      <c r="T50" s="902"/>
      <c r="V50" s="46"/>
      <c r="W50" s="49"/>
      <c r="X50" s="49"/>
      <c r="Y50" s="150"/>
      <c r="Z50" s="3"/>
      <c r="AA50" s="46"/>
      <c r="AB50" s="49"/>
      <c r="AC50" s="49"/>
      <c r="AD50" s="49"/>
      <c r="AE50" s="99"/>
      <c r="AF50" s="151"/>
      <c r="AG50" s="152"/>
      <c r="AH50" s="153"/>
      <c r="AI50" s="154"/>
    </row>
    <row r="51" spans="2:35" ht="18" customHeight="1">
      <c r="B51" s="8"/>
      <c r="C51" s="5"/>
      <c r="D51" s="5"/>
      <c r="E51" s="893"/>
      <c r="F51" s="894"/>
      <c r="G51" s="895"/>
      <c r="H51" s="7"/>
      <c r="I51" s="3"/>
      <c r="J51" s="8"/>
      <c r="K51" s="9"/>
      <c r="L51" s="9"/>
      <c r="M51" s="9"/>
      <c r="N51" s="480"/>
      <c r="O51" s="535"/>
      <c r="P51" s="507"/>
      <c r="Q51" s="507"/>
      <c r="R51" s="637" t="str">
        <f t="shared" si="15"/>
        <v/>
      </c>
      <c r="S51" s="901"/>
      <c r="T51" s="902"/>
      <c r="V51" s="46"/>
      <c r="W51" s="49"/>
      <c r="X51" s="49"/>
      <c r="Y51" s="150"/>
      <c r="Z51" s="3"/>
      <c r="AA51" s="46"/>
      <c r="AB51" s="49"/>
      <c r="AC51" s="49"/>
      <c r="AD51" s="49"/>
      <c r="AE51" s="99"/>
      <c r="AF51" s="151"/>
      <c r="AG51" s="152"/>
      <c r="AH51" s="153"/>
      <c r="AI51" s="154"/>
    </row>
    <row r="52" spans="2:35" ht="18" customHeight="1">
      <c r="B52" s="8"/>
      <c r="C52" s="5"/>
      <c r="D52" s="5"/>
      <c r="E52" s="893"/>
      <c r="F52" s="894"/>
      <c r="G52" s="895"/>
      <c r="H52" s="7"/>
      <c r="I52" s="3"/>
      <c r="J52" s="8"/>
      <c r="K52" s="9"/>
      <c r="L52" s="9"/>
      <c r="M52" s="9"/>
      <c r="N52" s="480"/>
      <c r="O52" s="535"/>
      <c r="P52" s="507"/>
      <c r="Q52" s="507"/>
      <c r="R52" s="637" t="str">
        <f t="shared" si="15"/>
        <v/>
      </c>
      <c r="S52" s="901"/>
      <c r="T52" s="902"/>
      <c r="V52" s="46"/>
      <c r="W52" s="49"/>
      <c r="X52" s="49"/>
      <c r="Y52" s="150"/>
      <c r="Z52" s="3"/>
      <c r="AA52" s="46"/>
      <c r="AB52" s="49"/>
      <c r="AC52" s="49"/>
      <c r="AD52" s="49"/>
      <c r="AE52" s="99"/>
      <c r="AF52" s="151"/>
      <c r="AG52" s="152"/>
      <c r="AH52" s="153"/>
      <c r="AI52" s="154"/>
    </row>
    <row r="53" spans="2:35" ht="18" customHeight="1">
      <c r="B53" s="8"/>
      <c r="C53" s="5"/>
      <c r="D53" s="5"/>
      <c r="E53" s="893"/>
      <c r="F53" s="894"/>
      <c r="G53" s="895"/>
      <c r="H53" s="7"/>
      <c r="I53" s="3"/>
      <c r="J53" s="8"/>
      <c r="K53" s="9"/>
      <c r="L53" s="9"/>
      <c r="M53" s="9"/>
      <c r="N53" s="480"/>
      <c r="O53" s="535"/>
      <c r="P53" s="507"/>
      <c r="Q53" s="507"/>
      <c r="R53" s="637" t="str">
        <f t="shared" si="15"/>
        <v/>
      </c>
      <c r="S53" s="901"/>
      <c r="T53" s="902"/>
      <c r="V53" s="46"/>
      <c r="W53" s="49"/>
      <c r="X53" s="49"/>
      <c r="Y53" s="150"/>
      <c r="Z53" s="3"/>
      <c r="AA53" s="46"/>
      <c r="AB53" s="49"/>
      <c r="AC53" s="49"/>
      <c r="AD53" s="49"/>
      <c r="AE53" s="99"/>
      <c r="AF53" s="151"/>
      <c r="AG53" s="152"/>
      <c r="AH53" s="153"/>
      <c r="AI53" s="154"/>
    </row>
    <row r="54" spans="2:35" ht="18" customHeight="1">
      <c r="B54" s="46"/>
      <c r="C54" s="49"/>
      <c r="D54" s="49"/>
      <c r="E54" s="279"/>
      <c r="F54" s="279"/>
      <c r="G54" s="99"/>
      <c r="H54" s="50"/>
      <c r="I54" s="3"/>
      <c r="J54" s="46"/>
      <c r="K54" s="49"/>
      <c r="L54" s="49"/>
      <c r="M54" s="49"/>
      <c r="N54" s="49"/>
      <c r="O54" s="99"/>
      <c r="P54" s="99"/>
      <c r="Q54" s="99"/>
      <c r="R54" s="50"/>
      <c r="S54" s="50"/>
      <c r="T54" s="50"/>
      <c r="V54" s="46"/>
      <c r="W54" s="49"/>
      <c r="X54" s="49"/>
      <c r="Y54" s="150"/>
      <c r="Z54" s="3"/>
      <c r="AA54" s="46"/>
      <c r="AB54" s="49"/>
      <c r="AC54" s="49"/>
      <c r="AD54" s="49"/>
      <c r="AE54" s="99"/>
      <c r="AF54" s="155"/>
      <c r="AG54" s="152"/>
      <c r="AH54" s="153"/>
      <c r="AI54" s="154"/>
    </row>
    <row r="55" spans="2:35" ht="19.899999999999999" customHeight="1">
      <c r="B55" s="46"/>
      <c r="C55" s="49"/>
      <c r="D55" s="49"/>
      <c r="E55" s="279"/>
      <c r="F55" s="279"/>
      <c r="G55" s="99"/>
      <c r="H55" s="50"/>
      <c r="I55" s="3"/>
      <c r="K55" s="101" t="s">
        <v>216</v>
      </c>
      <c r="L55" s="86">
        <f>예산!E40</f>
        <v>0</v>
      </c>
      <c r="M55" s="49"/>
      <c r="N55" s="49"/>
      <c r="O55" s="99"/>
      <c r="P55" s="3"/>
      <c r="Q55" s="3"/>
      <c r="R55" s="469"/>
      <c r="S55" s="483"/>
      <c r="T55" s="50"/>
      <c r="V55" s="46"/>
      <c r="W55" s="49"/>
      <c r="X55" s="49"/>
      <c r="Y55" s="150"/>
      <c r="Z55" s="3"/>
      <c r="AB55" s="101"/>
      <c r="AC55" s="156"/>
      <c r="AD55" s="149"/>
      <c r="AE55" s="99"/>
      <c r="AF55" s="155"/>
      <c r="AG55" s="152"/>
      <c r="AH55" s="153"/>
      <c r="AI55" s="152"/>
    </row>
    <row r="56" spans="2:35" ht="19.899999999999999" customHeight="1" thickBot="1">
      <c r="B56" s="87" t="str">
        <f>'1월'!B56</f>
        <v>부가수입</v>
      </c>
      <c r="C56" s="85">
        <f>SUM($H$58:$H$305)</f>
        <v>0</v>
      </c>
      <c r="D56" s="81"/>
      <c r="E56" s="520"/>
      <c r="F56" s="520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58"/>
      <c r="O56" s="84"/>
      <c r="P56" s="3"/>
      <c r="Q56" s="3"/>
      <c r="R56" s="469"/>
      <c r="S56" s="483"/>
      <c r="T56" s="428"/>
      <c r="V56" s="157"/>
      <c r="W56" s="167"/>
      <c r="X56" s="58"/>
      <c r="Y56" s="168"/>
      <c r="Z56" s="40"/>
      <c r="AA56" s="157"/>
      <c r="AB56" s="101"/>
      <c r="AC56" s="158"/>
      <c r="AD56" s="149"/>
      <c r="AE56" s="84"/>
      <c r="AF56" s="160"/>
      <c r="AG56" s="161"/>
      <c r="AH56" s="159"/>
      <c r="AI56" s="162"/>
    </row>
    <row r="57" spans="2:35" ht="19.899999999999999" customHeight="1" thickBot="1">
      <c r="B57" s="37" t="s">
        <v>0</v>
      </c>
      <c r="C57" s="38" t="s">
        <v>8</v>
      </c>
      <c r="D57" s="38" t="s">
        <v>27</v>
      </c>
      <c r="E57" s="881" t="s">
        <v>28</v>
      </c>
      <c r="F57" s="882"/>
      <c r="G57" s="892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58"/>
      <c r="W57" s="58"/>
      <c r="X57" s="58"/>
      <c r="Y57" s="169"/>
      <c r="Z57" s="40"/>
      <c r="AA57" s="58"/>
      <c r="AB57" s="58"/>
      <c r="AC57" s="58"/>
      <c r="AD57" s="58"/>
      <c r="AE57" s="58"/>
      <c r="AF57" s="58"/>
      <c r="AG57" s="58"/>
      <c r="AH57" s="58"/>
      <c r="AI57" s="58"/>
    </row>
    <row r="58" spans="2:35" ht="18" customHeight="1">
      <c r="B58" s="4"/>
      <c r="C58" s="5"/>
      <c r="D58" s="5"/>
      <c r="E58" s="896"/>
      <c r="F58" s="897"/>
      <c r="G58" s="898"/>
      <c r="H58" s="7"/>
      <c r="I58" s="3"/>
      <c r="J58" s="8"/>
      <c r="K58" s="9"/>
      <c r="L58" s="9"/>
      <c r="M58" s="9"/>
      <c r="N58" s="479"/>
      <c r="O58" s="554"/>
      <c r="P58" s="42"/>
      <c r="Q58" s="505"/>
      <c r="R58" s="285" t="str">
        <f>IF(P58="","",P58-Q58)</f>
        <v/>
      </c>
      <c r="S58" s="285" t="str">
        <f>IF(R58="","",L55-R58)</f>
        <v/>
      </c>
      <c r="T58" s="467"/>
      <c r="V58" s="46"/>
      <c r="W58" s="49"/>
      <c r="X58" s="49"/>
      <c r="Y58" s="150"/>
      <c r="Z58" s="3"/>
      <c r="AA58" s="46"/>
      <c r="AB58" s="49"/>
      <c r="AC58" s="49"/>
      <c r="AD58" s="49"/>
      <c r="AE58" s="99"/>
      <c r="AF58" s="151"/>
      <c r="AG58" s="152"/>
      <c r="AH58" s="153"/>
      <c r="AI58" s="154"/>
    </row>
    <row r="59" spans="2:35" ht="18" customHeight="1">
      <c r="B59" s="4"/>
      <c r="C59" s="5"/>
      <c r="D59" s="5"/>
      <c r="E59" s="893"/>
      <c r="F59" s="894"/>
      <c r="G59" s="895"/>
      <c r="H59" s="7"/>
      <c r="I59" s="3"/>
      <c r="J59" s="8"/>
      <c r="K59" s="9"/>
      <c r="L59" s="9"/>
      <c r="M59" s="9"/>
      <c r="N59" s="479"/>
      <c r="O59" s="554"/>
      <c r="P59" s="42"/>
      <c r="Q59" s="505"/>
      <c r="R59" s="285" t="str">
        <f t="shared" ref="R59:R77" si="16">IF(P59="","",P59-Q59)</f>
        <v/>
      </c>
      <c r="S59" s="285" t="str">
        <f t="shared" ref="S59:S77" si="17">IF(R59="","",S58-R59)</f>
        <v/>
      </c>
      <c r="T59" s="467"/>
      <c r="V59" s="46"/>
      <c r="W59" s="49"/>
      <c r="X59" s="49"/>
      <c r="Y59" s="150"/>
      <c r="Z59" s="3"/>
      <c r="AA59" s="46"/>
      <c r="AB59" s="49"/>
      <c r="AC59" s="49"/>
      <c r="AD59" s="49"/>
      <c r="AE59" s="99"/>
      <c r="AF59" s="151"/>
      <c r="AG59" s="152"/>
      <c r="AH59" s="153"/>
      <c r="AI59" s="154"/>
    </row>
    <row r="60" spans="2:35" ht="18" customHeight="1">
      <c r="B60" s="4"/>
      <c r="C60" s="5"/>
      <c r="D60" s="5"/>
      <c r="E60" s="893"/>
      <c r="F60" s="894"/>
      <c r="G60" s="895"/>
      <c r="H60" s="7"/>
      <c r="I60" s="3"/>
      <c r="J60" s="8"/>
      <c r="K60" s="5"/>
      <c r="L60" s="5"/>
      <c r="M60" s="5"/>
      <c r="N60" s="480"/>
      <c r="O60" s="535"/>
      <c r="P60" s="42"/>
      <c r="Q60" s="505"/>
      <c r="R60" s="285" t="str">
        <f t="shared" si="16"/>
        <v/>
      </c>
      <c r="S60" s="285" t="str">
        <f t="shared" si="17"/>
        <v/>
      </c>
      <c r="T60" s="468"/>
      <c r="V60" s="46"/>
      <c r="W60" s="49"/>
      <c r="X60" s="49"/>
      <c r="Y60" s="150"/>
      <c r="Z60" s="3"/>
      <c r="AA60" s="46"/>
      <c r="AB60" s="49"/>
      <c r="AC60" s="49"/>
      <c r="AD60" s="49"/>
      <c r="AE60" s="99"/>
      <c r="AF60" s="151"/>
      <c r="AG60" s="152"/>
      <c r="AH60" s="153"/>
      <c r="AI60" s="154"/>
    </row>
    <row r="61" spans="2:35" ht="18" customHeight="1">
      <c r="B61" s="4"/>
      <c r="C61" s="5"/>
      <c r="D61" s="5"/>
      <c r="E61" s="893"/>
      <c r="F61" s="894"/>
      <c r="G61" s="895"/>
      <c r="H61" s="7"/>
      <c r="I61" s="3"/>
      <c r="J61" s="8"/>
      <c r="K61" s="5"/>
      <c r="L61" s="5"/>
      <c r="M61" s="5"/>
      <c r="N61" s="480"/>
      <c r="O61" s="535"/>
      <c r="P61" s="42"/>
      <c r="Q61" s="505"/>
      <c r="R61" s="285" t="str">
        <f t="shared" si="16"/>
        <v/>
      </c>
      <c r="S61" s="285" t="str">
        <f t="shared" si="17"/>
        <v/>
      </c>
      <c r="T61" s="467"/>
      <c r="V61" s="46"/>
      <c r="W61" s="49"/>
      <c r="X61" s="49"/>
      <c r="Y61" s="150"/>
      <c r="Z61" s="3"/>
      <c r="AA61" s="46"/>
      <c r="AB61" s="49"/>
      <c r="AC61" s="49"/>
      <c r="AD61" s="49"/>
      <c r="AE61" s="99"/>
      <c r="AF61" s="151"/>
      <c r="AG61" s="152"/>
      <c r="AH61" s="153"/>
      <c r="AI61" s="154"/>
    </row>
    <row r="62" spans="2:35" ht="18" customHeight="1">
      <c r="B62" s="4"/>
      <c r="C62" s="5"/>
      <c r="D62" s="5"/>
      <c r="E62" s="893"/>
      <c r="F62" s="894"/>
      <c r="G62" s="895"/>
      <c r="H62" s="7"/>
      <c r="I62" s="3"/>
      <c r="J62" s="8"/>
      <c r="K62" s="9"/>
      <c r="L62" s="9"/>
      <c r="M62" s="9"/>
      <c r="N62" s="479"/>
      <c r="O62" s="554"/>
      <c r="P62" s="42"/>
      <c r="Q62" s="505"/>
      <c r="R62" s="285" t="str">
        <f t="shared" si="16"/>
        <v/>
      </c>
      <c r="S62" s="285" t="str">
        <f t="shared" si="17"/>
        <v/>
      </c>
      <c r="T62" s="468"/>
      <c r="V62" s="46"/>
      <c r="W62" s="49"/>
      <c r="X62" s="49"/>
      <c r="Y62" s="150"/>
      <c r="Z62" s="3"/>
      <c r="AA62" s="46"/>
      <c r="AB62" s="49"/>
      <c r="AC62" s="49"/>
      <c r="AD62" s="49"/>
      <c r="AE62" s="99"/>
      <c r="AF62" s="151"/>
      <c r="AG62" s="152"/>
      <c r="AH62" s="153"/>
      <c r="AI62" s="154"/>
    </row>
    <row r="63" spans="2:35" ht="18" customHeight="1">
      <c r="B63" s="4"/>
      <c r="C63" s="5"/>
      <c r="D63" s="5"/>
      <c r="E63" s="893"/>
      <c r="F63" s="894"/>
      <c r="G63" s="895"/>
      <c r="H63" s="7"/>
      <c r="I63" s="3"/>
      <c r="J63" s="8"/>
      <c r="K63" s="5"/>
      <c r="L63" s="5"/>
      <c r="M63" s="5"/>
      <c r="N63" s="480"/>
      <c r="O63" s="535"/>
      <c r="P63" s="42"/>
      <c r="Q63" s="505"/>
      <c r="R63" s="285" t="str">
        <f t="shared" si="16"/>
        <v/>
      </c>
      <c r="S63" s="285" t="str">
        <f t="shared" si="17"/>
        <v/>
      </c>
      <c r="T63" s="467"/>
      <c r="V63" s="46"/>
      <c r="W63" s="49"/>
      <c r="X63" s="49"/>
      <c r="Y63" s="150"/>
      <c r="Z63" s="3"/>
      <c r="AA63" s="46"/>
      <c r="AB63" s="49"/>
      <c r="AC63" s="49"/>
      <c r="AD63" s="49"/>
      <c r="AE63" s="99"/>
      <c r="AF63" s="151"/>
      <c r="AG63" s="152"/>
      <c r="AH63" s="153"/>
      <c r="AI63" s="154"/>
    </row>
    <row r="64" spans="2:35" ht="18" customHeight="1">
      <c r="B64" s="4"/>
      <c r="C64" s="5"/>
      <c r="D64" s="5"/>
      <c r="E64" s="893"/>
      <c r="F64" s="894"/>
      <c r="G64" s="895"/>
      <c r="H64" s="7"/>
      <c r="I64" s="3"/>
      <c r="J64" s="8"/>
      <c r="K64" s="9"/>
      <c r="L64" s="9"/>
      <c r="M64" s="9"/>
      <c r="N64" s="479"/>
      <c r="O64" s="554"/>
      <c r="P64" s="42"/>
      <c r="Q64" s="505"/>
      <c r="R64" s="285" t="str">
        <f t="shared" si="16"/>
        <v/>
      </c>
      <c r="S64" s="285" t="str">
        <f t="shared" si="17"/>
        <v/>
      </c>
      <c r="T64" s="468"/>
      <c r="V64" s="46"/>
      <c r="W64" s="49"/>
      <c r="X64" s="49"/>
      <c r="Y64" s="150"/>
      <c r="Z64" s="3"/>
      <c r="AA64" s="46"/>
      <c r="AB64" s="49"/>
      <c r="AC64" s="49"/>
      <c r="AD64" s="49"/>
      <c r="AE64" s="99"/>
      <c r="AF64" s="151"/>
      <c r="AG64" s="152"/>
      <c r="AH64" s="153"/>
      <c r="AI64" s="154"/>
    </row>
    <row r="65" spans="2:35" ht="18" customHeight="1">
      <c r="B65" s="4"/>
      <c r="C65" s="5"/>
      <c r="D65" s="5"/>
      <c r="E65" s="893"/>
      <c r="F65" s="894"/>
      <c r="G65" s="895"/>
      <c r="H65" s="7"/>
      <c r="I65" s="3"/>
      <c r="J65" s="8"/>
      <c r="K65" s="5"/>
      <c r="L65" s="5"/>
      <c r="M65" s="5"/>
      <c r="N65" s="479"/>
      <c r="O65" s="535"/>
      <c r="P65" s="505"/>
      <c r="Q65" s="505"/>
      <c r="R65" s="285" t="str">
        <f t="shared" si="16"/>
        <v/>
      </c>
      <c r="S65" s="285" t="str">
        <f t="shared" si="17"/>
        <v/>
      </c>
      <c r="T65" s="402"/>
      <c r="V65" s="46"/>
      <c r="W65" s="49"/>
      <c r="X65" s="49"/>
      <c r="Y65" s="150"/>
      <c r="Z65" s="3"/>
      <c r="AA65" s="46"/>
      <c r="AB65" s="49"/>
      <c r="AC65" s="49"/>
      <c r="AD65" s="49"/>
      <c r="AE65" s="99"/>
      <c r="AF65" s="151"/>
      <c r="AG65" s="152"/>
      <c r="AH65" s="153"/>
      <c r="AI65" s="154"/>
    </row>
    <row r="66" spans="2:35" ht="18" customHeight="1">
      <c r="B66" s="4"/>
      <c r="C66" s="5"/>
      <c r="D66" s="5"/>
      <c r="E66" s="893"/>
      <c r="F66" s="894"/>
      <c r="G66" s="895"/>
      <c r="H66" s="7"/>
      <c r="I66" s="3"/>
      <c r="J66" s="8"/>
      <c r="K66" s="5"/>
      <c r="L66" s="5"/>
      <c r="M66" s="5"/>
      <c r="N66" s="479"/>
      <c r="O66" s="535"/>
      <c r="P66" s="505"/>
      <c r="Q66" s="505"/>
      <c r="R66" s="285" t="str">
        <f t="shared" si="16"/>
        <v/>
      </c>
      <c r="S66" s="285" t="str">
        <f t="shared" si="17"/>
        <v/>
      </c>
      <c r="T66" s="402"/>
      <c r="V66" s="46"/>
      <c r="W66" s="49"/>
      <c r="X66" s="49"/>
      <c r="Y66" s="150"/>
      <c r="Z66" s="3"/>
      <c r="AA66" s="46"/>
      <c r="AB66" s="49"/>
      <c r="AC66" s="49"/>
      <c r="AD66" s="49"/>
      <c r="AE66" s="99"/>
      <c r="AF66" s="151"/>
      <c r="AG66" s="152"/>
      <c r="AH66" s="153"/>
      <c r="AI66" s="154"/>
    </row>
    <row r="67" spans="2:35" ht="18" customHeight="1">
      <c r="B67" s="4"/>
      <c r="C67" s="5"/>
      <c r="D67" s="5"/>
      <c r="E67" s="893"/>
      <c r="F67" s="894"/>
      <c r="G67" s="895"/>
      <c r="H67" s="7"/>
      <c r="I67" s="3"/>
      <c r="J67" s="4"/>
      <c r="K67" s="5"/>
      <c r="L67" s="5"/>
      <c r="M67" s="5"/>
      <c r="N67" s="479"/>
      <c r="O67" s="535"/>
      <c r="P67" s="507"/>
      <c r="Q67" s="507"/>
      <c r="R67" s="285" t="str">
        <f t="shared" si="16"/>
        <v/>
      </c>
      <c r="S67" s="285" t="str">
        <f t="shared" si="17"/>
        <v/>
      </c>
      <c r="T67" s="401"/>
      <c r="V67" s="46"/>
      <c r="W67" s="49"/>
      <c r="X67" s="49"/>
      <c r="Y67" s="150"/>
      <c r="Z67" s="3"/>
      <c r="AA67" s="46"/>
      <c r="AB67" s="49"/>
      <c r="AC67" s="49"/>
      <c r="AD67" s="49"/>
      <c r="AE67" s="99"/>
      <c r="AF67" s="151"/>
      <c r="AG67" s="152"/>
      <c r="AH67" s="153"/>
      <c r="AI67" s="154"/>
    </row>
    <row r="68" spans="2:35" ht="18" customHeight="1">
      <c r="B68" s="4"/>
      <c r="C68" s="5"/>
      <c r="D68" s="5"/>
      <c r="E68" s="893"/>
      <c r="F68" s="894"/>
      <c r="G68" s="895"/>
      <c r="H68" s="7"/>
      <c r="I68" s="3"/>
      <c r="J68" s="4"/>
      <c r="K68" s="5"/>
      <c r="L68" s="5"/>
      <c r="M68" s="5"/>
      <c r="N68" s="479"/>
      <c r="O68" s="535"/>
      <c r="P68" s="507"/>
      <c r="Q68" s="507"/>
      <c r="R68" s="285" t="str">
        <f t="shared" si="16"/>
        <v/>
      </c>
      <c r="S68" s="285" t="str">
        <f t="shared" si="17"/>
        <v/>
      </c>
      <c r="T68" s="401"/>
      <c r="V68" s="46"/>
      <c r="W68" s="49"/>
      <c r="X68" s="49"/>
      <c r="Y68" s="150"/>
      <c r="Z68" s="3"/>
      <c r="AA68" s="46"/>
      <c r="AB68" s="49"/>
      <c r="AC68" s="49"/>
      <c r="AD68" s="49"/>
      <c r="AE68" s="99"/>
      <c r="AF68" s="151"/>
      <c r="AG68" s="152"/>
      <c r="AH68" s="153"/>
      <c r="AI68" s="154"/>
    </row>
    <row r="69" spans="2:35" ht="18" customHeight="1">
      <c r="B69" s="4"/>
      <c r="C69" s="5"/>
      <c r="D69" s="5"/>
      <c r="E69" s="893"/>
      <c r="F69" s="894"/>
      <c r="G69" s="895"/>
      <c r="H69" s="7"/>
      <c r="I69" s="3"/>
      <c r="J69" s="4"/>
      <c r="K69" s="5"/>
      <c r="L69" s="5"/>
      <c r="M69" s="5"/>
      <c r="N69" s="479"/>
      <c r="O69" s="535"/>
      <c r="P69" s="507"/>
      <c r="Q69" s="507"/>
      <c r="R69" s="285" t="str">
        <f t="shared" si="16"/>
        <v/>
      </c>
      <c r="S69" s="285" t="str">
        <f t="shared" si="17"/>
        <v/>
      </c>
      <c r="T69" s="401"/>
      <c r="V69" s="46"/>
      <c r="W69" s="49"/>
      <c r="X69" s="49"/>
      <c r="Y69" s="150"/>
      <c r="Z69" s="3"/>
      <c r="AA69" s="46"/>
      <c r="AB69" s="49"/>
      <c r="AC69" s="49"/>
      <c r="AD69" s="49"/>
      <c r="AE69" s="99"/>
      <c r="AF69" s="151"/>
      <c r="AG69" s="152"/>
      <c r="AH69" s="153"/>
      <c r="AI69" s="154"/>
    </row>
    <row r="70" spans="2:35" ht="18" customHeight="1">
      <c r="B70" s="4"/>
      <c r="C70" s="5"/>
      <c r="D70" s="5"/>
      <c r="E70" s="893"/>
      <c r="F70" s="894"/>
      <c r="G70" s="895"/>
      <c r="H70" s="7"/>
      <c r="I70" s="3"/>
      <c r="J70" s="4"/>
      <c r="K70" s="5"/>
      <c r="L70" s="5"/>
      <c r="M70" s="5"/>
      <c r="N70" s="479"/>
      <c r="O70" s="535"/>
      <c r="P70" s="507"/>
      <c r="Q70" s="507"/>
      <c r="R70" s="285" t="str">
        <f t="shared" si="16"/>
        <v/>
      </c>
      <c r="S70" s="285" t="str">
        <f t="shared" si="17"/>
        <v/>
      </c>
      <c r="T70" s="401"/>
      <c r="V70" s="46"/>
      <c r="W70" s="49"/>
      <c r="X70" s="49"/>
      <c r="Y70" s="150"/>
      <c r="Z70" s="3"/>
      <c r="AA70" s="46"/>
      <c r="AB70" s="49"/>
      <c r="AC70" s="49"/>
      <c r="AD70" s="49"/>
      <c r="AE70" s="99"/>
      <c r="AF70" s="151"/>
      <c r="AG70" s="152"/>
      <c r="AH70" s="153"/>
      <c r="AI70" s="154"/>
    </row>
    <row r="71" spans="2:35" ht="18" customHeight="1">
      <c r="B71" s="4"/>
      <c r="C71" s="5"/>
      <c r="D71" s="5"/>
      <c r="E71" s="893"/>
      <c r="F71" s="894"/>
      <c r="G71" s="895"/>
      <c r="H71" s="7"/>
      <c r="I71" s="3"/>
      <c r="J71" s="4"/>
      <c r="K71" s="5"/>
      <c r="L71" s="5"/>
      <c r="M71" s="5"/>
      <c r="N71" s="479"/>
      <c r="O71" s="535"/>
      <c r="P71" s="507"/>
      <c r="Q71" s="507"/>
      <c r="R71" s="285" t="str">
        <f t="shared" si="16"/>
        <v/>
      </c>
      <c r="S71" s="285" t="str">
        <f t="shared" si="17"/>
        <v/>
      </c>
      <c r="T71" s="401"/>
      <c r="V71" s="46"/>
      <c r="W71" s="49"/>
      <c r="X71" s="49"/>
      <c r="Y71" s="150"/>
      <c r="Z71" s="3"/>
      <c r="AA71" s="46"/>
      <c r="AB71" s="49"/>
      <c r="AC71" s="49"/>
      <c r="AD71" s="49"/>
      <c r="AE71" s="99"/>
      <c r="AF71" s="151"/>
      <c r="AG71" s="152"/>
      <c r="AH71" s="153"/>
      <c r="AI71" s="154"/>
    </row>
    <row r="72" spans="2:35" ht="18" customHeight="1">
      <c r="B72" s="4"/>
      <c r="C72" s="5"/>
      <c r="D72" s="5"/>
      <c r="E72" s="893"/>
      <c r="F72" s="894"/>
      <c r="G72" s="895"/>
      <c r="H72" s="7"/>
      <c r="I72" s="3"/>
      <c r="J72" s="4"/>
      <c r="K72" s="5"/>
      <c r="L72" s="5"/>
      <c r="M72" s="5"/>
      <c r="N72" s="479"/>
      <c r="O72" s="535"/>
      <c r="P72" s="507"/>
      <c r="Q72" s="507"/>
      <c r="R72" s="285" t="str">
        <f t="shared" si="16"/>
        <v/>
      </c>
      <c r="S72" s="285" t="str">
        <f t="shared" si="17"/>
        <v/>
      </c>
      <c r="T72" s="401"/>
      <c r="V72" s="46"/>
      <c r="W72" s="49"/>
      <c r="X72" s="49"/>
      <c r="Y72" s="150"/>
      <c r="Z72" s="3"/>
      <c r="AA72" s="46"/>
      <c r="AB72" s="49"/>
      <c r="AC72" s="49"/>
      <c r="AD72" s="49"/>
      <c r="AE72" s="99"/>
      <c r="AF72" s="151"/>
      <c r="AG72" s="152"/>
      <c r="AH72" s="153"/>
      <c r="AI72" s="154"/>
    </row>
    <row r="73" spans="2:35" ht="18" customHeight="1">
      <c r="B73" s="4"/>
      <c r="C73" s="5"/>
      <c r="D73" s="5"/>
      <c r="E73" s="893"/>
      <c r="F73" s="894"/>
      <c r="G73" s="895"/>
      <c r="H73" s="7"/>
      <c r="I73" s="3"/>
      <c r="J73" s="4"/>
      <c r="K73" s="5"/>
      <c r="L73" s="5"/>
      <c r="M73" s="5"/>
      <c r="N73" s="479"/>
      <c r="O73" s="535"/>
      <c r="P73" s="507"/>
      <c r="Q73" s="507"/>
      <c r="R73" s="285" t="str">
        <f t="shared" si="16"/>
        <v/>
      </c>
      <c r="S73" s="285" t="str">
        <f t="shared" si="17"/>
        <v/>
      </c>
      <c r="T73" s="401"/>
      <c r="V73" s="46"/>
      <c r="W73" s="49"/>
      <c r="X73" s="49"/>
      <c r="Y73" s="150"/>
      <c r="Z73" s="3"/>
      <c r="AA73" s="46"/>
      <c r="AB73" s="49"/>
      <c r="AC73" s="49"/>
      <c r="AD73" s="49"/>
      <c r="AE73" s="99"/>
      <c r="AF73" s="151"/>
      <c r="AG73" s="152"/>
      <c r="AH73" s="153"/>
      <c r="AI73" s="154"/>
    </row>
    <row r="74" spans="2:35" ht="18" customHeight="1">
      <c r="B74" s="4"/>
      <c r="C74" s="5"/>
      <c r="D74" s="5"/>
      <c r="E74" s="480"/>
      <c r="F74" s="534"/>
      <c r="G74" s="535"/>
      <c r="H74" s="7"/>
      <c r="I74" s="3"/>
      <c r="J74" s="4"/>
      <c r="K74" s="5"/>
      <c r="L74" s="5"/>
      <c r="M74" s="5"/>
      <c r="N74" s="479"/>
      <c r="O74" s="535"/>
      <c r="P74" s="507"/>
      <c r="Q74" s="507"/>
      <c r="R74" s="285" t="str">
        <f t="shared" si="16"/>
        <v/>
      </c>
      <c r="S74" s="285" t="str">
        <f t="shared" si="17"/>
        <v/>
      </c>
      <c r="T74" s="401"/>
      <c r="V74" s="46"/>
      <c r="W74" s="49"/>
      <c r="X74" s="49"/>
      <c r="Y74" s="150"/>
      <c r="Z74" s="3"/>
      <c r="AA74" s="46"/>
      <c r="AB74" s="49"/>
      <c r="AC74" s="49"/>
      <c r="AD74" s="49"/>
      <c r="AE74" s="99"/>
      <c r="AF74" s="151"/>
      <c r="AG74" s="152"/>
      <c r="AH74" s="153"/>
      <c r="AI74" s="154"/>
    </row>
    <row r="75" spans="2:35" ht="18" customHeight="1">
      <c r="B75" s="4"/>
      <c r="C75" s="5"/>
      <c r="D75" s="5"/>
      <c r="E75" s="480"/>
      <c r="F75" s="534"/>
      <c r="G75" s="535"/>
      <c r="H75" s="7"/>
      <c r="I75" s="3"/>
      <c r="J75" s="4"/>
      <c r="K75" s="5"/>
      <c r="L75" s="5"/>
      <c r="M75" s="5"/>
      <c r="N75" s="479"/>
      <c r="O75" s="535"/>
      <c r="P75" s="507"/>
      <c r="Q75" s="507"/>
      <c r="R75" s="285" t="str">
        <f t="shared" si="16"/>
        <v/>
      </c>
      <c r="S75" s="285" t="str">
        <f t="shared" si="17"/>
        <v/>
      </c>
      <c r="T75" s="401"/>
      <c r="V75" s="46"/>
      <c r="W75" s="49"/>
      <c r="X75" s="49"/>
      <c r="Y75" s="150"/>
      <c r="Z75" s="3"/>
      <c r="AA75" s="46"/>
      <c r="AB75" s="49"/>
      <c r="AC75" s="49"/>
      <c r="AD75" s="49"/>
      <c r="AE75" s="99"/>
      <c r="AF75" s="151"/>
      <c r="AG75" s="152"/>
      <c r="AH75" s="153"/>
      <c r="AI75" s="154"/>
    </row>
    <row r="76" spans="2:35" ht="18" customHeight="1">
      <c r="B76" s="4"/>
      <c r="C76" s="5"/>
      <c r="D76" s="5"/>
      <c r="E76" s="893"/>
      <c r="F76" s="894"/>
      <c r="G76" s="895"/>
      <c r="H76" s="7"/>
      <c r="I76" s="3"/>
      <c r="J76" s="4"/>
      <c r="K76" s="5"/>
      <c r="L76" s="5"/>
      <c r="M76" s="5"/>
      <c r="N76" s="479"/>
      <c r="O76" s="535"/>
      <c r="P76" s="507"/>
      <c r="Q76" s="507"/>
      <c r="R76" s="285" t="str">
        <f t="shared" si="16"/>
        <v/>
      </c>
      <c r="S76" s="285" t="str">
        <f t="shared" si="17"/>
        <v/>
      </c>
      <c r="T76" s="401"/>
      <c r="V76" s="46"/>
      <c r="W76" s="49"/>
      <c r="X76" s="49"/>
      <c r="Y76" s="150"/>
      <c r="Z76" s="3"/>
      <c r="AA76" s="46"/>
      <c r="AB76" s="49"/>
      <c r="AC76" s="49"/>
      <c r="AD76" s="49"/>
      <c r="AE76" s="99"/>
      <c r="AF76" s="151"/>
      <c r="AG76" s="152"/>
      <c r="AH76" s="153"/>
      <c r="AI76" s="154"/>
    </row>
    <row r="77" spans="2:35" ht="18" customHeight="1">
      <c r="B77" s="4"/>
      <c r="C77" s="5"/>
      <c r="D77" s="5"/>
      <c r="E77" s="893"/>
      <c r="F77" s="894"/>
      <c r="G77" s="895"/>
      <c r="H77" s="7"/>
      <c r="I77" s="3"/>
      <c r="J77" s="4"/>
      <c r="K77" s="5"/>
      <c r="L77" s="5"/>
      <c r="M77" s="5"/>
      <c r="N77" s="479"/>
      <c r="O77" s="535"/>
      <c r="P77" s="507"/>
      <c r="Q77" s="507"/>
      <c r="R77" s="285" t="str">
        <f t="shared" si="16"/>
        <v/>
      </c>
      <c r="S77" s="285" t="str">
        <f t="shared" si="17"/>
        <v/>
      </c>
      <c r="T77" s="401"/>
      <c r="V77" s="46"/>
      <c r="W77" s="49"/>
      <c r="X77" s="49"/>
      <c r="Y77" s="150"/>
      <c r="Z77" s="3"/>
      <c r="AA77" s="46"/>
      <c r="AB77" s="49"/>
      <c r="AC77" s="49"/>
      <c r="AD77" s="49"/>
      <c r="AE77" s="99"/>
      <c r="AF77" s="151"/>
      <c r="AG77" s="152"/>
      <c r="AH77" s="153"/>
      <c r="AI77" s="154"/>
    </row>
    <row r="78" spans="2:35" ht="18" customHeight="1">
      <c r="B78" s="4"/>
      <c r="C78" s="5"/>
      <c r="D78" s="5"/>
      <c r="E78" s="893"/>
      <c r="F78" s="894"/>
      <c r="G78" s="895"/>
      <c r="H78" s="7"/>
      <c r="I78" s="3"/>
      <c r="J78" s="46"/>
      <c r="K78" s="49"/>
      <c r="L78" s="49"/>
      <c r="M78" s="49"/>
      <c r="N78" s="49"/>
      <c r="O78" s="99"/>
      <c r="P78" s="508"/>
      <c r="Q78" s="508"/>
      <c r="R78" s="152"/>
      <c r="S78" s="152"/>
      <c r="T78" s="509"/>
      <c r="V78" s="3"/>
      <c r="W78" s="3"/>
      <c r="X78" s="3"/>
      <c r="Y78" s="150"/>
      <c r="Z78" s="3"/>
      <c r="AA78" s="46"/>
      <c r="AB78" s="49"/>
      <c r="AC78" s="49"/>
      <c r="AD78" s="49"/>
      <c r="AE78" s="99"/>
      <c r="AF78" s="151"/>
      <c r="AG78" s="152"/>
      <c r="AH78" s="153"/>
      <c r="AI78" s="154"/>
    </row>
    <row r="79" spans="2:35" ht="18" customHeight="1" thickBot="1">
      <c r="B79" s="4"/>
      <c r="C79" s="5"/>
      <c r="D79" s="5"/>
      <c r="E79" s="893"/>
      <c r="F79" s="894"/>
      <c r="G79" s="895"/>
      <c r="H79" s="7"/>
      <c r="I79" s="3"/>
      <c r="J79" s="88" t="s">
        <v>273</v>
      </c>
      <c r="K79" s="3"/>
      <c r="L79" s="3"/>
      <c r="M79" s="510"/>
      <c r="N79" s="510"/>
      <c r="O79" s="511"/>
      <c r="P79" s="512"/>
      <c r="Q79" s="512"/>
      <c r="R79" s="101" t="s">
        <v>215</v>
      </c>
      <c r="S79" s="450">
        <f>L55-SUM(P58:P77)</f>
        <v>0</v>
      </c>
      <c r="T79" s="513"/>
      <c r="V79" s="3"/>
      <c r="W79" s="3"/>
      <c r="X79" s="3"/>
      <c r="Y79" s="150"/>
      <c r="Z79" s="3"/>
      <c r="AA79" s="46"/>
      <c r="AB79" s="49"/>
      <c r="AC79" s="49"/>
      <c r="AD79" s="49"/>
      <c r="AE79" s="99"/>
      <c r="AF79" s="151"/>
      <c r="AG79" s="152"/>
      <c r="AH79" s="153"/>
      <c r="AI79" s="154"/>
    </row>
    <row r="80" spans="2:35" ht="18" customHeight="1" thickBot="1">
      <c r="B80" s="4"/>
      <c r="C80" s="5"/>
      <c r="D80" s="5"/>
      <c r="E80" s="893"/>
      <c r="F80" s="894"/>
      <c r="G80" s="89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38" t="s">
        <v>258</v>
      </c>
      <c r="Q80" s="38" t="s">
        <v>271</v>
      </c>
      <c r="R80" s="38" t="s">
        <v>257</v>
      </c>
      <c r="S80" s="38" t="s">
        <v>214</v>
      </c>
      <c r="T80" s="39" t="s">
        <v>67</v>
      </c>
      <c r="V80" s="49"/>
      <c r="W80" s="3"/>
      <c r="X80" s="3"/>
      <c r="Y80" s="49"/>
      <c r="Z80" s="3"/>
      <c r="AA80" s="46"/>
      <c r="AB80" s="49"/>
      <c r="AC80" s="49"/>
      <c r="AD80" s="49"/>
      <c r="AE80" s="99"/>
      <c r="AF80" s="151"/>
      <c r="AG80" s="152"/>
      <c r="AH80" s="153"/>
      <c r="AI80" s="154"/>
    </row>
    <row r="81" spans="2:35" ht="18" customHeight="1">
      <c r="B81" s="4"/>
      <c r="C81" s="5"/>
      <c r="D81" s="5"/>
      <c r="E81" s="893"/>
      <c r="F81" s="894"/>
      <c r="G81" s="895"/>
      <c r="H81" s="7"/>
      <c r="I81" s="3"/>
      <c r="J81" s="8"/>
      <c r="K81" s="9"/>
      <c r="L81" s="9"/>
      <c r="M81" s="9"/>
      <c r="N81" s="479"/>
      <c r="O81" s="554"/>
      <c r="P81" s="42"/>
      <c r="Q81" s="505"/>
      <c r="R81" s="285" t="str">
        <f>IF(P81="","",P81-Q81)</f>
        <v/>
      </c>
      <c r="S81" s="285" t="str">
        <f>IF(R81="","",S79-R81)</f>
        <v/>
      </c>
      <c r="T81" s="402"/>
      <c r="V81" s="49"/>
      <c r="W81" s="49"/>
      <c r="X81" s="49"/>
      <c r="Y81" s="49"/>
      <c r="Z81" s="3"/>
      <c r="AA81" s="46"/>
      <c r="AB81" s="49"/>
      <c r="AC81" s="49"/>
      <c r="AD81" s="49"/>
      <c r="AE81" s="99"/>
      <c r="AF81" s="151"/>
      <c r="AG81" s="152"/>
      <c r="AH81" s="153"/>
      <c r="AI81" s="154"/>
    </row>
    <row r="82" spans="2:35" ht="18" customHeight="1">
      <c r="B82" s="4"/>
      <c r="C82" s="5"/>
      <c r="D82" s="5"/>
      <c r="E82" s="893"/>
      <c r="F82" s="894"/>
      <c r="G82" s="895"/>
      <c r="H82" s="7"/>
      <c r="I82" s="3"/>
      <c r="J82" s="8"/>
      <c r="K82" s="5"/>
      <c r="L82" s="5"/>
      <c r="M82" s="5"/>
      <c r="N82" s="480"/>
      <c r="O82" s="535"/>
      <c r="P82" s="42"/>
      <c r="Q82" s="505"/>
      <c r="R82" s="285" t="str">
        <f t="shared" ref="R82:R145" si="18">IF(P82="","",P82-Q82)</f>
        <v/>
      </c>
      <c r="S82" s="285" t="str">
        <f t="shared" ref="S82:S145" si="19">IF(R82="","",S81-R82)</f>
        <v/>
      </c>
      <c r="T82" s="402"/>
      <c r="V82" s="236"/>
      <c r="W82" s="620"/>
      <c r="X82" s="484"/>
      <c r="Y82" s="621"/>
      <c r="Z82" s="3"/>
      <c r="AA82" s="46"/>
      <c r="AB82" s="49"/>
      <c r="AC82" s="49"/>
      <c r="AD82" s="49"/>
      <c r="AE82" s="99"/>
      <c r="AF82" s="151"/>
      <c r="AG82" s="152"/>
      <c r="AH82" s="153"/>
      <c r="AI82" s="154"/>
    </row>
    <row r="83" spans="2:35" ht="18" customHeight="1">
      <c r="B83" s="4"/>
      <c r="C83" s="5"/>
      <c r="D83" s="5"/>
      <c r="E83" s="893"/>
      <c r="F83" s="894"/>
      <c r="G83" s="895"/>
      <c r="H83" s="7"/>
      <c r="I83" s="3"/>
      <c r="J83" s="8"/>
      <c r="K83" s="5"/>
      <c r="L83" s="5"/>
      <c r="M83" s="5"/>
      <c r="N83" s="480"/>
      <c r="O83" s="535"/>
      <c r="P83" s="42"/>
      <c r="Q83" s="505"/>
      <c r="R83" s="285" t="str">
        <f t="shared" si="18"/>
        <v/>
      </c>
      <c r="S83" s="285" t="str">
        <f t="shared" si="19"/>
        <v/>
      </c>
      <c r="T83" s="402"/>
      <c r="V83" s="236"/>
      <c r="W83" s="620"/>
      <c r="X83" s="484"/>
      <c r="Y83" s="621"/>
      <c r="Z83" s="3"/>
      <c r="AA83" s="46"/>
      <c r="AB83" s="49"/>
      <c r="AC83" s="49"/>
      <c r="AD83" s="49"/>
      <c r="AE83" s="99"/>
      <c r="AF83" s="151"/>
      <c r="AG83" s="152"/>
      <c r="AH83" s="153"/>
      <c r="AI83" s="154"/>
    </row>
    <row r="84" spans="2:35" ht="18" customHeight="1">
      <c r="B84" s="4"/>
      <c r="C84" s="5"/>
      <c r="D84" s="5"/>
      <c r="E84" s="893"/>
      <c r="F84" s="894"/>
      <c r="G84" s="895"/>
      <c r="H84" s="7"/>
      <c r="I84" s="3"/>
      <c r="J84" s="8"/>
      <c r="K84" s="5"/>
      <c r="L84" s="5"/>
      <c r="M84" s="5"/>
      <c r="N84" s="480"/>
      <c r="O84" s="535"/>
      <c r="P84" s="42"/>
      <c r="Q84" s="505"/>
      <c r="R84" s="285" t="str">
        <f t="shared" si="18"/>
        <v/>
      </c>
      <c r="S84" s="285" t="str">
        <f t="shared" si="19"/>
        <v/>
      </c>
      <c r="T84" s="402"/>
      <c r="V84" s="621"/>
      <c r="W84" s="622"/>
      <c r="X84" s="49"/>
      <c r="Y84" s="150"/>
      <c r="Z84" s="3"/>
      <c r="AA84" s="46"/>
      <c r="AB84" s="49"/>
      <c r="AC84" s="49"/>
      <c r="AD84" s="49"/>
      <c r="AE84" s="99"/>
      <c r="AF84" s="151"/>
      <c r="AG84" s="152"/>
      <c r="AH84" s="153"/>
      <c r="AI84" s="154"/>
    </row>
    <row r="85" spans="2:35" ht="18" customHeight="1">
      <c r="B85" s="4"/>
      <c r="C85" s="5"/>
      <c r="D85" s="5"/>
      <c r="E85" s="893"/>
      <c r="F85" s="894"/>
      <c r="G85" s="895"/>
      <c r="H85" s="7"/>
      <c r="I85" s="3"/>
      <c r="J85" s="8"/>
      <c r="K85" s="5"/>
      <c r="L85" s="5"/>
      <c r="M85" s="5"/>
      <c r="N85" s="480"/>
      <c r="O85" s="535"/>
      <c r="P85" s="42"/>
      <c r="Q85" s="505"/>
      <c r="R85" s="285" t="str">
        <f t="shared" si="18"/>
        <v/>
      </c>
      <c r="S85" s="285" t="str">
        <f t="shared" si="19"/>
        <v/>
      </c>
      <c r="T85" s="402"/>
      <c r="V85" s="46"/>
      <c r="W85" s="49"/>
      <c r="X85" s="49"/>
      <c r="Y85" s="150"/>
      <c r="Z85" s="3"/>
      <c r="AA85" s="46"/>
      <c r="AB85" s="49"/>
      <c r="AC85" s="49"/>
      <c r="AD85" s="49"/>
      <c r="AE85" s="99"/>
      <c r="AF85" s="151"/>
      <c r="AG85" s="152"/>
      <c r="AH85" s="153"/>
      <c r="AI85" s="154"/>
    </row>
    <row r="86" spans="2:35" ht="18" customHeight="1">
      <c r="B86" s="4"/>
      <c r="C86" s="5"/>
      <c r="D86" s="5"/>
      <c r="E86" s="893"/>
      <c r="F86" s="894"/>
      <c r="G86" s="895"/>
      <c r="H86" s="7"/>
      <c r="I86" s="3"/>
      <c r="J86" s="8"/>
      <c r="K86" s="5"/>
      <c r="L86" s="5"/>
      <c r="M86" s="5"/>
      <c r="N86" s="480"/>
      <c r="O86" s="535"/>
      <c r="P86" s="505"/>
      <c r="Q86" s="505"/>
      <c r="R86" s="285" t="str">
        <f t="shared" si="18"/>
        <v/>
      </c>
      <c r="S86" s="285" t="str">
        <f t="shared" si="19"/>
        <v/>
      </c>
      <c r="T86" s="402"/>
      <c r="V86" s="46"/>
      <c r="W86" s="49"/>
      <c r="X86" s="49"/>
      <c r="Y86" s="150"/>
      <c r="Z86" s="3"/>
      <c r="AA86" s="46"/>
      <c r="AB86" s="49"/>
      <c r="AC86" s="49"/>
      <c r="AD86" s="49"/>
      <c r="AE86" s="99"/>
      <c r="AF86" s="151"/>
      <c r="AG86" s="152"/>
      <c r="AH86" s="153"/>
      <c r="AI86" s="154"/>
    </row>
    <row r="87" spans="2:35" ht="18" customHeight="1">
      <c r="B87" s="4"/>
      <c r="C87" s="5"/>
      <c r="D87" s="5"/>
      <c r="E87" s="893"/>
      <c r="F87" s="894"/>
      <c r="G87" s="895"/>
      <c r="H87" s="7"/>
      <c r="I87" s="3"/>
      <c r="J87" s="8"/>
      <c r="K87" s="5"/>
      <c r="L87" s="5"/>
      <c r="M87" s="5"/>
      <c r="N87" s="480"/>
      <c r="O87" s="535"/>
      <c r="P87" s="505"/>
      <c r="Q87" s="505"/>
      <c r="R87" s="285" t="str">
        <f t="shared" si="18"/>
        <v/>
      </c>
      <c r="S87" s="285" t="str">
        <f t="shared" si="19"/>
        <v/>
      </c>
      <c r="T87" s="402"/>
      <c r="V87" s="46"/>
      <c r="W87" s="49"/>
      <c r="X87" s="49"/>
      <c r="Y87" s="150"/>
      <c r="Z87" s="3"/>
      <c r="AA87" s="46"/>
      <c r="AB87" s="49"/>
      <c r="AC87" s="49"/>
      <c r="AD87" s="49"/>
      <c r="AE87" s="99"/>
      <c r="AF87" s="151"/>
      <c r="AG87" s="152"/>
      <c r="AH87" s="153"/>
      <c r="AI87" s="154"/>
    </row>
    <row r="88" spans="2:35" ht="18" customHeight="1">
      <c r="B88" s="4"/>
      <c r="C88" s="5"/>
      <c r="D88" s="5"/>
      <c r="E88" s="893"/>
      <c r="F88" s="894"/>
      <c r="G88" s="895"/>
      <c r="H88" s="7"/>
      <c r="I88" s="3"/>
      <c r="J88" s="8"/>
      <c r="K88" s="5"/>
      <c r="L88" s="5"/>
      <c r="M88" s="5"/>
      <c r="N88" s="480"/>
      <c r="O88" s="535"/>
      <c r="P88" s="505"/>
      <c r="Q88" s="505"/>
      <c r="R88" s="285" t="str">
        <f t="shared" si="18"/>
        <v/>
      </c>
      <c r="S88" s="285" t="str">
        <f t="shared" si="19"/>
        <v/>
      </c>
      <c r="T88" s="402"/>
      <c r="V88" s="46"/>
      <c r="W88" s="49"/>
      <c r="X88" s="49"/>
      <c r="Y88" s="150"/>
      <c r="Z88" s="3"/>
      <c r="AA88" s="46"/>
      <c r="AB88" s="49"/>
      <c r="AC88" s="49"/>
      <c r="AD88" s="49"/>
      <c r="AE88" s="99"/>
      <c r="AF88" s="151"/>
      <c r="AG88" s="152"/>
      <c r="AH88" s="153"/>
      <c r="AI88" s="154"/>
    </row>
    <row r="89" spans="2:35" ht="18" customHeight="1">
      <c r="B89" s="4"/>
      <c r="C89" s="5"/>
      <c r="D89" s="5"/>
      <c r="E89" s="893"/>
      <c r="F89" s="894"/>
      <c r="G89" s="895"/>
      <c r="H89" s="7"/>
      <c r="I89" s="3"/>
      <c r="J89" s="8"/>
      <c r="K89" s="5"/>
      <c r="L89" s="5"/>
      <c r="M89" s="5"/>
      <c r="N89" s="480"/>
      <c r="O89" s="535"/>
      <c r="P89" s="505"/>
      <c r="Q89" s="505"/>
      <c r="R89" s="285" t="str">
        <f t="shared" si="18"/>
        <v/>
      </c>
      <c r="S89" s="285" t="str">
        <f t="shared" si="19"/>
        <v/>
      </c>
      <c r="T89" s="402"/>
      <c r="V89" s="46"/>
      <c r="W89" s="49"/>
      <c r="X89" s="49"/>
      <c r="Y89" s="150"/>
      <c r="Z89" s="3"/>
      <c r="AA89" s="46"/>
      <c r="AB89" s="49"/>
      <c r="AC89" s="49"/>
      <c r="AD89" s="49"/>
      <c r="AE89" s="99"/>
      <c r="AF89" s="151"/>
      <c r="AG89" s="152"/>
      <c r="AH89" s="153"/>
      <c r="AI89" s="154"/>
    </row>
    <row r="90" spans="2:35" ht="18" customHeight="1">
      <c r="B90" s="4"/>
      <c r="C90" s="5"/>
      <c r="D90" s="5"/>
      <c r="E90" s="893"/>
      <c r="F90" s="894"/>
      <c r="G90" s="895"/>
      <c r="H90" s="7"/>
      <c r="I90" s="3"/>
      <c r="J90" s="8"/>
      <c r="K90" s="5"/>
      <c r="L90" s="5"/>
      <c r="M90" s="5"/>
      <c r="N90" s="480"/>
      <c r="O90" s="535"/>
      <c r="P90" s="505"/>
      <c r="Q90" s="505"/>
      <c r="R90" s="285" t="str">
        <f t="shared" si="18"/>
        <v/>
      </c>
      <c r="S90" s="285" t="str">
        <f t="shared" si="19"/>
        <v/>
      </c>
      <c r="T90" s="402"/>
      <c r="V90" s="46"/>
      <c r="W90" s="49"/>
      <c r="X90" s="49"/>
      <c r="Y90" s="150"/>
      <c r="Z90" s="3"/>
      <c r="AA90" s="46"/>
      <c r="AB90" s="49"/>
      <c r="AC90" s="49"/>
      <c r="AD90" s="49"/>
      <c r="AE90" s="99"/>
      <c r="AF90" s="151"/>
      <c r="AG90" s="152"/>
      <c r="AH90" s="153"/>
      <c r="AI90" s="154"/>
    </row>
    <row r="91" spans="2:35" ht="18" customHeight="1">
      <c r="B91" s="4"/>
      <c r="C91" s="5"/>
      <c r="D91" s="5"/>
      <c r="E91" s="893"/>
      <c r="F91" s="894"/>
      <c r="G91" s="895"/>
      <c r="H91" s="7"/>
      <c r="I91" s="3"/>
      <c r="J91" s="8"/>
      <c r="K91" s="5"/>
      <c r="L91" s="5"/>
      <c r="M91" s="5"/>
      <c r="N91" s="480"/>
      <c r="O91" s="535"/>
      <c r="P91" s="505"/>
      <c r="Q91" s="505"/>
      <c r="R91" s="285" t="str">
        <f t="shared" si="18"/>
        <v/>
      </c>
      <c r="S91" s="285" t="str">
        <f t="shared" si="19"/>
        <v/>
      </c>
      <c r="T91" s="402"/>
      <c r="V91" s="46"/>
      <c r="W91" s="49"/>
      <c r="X91" s="49"/>
      <c r="Y91" s="150"/>
      <c r="Z91" s="3"/>
      <c r="AA91" s="46"/>
      <c r="AB91" s="49"/>
      <c r="AC91" s="49"/>
      <c r="AD91" s="49"/>
      <c r="AE91" s="99"/>
      <c r="AF91" s="151"/>
      <c r="AG91" s="152"/>
      <c r="AH91" s="153"/>
      <c r="AI91" s="154"/>
    </row>
    <row r="92" spans="2:35" ht="18" customHeight="1">
      <c r="B92" s="4"/>
      <c r="C92" s="5"/>
      <c r="D92" s="5"/>
      <c r="E92" s="893"/>
      <c r="F92" s="894"/>
      <c r="G92" s="895"/>
      <c r="H92" s="7"/>
      <c r="I92" s="3"/>
      <c r="J92" s="8"/>
      <c r="K92" s="5"/>
      <c r="L92" s="5"/>
      <c r="M92" s="5"/>
      <c r="N92" s="480"/>
      <c r="O92" s="535"/>
      <c r="P92" s="505"/>
      <c r="Q92" s="505"/>
      <c r="R92" s="285" t="str">
        <f t="shared" si="18"/>
        <v/>
      </c>
      <c r="S92" s="285" t="str">
        <f t="shared" si="19"/>
        <v/>
      </c>
      <c r="T92" s="402"/>
      <c r="V92" s="46"/>
      <c r="W92" s="49"/>
      <c r="X92" s="49"/>
      <c r="Y92" s="150"/>
      <c r="Z92" s="3"/>
      <c r="AA92" s="46"/>
      <c r="AB92" s="49"/>
      <c r="AC92" s="49"/>
      <c r="AD92" s="49"/>
      <c r="AE92" s="99"/>
      <c r="AF92" s="151"/>
      <c r="AG92" s="152"/>
      <c r="AH92" s="153"/>
      <c r="AI92" s="154"/>
    </row>
    <row r="93" spans="2:35" ht="18" customHeight="1">
      <c r="B93" s="4"/>
      <c r="C93" s="5"/>
      <c r="D93" s="5"/>
      <c r="E93" s="893"/>
      <c r="F93" s="894"/>
      <c r="G93" s="895"/>
      <c r="H93" s="7"/>
      <c r="I93" s="3"/>
      <c r="J93" s="8"/>
      <c r="K93" s="5"/>
      <c r="L93" s="5"/>
      <c r="M93" s="5"/>
      <c r="N93" s="480"/>
      <c r="O93" s="535"/>
      <c r="P93" s="505"/>
      <c r="Q93" s="505"/>
      <c r="R93" s="285" t="str">
        <f t="shared" si="18"/>
        <v/>
      </c>
      <c r="S93" s="285" t="str">
        <f t="shared" si="19"/>
        <v/>
      </c>
      <c r="T93" s="402"/>
      <c r="V93" s="46"/>
      <c r="W93" s="49"/>
      <c r="X93" s="49"/>
      <c r="Y93" s="150"/>
      <c r="Z93" s="3"/>
      <c r="AA93" s="46"/>
      <c r="AB93" s="49"/>
      <c r="AC93" s="49"/>
      <c r="AD93" s="49"/>
      <c r="AE93" s="99"/>
      <c r="AF93" s="151"/>
      <c r="AG93" s="152"/>
      <c r="AH93" s="153"/>
      <c r="AI93" s="154"/>
    </row>
    <row r="94" spans="2:35" ht="18" customHeight="1">
      <c r="B94" s="4"/>
      <c r="C94" s="5"/>
      <c r="D94" s="5"/>
      <c r="E94" s="893"/>
      <c r="F94" s="894"/>
      <c r="G94" s="895"/>
      <c r="H94" s="7"/>
      <c r="I94" s="3"/>
      <c r="J94" s="8"/>
      <c r="K94" s="5"/>
      <c r="L94" s="5"/>
      <c r="M94" s="5"/>
      <c r="N94" s="480"/>
      <c r="O94" s="535"/>
      <c r="P94" s="505"/>
      <c r="Q94" s="505"/>
      <c r="R94" s="285" t="str">
        <f t="shared" si="18"/>
        <v/>
      </c>
      <c r="S94" s="285" t="str">
        <f t="shared" si="19"/>
        <v/>
      </c>
      <c r="T94" s="402"/>
      <c r="V94" s="46"/>
      <c r="W94" s="49"/>
      <c r="X94" s="49"/>
      <c r="Y94" s="150"/>
      <c r="Z94" s="3"/>
      <c r="AA94" s="46"/>
      <c r="AB94" s="49"/>
      <c r="AC94" s="49"/>
      <c r="AD94" s="49"/>
      <c r="AE94" s="99"/>
      <c r="AF94" s="151"/>
      <c r="AG94" s="152"/>
      <c r="AH94" s="153"/>
      <c r="AI94" s="152"/>
    </row>
    <row r="95" spans="2:35" ht="18" customHeight="1">
      <c r="B95" s="4"/>
      <c r="C95" s="5"/>
      <c r="D95" s="5"/>
      <c r="E95" s="893"/>
      <c r="F95" s="894"/>
      <c r="G95" s="895"/>
      <c r="H95" s="7"/>
      <c r="I95" s="3"/>
      <c r="J95" s="8"/>
      <c r="K95" s="5"/>
      <c r="L95" s="5"/>
      <c r="M95" s="5"/>
      <c r="N95" s="480"/>
      <c r="O95" s="535"/>
      <c r="P95" s="505"/>
      <c r="Q95" s="505"/>
      <c r="R95" s="285" t="str">
        <f t="shared" si="18"/>
        <v/>
      </c>
      <c r="S95" s="285" t="str">
        <f t="shared" si="19"/>
        <v/>
      </c>
      <c r="T95" s="402"/>
      <c r="V95" s="46"/>
      <c r="W95" s="49"/>
      <c r="X95" s="49"/>
      <c r="Y95" s="150"/>
      <c r="Z95" s="3"/>
      <c r="AA95" s="46"/>
      <c r="AB95" s="49"/>
      <c r="AC95" s="49"/>
      <c r="AD95" s="49"/>
      <c r="AE95" s="99"/>
      <c r="AF95" s="151"/>
      <c r="AG95" s="152"/>
      <c r="AH95" s="153"/>
      <c r="AI95" s="152"/>
    </row>
    <row r="96" spans="2:35" ht="18" customHeight="1">
      <c r="B96" s="4"/>
      <c r="C96" s="5"/>
      <c r="D96" s="5"/>
      <c r="E96" s="893"/>
      <c r="F96" s="894"/>
      <c r="G96" s="895"/>
      <c r="H96" s="7"/>
      <c r="I96" s="3"/>
      <c r="J96" s="8"/>
      <c r="K96" s="5"/>
      <c r="L96" s="5"/>
      <c r="M96" s="5"/>
      <c r="N96" s="480"/>
      <c r="O96" s="535"/>
      <c r="P96" s="505"/>
      <c r="Q96" s="505"/>
      <c r="R96" s="285" t="str">
        <f t="shared" si="18"/>
        <v/>
      </c>
      <c r="S96" s="285" t="str">
        <f t="shared" si="19"/>
        <v/>
      </c>
      <c r="T96" s="402"/>
      <c r="V96" s="46"/>
      <c r="W96" s="49"/>
      <c r="X96" s="49"/>
      <c r="Y96" s="150"/>
      <c r="Z96" s="3"/>
      <c r="AA96" s="46"/>
      <c r="AB96" s="49"/>
      <c r="AC96" s="49"/>
      <c r="AD96" s="49"/>
      <c r="AE96" s="99"/>
      <c r="AF96" s="151"/>
      <c r="AG96" s="152"/>
      <c r="AH96" s="153"/>
      <c r="AI96" s="152"/>
    </row>
    <row r="97" spans="2:35" ht="18" customHeight="1">
      <c r="B97" s="4"/>
      <c r="C97" s="5"/>
      <c r="D97" s="5"/>
      <c r="E97" s="893"/>
      <c r="F97" s="894"/>
      <c r="G97" s="895"/>
      <c r="H97" s="7"/>
      <c r="I97" s="3"/>
      <c r="J97" s="8"/>
      <c r="K97" s="5"/>
      <c r="L97" s="5"/>
      <c r="M97" s="5"/>
      <c r="N97" s="480"/>
      <c r="O97" s="535"/>
      <c r="P97" s="505"/>
      <c r="Q97" s="505"/>
      <c r="R97" s="285" t="str">
        <f t="shared" si="18"/>
        <v/>
      </c>
      <c r="S97" s="285" t="str">
        <f t="shared" si="19"/>
        <v/>
      </c>
      <c r="T97" s="402"/>
      <c r="V97" s="46"/>
      <c r="W97" s="49"/>
      <c r="X97" s="49"/>
      <c r="Y97" s="150"/>
      <c r="Z97" s="3"/>
      <c r="AA97" s="46"/>
      <c r="AB97" s="49"/>
      <c r="AC97" s="49"/>
      <c r="AD97" s="49"/>
      <c r="AE97" s="99"/>
      <c r="AF97" s="151"/>
      <c r="AG97" s="152"/>
      <c r="AH97" s="153"/>
      <c r="AI97" s="152"/>
    </row>
    <row r="98" spans="2:35" ht="18" customHeight="1">
      <c r="B98" s="4"/>
      <c r="C98" s="5"/>
      <c r="D98" s="5"/>
      <c r="E98" s="893"/>
      <c r="F98" s="894"/>
      <c r="G98" s="895"/>
      <c r="H98" s="7"/>
      <c r="I98" s="3"/>
      <c r="J98" s="8"/>
      <c r="K98" s="5"/>
      <c r="L98" s="5"/>
      <c r="M98" s="5"/>
      <c r="N98" s="480"/>
      <c r="O98" s="535"/>
      <c r="P98" s="505"/>
      <c r="Q98" s="505"/>
      <c r="R98" s="285" t="str">
        <f t="shared" si="18"/>
        <v/>
      </c>
      <c r="S98" s="285" t="str">
        <f t="shared" si="19"/>
        <v/>
      </c>
      <c r="T98" s="402"/>
      <c r="V98" s="46"/>
      <c r="W98" s="49"/>
      <c r="X98" s="49"/>
      <c r="Y98" s="150"/>
      <c r="Z98" s="3"/>
      <c r="AA98" s="46"/>
      <c r="AB98" s="49"/>
      <c r="AC98" s="49"/>
      <c r="AD98" s="49"/>
      <c r="AE98" s="99"/>
      <c r="AF98" s="151"/>
      <c r="AG98" s="152"/>
      <c r="AH98" s="153"/>
      <c r="AI98" s="152"/>
    </row>
    <row r="99" spans="2:35" ht="18" customHeight="1">
      <c r="B99" s="4"/>
      <c r="C99" s="5"/>
      <c r="D99" s="5"/>
      <c r="E99" s="893"/>
      <c r="F99" s="894"/>
      <c r="G99" s="895"/>
      <c r="H99" s="7"/>
      <c r="I99" s="3"/>
      <c r="J99" s="8"/>
      <c r="K99" s="5"/>
      <c r="L99" s="5"/>
      <c r="M99" s="5"/>
      <c r="N99" s="480"/>
      <c r="O99" s="535"/>
      <c r="P99" s="505"/>
      <c r="Q99" s="505"/>
      <c r="R99" s="285" t="str">
        <f t="shared" si="18"/>
        <v/>
      </c>
      <c r="S99" s="285" t="str">
        <f t="shared" si="19"/>
        <v/>
      </c>
      <c r="T99" s="402"/>
      <c r="V99" s="46"/>
      <c r="W99" s="49"/>
      <c r="X99" s="49"/>
      <c r="Y99" s="150"/>
      <c r="Z99" s="3"/>
      <c r="AA99" s="46"/>
      <c r="AB99" s="49"/>
      <c r="AC99" s="49"/>
      <c r="AD99" s="49"/>
      <c r="AE99" s="99"/>
      <c r="AF99" s="151"/>
      <c r="AG99" s="152"/>
      <c r="AH99" s="153"/>
      <c r="AI99" s="152"/>
    </row>
    <row r="100" spans="2:35" ht="18" customHeight="1">
      <c r="B100" s="4"/>
      <c r="C100" s="5"/>
      <c r="D100" s="5"/>
      <c r="E100" s="893"/>
      <c r="F100" s="894"/>
      <c r="G100" s="895"/>
      <c r="H100" s="7"/>
      <c r="I100" s="3"/>
      <c r="J100" s="8"/>
      <c r="K100" s="5"/>
      <c r="L100" s="5"/>
      <c r="M100" s="5"/>
      <c r="N100" s="480"/>
      <c r="O100" s="535"/>
      <c r="P100" s="505"/>
      <c r="Q100" s="505"/>
      <c r="R100" s="285" t="str">
        <f t="shared" si="18"/>
        <v/>
      </c>
      <c r="S100" s="285" t="str">
        <f t="shared" si="19"/>
        <v/>
      </c>
      <c r="T100" s="402"/>
      <c r="V100" s="46"/>
      <c r="W100" s="49"/>
      <c r="X100" s="49"/>
      <c r="Y100" s="150"/>
      <c r="Z100" s="3"/>
      <c r="AA100" s="46"/>
      <c r="AB100" s="49"/>
      <c r="AC100" s="49"/>
      <c r="AD100" s="49"/>
      <c r="AE100" s="99"/>
      <c r="AF100" s="151"/>
      <c r="AG100" s="152"/>
      <c r="AH100" s="153"/>
      <c r="AI100" s="152"/>
    </row>
    <row r="101" spans="2:35" ht="18" customHeight="1">
      <c r="B101" s="4"/>
      <c r="C101" s="5"/>
      <c r="D101" s="5"/>
      <c r="E101" s="893"/>
      <c r="F101" s="894"/>
      <c r="G101" s="895"/>
      <c r="H101" s="7"/>
      <c r="I101" s="3"/>
      <c r="J101" s="8"/>
      <c r="K101" s="5"/>
      <c r="L101" s="5"/>
      <c r="M101" s="5"/>
      <c r="N101" s="480"/>
      <c r="O101" s="535"/>
      <c r="P101" s="505"/>
      <c r="Q101" s="505"/>
      <c r="R101" s="285" t="str">
        <f t="shared" si="18"/>
        <v/>
      </c>
      <c r="S101" s="285" t="str">
        <f t="shared" si="19"/>
        <v/>
      </c>
      <c r="T101" s="402"/>
      <c r="V101" s="46"/>
      <c r="W101" s="49"/>
      <c r="X101" s="49"/>
      <c r="Y101" s="150"/>
      <c r="Z101" s="3"/>
      <c r="AA101" s="46"/>
      <c r="AB101" s="49"/>
      <c r="AC101" s="49"/>
      <c r="AD101" s="49"/>
      <c r="AE101" s="99"/>
      <c r="AF101" s="151"/>
      <c r="AG101" s="152"/>
      <c r="AH101" s="153"/>
      <c r="AI101" s="152"/>
    </row>
    <row r="102" spans="2:35" ht="18" customHeight="1">
      <c r="B102" s="4"/>
      <c r="C102" s="5"/>
      <c r="D102" s="5"/>
      <c r="E102" s="893"/>
      <c r="F102" s="894"/>
      <c r="G102" s="895"/>
      <c r="H102" s="7"/>
      <c r="I102" s="3"/>
      <c r="J102" s="8"/>
      <c r="K102" s="5"/>
      <c r="L102" s="5"/>
      <c r="M102" s="5"/>
      <c r="N102" s="480"/>
      <c r="O102" s="535"/>
      <c r="P102" s="505"/>
      <c r="Q102" s="505"/>
      <c r="R102" s="285" t="str">
        <f t="shared" si="18"/>
        <v/>
      </c>
      <c r="S102" s="285" t="str">
        <f t="shared" si="19"/>
        <v/>
      </c>
      <c r="T102" s="402"/>
      <c r="V102" s="46"/>
      <c r="W102" s="49"/>
      <c r="X102" s="49"/>
      <c r="Y102" s="150"/>
      <c r="Z102" s="3"/>
      <c r="AA102" s="46"/>
      <c r="AB102" s="49"/>
      <c r="AC102" s="49"/>
      <c r="AD102" s="49"/>
      <c r="AE102" s="99"/>
      <c r="AF102" s="151"/>
      <c r="AG102" s="152"/>
      <c r="AH102" s="153"/>
      <c r="AI102" s="152"/>
    </row>
    <row r="103" spans="2:35" ht="18" customHeight="1">
      <c r="B103" s="4"/>
      <c r="C103" s="5"/>
      <c r="D103" s="5"/>
      <c r="E103" s="893"/>
      <c r="F103" s="894"/>
      <c r="G103" s="895"/>
      <c r="H103" s="7"/>
      <c r="I103" s="3"/>
      <c r="J103" s="8"/>
      <c r="K103" s="5"/>
      <c r="L103" s="5"/>
      <c r="M103" s="5"/>
      <c r="N103" s="480"/>
      <c r="O103" s="535"/>
      <c r="P103" s="505"/>
      <c r="Q103" s="505"/>
      <c r="R103" s="285" t="str">
        <f t="shared" si="18"/>
        <v/>
      </c>
      <c r="S103" s="285" t="str">
        <f t="shared" si="19"/>
        <v/>
      </c>
      <c r="T103" s="402"/>
      <c r="V103" s="46"/>
      <c r="W103" s="49"/>
      <c r="X103" s="49"/>
      <c r="Y103" s="150"/>
      <c r="Z103" s="3"/>
      <c r="AA103" s="46"/>
      <c r="AB103" s="49"/>
      <c r="AC103" s="49"/>
      <c r="AD103" s="49"/>
      <c r="AE103" s="99"/>
      <c r="AF103" s="151"/>
      <c r="AG103" s="152"/>
      <c r="AH103" s="153"/>
      <c r="AI103" s="152"/>
    </row>
    <row r="104" spans="2:35" ht="18" customHeight="1">
      <c r="B104" s="4"/>
      <c r="C104" s="5"/>
      <c r="D104" s="5"/>
      <c r="E104" s="893"/>
      <c r="F104" s="894"/>
      <c r="G104" s="895"/>
      <c r="H104" s="7"/>
      <c r="I104" s="3"/>
      <c r="J104" s="8"/>
      <c r="K104" s="5"/>
      <c r="L104" s="5"/>
      <c r="M104" s="5"/>
      <c r="N104" s="480"/>
      <c r="O104" s="535"/>
      <c r="P104" s="505"/>
      <c r="Q104" s="505"/>
      <c r="R104" s="285" t="str">
        <f t="shared" si="18"/>
        <v/>
      </c>
      <c r="S104" s="285" t="str">
        <f t="shared" si="19"/>
        <v/>
      </c>
      <c r="T104" s="402"/>
      <c r="V104" s="46"/>
      <c r="W104" s="49"/>
      <c r="X104" s="49"/>
      <c r="Y104" s="150"/>
      <c r="Z104" s="3"/>
      <c r="AA104" s="46"/>
      <c r="AB104" s="49"/>
      <c r="AC104" s="49"/>
      <c r="AD104" s="49"/>
      <c r="AE104" s="99"/>
      <c r="AF104" s="151"/>
      <c r="AG104" s="152"/>
      <c r="AH104" s="153"/>
      <c r="AI104" s="152"/>
    </row>
    <row r="105" spans="2:35" ht="18" customHeight="1">
      <c r="B105" s="4"/>
      <c r="C105" s="5"/>
      <c r="D105" s="5"/>
      <c r="E105" s="893"/>
      <c r="F105" s="894"/>
      <c r="G105" s="895"/>
      <c r="H105" s="7"/>
      <c r="I105" s="3"/>
      <c r="J105" s="8"/>
      <c r="K105" s="5"/>
      <c r="L105" s="5"/>
      <c r="M105" s="5"/>
      <c r="N105" s="480"/>
      <c r="O105" s="535"/>
      <c r="P105" s="505"/>
      <c r="Q105" s="505"/>
      <c r="R105" s="285" t="str">
        <f t="shared" si="18"/>
        <v/>
      </c>
      <c r="S105" s="285" t="str">
        <f t="shared" si="19"/>
        <v/>
      </c>
      <c r="T105" s="402"/>
      <c r="V105" s="46"/>
      <c r="W105" s="49"/>
      <c r="X105" s="49"/>
      <c r="Y105" s="150"/>
      <c r="Z105" s="3"/>
      <c r="AA105" s="46"/>
      <c r="AB105" s="49"/>
      <c r="AC105" s="49"/>
      <c r="AD105" s="49"/>
      <c r="AE105" s="99"/>
      <c r="AF105" s="151"/>
      <c r="AG105" s="152"/>
      <c r="AH105" s="153"/>
      <c r="AI105" s="152"/>
    </row>
    <row r="106" spans="2:35" ht="18" customHeight="1">
      <c r="B106" s="4"/>
      <c r="C106" s="5"/>
      <c r="D106" s="5"/>
      <c r="E106" s="893"/>
      <c r="F106" s="894"/>
      <c r="G106" s="895"/>
      <c r="H106" s="7"/>
      <c r="I106" s="3"/>
      <c r="J106" s="8"/>
      <c r="K106" s="5"/>
      <c r="L106" s="5"/>
      <c r="M106" s="5"/>
      <c r="N106" s="480"/>
      <c r="O106" s="535"/>
      <c r="P106" s="505"/>
      <c r="Q106" s="505"/>
      <c r="R106" s="285" t="str">
        <f t="shared" si="18"/>
        <v/>
      </c>
      <c r="S106" s="285" t="str">
        <f t="shared" si="19"/>
        <v/>
      </c>
      <c r="T106" s="402"/>
      <c r="V106" s="46"/>
      <c r="W106" s="49"/>
      <c r="X106" s="49"/>
      <c r="Y106" s="150"/>
      <c r="Z106" s="3"/>
      <c r="AA106" s="46"/>
      <c r="AB106" s="49"/>
      <c r="AC106" s="49"/>
      <c r="AD106" s="49"/>
      <c r="AE106" s="99"/>
      <c r="AF106" s="151"/>
      <c r="AG106" s="152"/>
      <c r="AH106" s="153"/>
      <c r="AI106" s="152"/>
    </row>
    <row r="107" spans="2:35" ht="18" customHeight="1">
      <c r="B107" s="4"/>
      <c r="C107" s="5"/>
      <c r="D107" s="5"/>
      <c r="E107" s="893"/>
      <c r="F107" s="894"/>
      <c r="G107" s="895"/>
      <c r="H107" s="7"/>
      <c r="I107" s="3"/>
      <c r="J107" s="8"/>
      <c r="K107" s="5"/>
      <c r="L107" s="5"/>
      <c r="M107" s="5"/>
      <c r="N107" s="480"/>
      <c r="O107" s="535"/>
      <c r="P107" s="505"/>
      <c r="Q107" s="505"/>
      <c r="R107" s="285" t="str">
        <f t="shared" si="18"/>
        <v/>
      </c>
      <c r="S107" s="285" t="str">
        <f t="shared" si="19"/>
        <v/>
      </c>
      <c r="T107" s="402"/>
      <c r="V107" s="46"/>
      <c r="W107" s="49"/>
      <c r="X107" s="49"/>
      <c r="Y107" s="150"/>
      <c r="Z107" s="3"/>
      <c r="AA107" s="46"/>
      <c r="AB107" s="49"/>
      <c r="AC107" s="49"/>
      <c r="AD107" s="49"/>
      <c r="AE107" s="99"/>
      <c r="AF107" s="151"/>
      <c r="AG107" s="152"/>
      <c r="AH107" s="153"/>
      <c r="AI107" s="152"/>
    </row>
    <row r="108" spans="2:35" ht="18" customHeight="1">
      <c r="B108" s="4"/>
      <c r="C108" s="5"/>
      <c r="D108" s="5"/>
      <c r="E108" s="893"/>
      <c r="F108" s="894"/>
      <c r="G108" s="895"/>
      <c r="H108" s="7"/>
      <c r="I108" s="3"/>
      <c r="J108" s="8"/>
      <c r="K108" s="5"/>
      <c r="L108" s="5"/>
      <c r="M108" s="5"/>
      <c r="N108" s="480"/>
      <c r="O108" s="535"/>
      <c r="P108" s="505"/>
      <c r="Q108" s="505"/>
      <c r="R108" s="285" t="str">
        <f t="shared" si="18"/>
        <v/>
      </c>
      <c r="S108" s="285" t="str">
        <f t="shared" si="19"/>
        <v/>
      </c>
      <c r="T108" s="402"/>
      <c r="V108" s="46"/>
      <c r="W108" s="49"/>
      <c r="X108" s="49"/>
      <c r="Y108" s="150"/>
      <c r="Z108" s="3"/>
      <c r="AA108" s="46"/>
      <c r="AB108" s="49"/>
      <c r="AC108" s="49"/>
      <c r="AD108" s="49"/>
      <c r="AE108" s="99"/>
      <c r="AF108" s="151"/>
      <c r="AG108" s="152"/>
      <c r="AH108" s="153"/>
      <c r="AI108" s="152"/>
    </row>
    <row r="109" spans="2:35" ht="18" customHeight="1">
      <c r="B109" s="4"/>
      <c r="C109" s="5"/>
      <c r="D109" s="5"/>
      <c r="E109" s="893"/>
      <c r="F109" s="894"/>
      <c r="G109" s="895"/>
      <c r="H109" s="7"/>
      <c r="I109" s="3"/>
      <c r="J109" s="8"/>
      <c r="K109" s="5"/>
      <c r="L109" s="5"/>
      <c r="M109" s="5"/>
      <c r="N109" s="480"/>
      <c r="O109" s="535"/>
      <c r="P109" s="505"/>
      <c r="Q109" s="505"/>
      <c r="R109" s="285" t="str">
        <f t="shared" si="18"/>
        <v/>
      </c>
      <c r="S109" s="285" t="str">
        <f t="shared" si="19"/>
        <v/>
      </c>
      <c r="T109" s="402"/>
      <c r="V109" s="46"/>
      <c r="W109" s="49"/>
      <c r="X109" s="49"/>
      <c r="Y109" s="150"/>
      <c r="Z109" s="3"/>
      <c r="AA109" s="46"/>
      <c r="AB109" s="49"/>
      <c r="AC109" s="49"/>
      <c r="AD109" s="49"/>
      <c r="AE109" s="99"/>
      <c r="AF109" s="151"/>
      <c r="AG109" s="152"/>
      <c r="AH109" s="153"/>
      <c r="AI109" s="152"/>
    </row>
    <row r="110" spans="2:35" ht="18" customHeight="1">
      <c r="B110" s="4"/>
      <c r="C110" s="5"/>
      <c r="D110" s="5"/>
      <c r="E110" s="893"/>
      <c r="F110" s="894"/>
      <c r="G110" s="895"/>
      <c r="H110" s="7"/>
      <c r="I110" s="3"/>
      <c r="J110" s="8"/>
      <c r="K110" s="5"/>
      <c r="L110" s="5"/>
      <c r="M110" s="5"/>
      <c r="N110" s="480"/>
      <c r="O110" s="535"/>
      <c r="P110" s="505"/>
      <c r="Q110" s="505"/>
      <c r="R110" s="285" t="str">
        <f t="shared" si="18"/>
        <v/>
      </c>
      <c r="S110" s="285" t="str">
        <f t="shared" si="19"/>
        <v/>
      </c>
      <c r="T110" s="402"/>
      <c r="V110" s="46"/>
      <c r="W110" s="49"/>
      <c r="X110" s="49"/>
      <c r="Y110" s="150"/>
      <c r="Z110" s="3"/>
      <c r="AA110" s="46"/>
      <c r="AB110" s="49"/>
      <c r="AC110" s="49"/>
      <c r="AD110" s="49"/>
      <c r="AE110" s="99"/>
      <c r="AF110" s="151"/>
      <c r="AG110" s="152"/>
      <c r="AH110" s="153"/>
      <c r="AI110" s="152"/>
    </row>
    <row r="111" spans="2:35" ht="18" customHeight="1">
      <c r="B111" s="4"/>
      <c r="C111" s="5"/>
      <c r="D111" s="5"/>
      <c r="E111" s="893"/>
      <c r="F111" s="894"/>
      <c r="G111" s="895"/>
      <c r="H111" s="7"/>
      <c r="I111" s="3"/>
      <c r="J111" s="8"/>
      <c r="K111" s="5"/>
      <c r="L111" s="5"/>
      <c r="M111" s="5"/>
      <c r="N111" s="480"/>
      <c r="O111" s="535"/>
      <c r="P111" s="505"/>
      <c r="Q111" s="505"/>
      <c r="R111" s="285" t="str">
        <f t="shared" si="18"/>
        <v/>
      </c>
      <c r="S111" s="285" t="str">
        <f t="shared" si="19"/>
        <v/>
      </c>
      <c r="T111" s="402"/>
      <c r="V111" s="46"/>
      <c r="W111" s="49"/>
      <c r="X111" s="49"/>
      <c r="Y111" s="150"/>
      <c r="Z111" s="3"/>
      <c r="AA111" s="46"/>
      <c r="AB111" s="49"/>
      <c r="AC111" s="49"/>
      <c r="AD111" s="49"/>
      <c r="AE111" s="99"/>
      <c r="AF111" s="151"/>
      <c r="AG111" s="152"/>
      <c r="AH111" s="153"/>
      <c r="AI111" s="152"/>
    </row>
    <row r="112" spans="2:35" ht="18" customHeight="1">
      <c r="B112" s="4"/>
      <c r="C112" s="5"/>
      <c r="D112" s="5"/>
      <c r="E112" s="893"/>
      <c r="F112" s="894"/>
      <c r="G112" s="895"/>
      <c r="H112" s="7"/>
      <c r="I112" s="3"/>
      <c r="J112" s="8"/>
      <c r="K112" s="5"/>
      <c r="L112" s="5"/>
      <c r="M112" s="5"/>
      <c r="N112" s="480"/>
      <c r="O112" s="535"/>
      <c r="P112" s="505"/>
      <c r="Q112" s="505"/>
      <c r="R112" s="285" t="str">
        <f t="shared" si="18"/>
        <v/>
      </c>
      <c r="S112" s="285" t="str">
        <f t="shared" si="19"/>
        <v/>
      </c>
      <c r="T112" s="402"/>
      <c r="V112" s="46"/>
      <c r="W112" s="49"/>
      <c r="X112" s="49"/>
      <c r="Y112" s="150"/>
      <c r="Z112" s="3"/>
      <c r="AA112" s="46"/>
      <c r="AB112" s="49"/>
      <c r="AC112" s="49"/>
      <c r="AD112" s="49"/>
      <c r="AE112" s="99"/>
      <c r="AF112" s="151"/>
      <c r="AG112" s="152"/>
      <c r="AH112" s="153"/>
      <c r="AI112" s="152"/>
    </row>
    <row r="113" spans="2:35" ht="18" customHeight="1">
      <c r="B113" s="4"/>
      <c r="C113" s="5"/>
      <c r="D113" s="5"/>
      <c r="E113" s="893"/>
      <c r="F113" s="894"/>
      <c r="G113" s="895"/>
      <c r="H113" s="7"/>
      <c r="I113" s="3"/>
      <c r="J113" s="8"/>
      <c r="K113" s="5"/>
      <c r="L113" s="5"/>
      <c r="M113" s="5"/>
      <c r="N113" s="480"/>
      <c r="O113" s="535"/>
      <c r="P113" s="505"/>
      <c r="Q113" s="505"/>
      <c r="R113" s="285" t="str">
        <f t="shared" si="18"/>
        <v/>
      </c>
      <c r="S113" s="285" t="str">
        <f t="shared" si="19"/>
        <v/>
      </c>
      <c r="T113" s="402"/>
      <c r="V113" s="46"/>
      <c r="W113" s="49"/>
      <c r="X113" s="49"/>
      <c r="Y113" s="150"/>
      <c r="Z113" s="3"/>
      <c r="AA113" s="46"/>
      <c r="AB113" s="49"/>
      <c r="AC113" s="49"/>
      <c r="AD113" s="49"/>
      <c r="AE113" s="99"/>
      <c r="AF113" s="151"/>
      <c r="AG113" s="152"/>
      <c r="AH113" s="153"/>
      <c r="AI113" s="152"/>
    </row>
    <row r="114" spans="2:35" ht="18" customHeight="1">
      <c r="B114" s="4"/>
      <c r="C114" s="5"/>
      <c r="D114" s="5"/>
      <c r="E114" s="893"/>
      <c r="F114" s="894"/>
      <c r="G114" s="895"/>
      <c r="H114" s="7"/>
      <c r="I114" s="3"/>
      <c r="J114" s="8"/>
      <c r="K114" s="5"/>
      <c r="L114" s="5"/>
      <c r="M114" s="5"/>
      <c r="N114" s="480"/>
      <c r="O114" s="535"/>
      <c r="P114" s="505"/>
      <c r="Q114" s="505"/>
      <c r="R114" s="285" t="str">
        <f t="shared" si="18"/>
        <v/>
      </c>
      <c r="S114" s="285" t="str">
        <f t="shared" si="19"/>
        <v/>
      </c>
      <c r="T114" s="402"/>
      <c r="V114" s="46"/>
      <c r="W114" s="49"/>
      <c r="X114" s="49"/>
      <c r="Y114" s="150"/>
      <c r="Z114" s="3"/>
      <c r="AA114" s="46"/>
      <c r="AB114" s="49"/>
      <c r="AC114" s="49"/>
      <c r="AD114" s="49"/>
      <c r="AE114" s="99"/>
      <c r="AF114" s="151"/>
      <c r="AG114" s="152"/>
      <c r="AH114" s="153"/>
      <c r="AI114" s="152"/>
    </row>
    <row r="115" spans="2:35" ht="18" customHeight="1">
      <c r="B115" s="4"/>
      <c r="C115" s="5"/>
      <c r="D115" s="5"/>
      <c r="E115" s="893"/>
      <c r="F115" s="894"/>
      <c r="G115" s="895"/>
      <c r="H115" s="7"/>
      <c r="I115" s="3"/>
      <c r="J115" s="8"/>
      <c r="K115" s="5"/>
      <c r="L115" s="5"/>
      <c r="M115" s="5"/>
      <c r="N115" s="480"/>
      <c r="O115" s="535"/>
      <c r="P115" s="505"/>
      <c r="Q115" s="505"/>
      <c r="R115" s="285" t="str">
        <f t="shared" si="18"/>
        <v/>
      </c>
      <c r="S115" s="285" t="str">
        <f t="shared" si="19"/>
        <v/>
      </c>
      <c r="T115" s="402"/>
      <c r="V115" s="46"/>
      <c r="W115" s="49"/>
      <c r="X115" s="49"/>
      <c r="Y115" s="150"/>
      <c r="Z115" s="3"/>
      <c r="AA115" s="46"/>
      <c r="AB115" s="49"/>
      <c r="AC115" s="49"/>
      <c r="AD115" s="49"/>
      <c r="AE115" s="99"/>
      <c r="AF115" s="151"/>
      <c r="AG115" s="152"/>
      <c r="AH115" s="153"/>
      <c r="AI115" s="152"/>
    </row>
    <row r="116" spans="2:35" ht="18" customHeight="1">
      <c r="B116" s="4"/>
      <c r="C116" s="5"/>
      <c r="D116" s="5"/>
      <c r="E116" s="893"/>
      <c r="F116" s="894"/>
      <c r="G116" s="895"/>
      <c r="H116" s="7"/>
      <c r="I116" s="3"/>
      <c r="J116" s="8"/>
      <c r="K116" s="5"/>
      <c r="L116" s="5"/>
      <c r="M116" s="5"/>
      <c r="N116" s="480"/>
      <c r="O116" s="535"/>
      <c r="P116" s="505"/>
      <c r="Q116" s="505"/>
      <c r="R116" s="285" t="str">
        <f t="shared" si="18"/>
        <v/>
      </c>
      <c r="S116" s="285" t="str">
        <f t="shared" si="19"/>
        <v/>
      </c>
      <c r="T116" s="402"/>
      <c r="V116" s="46"/>
      <c r="W116" s="49"/>
      <c r="X116" s="49"/>
      <c r="Y116" s="150"/>
      <c r="Z116" s="3"/>
      <c r="AA116" s="46"/>
      <c r="AB116" s="49"/>
      <c r="AC116" s="49"/>
      <c r="AD116" s="49"/>
      <c r="AE116" s="99"/>
      <c r="AF116" s="151"/>
      <c r="AG116" s="152"/>
      <c r="AH116" s="153"/>
      <c r="AI116" s="152"/>
    </row>
    <row r="117" spans="2:35" ht="18" customHeight="1">
      <c r="B117" s="4"/>
      <c r="C117" s="5"/>
      <c r="D117" s="5"/>
      <c r="E117" s="893"/>
      <c r="F117" s="894"/>
      <c r="G117" s="895"/>
      <c r="H117" s="7"/>
      <c r="I117" s="3"/>
      <c r="J117" s="4"/>
      <c r="K117" s="5"/>
      <c r="L117" s="5"/>
      <c r="M117" s="5"/>
      <c r="N117" s="480"/>
      <c r="O117" s="535"/>
      <c r="P117" s="505"/>
      <c r="Q117" s="505"/>
      <c r="R117" s="285" t="str">
        <f t="shared" si="18"/>
        <v/>
      </c>
      <c r="S117" s="285" t="str">
        <f t="shared" si="19"/>
        <v/>
      </c>
      <c r="T117" s="402"/>
      <c r="V117" s="46"/>
      <c r="W117" s="49"/>
      <c r="X117" s="49"/>
      <c r="Y117" s="150"/>
      <c r="Z117" s="3"/>
      <c r="AA117" s="46"/>
      <c r="AB117" s="49"/>
      <c r="AC117" s="49"/>
      <c r="AD117" s="49"/>
      <c r="AE117" s="99"/>
      <c r="AF117" s="151"/>
      <c r="AG117" s="152"/>
      <c r="AH117" s="153"/>
      <c r="AI117" s="152"/>
    </row>
    <row r="118" spans="2:35" ht="18" customHeight="1">
      <c r="B118" s="4"/>
      <c r="C118" s="5"/>
      <c r="D118" s="5"/>
      <c r="E118" s="893"/>
      <c r="F118" s="894"/>
      <c r="G118" s="895"/>
      <c r="H118" s="7"/>
      <c r="I118" s="3"/>
      <c r="J118" s="4"/>
      <c r="K118" s="5"/>
      <c r="L118" s="5"/>
      <c r="M118" s="5"/>
      <c r="N118" s="480"/>
      <c r="O118" s="535"/>
      <c r="P118" s="505"/>
      <c r="Q118" s="505"/>
      <c r="R118" s="285" t="str">
        <f t="shared" si="18"/>
        <v/>
      </c>
      <c r="S118" s="285" t="str">
        <f t="shared" si="19"/>
        <v/>
      </c>
      <c r="T118" s="402"/>
      <c r="V118" s="46"/>
      <c r="W118" s="49"/>
      <c r="X118" s="49"/>
      <c r="Y118" s="150"/>
      <c r="Z118" s="3"/>
      <c r="AA118" s="46"/>
      <c r="AB118" s="49"/>
      <c r="AC118" s="49"/>
      <c r="AD118" s="49"/>
      <c r="AE118" s="99"/>
      <c r="AF118" s="151"/>
      <c r="AG118" s="152"/>
      <c r="AH118" s="153"/>
      <c r="AI118" s="152"/>
    </row>
    <row r="119" spans="2:35" ht="18" customHeight="1">
      <c r="B119" s="4"/>
      <c r="C119" s="5"/>
      <c r="D119" s="5"/>
      <c r="E119" s="893"/>
      <c r="F119" s="894"/>
      <c r="G119" s="895"/>
      <c r="H119" s="7"/>
      <c r="I119" s="3"/>
      <c r="J119" s="4"/>
      <c r="K119" s="5"/>
      <c r="L119" s="5"/>
      <c r="M119" s="5"/>
      <c r="N119" s="480"/>
      <c r="O119" s="535"/>
      <c r="P119" s="505"/>
      <c r="Q119" s="505"/>
      <c r="R119" s="285" t="str">
        <f t="shared" si="18"/>
        <v/>
      </c>
      <c r="S119" s="285" t="str">
        <f t="shared" si="19"/>
        <v/>
      </c>
      <c r="T119" s="402"/>
      <c r="V119" s="46"/>
      <c r="W119" s="49"/>
      <c r="X119" s="49"/>
      <c r="Y119" s="150"/>
      <c r="Z119" s="3"/>
      <c r="AA119" s="46"/>
      <c r="AB119" s="49"/>
      <c r="AC119" s="49"/>
      <c r="AD119" s="49"/>
      <c r="AE119" s="99"/>
      <c r="AF119" s="151"/>
      <c r="AG119" s="152"/>
      <c r="AH119" s="153"/>
      <c r="AI119" s="152"/>
    </row>
    <row r="120" spans="2:35" ht="18" customHeight="1">
      <c r="B120" s="4"/>
      <c r="C120" s="5"/>
      <c r="D120" s="5"/>
      <c r="E120" s="893"/>
      <c r="F120" s="894"/>
      <c r="G120" s="895"/>
      <c r="H120" s="7"/>
      <c r="I120" s="3"/>
      <c r="J120" s="4"/>
      <c r="K120" s="5"/>
      <c r="L120" s="5"/>
      <c r="M120" s="5"/>
      <c r="N120" s="480"/>
      <c r="O120" s="535"/>
      <c r="P120" s="505"/>
      <c r="Q120" s="505"/>
      <c r="R120" s="285" t="str">
        <f t="shared" si="18"/>
        <v/>
      </c>
      <c r="S120" s="285" t="str">
        <f t="shared" si="19"/>
        <v/>
      </c>
      <c r="T120" s="402"/>
      <c r="V120" s="46"/>
      <c r="W120" s="49"/>
      <c r="X120" s="49"/>
      <c r="Y120" s="150"/>
      <c r="Z120" s="3"/>
      <c r="AA120" s="46"/>
      <c r="AB120" s="49"/>
      <c r="AC120" s="49"/>
      <c r="AD120" s="49"/>
      <c r="AE120" s="99"/>
      <c r="AF120" s="151"/>
      <c r="AG120" s="152"/>
      <c r="AH120" s="153"/>
      <c r="AI120" s="152"/>
    </row>
    <row r="121" spans="2:35" ht="18" customHeight="1">
      <c r="B121" s="4"/>
      <c r="C121" s="5"/>
      <c r="D121" s="5"/>
      <c r="E121" s="893"/>
      <c r="F121" s="894"/>
      <c r="G121" s="895"/>
      <c r="H121" s="7"/>
      <c r="I121" s="3"/>
      <c r="J121" s="4"/>
      <c r="K121" s="5"/>
      <c r="L121" s="5"/>
      <c r="M121" s="5"/>
      <c r="N121" s="480"/>
      <c r="O121" s="535"/>
      <c r="P121" s="505"/>
      <c r="Q121" s="505"/>
      <c r="R121" s="285" t="str">
        <f t="shared" si="18"/>
        <v/>
      </c>
      <c r="S121" s="285" t="str">
        <f t="shared" si="19"/>
        <v/>
      </c>
      <c r="T121" s="402"/>
      <c r="V121" s="46"/>
      <c r="W121" s="49"/>
      <c r="X121" s="49"/>
      <c r="Y121" s="150"/>
      <c r="Z121" s="3"/>
      <c r="AA121" s="46"/>
      <c r="AB121" s="49"/>
      <c r="AC121" s="49"/>
      <c r="AD121" s="49"/>
      <c r="AE121" s="99"/>
      <c r="AF121" s="151"/>
      <c r="AG121" s="152"/>
      <c r="AH121" s="153"/>
      <c r="AI121" s="152"/>
    </row>
    <row r="122" spans="2:35" ht="18" customHeight="1">
      <c r="B122" s="4"/>
      <c r="C122" s="5"/>
      <c r="D122" s="5"/>
      <c r="E122" s="893"/>
      <c r="F122" s="894"/>
      <c r="G122" s="895"/>
      <c r="H122" s="7"/>
      <c r="I122" s="3"/>
      <c r="J122" s="4"/>
      <c r="K122" s="5"/>
      <c r="L122" s="5"/>
      <c r="M122" s="5"/>
      <c r="N122" s="480"/>
      <c r="O122" s="535"/>
      <c r="P122" s="505"/>
      <c r="Q122" s="505"/>
      <c r="R122" s="285" t="str">
        <f t="shared" si="18"/>
        <v/>
      </c>
      <c r="S122" s="285" t="str">
        <f t="shared" si="19"/>
        <v/>
      </c>
      <c r="T122" s="402"/>
      <c r="V122" s="46"/>
      <c r="W122" s="49"/>
      <c r="X122" s="49"/>
      <c r="Y122" s="150"/>
      <c r="Z122" s="3"/>
      <c r="AA122" s="46"/>
      <c r="AB122" s="49"/>
      <c r="AC122" s="49"/>
      <c r="AD122" s="49"/>
      <c r="AE122" s="99"/>
      <c r="AF122" s="151"/>
      <c r="AG122" s="152"/>
      <c r="AH122" s="153"/>
      <c r="AI122" s="152"/>
    </row>
    <row r="123" spans="2:35" ht="18" customHeight="1">
      <c r="B123" s="4"/>
      <c r="C123" s="5"/>
      <c r="D123" s="5"/>
      <c r="E123" s="893"/>
      <c r="F123" s="894"/>
      <c r="G123" s="895"/>
      <c r="H123" s="7"/>
      <c r="I123" s="3"/>
      <c r="J123" s="4"/>
      <c r="K123" s="5"/>
      <c r="L123" s="5"/>
      <c r="M123" s="5"/>
      <c r="N123" s="480"/>
      <c r="O123" s="535"/>
      <c r="P123" s="505"/>
      <c r="Q123" s="505"/>
      <c r="R123" s="285" t="str">
        <f t="shared" si="18"/>
        <v/>
      </c>
      <c r="S123" s="285" t="str">
        <f t="shared" si="19"/>
        <v/>
      </c>
      <c r="T123" s="402"/>
      <c r="V123" s="46"/>
      <c r="W123" s="49"/>
      <c r="X123" s="49"/>
      <c r="Y123" s="150"/>
      <c r="Z123" s="3"/>
      <c r="AA123" s="46"/>
      <c r="AB123" s="49"/>
      <c r="AC123" s="49"/>
      <c r="AD123" s="49"/>
      <c r="AE123" s="99"/>
      <c r="AF123" s="151"/>
      <c r="AG123" s="152"/>
      <c r="AH123" s="153"/>
      <c r="AI123" s="152"/>
    </row>
    <row r="124" spans="2:35" ht="18" customHeight="1">
      <c r="B124" s="4"/>
      <c r="C124" s="5"/>
      <c r="D124" s="5"/>
      <c r="E124" s="893"/>
      <c r="F124" s="894"/>
      <c r="G124" s="895"/>
      <c r="H124" s="7"/>
      <c r="I124" s="3"/>
      <c r="J124" s="4"/>
      <c r="K124" s="5"/>
      <c r="L124" s="5"/>
      <c r="M124" s="5"/>
      <c r="N124" s="480"/>
      <c r="O124" s="535"/>
      <c r="P124" s="505"/>
      <c r="Q124" s="505"/>
      <c r="R124" s="285" t="str">
        <f t="shared" si="18"/>
        <v/>
      </c>
      <c r="S124" s="285" t="str">
        <f t="shared" si="19"/>
        <v/>
      </c>
      <c r="T124" s="402"/>
      <c r="V124" s="46"/>
      <c r="W124" s="49"/>
      <c r="X124" s="49"/>
      <c r="Y124" s="150"/>
      <c r="Z124" s="3"/>
      <c r="AA124" s="46"/>
      <c r="AB124" s="49"/>
      <c r="AC124" s="49"/>
      <c r="AD124" s="49"/>
      <c r="AE124" s="99"/>
      <c r="AF124" s="151"/>
      <c r="AG124" s="152"/>
      <c r="AH124" s="153"/>
      <c r="AI124" s="152"/>
    </row>
    <row r="125" spans="2:35" ht="18" customHeight="1">
      <c r="B125" s="4"/>
      <c r="C125" s="5"/>
      <c r="D125" s="5"/>
      <c r="E125" s="893"/>
      <c r="F125" s="894"/>
      <c r="G125" s="895"/>
      <c r="H125" s="7"/>
      <c r="I125" s="3"/>
      <c r="J125" s="4"/>
      <c r="K125" s="5"/>
      <c r="L125" s="5"/>
      <c r="M125" s="5"/>
      <c r="N125" s="480"/>
      <c r="O125" s="535"/>
      <c r="P125" s="505"/>
      <c r="Q125" s="505"/>
      <c r="R125" s="285" t="str">
        <f t="shared" si="18"/>
        <v/>
      </c>
      <c r="S125" s="285" t="str">
        <f t="shared" si="19"/>
        <v/>
      </c>
      <c r="T125" s="402"/>
      <c r="V125" s="46"/>
      <c r="W125" s="49"/>
      <c r="X125" s="49"/>
      <c r="Y125" s="150"/>
      <c r="Z125" s="3"/>
      <c r="AA125" s="46"/>
      <c r="AB125" s="49"/>
      <c r="AC125" s="49"/>
      <c r="AD125" s="49"/>
      <c r="AE125" s="99"/>
      <c r="AF125" s="151"/>
      <c r="AG125" s="152"/>
      <c r="AH125" s="153"/>
      <c r="AI125" s="152"/>
    </row>
    <row r="126" spans="2:35" ht="18" customHeight="1">
      <c r="B126" s="4"/>
      <c r="C126" s="5"/>
      <c r="D126" s="5"/>
      <c r="E126" s="893"/>
      <c r="F126" s="894"/>
      <c r="G126" s="895"/>
      <c r="H126" s="7"/>
      <c r="I126" s="3"/>
      <c r="J126" s="4"/>
      <c r="K126" s="5"/>
      <c r="L126" s="5"/>
      <c r="M126" s="5"/>
      <c r="N126" s="480"/>
      <c r="O126" s="535"/>
      <c r="P126" s="505"/>
      <c r="Q126" s="505"/>
      <c r="R126" s="285" t="str">
        <f t="shared" si="18"/>
        <v/>
      </c>
      <c r="S126" s="285" t="str">
        <f t="shared" si="19"/>
        <v/>
      </c>
      <c r="T126" s="402"/>
      <c r="V126" s="46"/>
      <c r="W126" s="49"/>
      <c r="X126" s="49"/>
      <c r="Y126" s="150"/>
      <c r="Z126" s="3"/>
      <c r="AA126" s="46"/>
      <c r="AB126" s="49"/>
      <c r="AC126" s="49"/>
      <c r="AD126" s="49"/>
      <c r="AE126" s="99"/>
      <c r="AF126" s="151"/>
      <c r="AG126" s="152"/>
      <c r="AH126" s="153"/>
      <c r="AI126" s="152"/>
    </row>
    <row r="127" spans="2:35" ht="18" customHeight="1">
      <c r="B127" s="4"/>
      <c r="C127" s="5"/>
      <c r="D127" s="5"/>
      <c r="E127" s="893"/>
      <c r="F127" s="894"/>
      <c r="G127" s="895"/>
      <c r="H127" s="7"/>
      <c r="I127" s="3"/>
      <c r="J127" s="4"/>
      <c r="K127" s="5"/>
      <c r="L127" s="5"/>
      <c r="M127" s="5"/>
      <c r="N127" s="480"/>
      <c r="O127" s="535"/>
      <c r="P127" s="505"/>
      <c r="Q127" s="505"/>
      <c r="R127" s="285" t="str">
        <f t="shared" si="18"/>
        <v/>
      </c>
      <c r="S127" s="285" t="str">
        <f t="shared" si="19"/>
        <v/>
      </c>
      <c r="T127" s="402"/>
      <c r="V127" s="46"/>
      <c r="W127" s="49"/>
      <c r="X127" s="49"/>
      <c r="Y127" s="150"/>
      <c r="Z127" s="3"/>
      <c r="AA127" s="46"/>
      <c r="AB127" s="49"/>
      <c r="AC127" s="49"/>
      <c r="AD127" s="49"/>
      <c r="AE127" s="99"/>
      <c r="AF127" s="151"/>
      <c r="AG127" s="152"/>
      <c r="AH127" s="153"/>
      <c r="AI127" s="152"/>
    </row>
    <row r="128" spans="2:35" ht="18" customHeight="1">
      <c r="B128" s="4"/>
      <c r="C128" s="5"/>
      <c r="D128" s="5"/>
      <c r="E128" s="893"/>
      <c r="F128" s="894"/>
      <c r="G128" s="895"/>
      <c r="H128" s="7"/>
      <c r="I128" s="3"/>
      <c r="J128" s="4"/>
      <c r="K128" s="5"/>
      <c r="L128" s="5"/>
      <c r="M128" s="5"/>
      <c r="N128" s="480"/>
      <c r="O128" s="535"/>
      <c r="P128" s="505"/>
      <c r="Q128" s="505"/>
      <c r="R128" s="285" t="str">
        <f t="shared" si="18"/>
        <v/>
      </c>
      <c r="S128" s="285" t="str">
        <f t="shared" si="19"/>
        <v/>
      </c>
      <c r="T128" s="402"/>
      <c r="V128" s="46"/>
      <c r="W128" s="49"/>
      <c r="X128" s="49"/>
      <c r="Y128" s="150"/>
      <c r="Z128" s="3"/>
      <c r="AA128" s="46"/>
      <c r="AB128" s="49"/>
      <c r="AC128" s="49"/>
      <c r="AD128" s="49"/>
      <c r="AE128" s="99"/>
      <c r="AF128" s="151"/>
      <c r="AG128" s="152"/>
      <c r="AH128" s="153"/>
      <c r="AI128" s="152"/>
    </row>
    <row r="129" spans="2:35" ht="18" customHeight="1">
      <c r="B129" s="4"/>
      <c r="C129" s="5"/>
      <c r="D129" s="5"/>
      <c r="E129" s="893"/>
      <c r="F129" s="894"/>
      <c r="G129" s="895"/>
      <c r="H129" s="7"/>
      <c r="I129" s="3"/>
      <c r="J129" s="4"/>
      <c r="K129" s="5"/>
      <c r="L129" s="5"/>
      <c r="M129" s="5"/>
      <c r="N129" s="480"/>
      <c r="O129" s="535"/>
      <c r="P129" s="505"/>
      <c r="Q129" s="505"/>
      <c r="R129" s="285" t="str">
        <f t="shared" si="18"/>
        <v/>
      </c>
      <c r="S129" s="285" t="str">
        <f t="shared" si="19"/>
        <v/>
      </c>
      <c r="T129" s="402"/>
      <c r="V129" s="46"/>
      <c r="W129" s="49"/>
      <c r="X129" s="49"/>
      <c r="Y129" s="150"/>
      <c r="Z129" s="3"/>
      <c r="AA129" s="46"/>
      <c r="AB129" s="49"/>
      <c r="AC129" s="49"/>
      <c r="AD129" s="49"/>
      <c r="AE129" s="99"/>
      <c r="AF129" s="151"/>
      <c r="AG129" s="152"/>
      <c r="AH129" s="153"/>
      <c r="AI129" s="152"/>
    </row>
    <row r="130" spans="2:35" ht="18" customHeight="1">
      <c r="B130" s="4"/>
      <c r="C130" s="5"/>
      <c r="D130" s="5"/>
      <c r="E130" s="893"/>
      <c r="F130" s="894"/>
      <c r="G130" s="895"/>
      <c r="H130" s="7"/>
      <c r="I130" s="3"/>
      <c r="J130" s="4"/>
      <c r="K130" s="5"/>
      <c r="L130" s="5"/>
      <c r="M130" s="5"/>
      <c r="N130" s="480"/>
      <c r="O130" s="535"/>
      <c r="P130" s="505"/>
      <c r="Q130" s="505"/>
      <c r="R130" s="285" t="str">
        <f t="shared" si="18"/>
        <v/>
      </c>
      <c r="S130" s="285" t="str">
        <f t="shared" si="19"/>
        <v/>
      </c>
      <c r="T130" s="402"/>
      <c r="V130" s="46"/>
      <c r="W130" s="49"/>
      <c r="X130" s="49"/>
      <c r="Y130" s="150"/>
      <c r="Z130" s="3"/>
      <c r="AA130" s="46"/>
      <c r="AB130" s="49"/>
      <c r="AC130" s="49"/>
      <c r="AD130" s="49"/>
      <c r="AE130" s="99"/>
      <c r="AF130" s="151"/>
      <c r="AG130" s="152"/>
      <c r="AH130" s="153"/>
      <c r="AI130" s="152"/>
    </row>
    <row r="131" spans="2:35" ht="18" customHeight="1">
      <c r="B131" s="4"/>
      <c r="C131" s="5"/>
      <c r="D131" s="5"/>
      <c r="E131" s="893"/>
      <c r="F131" s="894"/>
      <c r="G131" s="895"/>
      <c r="H131" s="7"/>
      <c r="I131" s="3"/>
      <c r="J131" s="4"/>
      <c r="K131" s="5"/>
      <c r="L131" s="5"/>
      <c r="M131" s="5"/>
      <c r="N131" s="480"/>
      <c r="O131" s="535"/>
      <c r="P131" s="505"/>
      <c r="Q131" s="505"/>
      <c r="R131" s="285" t="str">
        <f t="shared" si="18"/>
        <v/>
      </c>
      <c r="S131" s="285" t="str">
        <f t="shared" si="19"/>
        <v/>
      </c>
      <c r="T131" s="402"/>
      <c r="V131" s="46"/>
      <c r="W131" s="49"/>
      <c r="X131" s="49"/>
      <c r="Y131" s="150"/>
      <c r="Z131" s="3"/>
      <c r="AA131" s="46"/>
      <c r="AB131" s="49"/>
      <c r="AC131" s="49"/>
      <c r="AD131" s="49"/>
      <c r="AE131" s="99"/>
      <c r="AF131" s="151"/>
      <c r="AG131" s="152"/>
      <c r="AH131" s="153"/>
      <c r="AI131" s="152"/>
    </row>
    <row r="132" spans="2:35" ht="18" customHeight="1">
      <c r="B132" s="4"/>
      <c r="C132" s="5"/>
      <c r="D132" s="5"/>
      <c r="E132" s="893"/>
      <c r="F132" s="894"/>
      <c r="G132" s="895"/>
      <c r="H132" s="7"/>
      <c r="I132" s="3"/>
      <c r="J132" s="4"/>
      <c r="K132" s="5"/>
      <c r="L132" s="5"/>
      <c r="M132" s="5"/>
      <c r="N132" s="480"/>
      <c r="O132" s="535"/>
      <c r="P132" s="505"/>
      <c r="Q132" s="505"/>
      <c r="R132" s="285" t="str">
        <f t="shared" si="18"/>
        <v/>
      </c>
      <c r="S132" s="285" t="str">
        <f t="shared" si="19"/>
        <v/>
      </c>
      <c r="T132" s="402"/>
      <c r="V132" s="46"/>
      <c r="W132" s="49"/>
      <c r="X132" s="49"/>
      <c r="Y132" s="150"/>
      <c r="Z132" s="3"/>
      <c r="AA132" s="46"/>
      <c r="AB132" s="49"/>
      <c r="AC132" s="49"/>
      <c r="AD132" s="49"/>
      <c r="AE132" s="99"/>
      <c r="AF132" s="151"/>
      <c r="AG132" s="152"/>
      <c r="AH132" s="153"/>
      <c r="AI132" s="152"/>
    </row>
    <row r="133" spans="2:35" ht="18" customHeight="1">
      <c r="B133" s="4"/>
      <c r="C133" s="5"/>
      <c r="D133" s="5"/>
      <c r="E133" s="480"/>
      <c r="F133" s="534"/>
      <c r="G133" s="535"/>
      <c r="H133" s="7"/>
      <c r="I133" s="3"/>
      <c r="J133" s="4"/>
      <c r="K133" s="5"/>
      <c r="L133" s="5"/>
      <c r="M133" s="5"/>
      <c r="N133" s="480"/>
      <c r="O133" s="535"/>
      <c r="P133" s="505"/>
      <c r="Q133" s="505"/>
      <c r="R133" s="285" t="str">
        <f t="shared" si="18"/>
        <v/>
      </c>
      <c r="S133" s="285" t="str">
        <f t="shared" si="19"/>
        <v/>
      </c>
      <c r="T133" s="402"/>
      <c r="V133" s="46"/>
      <c r="W133" s="49"/>
      <c r="X133" s="49"/>
      <c r="Y133" s="150"/>
      <c r="Z133" s="3"/>
      <c r="AA133" s="46"/>
      <c r="AB133" s="49"/>
      <c r="AC133" s="49"/>
      <c r="AD133" s="49"/>
      <c r="AE133" s="99"/>
      <c r="AF133" s="151"/>
      <c r="AG133" s="152"/>
      <c r="AH133" s="153"/>
      <c r="AI133" s="152"/>
    </row>
    <row r="134" spans="2:35" ht="18" customHeight="1">
      <c r="B134" s="4"/>
      <c r="C134" s="5"/>
      <c r="D134" s="5"/>
      <c r="E134" s="480"/>
      <c r="F134" s="534"/>
      <c r="G134" s="535"/>
      <c r="H134" s="7"/>
      <c r="I134" s="3"/>
      <c r="J134" s="4"/>
      <c r="K134" s="5"/>
      <c r="L134" s="5"/>
      <c r="M134" s="5"/>
      <c r="N134" s="480"/>
      <c r="O134" s="535"/>
      <c r="P134" s="505"/>
      <c r="Q134" s="505"/>
      <c r="R134" s="285" t="str">
        <f t="shared" si="18"/>
        <v/>
      </c>
      <c r="S134" s="285" t="str">
        <f t="shared" si="19"/>
        <v/>
      </c>
      <c r="T134" s="402"/>
      <c r="V134" s="46"/>
      <c r="W134" s="49"/>
      <c r="X134" s="49"/>
      <c r="Y134" s="150"/>
      <c r="Z134" s="3"/>
      <c r="AA134" s="46"/>
      <c r="AB134" s="49"/>
      <c r="AC134" s="49"/>
      <c r="AD134" s="49"/>
      <c r="AE134" s="99"/>
      <c r="AF134" s="151"/>
      <c r="AG134" s="152"/>
      <c r="AH134" s="153"/>
      <c r="AI134" s="152"/>
    </row>
    <row r="135" spans="2:35" ht="18" customHeight="1">
      <c r="B135" s="4"/>
      <c r="C135" s="5"/>
      <c r="D135" s="5"/>
      <c r="E135" s="480"/>
      <c r="F135" s="534"/>
      <c r="G135" s="535"/>
      <c r="H135" s="7"/>
      <c r="I135" s="3"/>
      <c r="J135" s="4"/>
      <c r="K135" s="5"/>
      <c r="L135" s="5"/>
      <c r="M135" s="5"/>
      <c r="N135" s="480"/>
      <c r="O135" s="535"/>
      <c r="P135" s="505"/>
      <c r="Q135" s="505"/>
      <c r="R135" s="285" t="str">
        <f t="shared" si="18"/>
        <v/>
      </c>
      <c r="S135" s="285" t="str">
        <f t="shared" si="19"/>
        <v/>
      </c>
      <c r="T135" s="402"/>
      <c r="V135" s="46"/>
      <c r="W135" s="49"/>
      <c r="X135" s="49"/>
      <c r="Y135" s="150"/>
      <c r="Z135" s="3"/>
      <c r="AA135" s="46"/>
      <c r="AB135" s="49"/>
      <c r="AC135" s="49"/>
      <c r="AD135" s="49"/>
      <c r="AE135" s="99"/>
      <c r="AF135" s="151"/>
      <c r="AG135" s="152"/>
      <c r="AH135" s="153"/>
      <c r="AI135" s="152"/>
    </row>
    <row r="136" spans="2:35" ht="18" customHeight="1">
      <c r="B136" s="4"/>
      <c r="C136" s="5"/>
      <c r="D136" s="5"/>
      <c r="E136" s="480"/>
      <c r="F136" s="534"/>
      <c r="G136" s="535"/>
      <c r="H136" s="7"/>
      <c r="I136" s="3"/>
      <c r="J136" s="4"/>
      <c r="K136" s="5"/>
      <c r="L136" s="5"/>
      <c r="M136" s="5"/>
      <c r="N136" s="480"/>
      <c r="O136" s="535"/>
      <c r="P136" s="505"/>
      <c r="Q136" s="505"/>
      <c r="R136" s="285" t="str">
        <f t="shared" si="18"/>
        <v/>
      </c>
      <c r="S136" s="285" t="str">
        <f t="shared" si="19"/>
        <v/>
      </c>
      <c r="T136" s="402"/>
      <c r="V136" s="46"/>
      <c r="W136" s="49"/>
      <c r="X136" s="49"/>
      <c r="Y136" s="150"/>
      <c r="Z136" s="3"/>
      <c r="AA136" s="46"/>
      <c r="AB136" s="49"/>
      <c r="AC136" s="49"/>
      <c r="AD136" s="49"/>
      <c r="AE136" s="99"/>
      <c r="AF136" s="151"/>
      <c r="AG136" s="152"/>
      <c r="AH136" s="153"/>
      <c r="AI136" s="152"/>
    </row>
    <row r="137" spans="2:35" ht="18" customHeight="1">
      <c r="B137" s="4"/>
      <c r="C137" s="5"/>
      <c r="D137" s="5"/>
      <c r="E137" s="480"/>
      <c r="F137" s="534"/>
      <c r="G137" s="535"/>
      <c r="H137" s="7"/>
      <c r="I137" s="3"/>
      <c r="J137" s="4"/>
      <c r="K137" s="5"/>
      <c r="L137" s="5"/>
      <c r="M137" s="5"/>
      <c r="N137" s="480"/>
      <c r="O137" s="535"/>
      <c r="P137" s="505"/>
      <c r="Q137" s="505"/>
      <c r="R137" s="285" t="str">
        <f t="shared" si="18"/>
        <v/>
      </c>
      <c r="S137" s="285" t="str">
        <f t="shared" si="19"/>
        <v/>
      </c>
      <c r="T137" s="402"/>
      <c r="V137" s="46"/>
      <c r="W137" s="49"/>
      <c r="X137" s="49"/>
      <c r="Y137" s="150"/>
      <c r="Z137" s="3"/>
      <c r="AA137" s="46"/>
      <c r="AB137" s="49"/>
      <c r="AC137" s="49"/>
      <c r="AD137" s="49"/>
      <c r="AE137" s="99"/>
      <c r="AF137" s="151"/>
      <c r="AG137" s="152"/>
      <c r="AH137" s="153"/>
      <c r="AI137" s="152"/>
    </row>
    <row r="138" spans="2:35" ht="18" customHeight="1">
      <c r="B138" s="4"/>
      <c r="C138" s="5"/>
      <c r="D138" s="5"/>
      <c r="E138" s="893"/>
      <c r="F138" s="894"/>
      <c r="G138" s="895"/>
      <c r="H138" s="7"/>
      <c r="I138" s="3"/>
      <c r="J138" s="4"/>
      <c r="K138" s="5"/>
      <c r="L138" s="5"/>
      <c r="M138" s="5"/>
      <c r="N138" s="480"/>
      <c r="O138" s="535"/>
      <c r="P138" s="505"/>
      <c r="Q138" s="505"/>
      <c r="R138" s="285" t="str">
        <f t="shared" si="18"/>
        <v/>
      </c>
      <c r="S138" s="285" t="str">
        <f t="shared" si="19"/>
        <v/>
      </c>
      <c r="T138" s="402"/>
      <c r="V138" s="46"/>
      <c r="W138" s="49"/>
      <c r="X138" s="49"/>
      <c r="Y138" s="150"/>
      <c r="Z138" s="3"/>
      <c r="AA138" s="46"/>
      <c r="AB138" s="49"/>
      <c r="AC138" s="49"/>
      <c r="AD138" s="49"/>
      <c r="AE138" s="99"/>
      <c r="AF138" s="151"/>
      <c r="AG138" s="152"/>
      <c r="AH138" s="153"/>
      <c r="AI138" s="152"/>
    </row>
    <row r="139" spans="2:35" ht="18" customHeight="1">
      <c r="B139" s="4"/>
      <c r="C139" s="5"/>
      <c r="D139" s="5"/>
      <c r="E139" s="893"/>
      <c r="F139" s="894"/>
      <c r="G139" s="895"/>
      <c r="H139" s="7"/>
      <c r="I139" s="3"/>
      <c r="J139" s="4"/>
      <c r="K139" s="5"/>
      <c r="L139" s="5"/>
      <c r="M139" s="5"/>
      <c r="N139" s="480"/>
      <c r="O139" s="535"/>
      <c r="P139" s="505"/>
      <c r="Q139" s="505"/>
      <c r="R139" s="285" t="str">
        <f t="shared" si="18"/>
        <v/>
      </c>
      <c r="S139" s="285" t="str">
        <f t="shared" si="19"/>
        <v/>
      </c>
      <c r="T139" s="402"/>
      <c r="V139" s="46"/>
      <c r="W139" s="49"/>
      <c r="X139" s="49"/>
      <c r="Y139" s="150"/>
      <c r="AA139" s="46"/>
      <c r="AB139" s="49"/>
      <c r="AC139" s="49"/>
      <c r="AD139" s="49"/>
      <c r="AE139" s="99"/>
      <c r="AF139" s="151"/>
      <c r="AG139" s="152"/>
      <c r="AH139" s="153"/>
      <c r="AI139" s="152"/>
    </row>
    <row r="140" spans="2:35" ht="18" customHeight="1">
      <c r="B140" s="4"/>
      <c r="C140" s="5"/>
      <c r="D140" s="5"/>
      <c r="E140" s="893"/>
      <c r="F140" s="894"/>
      <c r="G140" s="895"/>
      <c r="H140" s="7"/>
      <c r="I140" s="3"/>
      <c r="J140" s="4"/>
      <c r="K140" s="5"/>
      <c r="L140" s="5"/>
      <c r="M140" s="5"/>
      <c r="N140" s="480"/>
      <c r="O140" s="535"/>
      <c r="P140" s="505"/>
      <c r="Q140" s="505"/>
      <c r="R140" s="285" t="str">
        <f t="shared" si="18"/>
        <v/>
      </c>
      <c r="S140" s="285" t="str">
        <f t="shared" si="19"/>
        <v/>
      </c>
      <c r="T140" s="402"/>
      <c r="V140" s="46"/>
      <c r="W140" s="49"/>
      <c r="X140" s="49"/>
      <c r="Y140" s="150"/>
    </row>
    <row r="141" spans="2:35" ht="18" customHeight="1">
      <c r="B141" s="4"/>
      <c r="C141" s="5"/>
      <c r="D141" s="5"/>
      <c r="E141" s="893"/>
      <c r="F141" s="894"/>
      <c r="G141" s="895"/>
      <c r="H141" s="7"/>
      <c r="J141" s="4"/>
      <c r="K141" s="5"/>
      <c r="L141" s="5"/>
      <c r="M141" s="5"/>
      <c r="N141" s="480"/>
      <c r="O141" s="535"/>
      <c r="P141" s="505"/>
      <c r="Q141" s="505"/>
      <c r="R141" s="285" t="str">
        <f t="shared" si="18"/>
        <v/>
      </c>
      <c r="S141" s="285" t="str">
        <f t="shared" si="19"/>
        <v/>
      </c>
      <c r="T141" s="402"/>
      <c r="V141" s="46"/>
      <c r="W141" s="49"/>
      <c r="X141" s="49"/>
    </row>
    <row r="142" spans="2:35" ht="18" customHeight="1">
      <c r="B142" s="4"/>
      <c r="C142" s="5"/>
      <c r="D142" s="5"/>
      <c r="E142" s="893"/>
      <c r="F142" s="894"/>
      <c r="G142" s="895"/>
      <c r="H142" s="7"/>
      <c r="J142" s="4"/>
      <c r="K142" s="5"/>
      <c r="L142" s="5"/>
      <c r="M142" s="5"/>
      <c r="N142" s="480"/>
      <c r="O142" s="535"/>
      <c r="P142" s="505"/>
      <c r="Q142" s="505"/>
      <c r="R142" s="285" t="str">
        <f t="shared" si="18"/>
        <v/>
      </c>
      <c r="S142" s="285" t="str">
        <f t="shared" si="19"/>
        <v/>
      </c>
      <c r="T142" s="402"/>
      <c r="V142" s="46"/>
      <c r="W142" s="49"/>
      <c r="X142" s="49"/>
    </row>
    <row r="143" spans="2:35" ht="18" customHeight="1">
      <c r="B143" s="4"/>
      <c r="C143" s="5"/>
      <c r="D143" s="5"/>
      <c r="E143" s="893"/>
      <c r="F143" s="894"/>
      <c r="G143" s="895"/>
      <c r="H143" s="7"/>
      <c r="J143" s="4"/>
      <c r="K143" s="5"/>
      <c r="L143" s="5"/>
      <c r="M143" s="5"/>
      <c r="N143" s="480"/>
      <c r="O143" s="535"/>
      <c r="P143" s="505"/>
      <c r="Q143" s="505"/>
      <c r="R143" s="285" t="str">
        <f t="shared" si="18"/>
        <v/>
      </c>
      <c r="S143" s="285" t="str">
        <f t="shared" si="19"/>
        <v/>
      </c>
      <c r="T143" s="402"/>
      <c r="V143" s="46"/>
      <c r="W143" s="49"/>
      <c r="X143" s="49"/>
    </row>
    <row r="144" spans="2:35" ht="18" customHeight="1">
      <c r="B144" s="4"/>
      <c r="C144" s="5"/>
      <c r="D144" s="5"/>
      <c r="E144" s="893"/>
      <c r="F144" s="894"/>
      <c r="G144" s="895"/>
      <c r="H144" s="7"/>
      <c r="J144" s="4"/>
      <c r="K144" s="5"/>
      <c r="L144" s="5"/>
      <c r="M144" s="5"/>
      <c r="N144" s="480"/>
      <c r="O144" s="535"/>
      <c r="P144" s="505"/>
      <c r="Q144" s="505"/>
      <c r="R144" s="285" t="str">
        <f t="shared" si="18"/>
        <v/>
      </c>
      <c r="S144" s="285" t="str">
        <f t="shared" si="19"/>
        <v/>
      </c>
      <c r="T144" s="402"/>
    </row>
    <row r="145" spans="1:21" ht="18" customHeight="1">
      <c r="B145" s="4"/>
      <c r="C145" s="5"/>
      <c r="D145" s="5"/>
      <c r="E145" s="893"/>
      <c r="F145" s="894"/>
      <c r="G145" s="895"/>
      <c r="H145" s="7"/>
      <c r="J145" s="4"/>
      <c r="K145" s="5"/>
      <c r="L145" s="5"/>
      <c r="M145" s="5"/>
      <c r="N145" s="480"/>
      <c r="O145" s="535"/>
      <c r="P145" s="505"/>
      <c r="Q145" s="505"/>
      <c r="R145" s="285" t="str">
        <f t="shared" si="18"/>
        <v/>
      </c>
      <c r="S145" s="285" t="str">
        <f t="shared" si="19"/>
        <v/>
      </c>
      <c r="T145" s="402"/>
    </row>
    <row r="146" spans="1:21" ht="18" customHeight="1">
      <c r="A146" s="574"/>
      <c r="B146" s="612"/>
      <c r="C146" s="613"/>
      <c r="D146" s="613"/>
      <c r="E146" s="613"/>
      <c r="F146" s="613"/>
      <c r="G146" s="614"/>
      <c r="H146" s="615"/>
      <c r="I146" s="574"/>
      <c r="J146" s="612"/>
      <c r="K146" s="613"/>
      <c r="L146" s="613"/>
      <c r="M146" s="613"/>
      <c r="N146" s="613"/>
      <c r="O146" s="614"/>
      <c r="P146" s="616"/>
      <c r="Q146" s="616"/>
      <c r="R146" s="617"/>
      <c r="S146" s="617"/>
      <c r="T146" s="617"/>
      <c r="U146" s="574"/>
    </row>
    <row r="147" spans="1:21" ht="18" customHeight="1">
      <c r="G147" s="2"/>
      <c r="O147" s="2"/>
      <c r="P147" s="2"/>
      <c r="Q147" s="2"/>
    </row>
    <row r="148" spans="1:21" ht="18" customHeight="1">
      <c r="G148" s="2"/>
      <c r="O148" s="2"/>
      <c r="P148" s="2"/>
      <c r="Q148" s="2"/>
    </row>
    <row r="149" spans="1:21" ht="18" customHeight="1">
      <c r="G149" s="2"/>
      <c r="O149" s="2"/>
      <c r="P149" s="2"/>
      <c r="Q149" s="2"/>
    </row>
    <row r="150" spans="1:21" ht="18" customHeight="1">
      <c r="G150" s="2"/>
      <c r="O150" s="2"/>
      <c r="P150" s="2"/>
      <c r="Q150" s="2"/>
    </row>
    <row r="151" spans="1:21" ht="18" customHeight="1">
      <c r="G151" s="2"/>
      <c r="O151" s="2"/>
      <c r="P151" s="2"/>
      <c r="Q151" s="2"/>
    </row>
    <row r="152" spans="1:21" ht="18" customHeight="1">
      <c r="G152" s="2"/>
      <c r="O152" s="2"/>
      <c r="P152" s="2"/>
      <c r="Q152" s="2"/>
    </row>
    <row r="153" spans="1:21" ht="18" customHeight="1">
      <c r="G153" s="2"/>
      <c r="O153" s="2"/>
      <c r="P153" s="2"/>
      <c r="Q153" s="2"/>
    </row>
    <row r="154" spans="1:21" ht="18" customHeight="1">
      <c r="G154" s="2"/>
      <c r="O154" s="2"/>
      <c r="P154" s="2"/>
      <c r="Q154" s="2"/>
    </row>
    <row r="155" spans="1:21" ht="18" customHeight="1">
      <c r="G155" s="2"/>
      <c r="O155" s="2"/>
      <c r="P155" s="2"/>
      <c r="Q155" s="2"/>
    </row>
    <row r="156" spans="1:21" ht="18" customHeight="1">
      <c r="G156" s="2"/>
      <c r="O156" s="2"/>
      <c r="P156" s="2"/>
      <c r="Q156" s="2"/>
    </row>
    <row r="157" spans="1:21" ht="18" customHeight="1">
      <c r="G157" s="2"/>
      <c r="O157" s="2"/>
      <c r="P157" s="2"/>
      <c r="Q157" s="2"/>
    </row>
    <row r="158" spans="1:21" ht="18" customHeight="1">
      <c r="G158" s="2"/>
      <c r="O158" s="2"/>
      <c r="P158" s="2"/>
      <c r="Q158" s="2"/>
    </row>
    <row r="159" spans="1:21" ht="18" customHeight="1">
      <c r="G159" s="2"/>
      <c r="O159" s="2"/>
      <c r="P159" s="2"/>
      <c r="Q159" s="2"/>
    </row>
    <row r="160" spans="1:21" ht="18" customHeight="1">
      <c r="G160" s="2"/>
      <c r="O160" s="2"/>
      <c r="P160" s="2"/>
      <c r="Q160" s="2"/>
    </row>
    <row r="161" spans="7:17" ht="18" customHeight="1">
      <c r="G161" s="2"/>
      <c r="O161" s="2"/>
      <c r="P161" s="2"/>
      <c r="Q161" s="2"/>
    </row>
    <row r="162" spans="7:17" ht="18" customHeight="1">
      <c r="G162" s="2"/>
      <c r="O162" s="2"/>
      <c r="P162" s="2"/>
      <c r="Q162" s="2"/>
    </row>
    <row r="163" spans="7:17" ht="18" customHeight="1">
      <c r="G163" s="2"/>
      <c r="O163" s="2"/>
      <c r="P163" s="2"/>
      <c r="Q163" s="2"/>
    </row>
    <row r="164" spans="7:17" ht="18" customHeight="1">
      <c r="G164" s="2"/>
      <c r="O164" s="2"/>
      <c r="P164" s="2"/>
      <c r="Q164" s="2"/>
    </row>
    <row r="165" spans="7:17" ht="18" customHeight="1">
      <c r="G165" s="2"/>
      <c r="O165" s="2"/>
      <c r="P165" s="2"/>
      <c r="Q165" s="2"/>
    </row>
    <row r="166" spans="7:17" ht="18" customHeight="1">
      <c r="G166" s="2"/>
      <c r="O166" s="2"/>
      <c r="P166" s="2"/>
      <c r="Q166" s="2"/>
    </row>
    <row r="167" spans="7:17" ht="18" customHeight="1">
      <c r="G167" s="2"/>
      <c r="O167" s="2"/>
      <c r="P167" s="2"/>
      <c r="Q167" s="2"/>
    </row>
    <row r="168" spans="7:17" ht="18" customHeight="1">
      <c r="G168" s="2"/>
      <c r="O168" s="2"/>
      <c r="P168" s="2"/>
      <c r="Q168" s="2"/>
    </row>
    <row r="169" spans="7:17" ht="18" customHeight="1">
      <c r="G169" s="2"/>
      <c r="O169" s="2"/>
      <c r="P169" s="2"/>
      <c r="Q169" s="2"/>
    </row>
    <row r="170" spans="7:17" ht="18" customHeight="1">
      <c r="G170" s="2"/>
      <c r="O170" s="2"/>
      <c r="P170" s="2"/>
      <c r="Q170" s="2"/>
    </row>
    <row r="171" spans="7:17" ht="18" customHeight="1">
      <c r="G171" s="2"/>
      <c r="O171" s="2"/>
      <c r="P171" s="2"/>
      <c r="Q171" s="2"/>
    </row>
    <row r="172" spans="7:17" ht="18" customHeight="1">
      <c r="G172" s="2"/>
      <c r="O172" s="2"/>
      <c r="P172" s="2"/>
      <c r="Q172" s="2"/>
    </row>
    <row r="173" spans="7:17" ht="18" customHeight="1">
      <c r="G173" s="2"/>
      <c r="O173" s="2"/>
      <c r="P173" s="2"/>
      <c r="Q173" s="2"/>
    </row>
    <row r="174" spans="7:17" ht="18" customHeight="1">
      <c r="G174" s="2"/>
      <c r="O174" s="2"/>
      <c r="P174" s="2"/>
      <c r="Q174" s="2"/>
    </row>
    <row r="175" spans="7:17" ht="18" customHeight="1">
      <c r="G175" s="2"/>
      <c r="O175" s="2"/>
      <c r="P175" s="2"/>
      <c r="Q175" s="2"/>
    </row>
    <row r="176" spans="7:17" ht="18" customHeight="1">
      <c r="G176" s="2"/>
      <c r="O176" s="2"/>
      <c r="P176" s="2"/>
      <c r="Q176" s="2"/>
    </row>
    <row r="177" spans="7:17" ht="18" customHeight="1">
      <c r="G177" s="2"/>
      <c r="O177" s="2"/>
      <c r="P177" s="2"/>
      <c r="Q177" s="2"/>
    </row>
    <row r="178" spans="7:17" ht="18" customHeight="1">
      <c r="G178" s="2"/>
      <c r="O178" s="2"/>
      <c r="P178" s="2"/>
      <c r="Q178" s="2"/>
    </row>
    <row r="179" spans="7:17" ht="18" customHeight="1">
      <c r="G179" s="2"/>
      <c r="O179" s="2"/>
      <c r="P179" s="2"/>
      <c r="Q179" s="2"/>
    </row>
    <row r="180" spans="7:17" ht="18" customHeight="1">
      <c r="G180" s="2"/>
      <c r="O180" s="2"/>
      <c r="P180" s="2"/>
      <c r="Q180" s="2"/>
    </row>
    <row r="181" spans="7:17" ht="18" customHeight="1">
      <c r="G181" s="2"/>
      <c r="O181" s="2"/>
      <c r="P181" s="2"/>
      <c r="Q181" s="2"/>
    </row>
    <row r="182" spans="7:17" ht="18" customHeight="1">
      <c r="G182" s="2"/>
      <c r="O182" s="2"/>
      <c r="P182" s="2"/>
      <c r="Q182" s="2"/>
    </row>
    <row r="183" spans="7:17" ht="18" customHeight="1">
      <c r="G183" s="2"/>
      <c r="O183" s="2"/>
      <c r="P183" s="2"/>
      <c r="Q183" s="2"/>
    </row>
    <row r="184" spans="7:17" ht="18" customHeight="1">
      <c r="G184" s="2"/>
      <c r="O184" s="2"/>
      <c r="P184" s="2"/>
      <c r="Q184" s="2"/>
    </row>
    <row r="185" spans="7:17" ht="18" customHeight="1">
      <c r="G185" s="2"/>
      <c r="O185" s="2"/>
      <c r="P185" s="2"/>
      <c r="Q185" s="2"/>
    </row>
    <row r="186" spans="7:17" ht="18" customHeight="1">
      <c r="G186" s="2"/>
      <c r="O186" s="2"/>
      <c r="P186" s="2"/>
      <c r="Q186" s="2"/>
    </row>
    <row r="187" spans="7:17" ht="18" customHeight="1">
      <c r="G187" s="2"/>
      <c r="O187" s="2"/>
      <c r="P187" s="2"/>
      <c r="Q187" s="2"/>
    </row>
    <row r="188" spans="7:17" ht="18" customHeight="1">
      <c r="G188" s="2"/>
      <c r="O188" s="2"/>
      <c r="P188" s="2"/>
      <c r="Q188" s="2"/>
    </row>
    <row r="189" spans="7:17" ht="18" customHeight="1">
      <c r="G189" s="2"/>
      <c r="O189" s="2"/>
      <c r="P189" s="2"/>
      <c r="Q189" s="2"/>
    </row>
    <row r="190" spans="7:17" ht="18" customHeight="1">
      <c r="G190" s="2"/>
      <c r="O190" s="2"/>
      <c r="P190" s="2"/>
      <c r="Q190" s="2"/>
    </row>
    <row r="191" spans="7:17" ht="18" customHeight="1">
      <c r="G191" s="2"/>
      <c r="O191" s="2"/>
      <c r="P191" s="2"/>
      <c r="Q191" s="2"/>
    </row>
    <row r="192" spans="7:17" ht="18" customHeight="1">
      <c r="G192" s="2"/>
      <c r="O192" s="2"/>
      <c r="P192" s="2"/>
      <c r="Q192" s="2"/>
    </row>
    <row r="193" spans="7:17" ht="18" customHeight="1">
      <c r="G193" s="2"/>
      <c r="O193" s="2"/>
      <c r="P193" s="2"/>
      <c r="Q193" s="2"/>
    </row>
    <row r="194" spans="7:17" ht="18" customHeight="1">
      <c r="G194" s="2"/>
      <c r="O194" s="2"/>
      <c r="P194" s="2"/>
      <c r="Q194" s="2"/>
    </row>
    <row r="195" spans="7:17" ht="18" customHeight="1">
      <c r="G195" s="2"/>
      <c r="O195" s="2"/>
      <c r="P195" s="2"/>
      <c r="Q195" s="2"/>
    </row>
    <row r="196" spans="7:17" ht="18" customHeight="1">
      <c r="G196" s="2"/>
      <c r="O196" s="2"/>
      <c r="P196" s="2"/>
      <c r="Q196" s="2"/>
    </row>
    <row r="197" spans="7:17" ht="18" customHeight="1">
      <c r="G197" s="2"/>
      <c r="O197" s="2"/>
      <c r="P197" s="2"/>
      <c r="Q197" s="2"/>
    </row>
    <row r="198" spans="7:17" ht="18" customHeight="1">
      <c r="G198" s="2"/>
      <c r="O198" s="2"/>
      <c r="P198" s="2"/>
      <c r="Q198" s="2"/>
    </row>
    <row r="199" spans="7:17" ht="18" customHeight="1">
      <c r="G199" s="2"/>
      <c r="O199" s="2"/>
      <c r="P199" s="2"/>
      <c r="Q199" s="2"/>
    </row>
    <row r="200" spans="7:17" ht="18" customHeight="1">
      <c r="G200" s="2"/>
      <c r="O200" s="2"/>
      <c r="P200" s="2"/>
      <c r="Q200" s="2"/>
    </row>
    <row r="201" spans="7:17" ht="18" customHeight="1">
      <c r="G201" s="2"/>
      <c r="O201" s="2"/>
      <c r="P201" s="2"/>
      <c r="Q201" s="2"/>
    </row>
    <row r="202" spans="7:17" ht="18" customHeight="1">
      <c r="G202" s="2"/>
      <c r="O202" s="2"/>
      <c r="P202" s="2"/>
      <c r="Q202" s="2"/>
    </row>
    <row r="203" spans="7:17" ht="18" customHeight="1">
      <c r="G203" s="2"/>
      <c r="O203" s="2"/>
      <c r="P203" s="2"/>
      <c r="Q203" s="2"/>
    </row>
    <row r="204" spans="7:17" ht="18" customHeight="1">
      <c r="G204" s="2"/>
      <c r="O204" s="2"/>
      <c r="P204" s="2"/>
      <c r="Q204" s="2"/>
    </row>
    <row r="205" spans="7:17" ht="18" customHeight="1">
      <c r="G205" s="2"/>
      <c r="O205" s="2"/>
      <c r="P205" s="2"/>
      <c r="Q205" s="2"/>
    </row>
    <row r="206" spans="7:17" ht="18" customHeight="1">
      <c r="G206" s="2"/>
      <c r="O206" s="2"/>
      <c r="P206" s="2"/>
      <c r="Q206" s="2"/>
    </row>
    <row r="207" spans="7:17" ht="18" customHeight="1">
      <c r="G207" s="2"/>
      <c r="O207" s="2"/>
      <c r="P207" s="2"/>
      <c r="Q207" s="2"/>
    </row>
    <row r="208" spans="7:17" ht="18" customHeight="1">
      <c r="G208" s="2"/>
      <c r="O208" s="2"/>
      <c r="P208" s="2"/>
      <c r="Q208" s="2"/>
    </row>
    <row r="209" spans="7:17" ht="18" customHeight="1">
      <c r="G209" s="2"/>
      <c r="O209" s="2"/>
      <c r="P209" s="2"/>
      <c r="Q209" s="2"/>
    </row>
    <row r="210" spans="7:17" ht="18" customHeight="1">
      <c r="G210" s="2"/>
      <c r="O210" s="2"/>
      <c r="P210" s="2"/>
      <c r="Q210" s="2"/>
    </row>
    <row r="211" spans="7:17" ht="18" customHeight="1">
      <c r="G211" s="2"/>
      <c r="O211" s="2"/>
      <c r="P211" s="2"/>
      <c r="Q211" s="2"/>
    </row>
    <row r="212" spans="7:17" ht="18" customHeight="1">
      <c r="G212" s="2"/>
      <c r="O212" s="2"/>
      <c r="P212" s="2"/>
      <c r="Q212" s="2"/>
    </row>
    <row r="213" spans="7:17" ht="18" customHeight="1">
      <c r="G213" s="2"/>
      <c r="O213" s="2"/>
      <c r="P213" s="2"/>
      <c r="Q213" s="2"/>
    </row>
    <row r="214" spans="7:17" ht="18" customHeight="1">
      <c r="G214" s="2"/>
      <c r="O214" s="2"/>
      <c r="P214" s="2"/>
      <c r="Q214" s="2"/>
    </row>
    <row r="215" spans="7:17" ht="18" customHeight="1">
      <c r="G215" s="2"/>
      <c r="O215" s="2"/>
      <c r="P215" s="2"/>
      <c r="Q215" s="2"/>
    </row>
    <row r="216" spans="7:17" ht="18" customHeight="1">
      <c r="G216" s="2"/>
      <c r="O216" s="2"/>
      <c r="P216" s="2"/>
      <c r="Q216" s="2"/>
    </row>
    <row r="217" spans="7:17" ht="18" customHeight="1">
      <c r="G217" s="2"/>
      <c r="O217" s="2"/>
      <c r="P217" s="2"/>
      <c r="Q217" s="2"/>
    </row>
    <row r="218" spans="7:17" ht="18" customHeight="1">
      <c r="G218" s="2"/>
      <c r="O218" s="2"/>
      <c r="P218" s="2"/>
      <c r="Q218" s="2"/>
    </row>
    <row r="219" spans="7:17" ht="18" customHeight="1">
      <c r="G219" s="2"/>
      <c r="O219" s="2"/>
      <c r="P219" s="2"/>
      <c r="Q219" s="2"/>
    </row>
    <row r="220" spans="7:17" ht="18" customHeight="1">
      <c r="G220" s="2"/>
      <c r="O220" s="2"/>
      <c r="P220" s="2"/>
      <c r="Q220" s="2"/>
    </row>
    <row r="221" spans="7:17" ht="18" customHeight="1">
      <c r="G221" s="2"/>
      <c r="O221" s="2"/>
      <c r="P221" s="2"/>
      <c r="Q221" s="2"/>
    </row>
    <row r="222" spans="7:17" ht="18" customHeight="1">
      <c r="G222" s="2"/>
      <c r="O222" s="2"/>
      <c r="P222" s="2"/>
      <c r="Q222" s="2"/>
    </row>
    <row r="223" spans="7:17" ht="18" customHeight="1">
      <c r="G223" s="2"/>
      <c r="O223" s="2"/>
      <c r="P223" s="2"/>
      <c r="Q223" s="2"/>
    </row>
    <row r="224" spans="7:17" ht="18" customHeight="1">
      <c r="G224" s="2"/>
      <c r="O224" s="2"/>
      <c r="P224" s="2"/>
      <c r="Q224" s="2"/>
    </row>
    <row r="225" spans="7:17" ht="18" customHeight="1">
      <c r="G225" s="2"/>
      <c r="O225" s="2"/>
      <c r="P225" s="2"/>
      <c r="Q225" s="2"/>
    </row>
    <row r="226" spans="7:17" ht="18" customHeight="1">
      <c r="G226" s="2"/>
      <c r="O226" s="2"/>
      <c r="P226" s="2"/>
      <c r="Q226" s="2"/>
    </row>
    <row r="227" spans="7:17" ht="18" customHeight="1">
      <c r="G227" s="2"/>
      <c r="O227" s="2"/>
      <c r="P227" s="2"/>
      <c r="Q227" s="2"/>
    </row>
    <row r="228" spans="7:17" ht="18" customHeight="1">
      <c r="G228" s="2"/>
      <c r="O228" s="2"/>
      <c r="P228" s="2"/>
      <c r="Q228" s="2"/>
    </row>
    <row r="229" spans="7:17" ht="18" customHeight="1">
      <c r="G229" s="2"/>
      <c r="O229" s="2"/>
      <c r="P229" s="2"/>
      <c r="Q229" s="2"/>
    </row>
    <row r="230" spans="7:17" ht="18" customHeight="1">
      <c r="G230" s="2"/>
      <c r="O230" s="2"/>
      <c r="P230" s="2"/>
      <c r="Q230" s="2"/>
    </row>
    <row r="231" spans="7:17" ht="18" customHeight="1">
      <c r="G231" s="2"/>
      <c r="O231" s="2"/>
      <c r="P231" s="2"/>
      <c r="Q231" s="2"/>
    </row>
    <row r="232" spans="7:17" ht="18" customHeight="1">
      <c r="G232" s="2"/>
      <c r="O232" s="2"/>
      <c r="P232" s="2"/>
      <c r="Q232" s="2"/>
    </row>
    <row r="233" spans="7:17" ht="18" customHeight="1">
      <c r="G233" s="2"/>
      <c r="O233" s="2"/>
      <c r="P233" s="2"/>
      <c r="Q233" s="2"/>
    </row>
    <row r="234" spans="7:17" ht="18" customHeight="1">
      <c r="G234" s="2"/>
      <c r="O234" s="2"/>
      <c r="P234" s="2"/>
      <c r="Q234" s="2"/>
    </row>
    <row r="235" spans="7:17" ht="18" customHeight="1">
      <c r="G235" s="2"/>
      <c r="O235" s="2"/>
      <c r="P235" s="2"/>
      <c r="Q235" s="2"/>
    </row>
    <row r="236" spans="7:17" ht="18" customHeight="1">
      <c r="G236" s="2"/>
      <c r="O236" s="2"/>
      <c r="P236" s="2"/>
      <c r="Q236" s="2"/>
    </row>
    <row r="237" spans="7:17" ht="18" customHeight="1">
      <c r="G237" s="2"/>
      <c r="O237" s="2"/>
      <c r="P237" s="2"/>
      <c r="Q237" s="2"/>
    </row>
    <row r="238" spans="7:17" ht="18" customHeight="1">
      <c r="G238" s="2"/>
      <c r="O238" s="2"/>
      <c r="P238" s="2"/>
      <c r="Q238" s="2"/>
    </row>
    <row r="239" spans="7:17" ht="18" customHeight="1">
      <c r="G239" s="2"/>
      <c r="O239" s="2"/>
      <c r="P239" s="2"/>
      <c r="Q239" s="2"/>
    </row>
    <row r="240" spans="7:17" ht="18" customHeight="1">
      <c r="G240" s="2"/>
      <c r="O240" s="2"/>
      <c r="P240" s="2"/>
      <c r="Q240" s="2"/>
    </row>
    <row r="241" spans="7:17" ht="18" customHeight="1">
      <c r="G241" s="2"/>
      <c r="O241" s="2"/>
      <c r="P241" s="2"/>
      <c r="Q241" s="2"/>
    </row>
    <row r="242" spans="7:17" ht="18" customHeight="1">
      <c r="G242" s="2"/>
      <c r="O242" s="2"/>
      <c r="P242" s="2"/>
      <c r="Q242" s="2"/>
    </row>
    <row r="243" spans="7:17" ht="18" customHeight="1">
      <c r="G243" s="2"/>
      <c r="O243" s="2"/>
      <c r="P243" s="2"/>
      <c r="Q243" s="2"/>
    </row>
    <row r="244" spans="7:17" ht="18" customHeight="1">
      <c r="G244" s="2"/>
      <c r="O244" s="2"/>
      <c r="P244" s="2"/>
      <c r="Q244" s="2"/>
    </row>
    <row r="245" spans="7:17" ht="18" customHeight="1">
      <c r="G245" s="2"/>
      <c r="O245" s="2"/>
      <c r="P245" s="2"/>
      <c r="Q245" s="2"/>
    </row>
    <row r="246" spans="7:17" ht="18" customHeight="1">
      <c r="G246" s="2"/>
      <c r="O246" s="2"/>
      <c r="P246" s="2"/>
      <c r="Q246" s="2"/>
    </row>
    <row r="247" spans="7:17" ht="18" customHeight="1">
      <c r="G247" s="2"/>
      <c r="O247" s="2"/>
      <c r="P247" s="2"/>
      <c r="Q247" s="2"/>
    </row>
    <row r="248" spans="7:17" ht="18" customHeight="1">
      <c r="G248" s="2"/>
      <c r="O248" s="2"/>
      <c r="P248" s="2"/>
      <c r="Q248" s="2"/>
    </row>
    <row r="249" spans="7:17" ht="18" customHeight="1">
      <c r="G249" s="2"/>
      <c r="O249" s="2"/>
      <c r="P249" s="2"/>
      <c r="Q249" s="2"/>
    </row>
    <row r="250" spans="7:17" ht="18" customHeight="1">
      <c r="G250" s="2"/>
      <c r="O250" s="2"/>
      <c r="P250" s="2"/>
      <c r="Q250" s="2"/>
    </row>
    <row r="251" spans="7:17" ht="18" customHeight="1">
      <c r="G251" s="2"/>
      <c r="O251" s="2"/>
      <c r="P251" s="2"/>
      <c r="Q251" s="2"/>
    </row>
    <row r="252" spans="7:17" ht="18" customHeight="1">
      <c r="G252" s="2"/>
      <c r="O252" s="2"/>
      <c r="P252" s="2"/>
      <c r="Q252" s="2"/>
    </row>
    <row r="253" spans="7:17" ht="18" customHeight="1">
      <c r="G253" s="2"/>
      <c r="O253" s="2"/>
      <c r="P253" s="2"/>
      <c r="Q253" s="2"/>
    </row>
    <row r="254" spans="7:17" ht="18" customHeight="1">
      <c r="G254" s="2"/>
      <c r="O254" s="2"/>
      <c r="P254" s="2"/>
      <c r="Q254" s="2"/>
    </row>
    <row r="255" spans="7:17" ht="18" customHeight="1">
      <c r="G255" s="2"/>
      <c r="O255" s="2"/>
      <c r="P255" s="2"/>
      <c r="Q255" s="2"/>
    </row>
    <row r="256" spans="7:17" ht="18" customHeight="1">
      <c r="G256" s="2"/>
      <c r="O256" s="2"/>
      <c r="P256" s="2"/>
      <c r="Q256" s="2"/>
    </row>
    <row r="257" spans="7:17" ht="18" customHeight="1">
      <c r="G257" s="2"/>
      <c r="O257" s="2"/>
      <c r="P257" s="2"/>
      <c r="Q257" s="2"/>
    </row>
    <row r="258" spans="7:17" ht="18" customHeight="1">
      <c r="G258" s="2"/>
      <c r="O258" s="2"/>
      <c r="P258" s="2"/>
      <c r="Q258" s="2"/>
    </row>
    <row r="259" spans="7:17" ht="18" customHeight="1">
      <c r="G259" s="2"/>
      <c r="O259" s="2"/>
      <c r="P259" s="2"/>
      <c r="Q259" s="2"/>
    </row>
    <row r="260" spans="7:17" ht="18" customHeight="1">
      <c r="G260" s="2"/>
      <c r="O260" s="2"/>
      <c r="P260" s="2"/>
      <c r="Q260" s="2"/>
    </row>
    <row r="261" spans="7:17" ht="18" customHeight="1">
      <c r="G261" s="2"/>
      <c r="O261" s="2"/>
      <c r="P261" s="2"/>
      <c r="Q261" s="2"/>
    </row>
    <row r="262" spans="7:17" ht="18" customHeight="1">
      <c r="G262" s="2"/>
      <c r="O262" s="2"/>
      <c r="P262" s="2"/>
      <c r="Q262" s="2"/>
    </row>
    <row r="263" spans="7:17" ht="18" customHeight="1">
      <c r="G263" s="2"/>
      <c r="O263" s="2"/>
      <c r="P263" s="2"/>
      <c r="Q263" s="2"/>
    </row>
    <row r="264" spans="7:17" ht="18" customHeight="1">
      <c r="G264" s="2"/>
      <c r="O264" s="2"/>
      <c r="P264" s="2"/>
      <c r="Q264" s="2"/>
    </row>
    <row r="265" spans="7:17" ht="18" customHeight="1">
      <c r="G265" s="2"/>
      <c r="O265" s="2"/>
      <c r="P265" s="2"/>
      <c r="Q265" s="2"/>
    </row>
    <row r="266" spans="7:17" ht="18" customHeight="1">
      <c r="G266" s="2"/>
      <c r="O266" s="2"/>
      <c r="P266" s="2"/>
      <c r="Q266" s="2"/>
    </row>
    <row r="267" spans="7:17" ht="18" customHeight="1">
      <c r="G267" s="2"/>
      <c r="O267" s="2"/>
      <c r="P267" s="2"/>
      <c r="Q267" s="2"/>
    </row>
    <row r="268" spans="7:17" ht="18" customHeight="1">
      <c r="G268" s="2"/>
      <c r="O268" s="2"/>
      <c r="P268" s="2"/>
      <c r="Q268" s="2"/>
    </row>
    <row r="269" spans="7:17" ht="18" customHeight="1">
      <c r="G269" s="2"/>
      <c r="O269" s="2"/>
      <c r="P269" s="2"/>
      <c r="Q269" s="2"/>
    </row>
    <row r="270" spans="7:17" ht="18" customHeight="1">
      <c r="G270" s="2"/>
      <c r="O270" s="2"/>
      <c r="P270" s="2"/>
      <c r="Q270" s="2"/>
    </row>
    <row r="271" spans="7:17" ht="18" customHeight="1">
      <c r="G271" s="2"/>
      <c r="O271" s="2"/>
      <c r="P271" s="2"/>
      <c r="Q271" s="2"/>
    </row>
    <row r="272" spans="7:17" ht="18" customHeight="1">
      <c r="G272" s="2"/>
      <c r="O272" s="2"/>
      <c r="P272" s="2"/>
      <c r="Q272" s="2"/>
    </row>
    <row r="273" spans="7:17" ht="18" customHeight="1">
      <c r="G273" s="2"/>
      <c r="O273" s="2"/>
      <c r="P273" s="2"/>
      <c r="Q273" s="2"/>
    </row>
    <row r="274" spans="7:17" ht="18" customHeight="1">
      <c r="G274" s="2"/>
      <c r="O274" s="2"/>
      <c r="P274" s="2"/>
      <c r="Q274" s="2"/>
    </row>
    <row r="275" spans="7:17" ht="18" customHeight="1">
      <c r="G275" s="2"/>
      <c r="O275" s="2"/>
      <c r="P275" s="2"/>
      <c r="Q275" s="2"/>
    </row>
    <row r="276" spans="7:17" ht="18" customHeight="1">
      <c r="G276" s="2"/>
      <c r="O276" s="2"/>
      <c r="P276" s="2"/>
      <c r="Q276" s="2"/>
    </row>
    <row r="277" spans="7:17" ht="18" customHeight="1">
      <c r="G277" s="2"/>
      <c r="O277" s="2"/>
      <c r="P277" s="2"/>
      <c r="Q277" s="2"/>
    </row>
    <row r="278" spans="7:17" ht="18" customHeight="1">
      <c r="G278" s="2"/>
      <c r="O278" s="2"/>
      <c r="P278" s="2"/>
      <c r="Q278" s="2"/>
    </row>
    <row r="279" spans="7:17" ht="18" customHeight="1">
      <c r="G279" s="2"/>
      <c r="O279" s="2"/>
      <c r="P279" s="2"/>
      <c r="Q279" s="2"/>
    </row>
    <row r="280" spans="7:17" ht="18" customHeight="1">
      <c r="G280" s="2"/>
      <c r="O280" s="2"/>
      <c r="P280" s="2"/>
      <c r="Q280" s="2"/>
    </row>
    <row r="281" spans="7:17" ht="18" customHeight="1">
      <c r="G281" s="2"/>
      <c r="O281" s="2"/>
      <c r="P281" s="2"/>
      <c r="Q281" s="2"/>
    </row>
    <row r="282" spans="7:17" ht="18" customHeight="1">
      <c r="G282" s="2"/>
      <c r="O282" s="2"/>
      <c r="P282" s="2"/>
      <c r="Q282" s="2"/>
    </row>
    <row r="283" spans="7:17" ht="18" customHeight="1">
      <c r="G283" s="2"/>
      <c r="O283" s="2"/>
      <c r="P283" s="2"/>
      <c r="Q283" s="2"/>
    </row>
    <row r="284" spans="7:17" ht="18" customHeight="1">
      <c r="G284" s="2"/>
      <c r="O284" s="2"/>
      <c r="P284" s="2"/>
      <c r="Q284" s="2"/>
    </row>
    <row r="285" spans="7:17" ht="18" customHeight="1">
      <c r="G285" s="2"/>
      <c r="O285" s="2"/>
      <c r="P285" s="2"/>
      <c r="Q285" s="2"/>
    </row>
    <row r="286" spans="7:17" ht="18" customHeight="1">
      <c r="G286" s="2"/>
      <c r="O286" s="2"/>
      <c r="P286" s="2"/>
      <c r="Q286" s="2"/>
    </row>
    <row r="287" spans="7:17" ht="18" customHeight="1">
      <c r="G287" s="2"/>
      <c r="O287" s="2"/>
      <c r="P287" s="2"/>
      <c r="Q287" s="2"/>
    </row>
    <row r="288" spans="7:17" ht="18" customHeight="1">
      <c r="G288" s="2"/>
      <c r="O288" s="2"/>
      <c r="P288" s="2"/>
      <c r="Q288" s="2"/>
    </row>
    <row r="289" spans="7:17" ht="18" customHeight="1">
      <c r="G289" s="2"/>
      <c r="O289" s="2"/>
      <c r="P289" s="2"/>
      <c r="Q289" s="2"/>
    </row>
    <row r="290" spans="7:17" ht="18" customHeight="1">
      <c r="G290" s="2"/>
      <c r="O290" s="2"/>
      <c r="P290" s="2"/>
      <c r="Q290" s="2"/>
    </row>
    <row r="291" spans="7:17" ht="18" customHeight="1">
      <c r="G291" s="2"/>
      <c r="O291" s="2"/>
      <c r="P291" s="2"/>
      <c r="Q291" s="2"/>
    </row>
    <row r="292" spans="7:17" ht="18" customHeight="1">
      <c r="G292" s="2"/>
      <c r="O292" s="2"/>
      <c r="P292" s="2"/>
      <c r="Q292" s="2"/>
    </row>
    <row r="293" spans="7:17" ht="18" customHeight="1">
      <c r="G293" s="2"/>
      <c r="O293" s="2"/>
      <c r="P293" s="2"/>
      <c r="Q293" s="2"/>
    </row>
    <row r="294" spans="7:17" ht="18" customHeight="1">
      <c r="G294" s="2"/>
      <c r="O294" s="2"/>
      <c r="P294" s="2"/>
      <c r="Q294" s="2"/>
    </row>
    <row r="295" spans="7:17" ht="18" customHeight="1">
      <c r="G295" s="2"/>
      <c r="O295" s="2"/>
      <c r="P295" s="2"/>
      <c r="Q295" s="2"/>
    </row>
    <row r="296" spans="7:17" ht="18" customHeight="1">
      <c r="G296" s="2"/>
      <c r="O296" s="2"/>
      <c r="P296" s="2"/>
      <c r="Q296" s="2"/>
    </row>
    <row r="297" spans="7:17" ht="18" customHeight="1">
      <c r="G297" s="2"/>
      <c r="O297" s="2"/>
      <c r="P297" s="2"/>
      <c r="Q297" s="2"/>
    </row>
    <row r="298" spans="7:17" ht="18" customHeight="1">
      <c r="G298" s="2"/>
      <c r="O298" s="2"/>
      <c r="P298" s="2"/>
      <c r="Q298" s="2"/>
    </row>
    <row r="299" spans="7:17" ht="18" customHeight="1">
      <c r="G299" s="2"/>
      <c r="O299" s="2"/>
      <c r="P299" s="2"/>
      <c r="Q299" s="2"/>
    </row>
    <row r="300" spans="7:17" ht="18" customHeight="1">
      <c r="G300" s="2"/>
      <c r="O300" s="2"/>
      <c r="P300" s="2"/>
      <c r="Q300" s="2"/>
    </row>
    <row r="301" spans="7:17" ht="18" customHeight="1">
      <c r="G301" s="2"/>
      <c r="O301" s="2"/>
      <c r="P301" s="2"/>
      <c r="Q301" s="2"/>
    </row>
    <row r="302" spans="7:17" ht="18" customHeight="1">
      <c r="G302" s="2"/>
      <c r="O302" s="2"/>
      <c r="P302" s="2"/>
      <c r="Q302" s="2"/>
    </row>
    <row r="303" spans="7:17" ht="18" customHeight="1">
      <c r="G303" s="2"/>
      <c r="O303" s="2"/>
      <c r="P303" s="2"/>
      <c r="Q303" s="2"/>
    </row>
    <row r="304" spans="7:17" ht="18" customHeight="1">
      <c r="G304" s="2"/>
      <c r="O304" s="2"/>
      <c r="P304" s="2"/>
      <c r="Q304" s="2"/>
    </row>
    <row r="305" spans="7:17" ht="18" customHeight="1">
      <c r="G305" s="2"/>
      <c r="O305" s="2"/>
      <c r="P305" s="2"/>
      <c r="Q305" s="2"/>
    </row>
    <row r="306" spans="7:17" ht="18" customHeight="1">
      <c r="G306" s="2"/>
      <c r="O306" s="2"/>
      <c r="P306" s="2"/>
      <c r="Q306" s="2"/>
    </row>
    <row r="307" spans="7:17" ht="18" customHeight="1">
      <c r="G307" s="2"/>
      <c r="O307" s="2"/>
      <c r="P307" s="2"/>
      <c r="Q307" s="2"/>
    </row>
    <row r="308" spans="7:17" ht="18" customHeight="1">
      <c r="G308" s="2"/>
      <c r="O308" s="2"/>
      <c r="P308" s="2"/>
      <c r="Q308" s="2"/>
    </row>
    <row r="309" spans="7:17" ht="18" customHeight="1">
      <c r="G309" s="2"/>
      <c r="O309" s="2"/>
      <c r="P309" s="2"/>
      <c r="Q309" s="2"/>
    </row>
    <row r="310" spans="7:17" ht="18" customHeight="1">
      <c r="G310" s="2"/>
      <c r="O310" s="2"/>
      <c r="P310" s="2"/>
      <c r="Q310" s="2"/>
    </row>
    <row r="311" spans="7:17" ht="18" customHeight="1">
      <c r="G311" s="2"/>
      <c r="O311" s="2"/>
      <c r="P311" s="2"/>
      <c r="Q311" s="2"/>
    </row>
    <row r="312" spans="7:17" ht="18" customHeight="1">
      <c r="G312" s="2"/>
      <c r="O312" s="2"/>
      <c r="P312" s="2"/>
      <c r="Q312" s="2"/>
    </row>
    <row r="313" spans="7:17" ht="18" customHeight="1">
      <c r="G313" s="2"/>
      <c r="O313" s="2"/>
      <c r="P313" s="2"/>
      <c r="Q313" s="2"/>
    </row>
    <row r="314" spans="7:17" ht="18" customHeight="1">
      <c r="G314" s="2"/>
      <c r="O314" s="2"/>
      <c r="P314" s="2"/>
      <c r="Q314" s="2"/>
    </row>
    <row r="315" spans="7:17" ht="18" customHeight="1">
      <c r="G315" s="2"/>
      <c r="O315" s="2"/>
      <c r="P315" s="2"/>
      <c r="Q315" s="2"/>
    </row>
    <row r="316" spans="7:17" ht="18" customHeight="1">
      <c r="G316" s="2"/>
      <c r="O316" s="2"/>
      <c r="P316" s="2"/>
      <c r="Q316" s="2"/>
    </row>
    <row r="317" spans="7:17" ht="18" customHeight="1">
      <c r="G317" s="2"/>
      <c r="O317" s="2"/>
      <c r="P317" s="2"/>
      <c r="Q317" s="2"/>
    </row>
    <row r="318" spans="7:17" ht="18" customHeight="1">
      <c r="G318" s="2"/>
      <c r="O318" s="2"/>
      <c r="P318" s="2"/>
      <c r="Q318" s="2"/>
    </row>
    <row r="319" spans="7:17" ht="18" customHeight="1">
      <c r="G319" s="2"/>
      <c r="O319" s="2"/>
      <c r="P319" s="2"/>
      <c r="Q319" s="2"/>
    </row>
    <row r="320" spans="7:17" ht="18" customHeight="1">
      <c r="G320" s="2"/>
      <c r="O320" s="2"/>
      <c r="P320" s="2"/>
      <c r="Q320" s="2"/>
    </row>
    <row r="321" spans="7:17" ht="18" customHeight="1">
      <c r="G321" s="2"/>
      <c r="O321" s="2"/>
      <c r="P321" s="2"/>
      <c r="Q321" s="2"/>
    </row>
    <row r="322" spans="7:17" ht="18" customHeight="1">
      <c r="G322" s="2"/>
      <c r="O322" s="2"/>
      <c r="P322" s="2"/>
      <c r="Q322" s="2"/>
    </row>
    <row r="323" spans="7:17" ht="18" customHeight="1">
      <c r="G323" s="2"/>
      <c r="O323" s="2"/>
      <c r="P323" s="2"/>
      <c r="Q323" s="2"/>
    </row>
    <row r="324" spans="7:17" ht="18" customHeight="1">
      <c r="G324" s="2"/>
      <c r="O324" s="2"/>
      <c r="P324" s="2"/>
      <c r="Q324" s="2"/>
    </row>
    <row r="325" spans="7:17" ht="18" customHeight="1">
      <c r="G325" s="2"/>
      <c r="O325" s="2"/>
      <c r="P325" s="2"/>
      <c r="Q325" s="2"/>
    </row>
    <row r="326" spans="7:17">
      <c r="G326" s="2"/>
      <c r="O326" s="2"/>
      <c r="P326" s="2"/>
      <c r="Q326" s="2"/>
    </row>
    <row r="327" spans="7:17">
      <c r="G327" s="2"/>
      <c r="O327" s="2"/>
      <c r="P327" s="2"/>
      <c r="Q327" s="2"/>
    </row>
    <row r="328" spans="7:17">
      <c r="G328" s="2"/>
      <c r="O328" s="2"/>
      <c r="P328" s="2"/>
      <c r="Q328" s="2"/>
    </row>
    <row r="329" spans="7:17">
      <c r="G329" s="2"/>
      <c r="O329" s="2"/>
      <c r="P329" s="2"/>
      <c r="Q329" s="2"/>
    </row>
    <row r="330" spans="7:17">
      <c r="G330" s="2"/>
      <c r="O330" s="2"/>
      <c r="P330" s="2"/>
      <c r="Q330" s="2"/>
    </row>
    <row r="331" spans="7:17">
      <c r="G331" s="2"/>
      <c r="O331" s="2"/>
      <c r="P331" s="2"/>
      <c r="Q331" s="2"/>
    </row>
    <row r="332" spans="7:17">
      <c r="G332" s="2"/>
      <c r="O332" s="2"/>
      <c r="P332" s="2"/>
      <c r="Q332" s="2"/>
    </row>
    <row r="333" spans="7:17">
      <c r="G333" s="2"/>
      <c r="O333" s="2"/>
      <c r="P333" s="2"/>
      <c r="Q333" s="2"/>
    </row>
    <row r="334" spans="7:17">
      <c r="G334" s="2"/>
      <c r="O334" s="2"/>
      <c r="P334" s="2"/>
      <c r="Q334" s="2"/>
    </row>
    <row r="335" spans="7:17">
      <c r="G335" s="2"/>
      <c r="O335" s="2"/>
      <c r="P335" s="2"/>
      <c r="Q335" s="2"/>
    </row>
    <row r="336" spans="7:17">
      <c r="G336" s="2"/>
      <c r="O336" s="2"/>
      <c r="P336" s="2"/>
      <c r="Q336" s="2"/>
    </row>
    <row r="337" spans="7:17">
      <c r="G337" s="2"/>
      <c r="O337" s="2"/>
      <c r="P337" s="2"/>
      <c r="Q337" s="2"/>
    </row>
    <row r="338" spans="7:17">
      <c r="G338" s="2"/>
      <c r="O338" s="2"/>
      <c r="P338" s="2"/>
      <c r="Q338" s="2"/>
    </row>
    <row r="339" spans="7:17">
      <c r="G339" s="2"/>
      <c r="O339" s="2"/>
      <c r="P339" s="2"/>
      <c r="Q339" s="2"/>
    </row>
    <row r="340" spans="7:17">
      <c r="G340" s="2"/>
      <c r="O340" s="2"/>
      <c r="P340" s="2"/>
      <c r="Q340" s="2"/>
    </row>
    <row r="341" spans="7:17">
      <c r="G341" s="2"/>
      <c r="O341" s="2"/>
      <c r="P341" s="2"/>
      <c r="Q341" s="2"/>
    </row>
    <row r="342" spans="7:17">
      <c r="G342" s="2"/>
      <c r="O342" s="2"/>
      <c r="P342" s="2"/>
      <c r="Q342" s="2"/>
    </row>
    <row r="343" spans="7:17">
      <c r="G343" s="2"/>
      <c r="O343" s="2"/>
      <c r="P343" s="2"/>
      <c r="Q343" s="2"/>
    </row>
    <row r="344" spans="7:17">
      <c r="G344" s="2"/>
      <c r="O344" s="2"/>
      <c r="P344" s="2"/>
      <c r="Q344" s="2"/>
    </row>
    <row r="345" spans="7:17">
      <c r="G345" s="2"/>
      <c r="O345" s="2"/>
      <c r="P345" s="2"/>
      <c r="Q345" s="2"/>
    </row>
    <row r="346" spans="7:17">
      <c r="G346" s="2"/>
      <c r="O346" s="2"/>
      <c r="P346" s="2"/>
      <c r="Q346" s="2"/>
    </row>
    <row r="347" spans="7:17">
      <c r="G347" s="2"/>
      <c r="O347" s="2"/>
      <c r="P347" s="2"/>
      <c r="Q347" s="2"/>
    </row>
    <row r="348" spans="7:17">
      <c r="G348" s="2"/>
      <c r="O348" s="2"/>
      <c r="P348" s="2"/>
      <c r="Q348" s="2"/>
    </row>
    <row r="349" spans="7:17">
      <c r="G349" s="2"/>
      <c r="O349" s="2"/>
      <c r="P349" s="2"/>
      <c r="Q349" s="2"/>
    </row>
    <row r="350" spans="7:17">
      <c r="G350" s="2"/>
      <c r="O350" s="2"/>
      <c r="P350" s="2"/>
      <c r="Q350" s="2"/>
    </row>
    <row r="351" spans="7:17">
      <c r="G351" s="2"/>
      <c r="O351" s="2"/>
      <c r="P351" s="2"/>
      <c r="Q351" s="2"/>
    </row>
    <row r="352" spans="7:17">
      <c r="G352" s="2"/>
      <c r="O352" s="2"/>
      <c r="P352" s="2"/>
      <c r="Q352" s="2"/>
    </row>
    <row r="353" spans="7:17">
      <c r="G353" s="2"/>
      <c r="O353" s="2"/>
      <c r="P353" s="2"/>
      <c r="Q353" s="2"/>
    </row>
    <row r="354" spans="7:17">
      <c r="G354" s="2"/>
      <c r="O354" s="2"/>
      <c r="P354" s="2"/>
      <c r="Q354" s="2"/>
    </row>
    <row r="355" spans="7:17">
      <c r="G355" s="2"/>
      <c r="O355" s="2"/>
      <c r="P355" s="2"/>
      <c r="Q355" s="2"/>
    </row>
    <row r="356" spans="7:17">
      <c r="G356" s="2"/>
      <c r="O356" s="2"/>
      <c r="P356" s="2"/>
      <c r="Q356" s="2"/>
    </row>
    <row r="357" spans="7:17">
      <c r="G357" s="2"/>
      <c r="O357" s="2"/>
      <c r="P357" s="2"/>
      <c r="Q357" s="2"/>
    </row>
    <row r="358" spans="7:17">
      <c r="G358" s="2"/>
      <c r="O358" s="2"/>
      <c r="P358" s="2"/>
      <c r="Q358" s="2"/>
    </row>
    <row r="359" spans="7:17">
      <c r="G359" s="2"/>
      <c r="O359" s="2"/>
      <c r="P359" s="2"/>
      <c r="Q359" s="2"/>
    </row>
    <row r="360" spans="7:17">
      <c r="G360" s="2"/>
      <c r="O360" s="2"/>
      <c r="P360" s="2"/>
      <c r="Q360" s="2"/>
    </row>
    <row r="361" spans="7:17">
      <c r="G361" s="2"/>
      <c r="O361" s="2"/>
      <c r="P361" s="2"/>
      <c r="Q361" s="2"/>
    </row>
    <row r="362" spans="7:17">
      <c r="G362" s="2"/>
      <c r="O362" s="2"/>
      <c r="P362" s="2"/>
      <c r="Q362" s="2"/>
    </row>
    <row r="363" spans="7:17">
      <c r="G363" s="2"/>
      <c r="O363" s="2"/>
      <c r="P363" s="2"/>
      <c r="Q363" s="2"/>
    </row>
    <row r="364" spans="7:17">
      <c r="G364" s="2"/>
      <c r="O364" s="2"/>
      <c r="P364" s="2"/>
      <c r="Q364" s="2"/>
    </row>
    <row r="365" spans="7:17">
      <c r="G365" s="2"/>
      <c r="O365" s="2"/>
      <c r="P365" s="2"/>
      <c r="Q365" s="2"/>
    </row>
    <row r="366" spans="7:17">
      <c r="G366" s="2"/>
      <c r="O366" s="2"/>
      <c r="P366" s="2"/>
      <c r="Q366" s="2"/>
    </row>
    <row r="367" spans="7:17">
      <c r="G367" s="2"/>
      <c r="O367" s="2"/>
      <c r="P367" s="2"/>
      <c r="Q367" s="2"/>
    </row>
    <row r="368" spans="7:17">
      <c r="G368" s="2"/>
      <c r="O368" s="2"/>
      <c r="P368" s="2"/>
      <c r="Q368" s="2"/>
    </row>
    <row r="369" spans="7:17">
      <c r="G369" s="2"/>
      <c r="O369" s="2"/>
      <c r="P369" s="2"/>
      <c r="Q369" s="2"/>
    </row>
    <row r="370" spans="7:17">
      <c r="G370" s="2"/>
      <c r="O370" s="2"/>
      <c r="P370" s="2"/>
      <c r="Q370" s="2"/>
    </row>
    <row r="371" spans="7:17">
      <c r="G371" s="2"/>
      <c r="O371" s="2"/>
      <c r="P371" s="2"/>
      <c r="Q371" s="2"/>
    </row>
    <row r="372" spans="7:17">
      <c r="G372" s="2"/>
      <c r="O372" s="2"/>
      <c r="P372" s="2"/>
      <c r="Q372" s="2"/>
    </row>
    <row r="373" spans="7:17">
      <c r="G373" s="2"/>
      <c r="O373" s="2"/>
      <c r="P373" s="2"/>
      <c r="Q373" s="2"/>
    </row>
    <row r="374" spans="7:17">
      <c r="G374" s="2"/>
      <c r="O374" s="2"/>
      <c r="P374" s="2"/>
      <c r="Q374" s="2"/>
    </row>
    <row r="375" spans="7:17">
      <c r="G375" s="2"/>
      <c r="O375" s="2"/>
      <c r="P375" s="2"/>
      <c r="Q375" s="2"/>
    </row>
    <row r="376" spans="7:17">
      <c r="G376" s="2"/>
      <c r="O376" s="2"/>
      <c r="P376" s="2"/>
      <c r="Q376" s="2"/>
    </row>
    <row r="377" spans="7:17">
      <c r="G377" s="2"/>
      <c r="O377" s="2"/>
      <c r="P377" s="2"/>
      <c r="Q377" s="2"/>
    </row>
    <row r="378" spans="7:17">
      <c r="G378" s="2"/>
      <c r="O378" s="2"/>
      <c r="P378" s="2"/>
      <c r="Q378" s="2"/>
    </row>
    <row r="379" spans="7:17">
      <c r="G379" s="2"/>
      <c r="O379" s="2"/>
      <c r="P379" s="2"/>
      <c r="Q379" s="2"/>
    </row>
    <row r="380" spans="7:17">
      <c r="G380" s="2"/>
      <c r="O380" s="2"/>
      <c r="P380" s="2"/>
      <c r="Q380" s="2"/>
    </row>
    <row r="381" spans="7:17">
      <c r="G381" s="2"/>
      <c r="O381" s="2"/>
      <c r="P381" s="2"/>
      <c r="Q381" s="2"/>
    </row>
    <row r="382" spans="7:17">
      <c r="G382" s="2"/>
      <c r="O382" s="2"/>
      <c r="P382" s="2"/>
      <c r="Q382" s="2"/>
    </row>
    <row r="383" spans="7:17">
      <c r="G383" s="2"/>
      <c r="O383" s="2"/>
      <c r="P383" s="2"/>
      <c r="Q383" s="2"/>
    </row>
    <row r="384" spans="7:17">
      <c r="G384" s="2"/>
      <c r="O384" s="2"/>
      <c r="P384" s="2"/>
      <c r="Q384" s="2"/>
    </row>
    <row r="385" spans="7:17">
      <c r="G385" s="2"/>
      <c r="O385" s="2"/>
      <c r="P385" s="2"/>
      <c r="Q385" s="2"/>
    </row>
    <row r="386" spans="7:17">
      <c r="G386" s="2"/>
      <c r="O386" s="2"/>
      <c r="P386" s="2"/>
      <c r="Q386" s="2"/>
    </row>
    <row r="387" spans="7:17">
      <c r="G387" s="2"/>
      <c r="O387" s="2"/>
      <c r="P387" s="2"/>
      <c r="Q387" s="2"/>
    </row>
    <row r="388" spans="7:17">
      <c r="G388" s="2"/>
      <c r="O388" s="2"/>
      <c r="P388" s="2"/>
      <c r="Q388" s="2"/>
    </row>
    <row r="389" spans="7:17">
      <c r="G389" s="2"/>
      <c r="O389" s="2"/>
      <c r="P389" s="2"/>
      <c r="Q389" s="2"/>
    </row>
    <row r="390" spans="7:17">
      <c r="G390" s="2"/>
      <c r="O390" s="2"/>
      <c r="P390" s="2"/>
      <c r="Q390" s="2"/>
    </row>
    <row r="391" spans="7:17">
      <c r="G391" s="2"/>
      <c r="O391" s="2"/>
      <c r="P391" s="2"/>
      <c r="Q391" s="2"/>
    </row>
    <row r="392" spans="7:17">
      <c r="G392" s="2"/>
      <c r="O392" s="2"/>
      <c r="P392" s="2"/>
      <c r="Q392" s="2"/>
    </row>
    <row r="393" spans="7:17">
      <c r="G393" s="2"/>
      <c r="O393" s="2"/>
      <c r="P393" s="2"/>
      <c r="Q393" s="2"/>
    </row>
    <row r="394" spans="7:17">
      <c r="G394" s="2"/>
      <c r="O394" s="2"/>
      <c r="P394" s="2"/>
      <c r="Q394" s="2"/>
    </row>
    <row r="395" spans="7:17">
      <c r="G395" s="2"/>
      <c r="O395" s="2"/>
      <c r="P395" s="2"/>
      <c r="Q395" s="2"/>
    </row>
    <row r="396" spans="7:17">
      <c r="G396" s="2"/>
      <c r="O396" s="2"/>
      <c r="P396" s="2"/>
      <c r="Q396" s="2"/>
    </row>
    <row r="397" spans="7:17">
      <c r="G397" s="2"/>
      <c r="O397" s="2"/>
      <c r="P397" s="2"/>
      <c r="Q397" s="2"/>
    </row>
    <row r="398" spans="7:17">
      <c r="G398" s="2"/>
      <c r="O398" s="2"/>
      <c r="P398" s="2"/>
      <c r="Q398" s="2"/>
    </row>
    <row r="399" spans="7:17">
      <c r="G399" s="2"/>
      <c r="O399" s="2"/>
      <c r="P399" s="2"/>
      <c r="Q399" s="2"/>
    </row>
    <row r="400" spans="7:17">
      <c r="G400" s="2"/>
      <c r="O400" s="2"/>
      <c r="P400" s="2"/>
      <c r="Q400" s="2"/>
    </row>
    <row r="401" spans="7:17">
      <c r="G401" s="2"/>
      <c r="O401" s="2"/>
      <c r="P401" s="2"/>
      <c r="Q401" s="2"/>
    </row>
    <row r="402" spans="7:17">
      <c r="G402" s="2"/>
      <c r="O402" s="2"/>
      <c r="P402" s="2"/>
      <c r="Q402" s="2"/>
    </row>
    <row r="403" spans="7:17">
      <c r="G403" s="2"/>
      <c r="O403" s="2"/>
      <c r="P403" s="2"/>
      <c r="Q403" s="2"/>
    </row>
    <row r="404" spans="7:17">
      <c r="G404" s="2"/>
      <c r="O404" s="2"/>
      <c r="P404" s="2"/>
      <c r="Q404" s="2"/>
    </row>
    <row r="405" spans="7:17">
      <c r="G405" s="2"/>
      <c r="O405" s="2"/>
      <c r="P405" s="2"/>
      <c r="Q405" s="2"/>
    </row>
    <row r="406" spans="7:17">
      <c r="G406" s="2"/>
      <c r="O406" s="2"/>
      <c r="P406" s="2"/>
      <c r="Q406" s="2"/>
    </row>
    <row r="407" spans="7:17">
      <c r="G407" s="2"/>
      <c r="O407" s="2"/>
      <c r="P407" s="2"/>
      <c r="Q407" s="2"/>
    </row>
    <row r="408" spans="7:17">
      <c r="G408" s="2"/>
      <c r="O408" s="2"/>
      <c r="P408" s="2"/>
      <c r="Q408" s="2"/>
    </row>
    <row r="409" spans="7:17">
      <c r="G409" s="2"/>
      <c r="O409" s="2"/>
      <c r="P409" s="2"/>
      <c r="Q409" s="2"/>
    </row>
    <row r="410" spans="7:17">
      <c r="G410" s="2"/>
      <c r="O410" s="2"/>
      <c r="P410" s="2"/>
      <c r="Q410" s="2"/>
    </row>
    <row r="411" spans="7:17">
      <c r="G411" s="2"/>
      <c r="O411" s="2"/>
      <c r="P411" s="2"/>
      <c r="Q411" s="2"/>
    </row>
    <row r="412" spans="7:17">
      <c r="G412" s="2"/>
      <c r="O412" s="2"/>
      <c r="P412" s="2"/>
      <c r="Q412" s="2"/>
    </row>
    <row r="413" spans="7:17">
      <c r="G413" s="2"/>
      <c r="O413" s="2"/>
      <c r="P413" s="2"/>
      <c r="Q413" s="2"/>
    </row>
    <row r="414" spans="7:17">
      <c r="G414" s="2"/>
      <c r="O414" s="2"/>
      <c r="P414" s="2"/>
      <c r="Q414" s="2"/>
    </row>
    <row r="415" spans="7:17">
      <c r="G415" s="2"/>
      <c r="O415" s="2"/>
      <c r="P415" s="2"/>
      <c r="Q415" s="2"/>
    </row>
    <row r="416" spans="7:17">
      <c r="G416" s="2"/>
      <c r="O416" s="2"/>
      <c r="P416" s="2"/>
      <c r="Q416" s="2"/>
    </row>
    <row r="417" spans="7:17">
      <c r="G417" s="2"/>
      <c r="O417" s="2"/>
      <c r="P417" s="2"/>
      <c r="Q417" s="2"/>
    </row>
    <row r="418" spans="7:17">
      <c r="G418" s="2"/>
      <c r="O418" s="2"/>
      <c r="P418" s="2"/>
      <c r="Q418" s="2"/>
    </row>
    <row r="419" spans="7:17">
      <c r="G419" s="2"/>
      <c r="O419" s="2"/>
      <c r="P419" s="2"/>
      <c r="Q419" s="2"/>
    </row>
    <row r="420" spans="7:17">
      <c r="G420" s="2"/>
      <c r="O420" s="2"/>
      <c r="P420" s="2"/>
      <c r="Q420" s="2"/>
    </row>
    <row r="421" spans="7:17">
      <c r="G421" s="2"/>
      <c r="O421" s="2"/>
      <c r="P421" s="2"/>
      <c r="Q421" s="2"/>
    </row>
    <row r="422" spans="7:17">
      <c r="G422" s="2"/>
      <c r="O422" s="2"/>
      <c r="P422" s="2"/>
      <c r="Q422" s="2"/>
    </row>
    <row r="423" spans="7:17">
      <c r="G423" s="2"/>
      <c r="O423" s="2"/>
      <c r="P423" s="2"/>
      <c r="Q423" s="2"/>
    </row>
    <row r="424" spans="7:17">
      <c r="G424" s="2"/>
      <c r="O424" s="2"/>
      <c r="P424" s="2"/>
      <c r="Q424" s="2"/>
    </row>
    <row r="425" spans="7:17">
      <c r="G425" s="2"/>
      <c r="O425" s="2"/>
      <c r="P425" s="2"/>
      <c r="Q425" s="2"/>
    </row>
    <row r="426" spans="7:17">
      <c r="G426" s="2"/>
      <c r="O426" s="2"/>
      <c r="P426" s="2"/>
      <c r="Q426" s="2"/>
    </row>
    <row r="427" spans="7:17">
      <c r="G427" s="2"/>
      <c r="O427" s="2"/>
      <c r="P427" s="2"/>
      <c r="Q427" s="2"/>
    </row>
    <row r="428" spans="7:17">
      <c r="G428" s="2"/>
      <c r="O428" s="2"/>
      <c r="P428" s="2"/>
      <c r="Q428" s="2"/>
    </row>
    <row r="429" spans="7:17">
      <c r="G429" s="2"/>
      <c r="O429" s="2"/>
      <c r="P429" s="2"/>
      <c r="Q429" s="2"/>
    </row>
    <row r="430" spans="7:17">
      <c r="G430" s="2"/>
      <c r="O430" s="2"/>
      <c r="P430" s="2"/>
      <c r="Q430" s="2"/>
    </row>
    <row r="431" spans="7:17">
      <c r="G431" s="2"/>
      <c r="O431" s="2"/>
      <c r="P431" s="2"/>
      <c r="Q431" s="2"/>
    </row>
    <row r="432" spans="7:17">
      <c r="G432" s="2"/>
      <c r="O432" s="2"/>
      <c r="P432" s="2"/>
      <c r="Q432" s="2"/>
    </row>
  </sheetData>
  <autoFilter ref="J10:O23" xr:uid="{F545EF20-80B6-4E9A-996D-A17F4C95367A}">
    <sortState xmlns:xlrd2="http://schemas.microsoft.com/office/spreadsheetml/2017/richdata2" ref="J11:O23">
      <sortCondition descending="1" ref="K10:K23"/>
    </sortState>
  </autoFilter>
  <mergeCells count="171">
    <mergeCell ref="E140:G140"/>
    <mergeCell ref="E141:G141"/>
    <mergeCell ref="E142:G142"/>
    <mergeCell ref="E143:G143"/>
    <mergeCell ref="E144:G144"/>
    <mergeCell ref="E145:G145"/>
    <mergeCell ref="E126:G126"/>
    <mergeCell ref="E127:G127"/>
    <mergeCell ref="E128:G128"/>
    <mergeCell ref="E129:G129"/>
    <mergeCell ref="E130:G130"/>
    <mergeCell ref="E131:G131"/>
    <mergeCell ref="E132:G132"/>
    <mergeCell ref="E138:G138"/>
    <mergeCell ref="E139:G139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S40:T40"/>
    <mergeCell ref="S41:T41"/>
    <mergeCell ref="S42:T42"/>
    <mergeCell ref="S43:T43"/>
    <mergeCell ref="S44:T44"/>
    <mergeCell ref="S45:T45"/>
    <mergeCell ref="S46:T46"/>
    <mergeCell ref="S47:T47"/>
    <mergeCell ref="S53:T53"/>
    <mergeCell ref="S48:T48"/>
    <mergeCell ref="S49:T49"/>
    <mergeCell ref="S50:T50"/>
    <mergeCell ref="S51:T51"/>
    <mergeCell ref="S52:T52"/>
    <mergeCell ref="S33:T33"/>
    <mergeCell ref="S34:T34"/>
    <mergeCell ref="S35:T35"/>
    <mergeCell ref="S36:T36"/>
    <mergeCell ref="S37:T37"/>
    <mergeCell ref="S38:T38"/>
    <mergeCell ref="S39:T39"/>
    <mergeCell ref="H24:H25"/>
    <mergeCell ref="E33:G33"/>
    <mergeCell ref="E27:E28"/>
    <mergeCell ref="F27:F28"/>
    <mergeCell ref="B30:H30"/>
    <mergeCell ref="J30:T30"/>
    <mergeCell ref="B24:B25"/>
    <mergeCell ref="C24:C25"/>
    <mergeCell ref="D24:D25"/>
    <mergeCell ref="E24:E25"/>
    <mergeCell ref="F24:F25"/>
    <mergeCell ref="G24:G25"/>
    <mergeCell ref="G27:G28"/>
    <mergeCell ref="E21:E22"/>
    <mergeCell ref="F21:F22"/>
    <mergeCell ref="G21:G22"/>
    <mergeCell ref="B12:B13"/>
    <mergeCell ref="B18:B19"/>
    <mergeCell ref="C12:C13"/>
    <mergeCell ref="C18:C19"/>
    <mergeCell ref="H21:H22"/>
    <mergeCell ref="D18:D19"/>
    <mergeCell ref="B1:T3"/>
    <mergeCell ref="B9:H9"/>
    <mergeCell ref="B27:B28"/>
    <mergeCell ref="C27:C28"/>
    <mergeCell ref="D27:D28"/>
    <mergeCell ref="C15:C16"/>
    <mergeCell ref="D15:D16"/>
    <mergeCell ref="E15:E16"/>
    <mergeCell ref="F15:F16"/>
    <mergeCell ref="J9:T9"/>
    <mergeCell ref="H12:H13"/>
    <mergeCell ref="H15:H16"/>
    <mergeCell ref="E18:E19"/>
    <mergeCell ref="F18:F19"/>
    <mergeCell ref="G18:G19"/>
    <mergeCell ref="H18:H19"/>
    <mergeCell ref="B21:B22"/>
    <mergeCell ref="C21:C22"/>
    <mergeCell ref="D21:D22"/>
    <mergeCell ref="D12:D13"/>
    <mergeCell ref="E12:E13"/>
    <mergeCell ref="F12:F13"/>
    <mergeCell ref="G12:G13"/>
    <mergeCell ref="B15:B16"/>
    <mergeCell ref="E43:G43"/>
    <mergeCell ref="E44:G44"/>
    <mergeCell ref="E45:G45"/>
    <mergeCell ref="E37:G37"/>
    <mergeCell ref="E38:G38"/>
    <mergeCell ref="E39:G39"/>
    <mergeCell ref="E40:G40"/>
    <mergeCell ref="E34:G34"/>
    <mergeCell ref="E35:G35"/>
    <mergeCell ref="E41:G41"/>
    <mergeCell ref="E42:G42"/>
    <mergeCell ref="E46:G46"/>
    <mergeCell ref="E47:G47"/>
    <mergeCell ref="E53:G53"/>
    <mergeCell ref="H27:H28"/>
    <mergeCell ref="G15:G16"/>
    <mergeCell ref="E72:G72"/>
    <mergeCell ref="E73:G73"/>
    <mergeCell ref="E76:G76"/>
    <mergeCell ref="E77:G77"/>
    <mergeCell ref="E66:G66"/>
    <mergeCell ref="E67:G67"/>
    <mergeCell ref="E68:G68"/>
    <mergeCell ref="E69:G69"/>
    <mergeCell ref="E70:G70"/>
    <mergeCell ref="E61:G61"/>
    <mergeCell ref="E62:G62"/>
    <mergeCell ref="E63:G63"/>
    <mergeCell ref="E64:G64"/>
    <mergeCell ref="E65:G65"/>
    <mergeCell ref="E36:G36"/>
    <mergeCell ref="E57:G57"/>
    <mergeCell ref="E58:G58"/>
    <mergeCell ref="E59:G59"/>
    <mergeCell ref="E60:G60"/>
    <mergeCell ref="E105:G105"/>
    <mergeCell ref="E106:G106"/>
    <mergeCell ref="E107:G107"/>
    <mergeCell ref="E98:G98"/>
    <mergeCell ref="E99:G99"/>
    <mergeCell ref="E100:G100"/>
    <mergeCell ref="E101:G101"/>
    <mergeCell ref="E102:G102"/>
    <mergeCell ref="E93:G93"/>
    <mergeCell ref="E94:G94"/>
    <mergeCell ref="E95:G95"/>
    <mergeCell ref="E96:G96"/>
    <mergeCell ref="E97:G97"/>
    <mergeCell ref="E48:G48"/>
    <mergeCell ref="E49:G49"/>
    <mergeCell ref="E50:G50"/>
    <mergeCell ref="E51:G51"/>
    <mergeCell ref="E52:G52"/>
    <mergeCell ref="E103:G103"/>
    <mergeCell ref="E104:G104"/>
    <mergeCell ref="E88:G88"/>
    <mergeCell ref="E89:G89"/>
    <mergeCell ref="E90:G90"/>
    <mergeCell ref="E91:G91"/>
    <mergeCell ref="E92:G92"/>
    <mergeCell ref="E83:G83"/>
    <mergeCell ref="E84:G84"/>
    <mergeCell ref="E85:G85"/>
    <mergeCell ref="E86:G86"/>
    <mergeCell ref="E87:G87"/>
    <mergeCell ref="E78:G78"/>
    <mergeCell ref="E79:G79"/>
    <mergeCell ref="E80:G80"/>
    <mergeCell ref="E81:G81"/>
    <mergeCell ref="E82:G82"/>
    <mergeCell ref="E71:G71"/>
  </mergeCells>
  <phoneticPr fontId="3" type="noConversion"/>
  <conditionalFormatting sqref="B11:H11 B14:H14 B17:H17 B20:H20 B23:H23 B26:H26">
    <cfRule type="expression" dxfId="42" priority="2">
      <formula>MONTH(B11)&lt;&gt;$A$2</formula>
    </cfRule>
  </conditionalFormatting>
  <conditionalFormatting sqref="B11:H28">
    <cfRule type="expression" dxfId="41" priority="1">
      <formula>B11="무지출"</formula>
    </cfRule>
  </conditionalFormatting>
  <conditionalFormatting sqref="S58:S78 S81:S145">
    <cfRule type="expression" dxfId="40" priority="3">
      <formula>$S58&lt;0</formula>
    </cfRule>
  </conditionalFormatting>
  <dataValidations count="6">
    <dataValidation type="list" allowBlank="1" showInputMessage="1" showErrorMessage="1" sqref="M146" xr:uid="{1F48B88F-9854-4E69-9AE0-BAD01AD2BB89}">
      <formula1>INDIRECT($L146)</formula1>
    </dataValidation>
    <dataValidation type="list" allowBlank="1" showInputMessage="1" showErrorMessage="1" sqref="K34:K53 K81:K146 K58:K77" xr:uid="{8444DDA2-8F2A-4BE2-BAB4-AAD94CDB763E}">
      <formula1>계정</formula1>
    </dataValidation>
    <dataValidation type="list" allowBlank="1" showInputMessage="1" showErrorMessage="1" sqref="L34:L53 C34:C53 L81:L146 L58:L77 C58:C146" xr:uid="{29E3D9C2-411F-4E84-A26A-E9E0767FF4F0}">
      <formula1>대분류</formula1>
    </dataValidation>
    <dataValidation type="list" allowBlank="1" showInputMessage="1" showErrorMessage="1" sqref="D58:D145 M58:M77 M34:M53 D34:D53 M81:M145" xr:uid="{264C32F6-ACA2-4C3A-911B-489C6DA077D5}">
      <formula1>OFFSET(소분류,,MATCH(C34,대분류,)-1,COUNTA(OFFSET(소분류,,MATCH(C34,대분류,)-1,,1)),1)</formula1>
    </dataValidation>
    <dataValidation type="list" allowBlank="1" showInputMessage="1" showErrorMessage="1" sqref="D146:E146" xr:uid="{36513A17-D213-4ACD-AFE4-CDC3D8932CF8}">
      <formula1>INDIRECT(C146)</formula1>
    </dataValidation>
    <dataValidation type="list" allowBlank="1" showInputMessage="1" showErrorMessage="1" sqref="F146" xr:uid="{538C9CF3-F4D1-4B3F-A90D-DFC04E63C06F}">
      <formula1>INDIRECT(D146)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1" orientation="portrait" r:id="rId1"/>
  <ignoredErrors>
    <ignoredError sqref="S81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4"/>
    <pageSetUpPr autoPageBreaks="0" fitToPage="1"/>
  </sheetPr>
  <dimension ref="A1:AK434"/>
  <sheetViews>
    <sheetView showGridLines="0" topLeftCell="A19" zoomScale="90" zoomScaleNormal="90" zoomScaleSheetLayoutView="55" workbookViewId="0">
      <selection activeCell="O51" sqref="O51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16384" width="8.85546875" style="1"/>
  </cols>
  <sheetData>
    <row r="1" spans="1:26" ht="16.5" customHeight="1">
      <c r="A1" s="524">
        <f>메인!$R$3</f>
        <v>2025</v>
      </c>
      <c r="B1" s="883" t="s">
        <v>144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6" ht="16.5" customHeight="1">
      <c r="A2" s="525">
        <f>메인!$H$11</f>
        <v>4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6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5" spans="1:26" ht="19.899999999999999" customHeight="1">
      <c r="B5" s="64" t="s">
        <v>77</v>
      </c>
      <c r="C5" s="67">
        <f>SUM($C$32+$C$56)</f>
        <v>0</v>
      </c>
      <c r="E5" s="3"/>
      <c r="F5" s="3"/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92"/>
      <c r="S5" s="40"/>
      <c r="T5" s="40"/>
      <c r="V5" s="141"/>
      <c r="W5" s="142"/>
      <c r="Y5" s="143"/>
      <c r="Z5" s="144"/>
    </row>
    <row r="6" spans="1:26" ht="19.899999999999999" customHeight="1">
      <c r="B6" s="64" t="s">
        <v>78</v>
      </c>
      <c r="C6" s="89">
        <f>SUM($K$32+$L$56)</f>
        <v>0</v>
      </c>
      <c r="E6" s="3"/>
      <c r="F6" s="3"/>
      <c r="G6" s="469"/>
      <c r="H6" s="113"/>
      <c r="J6" s="454"/>
      <c r="K6" s="456"/>
      <c r="L6" s="456"/>
      <c r="M6" s="456"/>
      <c r="N6" s="456"/>
      <c r="O6" s="456"/>
      <c r="P6" s="456"/>
      <c r="Q6" s="456"/>
      <c r="R6" s="503"/>
      <c r="S6" s="503"/>
      <c r="T6" s="503"/>
      <c r="V6" s="141"/>
      <c r="W6" s="142"/>
      <c r="Y6" s="143"/>
      <c r="Z6" s="147"/>
    </row>
    <row r="7" spans="1:26" ht="19.899999999999999" customHeight="1">
      <c r="B7" s="70" t="s">
        <v>48</v>
      </c>
      <c r="C7" s="65">
        <f>$C$5-$C$6</f>
        <v>0</v>
      </c>
      <c r="D7" s="103"/>
      <c r="E7" s="3"/>
      <c r="F7" s="3"/>
      <c r="J7" s="455"/>
      <c r="K7" s="457"/>
      <c r="L7" s="457"/>
      <c r="M7" s="457"/>
      <c r="N7" s="457"/>
      <c r="O7" s="457"/>
      <c r="P7" s="457"/>
      <c r="Q7" s="457"/>
      <c r="R7" s="504"/>
      <c r="S7" s="504"/>
      <c r="T7" s="504"/>
      <c r="V7" s="70"/>
      <c r="W7" s="146"/>
      <c r="Y7" s="143"/>
    </row>
    <row r="8" spans="1:26" ht="19.899999999999999" customHeight="1">
      <c r="E8" s="3"/>
      <c r="F8" s="3"/>
      <c r="G8" s="529" t="s">
        <v>281</v>
      </c>
      <c r="H8" s="530">
        <f ca="1">COUNTIF(B10:H28,"무지출")</f>
        <v>30</v>
      </c>
      <c r="Y8" s="147"/>
    </row>
    <row r="9" spans="1:26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  <c r="Y9" s="147"/>
    </row>
    <row r="10" spans="1:26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  <c r="Y10" s="147"/>
    </row>
    <row r="11" spans="1:26" ht="19.899999999999999" customHeight="1">
      <c r="B11" s="521">
        <f>DATE($A$1,$A$2,1)-WEEKDAY(DATE($A$1,$A$2,1))+1</f>
        <v>45746</v>
      </c>
      <c r="C11" s="522">
        <f>B11+1</f>
        <v>45747</v>
      </c>
      <c r="D11" s="522">
        <f t="shared" ref="D11:H11" si="0">C11+1</f>
        <v>45748</v>
      </c>
      <c r="E11" s="522">
        <f t="shared" si="0"/>
        <v>45749</v>
      </c>
      <c r="F11" s="522">
        <f t="shared" si="0"/>
        <v>45750</v>
      </c>
      <c r="G11" s="522">
        <f t="shared" si="0"/>
        <v>45751</v>
      </c>
      <c r="H11" s="523">
        <f t="shared" si="0"/>
        <v>45752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VLOOKUP(J11,예산!$B$41:$N$53,5,FALSE)</f>
        <v>0</v>
      </c>
      <c r="M11" s="548">
        <f t="shared" ref="M11:M23" si="1">L11-K11</f>
        <v>0</v>
      </c>
      <c r="N11" s="567">
        <f>VLOOKUP(J11,'3월'!$J$10:$K$23,2,FALSE)</f>
        <v>0</v>
      </c>
      <c r="O11" s="569">
        <f t="shared" ref="O11:O23" si="2">K11-N11</f>
        <v>0</v>
      </c>
      <c r="P11" s="3"/>
      <c r="Y11" s="147"/>
    </row>
    <row r="12" spans="1:26" ht="19.899999999999999" customHeight="1">
      <c r="B12" s="886" t="str">
        <f t="shared" ref="B12:H12" ca="1" si="3">IF(MONTH(B11)&lt;&gt;$A$2,"",IF(AND(SUMIF($J$81:$J$145,B11,$R$81:$R$145)=0,B11&lt;TODAY()),"무지출",SUMIF($J$81:$J$145,B11,$R$81:$R$145)))</f>
        <v/>
      </c>
      <c r="C12" s="888" t="str">
        <f t="shared" ca="1" si="3"/>
        <v/>
      </c>
      <c r="D12" s="888" t="str">
        <f t="shared" ca="1" si="3"/>
        <v>무지출</v>
      </c>
      <c r="E12" s="888" t="str">
        <f t="shared" ca="1" si="3"/>
        <v>무지출</v>
      </c>
      <c r="F12" s="888" t="str">
        <f t="shared" ca="1" si="3"/>
        <v>무지출</v>
      </c>
      <c r="G12" s="888" t="str">
        <f t="shared" ca="1" si="3"/>
        <v>무지출</v>
      </c>
      <c r="H12" s="890" t="str">
        <f t="shared" ca="1" si="3"/>
        <v>무지출</v>
      </c>
      <c r="J12" s="475" t="str">
        <f>항목!J$3</f>
        <v>교육비</v>
      </c>
      <c r="K12" s="546">
        <f t="shared" ref="K12:K23" si="4">SUMIF($L$58:$L$300,J12,$R$58:$R$300)</f>
        <v>0</v>
      </c>
      <c r="L12" s="546">
        <f>VLOOKUP(J12,예산!$B$41:$N$53,5,FALSE)</f>
        <v>0</v>
      </c>
      <c r="M12" s="548">
        <f t="shared" si="1"/>
        <v>0</v>
      </c>
      <c r="N12" s="567">
        <f>VLOOKUP(J12,'3월'!$J$10:$K$23,2,FALSE)</f>
        <v>0</v>
      </c>
      <c r="O12" s="569">
        <f t="shared" si="2"/>
        <v>0</v>
      </c>
      <c r="P12" s="3"/>
      <c r="Y12" s="147"/>
    </row>
    <row r="13" spans="1:26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항목!P$3</f>
        <v>용돈</v>
      </c>
      <c r="K13" s="546">
        <f t="shared" si="4"/>
        <v>0</v>
      </c>
      <c r="L13" s="546">
        <f>VLOOKUP(J13,예산!$B$41:$N$53,5,FALSE)</f>
        <v>0</v>
      </c>
      <c r="M13" s="548">
        <f t="shared" si="1"/>
        <v>0</v>
      </c>
      <c r="N13" s="567">
        <f>VLOOKUP(J13,'3월'!$J$10:$K$23,2,FALSE)</f>
        <v>0</v>
      </c>
      <c r="O13" s="569">
        <f t="shared" si="2"/>
        <v>0</v>
      </c>
      <c r="P13" s="3"/>
      <c r="Y13" s="147"/>
    </row>
    <row r="14" spans="1:26" ht="19.899999999999999" customHeight="1">
      <c r="B14" s="521">
        <f>B11+7</f>
        <v>45753</v>
      </c>
      <c r="C14" s="522">
        <f t="shared" ref="C14:H14" si="5">C11+7</f>
        <v>45754</v>
      </c>
      <c r="D14" s="522">
        <f t="shared" si="5"/>
        <v>45755</v>
      </c>
      <c r="E14" s="522">
        <f t="shared" si="5"/>
        <v>45756</v>
      </c>
      <c r="F14" s="522">
        <f t="shared" si="5"/>
        <v>45757</v>
      </c>
      <c r="G14" s="522">
        <f t="shared" si="5"/>
        <v>45758</v>
      </c>
      <c r="H14" s="523">
        <f t="shared" si="5"/>
        <v>45759</v>
      </c>
      <c r="J14" s="475" t="str">
        <f>항목!E$3</f>
        <v>식비</v>
      </c>
      <c r="K14" s="546">
        <f t="shared" si="4"/>
        <v>0</v>
      </c>
      <c r="L14" s="546">
        <f>VLOOKUP(J14,예산!$B$41:$N$53,5,FALSE)</f>
        <v>0</v>
      </c>
      <c r="M14" s="548">
        <f t="shared" si="1"/>
        <v>0</v>
      </c>
      <c r="N14" s="567">
        <f>VLOOKUP(J14,'3월'!$J$10:$K$23,2,FALSE)</f>
        <v>0</v>
      </c>
      <c r="O14" s="569">
        <f t="shared" si="2"/>
        <v>0</v>
      </c>
      <c r="P14" s="3"/>
      <c r="Y14" s="147"/>
    </row>
    <row r="15" spans="1:26" ht="19.899999999999999" customHeight="1">
      <c r="B15" s="886" t="str">
        <f t="shared" ref="B15:H15" ca="1" si="6">IF(MONTH(B14)&lt;&gt;$A$2,"",IF(AND(SUMIF($J$81:$J$145,B14,$R$81:$R$145)=0,B14&lt;TODAY()),"무지출",SUMIF($J$81:$J$145,B14,$R$81:$R$145)))</f>
        <v>무지출</v>
      </c>
      <c r="C15" s="888" t="str">
        <f t="shared" ca="1" si="6"/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항목!O$3</f>
        <v>경조사회비</v>
      </c>
      <c r="K15" s="546">
        <f t="shared" si="4"/>
        <v>0</v>
      </c>
      <c r="L15" s="546">
        <f>VLOOKUP(J15,예산!$B$41:$N$53,5,FALSE)</f>
        <v>0</v>
      </c>
      <c r="M15" s="548">
        <f t="shared" si="1"/>
        <v>0</v>
      </c>
      <c r="N15" s="567">
        <f>VLOOKUP(J15,'3월'!$J$10:$K$23,2,FALSE)</f>
        <v>0</v>
      </c>
      <c r="O15" s="569">
        <f t="shared" si="2"/>
        <v>0</v>
      </c>
      <c r="P15" s="3"/>
      <c r="Y15" s="147"/>
    </row>
    <row r="16" spans="1:26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항목!M$3</f>
        <v>유류교통비</v>
      </c>
      <c r="K16" s="546">
        <f t="shared" si="4"/>
        <v>0</v>
      </c>
      <c r="L16" s="546">
        <f>VLOOKUP(J16,예산!$B$41:$N$53,5,FALSE)</f>
        <v>0</v>
      </c>
      <c r="M16" s="548">
        <f t="shared" si="1"/>
        <v>0</v>
      </c>
      <c r="N16" s="567">
        <f>VLOOKUP(J16,'3월'!$J$10:$K$23,2,FALSE)</f>
        <v>0</v>
      </c>
      <c r="O16" s="569">
        <f t="shared" si="2"/>
        <v>0</v>
      </c>
      <c r="P16" s="3"/>
      <c r="Y16" s="147"/>
    </row>
    <row r="17" spans="2:36" ht="19.899999999999999" customHeight="1">
      <c r="B17" s="521">
        <f>B11+14</f>
        <v>45760</v>
      </c>
      <c r="C17" s="522">
        <f t="shared" ref="C17:H17" si="7">C11+14</f>
        <v>45761</v>
      </c>
      <c r="D17" s="522">
        <f t="shared" si="7"/>
        <v>45762</v>
      </c>
      <c r="E17" s="522">
        <f t="shared" si="7"/>
        <v>45763</v>
      </c>
      <c r="F17" s="522">
        <f t="shared" si="7"/>
        <v>45764</v>
      </c>
      <c r="G17" s="522">
        <f t="shared" si="7"/>
        <v>45765</v>
      </c>
      <c r="H17" s="523">
        <f t="shared" si="7"/>
        <v>45766</v>
      </c>
      <c r="J17" s="475" t="str">
        <f>항목!I$3</f>
        <v>의류미용비</v>
      </c>
      <c r="K17" s="546">
        <f t="shared" si="4"/>
        <v>0</v>
      </c>
      <c r="L17" s="546">
        <f>VLOOKUP(J17,예산!$B$41:$N$53,5,FALSE)</f>
        <v>0</v>
      </c>
      <c r="M17" s="548">
        <f t="shared" si="1"/>
        <v>0</v>
      </c>
      <c r="N17" s="567">
        <f>VLOOKUP(J17,'3월'!$J$10:$K$23,2,FALSE)</f>
        <v>0</v>
      </c>
      <c r="O17" s="569">
        <f t="shared" si="2"/>
        <v>0</v>
      </c>
      <c r="P17" s="3"/>
      <c r="Y17" s="147"/>
    </row>
    <row r="18" spans="2:36" ht="19.899999999999999" customHeight="1">
      <c r="B18" s="886" t="str">
        <f t="shared" ref="B18:H18" ca="1" si="8">IF(MONTH(B17)&lt;&gt;$A$2,"",IF(AND(SUMIF($J$81:$J$145,B17,$R$81:$R$145)=0,B17&lt;TODAY()),"무지출",SUMIF($J$81:$J$145,B17,$R$81:$R$145)))</f>
        <v>무지출</v>
      </c>
      <c r="C18" s="888" t="str">
        <f t="shared" ca="1" si="8"/>
        <v>무지출</v>
      </c>
      <c r="D18" s="888" t="str">
        <f t="shared" ca="1" si="8"/>
        <v>무지출</v>
      </c>
      <c r="E18" s="888" t="str">
        <f t="shared" ca="1" si="8"/>
        <v>무지출</v>
      </c>
      <c r="F18" s="888" t="str">
        <f t="shared" ca="1" si="8"/>
        <v>무지출</v>
      </c>
      <c r="G18" s="888" t="str">
        <f t="shared" ca="1" si="8"/>
        <v>무지출</v>
      </c>
      <c r="H18" s="890" t="str">
        <f t="shared" ca="1" si="8"/>
        <v>무지출</v>
      </c>
      <c r="J18" s="475" t="str">
        <f>항목!L$3</f>
        <v>의료비</v>
      </c>
      <c r="K18" s="546">
        <f t="shared" si="4"/>
        <v>0</v>
      </c>
      <c r="L18" s="546">
        <f>VLOOKUP(J18,예산!$B$41:$N$53,5,FALSE)</f>
        <v>0</v>
      </c>
      <c r="M18" s="548">
        <f t="shared" si="1"/>
        <v>0</v>
      </c>
      <c r="N18" s="567">
        <f>VLOOKUP(J18,'3월'!$J$10:$K$23,2,FALSE)</f>
        <v>0</v>
      </c>
      <c r="O18" s="569">
        <f t="shared" si="2"/>
        <v>0</v>
      </c>
      <c r="P18" s="3"/>
      <c r="Y18" s="147"/>
    </row>
    <row r="19" spans="2:36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항목!G$3</f>
        <v>생활용품비</v>
      </c>
      <c r="K19" s="546">
        <f t="shared" si="4"/>
        <v>0</v>
      </c>
      <c r="L19" s="546">
        <f>VLOOKUP(J19,예산!$B$41:$N$53,5,FALSE)</f>
        <v>0</v>
      </c>
      <c r="M19" s="548">
        <f t="shared" si="1"/>
        <v>0</v>
      </c>
      <c r="N19" s="567">
        <f>VLOOKUP(J19,'3월'!$J$10:$K$23,2,FALSE)</f>
        <v>0</v>
      </c>
      <c r="O19" s="569">
        <f t="shared" si="2"/>
        <v>0</v>
      </c>
      <c r="P19" s="3"/>
      <c r="Y19" s="147"/>
    </row>
    <row r="20" spans="2:36" ht="19.899999999999999" customHeight="1">
      <c r="B20" s="521">
        <f>B11+21</f>
        <v>45767</v>
      </c>
      <c r="C20" s="522">
        <f t="shared" ref="C20:H20" si="9">C11+21</f>
        <v>45768</v>
      </c>
      <c r="D20" s="522">
        <f t="shared" si="9"/>
        <v>45769</v>
      </c>
      <c r="E20" s="522">
        <f t="shared" si="9"/>
        <v>45770</v>
      </c>
      <c r="F20" s="522">
        <f t="shared" si="9"/>
        <v>45771</v>
      </c>
      <c r="G20" s="522">
        <f t="shared" si="9"/>
        <v>45772</v>
      </c>
      <c r="H20" s="523">
        <f t="shared" si="9"/>
        <v>45773</v>
      </c>
      <c r="J20" s="475" t="str">
        <f>항목!F$3</f>
        <v>주거비</v>
      </c>
      <c r="K20" s="546">
        <f t="shared" si="4"/>
        <v>0</v>
      </c>
      <c r="L20" s="546">
        <f>VLOOKUP(J20,예산!$B$41:$N$53,5,FALSE)</f>
        <v>0</v>
      </c>
      <c r="M20" s="548">
        <f t="shared" si="1"/>
        <v>0</v>
      </c>
      <c r="N20" s="567">
        <f>VLOOKUP(J20,'3월'!$J$10:$K$23,2,FALSE)</f>
        <v>0</v>
      </c>
      <c r="O20" s="569">
        <f t="shared" si="2"/>
        <v>0</v>
      </c>
      <c r="P20" s="3"/>
      <c r="Y20" s="147"/>
    </row>
    <row r="21" spans="2:36" ht="19.899999999999999" customHeight="1">
      <c r="B21" s="886" t="str">
        <f t="shared" ref="B21:H21" ca="1" si="10">IF(MONTH(B20)&lt;&gt;$A$2,"",IF(AND(SUMIF($J$81:$J$145,B20,$R$81:$R$145)=0,B20&lt;TODAY()),"무지출",SUMIF($J$81:$J$145,B20,$R$81:$R$145)))</f>
        <v>무지출</v>
      </c>
      <c r="C21" s="888" t="str">
        <f t="shared" ca="1" si="10"/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항목!H$3</f>
        <v>반려동물비</v>
      </c>
      <c r="K21" s="546">
        <f t="shared" si="4"/>
        <v>0</v>
      </c>
      <c r="L21" s="546">
        <f>VLOOKUP(J21,예산!$B$41:$N$53,5,FALSE)</f>
        <v>0</v>
      </c>
      <c r="M21" s="548">
        <f t="shared" si="1"/>
        <v>0</v>
      </c>
      <c r="N21" s="567">
        <f>VLOOKUP(J21,'3월'!$J$10:$K$23,2,FALSE)</f>
        <v>0</v>
      </c>
      <c r="O21" s="569">
        <f t="shared" si="2"/>
        <v>0</v>
      </c>
      <c r="P21" s="3"/>
      <c r="Y21" s="147"/>
    </row>
    <row r="22" spans="2:36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항목!K$3</f>
        <v>문화생활비</v>
      </c>
      <c r="K22" s="546">
        <f t="shared" si="4"/>
        <v>0</v>
      </c>
      <c r="L22" s="546">
        <f>VLOOKUP(J22,예산!$B$41:$N$53,5,FALSE)</f>
        <v>0</v>
      </c>
      <c r="M22" s="548">
        <f t="shared" si="1"/>
        <v>0</v>
      </c>
      <c r="N22" s="567">
        <f>VLOOKUP(J22,'3월'!$J$10:$K$23,2,FALSE)</f>
        <v>0</v>
      </c>
      <c r="O22" s="569">
        <f t="shared" si="2"/>
        <v>0</v>
      </c>
      <c r="P22" s="3"/>
      <c r="Y22" s="147"/>
    </row>
    <row r="23" spans="2:36" ht="19.899999999999999" customHeight="1">
      <c r="B23" s="521">
        <f>B11+28</f>
        <v>45774</v>
      </c>
      <c r="C23" s="522">
        <f t="shared" ref="C23:H23" si="11">C11+28</f>
        <v>45775</v>
      </c>
      <c r="D23" s="522">
        <f t="shared" si="11"/>
        <v>45776</v>
      </c>
      <c r="E23" s="522">
        <f t="shared" si="11"/>
        <v>45777</v>
      </c>
      <c r="F23" s="522">
        <f t="shared" si="11"/>
        <v>45778</v>
      </c>
      <c r="G23" s="522">
        <f t="shared" si="11"/>
        <v>45779</v>
      </c>
      <c r="H23" s="523">
        <f t="shared" si="11"/>
        <v>45780</v>
      </c>
      <c r="J23" s="436" t="str">
        <f>항목!Q$3</f>
        <v>추가항목</v>
      </c>
      <c r="K23" s="547">
        <f t="shared" si="4"/>
        <v>0</v>
      </c>
      <c r="L23" s="547">
        <f>VLOOKUP(J23,예산!$B$41:$N$53,5,FALSE)</f>
        <v>0</v>
      </c>
      <c r="M23" s="549">
        <f t="shared" si="1"/>
        <v>0</v>
      </c>
      <c r="N23" s="568">
        <f>VLOOKUP(J23,'3월'!$J$10:$K$23,2,FALSE)</f>
        <v>0</v>
      </c>
      <c r="O23" s="570">
        <f t="shared" si="2"/>
        <v>0</v>
      </c>
      <c r="P23" s="3"/>
      <c r="Y23" s="147"/>
    </row>
    <row r="24" spans="2:36" ht="19.899999999999999" customHeight="1">
      <c r="B24" s="886" t="str">
        <f t="shared" ref="B24:H24" ca="1" si="12">IF(MONTH(B23)&lt;&gt;$A$2,"",IF(AND(SUMIF($J$81:$J$145,B23,$R$81:$R$145)=0,B23&lt;TODAY()),"무지출",SUMIF($J$81:$J$145,B23,$R$81:$R$145)))</f>
        <v>무지출</v>
      </c>
      <c r="C24" s="888" t="str">
        <f t="shared" ca="1" si="12"/>
        <v>무지출</v>
      </c>
      <c r="D24" s="888" t="str">
        <f t="shared" ca="1" si="12"/>
        <v>무지출</v>
      </c>
      <c r="E24" s="888" t="str">
        <f t="shared" ca="1" si="12"/>
        <v>무지출</v>
      </c>
      <c r="F24" s="888" t="str">
        <f t="shared" ca="1" si="12"/>
        <v/>
      </c>
      <c r="G24" s="888" t="str">
        <f t="shared" ca="1" si="12"/>
        <v/>
      </c>
      <c r="H24" s="890" t="str">
        <f t="shared" ca="1" si="12"/>
        <v/>
      </c>
      <c r="Y24" s="147"/>
    </row>
    <row r="25" spans="2:36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  <c r="Y25" s="147"/>
    </row>
    <row r="26" spans="2:36" ht="19.899999999999999" customHeight="1">
      <c r="B26" s="521">
        <f>B11+35</f>
        <v>45781</v>
      </c>
      <c r="C26" s="522">
        <f t="shared" ref="C26:H26" si="13">C11+35</f>
        <v>45782</v>
      </c>
      <c r="D26" s="522">
        <f t="shared" si="13"/>
        <v>45783</v>
      </c>
      <c r="E26" s="522">
        <f t="shared" si="13"/>
        <v>45784</v>
      </c>
      <c r="F26" s="522">
        <f t="shared" si="13"/>
        <v>45785</v>
      </c>
      <c r="G26" s="522">
        <f t="shared" si="13"/>
        <v>45786</v>
      </c>
      <c r="H26" s="523">
        <f t="shared" si="13"/>
        <v>45787</v>
      </c>
      <c r="J26" s="577"/>
      <c r="K26" s="474"/>
      <c r="L26" s="474"/>
      <c r="M26" s="474"/>
      <c r="N26" s="474"/>
      <c r="O26" s="474"/>
      <c r="Y26" s="147"/>
    </row>
    <row r="27" spans="2:36" ht="19.899999999999999" customHeight="1">
      <c r="B27" s="886" t="str">
        <f t="shared" ref="B27:H27" ca="1" si="14">IF(MONTH(B26)&lt;&gt;$A$2,"",IF(AND(SUMIF($J$81:$J$145,B26,$R$81:$R$145)=0,B26&lt;TODAY()),"무지출",SUMIF($J$81:$J$145,B26,$R$81:$R$145)))</f>
        <v/>
      </c>
      <c r="C27" s="888" t="str">
        <f t="shared" ca="1" si="14"/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577"/>
      <c r="K27" s="474"/>
      <c r="L27" s="474"/>
      <c r="M27" s="474"/>
      <c r="N27" s="474"/>
      <c r="O27" s="474"/>
      <c r="Y27" s="147"/>
    </row>
    <row r="28" spans="2:36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  <c r="Y28" s="147"/>
    </row>
    <row r="29" spans="2:36" ht="19.899999999999999" customHeight="1">
      <c r="Y29" s="147"/>
    </row>
    <row r="30" spans="2:36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  <c r="Y30" s="147"/>
    </row>
    <row r="31" spans="2:36" ht="10.15" customHeight="1">
      <c r="Y31" s="147"/>
    </row>
    <row r="32" spans="2:36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N32" s="90"/>
      <c r="P32" s="469"/>
      <c r="Q32" s="113"/>
      <c r="R32" s="40"/>
      <c r="S32" s="40"/>
      <c r="V32" s="141"/>
      <c r="W32" s="142"/>
      <c r="X32" s="40"/>
      <c r="Y32" s="143"/>
      <c r="Z32" s="40"/>
      <c r="AA32" s="170"/>
      <c r="AB32" s="40"/>
      <c r="AC32" s="141"/>
      <c r="AD32" s="171"/>
      <c r="AE32" s="149"/>
      <c r="AF32" s="90"/>
      <c r="AH32" s="40"/>
      <c r="AI32" s="40"/>
      <c r="AJ32" s="40"/>
    </row>
    <row r="33" spans="2:37" ht="19.899999999999999" customHeight="1" thickBot="1">
      <c r="B33" s="37" t="s">
        <v>0</v>
      </c>
      <c r="C33" s="38" t="s">
        <v>8</v>
      </c>
      <c r="D33" s="38" t="s">
        <v>27</v>
      </c>
      <c r="E33" s="881" t="s">
        <v>28</v>
      </c>
      <c r="F33" s="882"/>
      <c r="G33" s="892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881" t="s">
        <v>67</v>
      </c>
      <c r="T33" s="882"/>
      <c r="V33" s="58"/>
      <c r="W33" s="58"/>
      <c r="X33" s="58"/>
      <c r="Y33" s="58"/>
      <c r="Z33" s="58"/>
      <c r="AA33" s="58"/>
      <c r="AB33" s="40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2:37" ht="18" customHeight="1">
      <c r="B34" s="8"/>
      <c r="C34" s="9"/>
      <c r="D34" s="9"/>
      <c r="E34" s="531"/>
      <c r="F34" s="557"/>
      <c r="G34" s="558"/>
      <c r="H34" s="11"/>
      <c r="I34" s="3"/>
      <c r="J34" s="8"/>
      <c r="K34" s="9"/>
      <c r="L34" s="9"/>
      <c r="M34" s="9"/>
      <c r="N34" s="480"/>
      <c r="O34" s="535"/>
      <c r="P34" s="7"/>
      <c r="Q34" s="506"/>
      <c r="R34" s="637" t="str">
        <f>IF(P34="","",P34-Q34)</f>
        <v/>
      </c>
      <c r="S34" s="536"/>
      <c r="T34" s="556"/>
      <c r="V34" s="46"/>
      <c r="W34" s="49"/>
      <c r="X34" s="49"/>
      <c r="Y34" s="49"/>
      <c r="Z34" s="99"/>
      <c r="AA34" s="150"/>
      <c r="AB34" s="3"/>
      <c r="AC34" s="46"/>
      <c r="AD34" s="49"/>
      <c r="AE34" s="49"/>
      <c r="AF34" s="49"/>
      <c r="AG34" s="99"/>
      <c r="AH34" s="151"/>
      <c r="AI34" s="152"/>
      <c r="AJ34" s="153"/>
      <c r="AK34" s="154"/>
    </row>
    <row r="35" spans="2:37" ht="18" customHeight="1">
      <c r="B35" s="8"/>
      <c r="C35" s="9"/>
      <c r="D35" s="9"/>
      <c r="E35" s="480"/>
      <c r="F35" s="477"/>
      <c r="G35" s="478"/>
      <c r="H35" s="7"/>
      <c r="I35" s="3"/>
      <c r="J35" s="8"/>
      <c r="K35" s="9"/>
      <c r="L35" s="9"/>
      <c r="M35" s="9"/>
      <c r="N35" s="480"/>
      <c r="O35" s="535"/>
      <c r="P35" s="7"/>
      <c r="Q35" s="506"/>
      <c r="R35" s="637" t="str">
        <f t="shared" ref="R35:R53" si="15">IF(P35="","",P35-Q35)</f>
        <v/>
      </c>
      <c r="S35" s="97"/>
      <c r="T35" s="550"/>
      <c r="V35" s="46"/>
      <c r="W35" s="49"/>
      <c r="X35" s="49"/>
      <c r="Y35" s="49"/>
      <c r="Z35" s="99"/>
      <c r="AA35" s="150"/>
      <c r="AB35" s="3"/>
      <c r="AC35" s="46"/>
      <c r="AD35" s="49"/>
      <c r="AE35" s="49"/>
      <c r="AF35" s="49"/>
      <c r="AG35" s="99"/>
      <c r="AH35" s="151"/>
      <c r="AI35" s="152"/>
      <c r="AJ35" s="153"/>
      <c r="AK35" s="154"/>
    </row>
    <row r="36" spans="2:37" ht="18" customHeight="1">
      <c r="B36" s="8"/>
      <c r="C36" s="9"/>
      <c r="D36" s="9"/>
      <c r="E36" s="480"/>
      <c r="F36" s="477"/>
      <c r="G36" s="478"/>
      <c r="H36" s="7"/>
      <c r="I36" s="3"/>
      <c r="J36" s="8"/>
      <c r="K36" s="9"/>
      <c r="L36" s="9"/>
      <c r="M36" s="9"/>
      <c r="N36" s="480"/>
      <c r="O36" s="535"/>
      <c r="P36" s="7"/>
      <c r="Q36" s="506"/>
      <c r="R36" s="637" t="str">
        <f t="shared" si="15"/>
        <v/>
      </c>
      <c r="S36" s="97"/>
      <c r="T36" s="550"/>
      <c r="V36" s="46"/>
      <c r="W36" s="49"/>
      <c r="X36" s="49"/>
      <c r="Y36" s="49"/>
      <c r="Z36" s="99"/>
      <c r="AA36" s="150"/>
      <c r="AB36" s="3"/>
      <c r="AC36" s="46"/>
      <c r="AD36" s="49"/>
      <c r="AE36" s="49"/>
      <c r="AF36" s="49"/>
      <c r="AG36" s="99"/>
      <c r="AH36" s="151"/>
      <c r="AI36" s="152"/>
      <c r="AJ36" s="153"/>
      <c r="AK36" s="154"/>
    </row>
    <row r="37" spans="2:37" ht="18" customHeight="1">
      <c r="B37" s="8"/>
      <c r="C37" s="9"/>
      <c r="D37" s="5"/>
      <c r="E37" s="480"/>
      <c r="F37" s="477"/>
      <c r="G37" s="478"/>
      <c r="H37" s="7"/>
      <c r="I37" s="3"/>
      <c r="J37" s="8"/>
      <c r="K37" s="9"/>
      <c r="L37" s="9"/>
      <c r="M37" s="9"/>
      <c r="N37" s="480"/>
      <c r="O37" s="535"/>
      <c r="P37" s="7"/>
      <c r="Q37" s="506"/>
      <c r="R37" s="637" t="str">
        <f t="shared" si="15"/>
        <v/>
      </c>
      <c r="S37" s="97"/>
      <c r="T37" s="550"/>
      <c r="V37" s="46"/>
      <c r="W37" s="49"/>
      <c r="X37" s="49"/>
      <c r="Y37" s="49"/>
      <c r="Z37" s="99"/>
      <c r="AA37" s="150"/>
      <c r="AB37" s="3"/>
      <c r="AC37" s="46"/>
      <c r="AD37" s="49"/>
      <c r="AE37" s="49"/>
      <c r="AF37" s="49"/>
      <c r="AG37" s="99"/>
      <c r="AH37" s="151"/>
      <c r="AI37" s="152"/>
      <c r="AJ37" s="153"/>
      <c r="AK37" s="154"/>
    </row>
    <row r="38" spans="2:37" ht="18" customHeight="1">
      <c r="B38" s="8"/>
      <c r="C38" s="5"/>
      <c r="D38" s="5"/>
      <c r="E38" s="480"/>
      <c r="F38" s="477"/>
      <c r="G38" s="478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5"/>
        <v/>
      </c>
      <c r="S38" s="97"/>
      <c r="T38" s="550"/>
      <c r="V38" s="46"/>
      <c r="W38" s="49"/>
      <c r="X38" s="49"/>
      <c r="Y38" s="49"/>
      <c r="Z38" s="99"/>
      <c r="AA38" s="150"/>
      <c r="AB38" s="3"/>
      <c r="AC38" s="46"/>
      <c r="AD38" s="49"/>
      <c r="AE38" s="49"/>
      <c r="AF38" s="49"/>
      <c r="AG38" s="99"/>
      <c r="AH38" s="151"/>
      <c r="AI38" s="152"/>
      <c r="AJ38" s="153"/>
      <c r="AK38" s="154"/>
    </row>
    <row r="39" spans="2:37" ht="18" customHeight="1">
      <c r="B39" s="8"/>
      <c r="C39" s="5"/>
      <c r="D39" s="5"/>
      <c r="E39" s="480"/>
      <c r="F39" s="477"/>
      <c r="G39" s="478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5"/>
        <v/>
      </c>
      <c r="S39" s="506"/>
      <c r="T39" s="555"/>
      <c r="V39" s="46"/>
      <c r="W39" s="49"/>
      <c r="X39" s="49"/>
      <c r="Y39" s="49"/>
      <c r="Z39" s="99"/>
      <c r="AA39" s="150"/>
      <c r="AB39" s="3"/>
      <c r="AC39" s="46"/>
      <c r="AD39" s="49"/>
      <c r="AE39" s="49"/>
      <c r="AF39" s="49"/>
      <c r="AG39" s="99"/>
      <c r="AH39" s="151"/>
      <c r="AI39" s="152"/>
      <c r="AJ39" s="153"/>
      <c r="AK39" s="154"/>
    </row>
    <row r="40" spans="2:37" ht="18" customHeight="1">
      <c r="B40" s="8"/>
      <c r="C40" s="5"/>
      <c r="D40" s="5"/>
      <c r="E40" s="480"/>
      <c r="F40" s="477"/>
      <c r="G40" s="478"/>
      <c r="H40" s="7"/>
      <c r="I40" s="3"/>
      <c r="J40" s="8"/>
      <c r="K40" s="9"/>
      <c r="L40" s="9"/>
      <c r="M40" s="9"/>
      <c r="N40" s="480"/>
      <c r="O40" s="535"/>
      <c r="P40" s="7"/>
      <c r="Q40" s="506"/>
      <c r="R40" s="637" t="str">
        <f t="shared" si="15"/>
        <v/>
      </c>
      <c r="S40" s="97"/>
      <c r="T40" s="550"/>
      <c r="V40" s="46"/>
      <c r="W40" s="49"/>
      <c r="X40" s="49"/>
      <c r="Y40" s="49"/>
      <c r="Z40" s="99"/>
      <c r="AA40" s="150"/>
      <c r="AB40" s="3"/>
      <c r="AC40" s="46"/>
      <c r="AD40" s="49"/>
      <c r="AE40" s="49"/>
      <c r="AF40" s="49"/>
      <c r="AG40" s="99"/>
      <c r="AH40" s="151"/>
      <c r="AI40" s="152"/>
      <c r="AJ40" s="153"/>
      <c r="AK40" s="154"/>
    </row>
    <row r="41" spans="2:37" ht="18" customHeight="1">
      <c r="B41" s="8"/>
      <c r="C41" s="5"/>
      <c r="D41" s="5"/>
      <c r="E41" s="480"/>
      <c r="F41" s="477"/>
      <c r="G41" s="478"/>
      <c r="H41" s="7"/>
      <c r="I41" s="3"/>
      <c r="J41" s="8"/>
      <c r="K41" s="9"/>
      <c r="L41" s="9"/>
      <c r="M41" s="9"/>
      <c r="N41" s="480"/>
      <c r="O41" s="535"/>
      <c r="P41" s="506"/>
      <c r="Q41" s="506"/>
      <c r="R41" s="637" t="str">
        <f t="shared" si="15"/>
        <v/>
      </c>
      <c r="S41" s="97"/>
      <c r="T41" s="550"/>
      <c r="V41" s="46"/>
      <c r="W41" s="49"/>
      <c r="X41" s="49"/>
      <c r="Y41" s="49"/>
      <c r="Z41" s="99"/>
      <c r="AA41" s="150"/>
      <c r="AB41" s="3"/>
      <c r="AC41" s="46"/>
      <c r="AD41" s="49"/>
      <c r="AE41" s="49"/>
      <c r="AF41" s="49"/>
      <c r="AG41" s="99"/>
      <c r="AH41" s="151"/>
      <c r="AI41" s="152"/>
      <c r="AJ41" s="153"/>
      <c r="AK41" s="154"/>
    </row>
    <row r="42" spans="2:37" ht="18" customHeight="1">
      <c r="B42" s="8"/>
      <c r="C42" s="5"/>
      <c r="D42" s="5"/>
      <c r="E42" s="480"/>
      <c r="F42" s="477"/>
      <c r="G42" s="478"/>
      <c r="H42" s="7"/>
      <c r="I42" s="3"/>
      <c r="J42" s="8"/>
      <c r="K42" s="9"/>
      <c r="L42" s="9"/>
      <c r="M42" s="9"/>
      <c r="N42" s="480"/>
      <c r="O42" s="535"/>
      <c r="P42" s="506"/>
      <c r="Q42" s="506"/>
      <c r="R42" s="637" t="str">
        <f t="shared" si="15"/>
        <v/>
      </c>
      <c r="S42" s="506"/>
      <c r="T42" s="555"/>
      <c r="V42" s="46"/>
      <c r="W42" s="49"/>
      <c r="X42" s="49"/>
      <c r="Y42" s="49"/>
      <c r="Z42" s="99"/>
      <c r="AA42" s="150"/>
      <c r="AB42" s="3"/>
      <c r="AC42" s="46"/>
      <c r="AD42" s="49"/>
      <c r="AE42" s="49"/>
      <c r="AF42" s="49"/>
      <c r="AG42" s="99"/>
      <c r="AH42" s="151"/>
      <c r="AI42" s="152"/>
      <c r="AJ42" s="153"/>
      <c r="AK42" s="154"/>
    </row>
    <row r="43" spans="2:37" ht="18" customHeight="1">
      <c r="B43" s="8"/>
      <c r="C43" s="5"/>
      <c r="D43" s="5"/>
      <c r="E43" s="480"/>
      <c r="F43" s="477"/>
      <c r="G43" s="478"/>
      <c r="H43" s="7"/>
      <c r="I43" s="3"/>
      <c r="J43" s="8"/>
      <c r="K43" s="9"/>
      <c r="L43" s="9"/>
      <c r="M43" s="9"/>
      <c r="N43" s="480"/>
      <c r="O43" s="535"/>
      <c r="P43" s="506"/>
      <c r="Q43" s="506"/>
      <c r="R43" s="637" t="str">
        <f t="shared" si="15"/>
        <v/>
      </c>
      <c r="S43" s="506"/>
      <c r="T43" s="555"/>
      <c r="V43" s="46"/>
      <c r="W43" s="49"/>
      <c r="X43" s="49"/>
      <c r="Y43" s="49"/>
      <c r="Z43" s="99"/>
      <c r="AA43" s="150"/>
      <c r="AB43" s="3"/>
      <c r="AC43" s="46"/>
      <c r="AD43" s="49"/>
      <c r="AE43" s="49"/>
      <c r="AF43" s="49"/>
      <c r="AG43" s="99"/>
      <c r="AH43" s="151"/>
      <c r="AI43" s="152"/>
      <c r="AJ43" s="153"/>
      <c r="AK43" s="154"/>
    </row>
    <row r="44" spans="2:37" ht="18" customHeight="1">
      <c r="B44" s="8"/>
      <c r="C44" s="5"/>
      <c r="D44" s="5"/>
      <c r="E44" s="480"/>
      <c r="F44" s="477"/>
      <c r="G44" s="478"/>
      <c r="H44" s="7"/>
      <c r="I44" s="3"/>
      <c r="J44" s="8"/>
      <c r="K44" s="9"/>
      <c r="L44" s="9"/>
      <c r="M44" s="9"/>
      <c r="N44" s="480"/>
      <c r="O44" s="535"/>
      <c r="P44" s="506"/>
      <c r="Q44" s="506"/>
      <c r="R44" s="637" t="str">
        <f t="shared" si="15"/>
        <v/>
      </c>
      <c r="S44" s="506"/>
      <c r="T44" s="555"/>
      <c r="V44" s="46"/>
      <c r="W44" s="49"/>
      <c r="X44" s="49"/>
      <c r="Y44" s="49"/>
      <c r="Z44" s="99"/>
      <c r="AA44" s="150"/>
      <c r="AB44" s="3"/>
      <c r="AC44" s="46"/>
      <c r="AD44" s="49"/>
      <c r="AE44" s="49"/>
      <c r="AF44" s="49"/>
      <c r="AG44" s="99"/>
      <c r="AH44" s="151"/>
      <c r="AI44" s="152"/>
      <c r="AJ44" s="153"/>
      <c r="AK44" s="154"/>
    </row>
    <row r="45" spans="2:37" ht="18" customHeight="1">
      <c r="B45" s="8"/>
      <c r="C45" s="5"/>
      <c r="D45" s="5"/>
      <c r="E45" s="480"/>
      <c r="F45" s="477"/>
      <c r="G45" s="478"/>
      <c r="H45" s="7"/>
      <c r="I45" s="3"/>
      <c r="J45" s="8"/>
      <c r="K45" s="9"/>
      <c r="L45" s="9"/>
      <c r="M45" s="9"/>
      <c r="N45" s="480"/>
      <c r="O45" s="535"/>
      <c r="P45" s="507"/>
      <c r="Q45" s="507"/>
      <c r="R45" s="637" t="str">
        <f t="shared" si="15"/>
        <v/>
      </c>
      <c r="S45" s="506"/>
      <c r="T45" s="555"/>
      <c r="V45" s="46"/>
      <c r="W45" s="49"/>
      <c r="X45" s="49"/>
      <c r="Y45" s="49"/>
      <c r="Z45" s="99"/>
      <c r="AA45" s="150"/>
      <c r="AB45" s="3"/>
      <c r="AC45" s="46"/>
      <c r="AD45" s="49"/>
      <c r="AE45" s="49"/>
      <c r="AF45" s="49"/>
      <c r="AG45" s="99"/>
      <c r="AH45" s="151"/>
      <c r="AI45" s="152"/>
      <c r="AJ45" s="153"/>
      <c r="AK45" s="154"/>
    </row>
    <row r="46" spans="2:37" ht="18" customHeight="1">
      <c r="B46" s="8"/>
      <c r="C46" s="5"/>
      <c r="D46" s="5"/>
      <c r="E46" s="480"/>
      <c r="F46" s="477"/>
      <c r="G46" s="478"/>
      <c r="H46" s="7"/>
      <c r="I46" s="3"/>
      <c r="J46" s="4"/>
      <c r="K46" s="9"/>
      <c r="L46" s="9"/>
      <c r="M46" s="9"/>
      <c r="N46" s="480"/>
      <c r="O46" s="535"/>
      <c r="P46" s="507"/>
      <c r="Q46" s="507"/>
      <c r="R46" s="637" t="str">
        <f t="shared" si="15"/>
        <v/>
      </c>
      <c r="S46" s="506"/>
      <c r="T46" s="555"/>
      <c r="V46" s="46"/>
      <c r="W46" s="49"/>
      <c r="X46" s="49"/>
      <c r="Y46" s="49"/>
      <c r="Z46" s="99"/>
      <c r="AA46" s="150"/>
      <c r="AB46" s="3"/>
      <c r="AC46" s="46"/>
      <c r="AD46" s="49"/>
      <c r="AE46" s="49"/>
      <c r="AF46" s="49"/>
      <c r="AG46" s="99"/>
      <c r="AH46" s="151"/>
      <c r="AI46" s="152"/>
      <c r="AJ46" s="153"/>
      <c r="AK46" s="154"/>
    </row>
    <row r="47" spans="2:37" ht="18" customHeight="1">
      <c r="B47" s="8"/>
      <c r="C47" s="5"/>
      <c r="D47" s="5"/>
      <c r="E47" s="480"/>
      <c r="F47" s="477"/>
      <c r="G47" s="478"/>
      <c r="H47" s="7"/>
      <c r="I47" s="3"/>
      <c r="J47" s="4"/>
      <c r="K47" s="9"/>
      <c r="L47" s="9"/>
      <c r="M47" s="9"/>
      <c r="N47" s="480"/>
      <c r="O47" s="535"/>
      <c r="P47" s="507"/>
      <c r="Q47" s="507"/>
      <c r="R47" s="637" t="str">
        <f t="shared" si="15"/>
        <v/>
      </c>
      <c r="S47" s="506"/>
      <c r="T47" s="555"/>
      <c r="V47" s="46"/>
      <c r="W47" s="49"/>
      <c r="X47" s="49"/>
      <c r="Y47" s="49"/>
      <c r="Z47" s="99"/>
      <c r="AA47" s="150"/>
      <c r="AB47" s="3"/>
      <c r="AC47" s="46"/>
      <c r="AD47" s="49"/>
      <c r="AE47" s="49"/>
      <c r="AF47" s="49"/>
      <c r="AG47" s="99"/>
      <c r="AH47" s="151"/>
      <c r="AI47" s="152"/>
      <c r="AJ47" s="153"/>
      <c r="AK47" s="154"/>
    </row>
    <row r="48" spans="2:37" ht="18" customHeight="1">
      <c r="B48" s="8"/>
      <c r="C48" s="5"/>
      <c r="D48" s="5"/>
      <c r="E48" s="480"/>
      <c r="F48" s="477"/>
      <c r="G48" s="478"/>
      <c r="H48" s="7"/>
      <c r="I48" s="3"/>
      <c r="J48" s="4"/>
      <c r="K48" s="9"/>
      <c r="L48" s="9"/>
      <c r="M48" s="9"/>
      <c r="N48" s="480"/>
      <c r="O48" s="535"/>
      <c r="P48" s="507"/>
      <c r="Q48" s="507"/>
      <c r="R48" s="637" t="str">
        <f t="shared" si="15"/>
        <v/>
      </c>
      <c r="S48" s="506"/>
      <c r="T48" s="555"/>
      <c r="V48" s="46"/>
      <c r="W48" s="49"/>
      <c r="X48" s="49"/>
      <c r="Y48" s="49"/>
      <c r="Z48" s="99"/>
      <c r="AA48" s="150"/>
      <c r="AB48" s="3"/>
      <c r="AC48" s="46"/>
      <c r="AD48" s="49"/>
      <c r="AE48" s="49"/>
      <c r="AF48" s="49"/>
      <c r="AG48" s="99"/>
      <c r="AH48" s="151"/>
      <c r="AI48" s="152"/>
      <c r="AJ48" s="153"/>
      <c r="AK48" s="154"/>
    </row>
    <row r="49" spans="2:37" ht="18" customHeight="1">
      <c r="B49" s="8"/>
      <c r="C49" s="5"/>
      <c r="D49" s="5"/>
      <c r="E49" s="480"/>
      <c r="F49" s="477"/>
      <c r="G49" s="478"/>
      <c r="H49" s="7"/>
      <c r="I49" s="3"/>
      <c r="J49" s="4"/>
      <c r="K49" s="9"/>
      <c r="L49" s="9"/>
      <c r="M49" s="9"/>
      <c r="N49" s="480"/>
      <c r="O49" s="535"/>
      <c r="P49" s="507"/>
      <c r="Q49" s="507"/>
      <c r="R49" s="637" t="str">
        <f t="shared" si="15"/>
        <v/>
      </c>
      <c r="S49" s="506"/>
      <c r="T49" s="555"/>
      <c r="V49" s="46"/>
      <c r="W49" s="49"/>
      <c r="X49" s="49"/>
      <c r="Y49" s="49"/>
      <c r="Z49" s="99"/>
      <c r="AA49" s="150"/>
      <c r="AB49" s="3"/>
      <c r="AC49" s="46"/>
      <c r="AD49" s="49"/>
      <c r="AE49" s="49"/>
      <c r="AF49" s="49"/>
      <c r="AG49" s="99"/>
      <c r="AH49" s="151"/>
      <c r="AI49" s="152"/>
      <c r="AJ49" s="153"/>
      <c r="AK49" s="154"/>
    </row>
    <row r="50" spans="2:37" ht="18" customHeight="1">
      <c r="B50" s="8"/>
      <c r="C50" s="5"/>
      <c r="D50" s="5"/>
      <c r="E50" s="480"/>
      <c r="F50" s="477"/>
      <c r="G50" s="478"/>
      <c r="H50" s="7"/>
      <c r="I50" s="3"/>
      <c r="J50" s="4"/>
      <c r="K50" s="9"/>
      <c r="L50" s="9"/>
      <c r="M50" s="9"/>
      <c r="N50" s="480"/>
      <c r="O50" s="535"/>
      <c r="P50" s="507"/>
      <c r="Q50" s="507"/>
      <c r="R50" s="637" t="str">
        <f t="shared" si="15"/>
        <v/>
      </c>
      <c r="S50" s="506"/>
      <c r="T50" s="555"/>
      <c r="V50" s="46"/>
      <c r="W50" s="49"/>
      <c r="X50" s="49"/>
      <c r="Y50" s="49"/>
      <c r="Z50" s="99"/>
      <c r="AA50" s="150"/>
      <c r="AB50" s="3"/>
      <c r="AC50" s="46"/>
      <c r="AD50" s="49"/>
      <c r="AE50" s="49"/>
      <c r="AF50" s="49"/>
      <c r="AG50" s="99"/>
      <c r="AH50" s="151"/>
      <c r="AI50" s="152"/>
      <c r="AJ50" s="153"/>
      <c r="AK50" s="154"/>
    </row>
    <row r="51" spans="2:37" ht="18" customHeight="1">
      <c r="B51" s="8"/>
      <c r="C51" s="5"/>
      <c r="D51" s="5"/>
      <c r="E51" s="480"/>
      <c r="F51" s="477"/>
      <c r="G51" s="478"/>
      <c r="H51" s="7"/>
      <c r="I51" s="3"/>
      <c r="J51" s="4"/>
      <c r="K51" s="9"/>
      <c r="L51" s="9"/>
      <c r="M51" s="9"/>
      <c r="N51" s="480"/>
      <c r="O51" s="535"/>
      <c r="P51" s="507"/>
      <c r="Q51" s="507"/>
      <c r="R51" s="637" t="str">
        <f t="shared" si="15"/>
        <v/>
      </c>
      <c r="S51" s="506"/>
      <c r="T51" s="555"/>
      <c r="V51" s="46"/>
      <c r="W51" s="49"/>
      <c r="X51" s="49"/>
      <c r="Y51" s="49"/>
      <c r="Z51" s="99"/>
      <c r="AA51" s="150"/>
      <c r="AB51" s="3"/>
      <c r="AC51" s="46"/>
      <c r="AD51" s="49"/>
      <c r="AE51" s="49"/>
      <c r="AF51" s="49"/>
      <c r="AG51" s="99"/>
      <c r="AH51" s="151"/>
      <c r="AI51" s="152"/>
      <c r="AJ51" s="153"/>
      <c r="AK51" s="154"/>
    </row>
    <row r="52" spans="2:37" ht="18" customHeight="1">
      <c r="B52" s="8"/>
      <c r="C52" s="5"/>
      <c r="D52" s="5"/>
      <c r="E52" s="480"/>
      <c r="F52" s="477"/>
      <c r="G52" s="478"/>
      <c r="H52" s="7"/>
      <c r="I52" s="3"/>
      <c r="J52" s="4"/>
      <c r="K52" s="9"/>
      <c r="L52" s="9"/>
      <c r="M52" s="9"/>
      <c r="N52" s="480"/>
      <c r="O52" s="535"/>
      <c r="P52" s="507"/>
      <c r="Q52" s="507"/>
      <c r="R52" s="637" t="str">
        <f t="shared" si="15"/>
        <v/>
      </c>
      <c r="S52" s="506"/>
      <c r="T52" s="555"/>
      <c r="V52" s="46"/>
      <c r="W52" s="49"/>
      <c r="X52" s="49"/>
      <c r="Y52" s="49"/>
      <c r="Z52" s="99"/>
      <c r="AA52" s="150"/>
      <c r="AB52" s="3"/>
      <c r="AC52" s="46"/>
      <c r="AD52" s="49"/>
      <c r="AE52" s="49"/>
      <c r="AF52" s="49"/>
      <c r="AG52" s="99"/>
      <c r="AH52" s="151"/>
      <c r="AI52" s="152"/>
      <c r="AJ52" s="153"/>
      <c r="AK52" s="154"/>
    </row>
    <row r="53" spans="2:37" ht="18" customHeight="1">
      <c r="B53" s="8"/>
      <c r="C53" s="5"/>
      <c r="D53" s="5"/>
      <c r="E53" s="480"/>
      <c r="F53" s="477"/>
      <c r="G53" s="478"/>
      <c r="H53" s="7"/>
      <c r="I53" s="3"/>
      <c r="J53" s="4"/>
      <c r="K53" s="9"/>
      <c r="L53" s="9"/>
      <c r="M53" s="9"/>
      <c r="N53" s="480"/>
      <c r="O53" s="535"/>
      <c r="P53" s="507"/>
      <c r="Q53" s="507"/>
      <c r="R53" s="637" t="str">
        <f t="shared" si="15"/>
        <v/>
      </c>
      <c r="S53" s="506"/>
      <c r="T53" s="555"/>
      <c r="V53" s="46"/>
      <c r="W53" s="49"/>
      <c r="X53" s="49"/>
      <c r="Y53" s="49"/>
      <c r="Z53" s="99"/>
      <c r="AA53" s="150"/>
      <c r="AB53" s="3"/>
      <c r="AC53" s="46"/>
      <c r="AD53" s="49"/>
      <c r="AE53" s="49"/>
      <c r="AF53" s="49"/>
      <c r="AG53" s="99"/>
      <c r="AH53" s="151"/>
      <c r="AI53" s="152"/>
      <c r="AJ53" s="153"/>
      <c r="AK53" s="154"/>
    </row>
    <row r="54" spans="2:37" ht="18" customHeight="1">
      <c r="B54" s="46"/>
      <c r="C54" s="79"/>
      <c r="D54" s="79"/>
      <c r="E54" s="79"/>
      <c r="F54" s="77"/>
      <c r="G54" s="77"/>
      <c r="H54" s="78"/>
      <c r="I54" s="3"/>
      <c r="J54" s="76"/>
      <c r="K54" s="49"/>
      <c r="L54" s="49"/>
      <c r="M54" s="49"/>
      <c r="N54" s="49"/>
      <c r="O54" s="77"/>
      <c r="P54" s="77"/>
      <c r="Q54" s="77"/>
      <c r="R54" s="78"/>
      <c r="S54" s="78"/>
      <c r="T54" s="78"/>
      <c r="V54" s="46"/>
      <c r="W54" s="49"/>
      <c r="X54" s="49"/>
      <c r="Y54" s="49"/>
      <c r="Z54" s="99"/>
      <c r="AA54" s="150"/>
      <c r="AB54" s="3"/>
      <c r="AC54" s="46"/>
      <c r="AD54" s="49"/>
      <c r="AE54" s="49"/>
      <c r="AF54" s="49"/>
      <c r="AG54" s="99"/>
      <c r="AH54" s="151"/>
      <c r="AI54" s="152"/>
      <c r="AJ54" s="153"/>
      <c r="AK54" s="154"/>
    </row>
    <row r="55" spans="2:37" ht="19.899999999999999" customHeight="1">
      <c r="B55" s="46"/>
      <c r="C55" s="49"/>
      <c r="D55" s="49"/>
      <c r="E55" s="49"/>
      <c r="F55" s="99"/>
      <c r="G55" s="99"/>
      <c r="H55" s="50"/>
      <c r="I55" s="3"/>
      <c r="K55" s="101" t="s">
        <v>216</v>
      </c>
      <c r="L55" s="86">
        <f>예산!F40</f>
        <v>0</v>
      </c>
      <c r="M55" s="49"/>
      <c r="N55" s="49"/>
      <c r="O55" s="99"/>
      <c r="P55" s="99"/>
      <c r="Q55" s="99"/>
      <c r="R55" s="469"/>
      <c r="S55" s="483"/>
      <c r="T55" s="50"/>
      <c r="V55" s="46"/>
      <c r="W55" s="49"/>
      <c r="X55" s="49"/>
      <c r="Y55" s="49"/>
      <c r="Z55" s="99"/>
      <c r="AA55" s="150"/>
      <c r="AB55" s="3"/>
      <c r="AD55" s="101"/>
      <c r="AE55" s="156"/>
      <c r="AF55" s="149"/>
      <c r="AG55" s="99"/>
      <c r="AH55" s="151"/>
      <c r="AI55" s="152"/>
      <c r="AJ55" s="153"/>
      <c r="AK55" s="152"/>
    </row>
    <row r="56" spans="2:37" ht="19.899999999999999" customHeight="1" thickBot="1">
      <c r="B56" s="87" t="str">
        <f>'1월'!B56</f>
        <v>부가수입</v>
      </c>
      <c r="C56" s="85">
        <f>SUM($H$58:$H$305)</f>
        <v>0</v>
      </c>
      <c r="D56" s="81"/>
      <c r="E56" s="81"/>
      <c r="F56" s="82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58"/>
      <c r="O56" s="84"/>
      <c r="P56" s="84"/>
      <c r="Q56" s="84"/>
      <c r="R56" s="469"/>
      <c r="S56" s="483"/>
      <c r="T56" s="428"/>
      <c r="V56" s="157"/>
      <c r="W56" s="158"/>
      <c r="X56" s="58"/>
      <c r="Y56" s="149"/>
      <c r="Z56" s="84"/>
      <c r="AA56" s="168"/>
      <c r="AB56" s="40"/>
      <c r="AC56" s="157"/>
      <c r="AD56" s="101"/>
      <c r="AE56" s="158"/>
      <c r="AF56" s="149"/>
      <c r="AG56" s="84"/>
      <c r="AH56" s="172"/>
      <c r="AI56" s="161"/>
      <c r="AJ56" s="159"/>
      <c r="AK56" s="162"/>
    </row>
    <row r="57" spans="2:37" ht="19.899999999999999" customHeight="1" thickBot="1">
      <c r="B57" s="37" t="s">
        <v>0</v>
      </c>
      <c r="C57" s="38" t="s">
        <v>8</v>
      </c>
      <c r="D57" s="38" t="s">
        <v>27</v>
      </c>
      <c r="E57" s="881" t="s">
        <v>28</v>
      </c>
      <c r="F57" s="882"/>
      <c r="G57" s="892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58"/>
      <c r="W57" s="58"/>
      <c r="X57" s="58"/>
      <c r="Y57" s="58"/>
      <c r="Z57" s="58"/>
      <c r="AA57" s="169"/>
      <c r="AB57" s="40"/>
      <c r="AC57" s="58"/>
      <c r="AD57" s="58"/>
      <c r="AE57" s="58"/>
      <c r="AF57" s="58"/>
      <c r="AG57" s="58"/>
      <c r="AH57" s="173"/>
      <c r="AI57" s="58"/>
      <c r="AJ57" s="58"/>
      <c r="AK57" s="58"/>
    </row>
    <row r="58" spans="2:37" ht="18" customHeight="1">
      <c r="B58" s="8"/>
      <c r="C58" s="5"/>
      <c r="D58" s="5"/>
      <c r="E58" s="531"/>
      <c r="F58" s="557"/>
      <c r="G58" s="558"/>
      <c r="H58" s="7"/>
      <c r="I58" s="3"/>
      <c r="J58" s="8"/>
      <c r="K58" s="9"/>
      <c r="L58" s="9"/>
      <c r="M58" s="9"/>
      <c r="N58" s="479"/>
      <c r="O58" s="554"/>
      <c r="P58" s="42"/>
      <c r="Q58" s="505"/>
      <c r="R58" s="285" t="str">
        <f>IF(P58="","",P58-Q58)</f>
        <v/>
      </c>
      <c r="S58" s="285" t="str">
        <f>IF(R58="","",L55-R58)</f>
        <v/>
      </c>
      <c r="T58" s="467"/>
      <c r="V58" s="46"/>
      <c r="W58" s="49"/>
      <c r="X58" s="49"/>
      <c r="Y58" s="49"/>
      <c r="Z58" s="99"/>
      <c r="AA58" s="150"/>
      <c r="AB58" s="3"/>
      <c r="AC58" s="46"/>
      <c r="AD58" s="49"/>
      <c r="AE58" s="49"/>
      <c r="AF58" s="49"/>
      <c r="AG58" s="99"/>
      <c r="AH58" s="151"/>
      <c r="AI58" s="152"/>
      <c r="AJ58" s="150"/>
      <c r="AK58" s="154"/>
    </row>
    <row r="59" spans="2:37" ht="18" customHeight="1">
      <c r="B59" s="8"/>
      <c r="C59" s="5"/>
      <c r="D59" s="5"/>
      <c r="E59" s="480"/>
      <c r="F59" s="477"/>
      <c r="G59" s="478"/>
      <c r="H59" s="7"/>
      <c r="I59" s="3"/>
      <c r="J59" s="8"/>
      <c r="K59" s="9"/>
      <c r="L59" s="9"/>
      <c r="M59" s="9"/>
      <c r="N59" s="479"/>
      <c r="O59" s="554"/>
      <c r="P59" s="42"/>
      <c r="Q59" s="505"/>
      <c r="R59" s="285" t="str">
        <f t="shared" ref="R59:R77" si="16">IF(P59="","",P59-Q59)</f>
        <v/>
      </c>
      <c r="S59" s="285" t="str">
        <f>IF(R59="","",S58-R59)</f>
        <v/>
      </c>
      <c r="T59" s="467"/>
      <c r="V59" s="46"/>
      <c r="W59" s="49"/>
      <c r="X59" s="49"/>
      <c r="Y59" s="49"/>
      <c r="Z59" s="99"/>
      <c r="AA59" s="150"/>
      <c r="AB59" s="3"/>
      <c r="AC59" s="46"/>
      <c r="AD59" s="49"/>
      <c r="AE59" s="49"/>
      <c r="AF59" s="49"/>
      <c r="AG59" s="99"/>
      <c r="AH59" s="151"/>
      <c r="AI59" s="152"/>
      <c r="AJ59" s="150"/>
      <c r="AK59" s="154"/>
    </row>
    <row r="60" spans="2:37" ht="18" customHeight="1">
      <c r="B60" s="8"/>
      <c r="C60" s="5"/>
      <c r="D60" s="5"/>
      <c r="E60" s="480"/>
      <c r="F60" s="477"/>
      <c r="G60" s="478"/>
      <c r="H60" s="7"/>
      <c r="I60" s="3"/>
      <c r="J60" s="8"/>
      <c r="K60" s="5"/>
      <c r="L60" s="5"/>
      <c r="M60" s="5"/>
      <c r="N60" s="480"/>
      <c r="O60" s="535"/>
      <c r="P60" s="42"/>
      <c r="Q60" s="505"/>
      <c r="R60" s="285" t="str">
        <f t="shared" si="16"/>
        <v/>
      </c>
      <c r="S60" s="285" t="str">
        <f t="shared" ref="S60:S77" si="17">IF(R60="","",S59-R60)</f>
        <v/>
      </c>
      <c r="T60" s="468"/>
      <c r="V60" s="46"/>
      <c r="W60" s="49"/>
      <c r="X60" s="49"/>
      <c r="Y60" s="49"/>
      <c r="Z60" s="99"/>
      <c r="AA60" s="150"/>
      <c r="AB60" s="3"/>
      <c r="AC60" s="46"/>
      <c r="AD60" s="49"/>
      <c r="AE60" s="49"/>
      <c r="AF60" s="49"/>
      <c r="AG60" s="99"/>
      <c r="AH60" s="151"/>
      <c r="AI60" s="152"/>
      <c r="AJ60" s="150"/>
      <c r="AK60" s="154"/>
    </row>
    <row r="61" spans="2:37" ht="18" customHeight="1">
      <c r="B61" s="8"/>
      <c r="C61" s="5"/>
      <c r="D61" s="5"/>
      <c r="E61" s="480"/>
      <c r="F61" s="477"/>
      <c r="G61" s="478"/>
      <c r="H61" s="7"/>
      <c r="I61" s="3"/>
      <c r="J61" s="8"/>
      <c r="K61" s="5"/>
      <c r="L61" s="5"/>
      <c r="M61" s="5"/>
      <c r="N61" s="480"/>
      <c r="O61" s="535"/>
      <c r="P61" s="42"/>
      <c r="Q61" s="505"/>
      <c r="R61" s="285" t="str">
        <f t="shared" si="16"/>
        <v/>
      </c>
      <c r="S61" s="285" t="str">
        <f t="shared" si="17"/>
        <v/>
      </c>
      <c r="T61" s="467"/>
      <c r="V61" s="46"/>
      <c r="W61" s="49"/>
      <c r="X61" s="49"/>
      <c r="Y61" s="49"/>
      <c r="Z61" s="99"/>
      <c r="AA61" s="150"/>
      <c r="AB61" s="3"/>
      <c r="AC61" s="46"/>
      <c r="AD61" s="49"/>
      <c r="AE61" s="49"/>
      <c r="AF61" s="49"/>
      <c r="AG61" s="99"/>
      <c r="AH61" s="151"/>
      <c r="AI61" s="152"/>
      <c r="AJ61" s="150"/>
      <c r="AK61" s="154"/>
    </row>
    <row r="62" spans="2:37" ht="18" customHeight="1">
      <c r="B62" s="8"/>
      <c r="C62" s="5"/>
      <c r="D62" s="5"/>
      <c r="E62" s="480"/>
      <c r="F62" s="477"/>
      <c r="G62" s="478"/>
      <c r="H62" s="7"/>
      <c r="I62" s="3"/>
      <c r="J62" s="8"/>
      <c r="K62" s="9"/>
      <c r="L62" s="9"/>
      <c r="M62" s="9"/>
      <c r="N62" s="479"/>
      <c r="O62" s="554"/>
      <c r="P62" s="42"/>
      <c r="Q62" s="505"/>
      <c r="R62" s="285" t="str">
        <f t="shared" si="16"/>
        <v/>
      </c>
      <c r="S62" s="285" t="str">
        <f t="shared" si="17"/>
        <v/>
      </c>
      <c r="T62" s="468"/>
      <c r="V62" s="46"/>
      <c r="W62" s="49"/>
      <c r="X62" s="49"/>
      <c r="Y62" s="49"/>
      <c r="Z62" s="99"/>
      <c r="AA62" s="150"/>
      <c r="AB62" s="3"/>
      <c r="AC62" s="46"/>
      <c r="AD62" s="49"/>
      <c r="AE62" s="49"/>
      <c r="AF62" s="49"/>
      <c r="AG62" s="99"/>
      <c r="AH62" s="151"/>
      <c r="AI62" s="152"/>
      <c r="AJ62" s="150"/>
      <c r="AK62" s="154"/>
    </row>
    <row r="63" spans="2:37" ht="18" customHeight="1">
      <c r="B63" s="8"/>
      <c r="C63" s="5"/>
      <c r="D63" s="5"/>
      <c r="E63" s="480"/>
      <c r="F63" s="477"/>
      <c r="G63" s="478"/>
      <c r="H63" s="7"/>
      <c r="I63" s="3"/>
      <c r="J63" s="8"/>
      <c r="K63" s="5"/>
      <c r="L63" s="5"/>
      <c r="M63" s="5"/>
      <c r="N63" s="480"/>
      <c r="O63" s="535"/>
      <c r="P63" s="42"/>
      <c r="Q63" s="505"/>
      <c r="R63" s="285" t="str">
        <f t="shared" si="16"/>
        <v/>
      </c>
      <c r="S63" s="285" t="str">
        <f t="shared" si="17"/>
        <v/>
      </c>
      <c r="T63" s="467"/>
      <c r="V63" s="46"/>
      <c r="W63" s="49"/>
      <c r="X63" s="49"/>
      <c r="Y63" s="49"/>
      <c r="Z63" s="99"/>
      <c r="AA63" s="150"/>
      <c r="AB63" s="3"/>
      <c r="AC63" s="46"/>
      <c r="AD63" s="49"/>
      <c r="AE63" s="49"/>
      <c r="AF63" s="49"/>
      <c r="AG63" s="99"/>
      <c r="AH63" s="151"/>
      <c r="AI63" s="152"/>
      <c r="AJ63" s="150"/>
      <c r="AK63" s="154"/>
    </row>
    <row r="64" spans="2:37" ht="18" customHeight="1">
      <c r="B64" s="8"/>
      <c r="C64" s="5"/>
      <c r="D64" s="5"/>
      <c r="E64" s="480"/>
      <c r="F64" s="477"/>
      <c r="G64" s="478"/>
      <c r="H64" s="7"/>
      <c r="I64" s="3"/>
      <c r="J64" s="8"/>
      <c r="K64" s="9"/>
      <c r="L64" s="9"/>
      <c r="M64" s="9"/>
      <c r="N64" s="479"/>
      <c r="O64" s="554"/>
      <c r="P64" s="42"/>
      <c r="Q64" s="505"/>
      <c r="R64" s="285" t="str">
        <f t="shared" si="16"/>
        <v/>
      </c>
      <c r="S64" s="285" t="str">
        <f t="shared" si="17"/>
        <v/>
      </c>
      <c r="T64" s="468"/>
      <c r="V64" s="46"/>
      <c r="W64" s="49"/>
      <c r="X64" s="49"/>
      <c r="Y64" s="49"/>
      <c r="Z64" s="99"/>
      <c r="AA64" s="150"/>
      <c r="AB64" s="3"/>
      <c r="AC64" s="46"/>
      <c r="AD64" s="49"/>
      <c r="AE64" s="49"/>
      <c r="AF64" s="49"/>
      <c r="AG64" s="99"/>
      <c r="AH64" s="151"/>
      <c r="AI64" s="152"/>
      <c r="AJ64" s="150"/>
      <c r="AK64" s="154"/>
    </row>
    <row r="65" spans="2:37" ht="18" customHeight="1">
      <c r="B65" s="8"/>
      <c r="C65" s="5"/>
      <c r="D65" s="5"/>
      <c r="E65" s="480"/>
      <c r="F65" s="477"/>
      <c r="G65" s="478"/>
      <c r="H65" s="7"/>
      <c r="I65" s="3"/>
      <c r="J65" s="8"/>
      <c r="K65" s="5"/>
      <c r="L65" s="5"/>
      <c r="M65" s="5"/>
      <c r="N65" s="480"/>
      <c r="O65" s="535"/>
      <c r="P65" s="42"/>
      <c r="Q65" s="505"/>
      <c r="R65" s="285" t="str">
        <f t="shared" si="16"/>
        <v/>
      </c>
      <c r="S65" s="285" t="str">
        <f t="shared" si="17"/>
        <v/>
      </c>
      <c r="T65" s="402"/>
      <c r="V65" s="46"/>
      <c r="W65" s="49"/>
      <c r="X65" s="49"/>
      <c r="Y65" s="49"/>
      <c r="Z65" s="99"/>
      <c r="AA65" s="150"/>
      <c r="AB65" s="3"/>
      <c r="AC65" s="46"/>
      <c r="AD65" s="49"/>
      <c r="AE65" s="49"/>
      <c r="AF65" s="49"/>
      <c r="AG65" s="99"/>
      <c r="AH65" s="151"/>
      <c r="AI65" s="152"/>
      <c r="AJ65" s="150"/>
      <c r="AK65" s="154"/>
    </row>
    <row r="66" spans="2:37" ht="18" customHeight="1">
      <c r="B66" s="8"/>
      <c r="C66" s="5"/>
      <c r="D66" s="5"/>
      <c r="E66" s="480"/>
      <c r="F66" s="477"/>
      <c r="G66" s="478"/>
      <c r="H66" s="7"/>
      <c r="I66" s="3"/>
      <c r="J66" s="8"/>
      <c r="K66" s="5"/>
      <c r="L66" s="5"/>
      <c r="M66" s="5"/>
      <c r="N66" s="480"/>
      <c r="O66" s="535"/>
      <c r="P66" s="505"/>
      <c r="Q66" s="505"/>
      <c r="R66" s="285" t="str">
        <f t="shared" si="16"/>
        <v/>
      </c>
      <c r="S66" s="285" t="str">
        <f t="shared" si="17"/>
        <v/>
      </c>
      <c r="T66" s="402"/>
      <c r="V66" s="46"/>
      <c r="W66" s="49"/>
      <c r="X66" s="49"/>
      <c r="Y66" s="49"/>
      <c r="Z66" s="99"/>
      <c r="AA66" s="150"/>
      <c r="AB66" s="3"/>
      <c r="AC66" s="46"/>
      <c r="AD66" s="49"/>
      <c r="AE66" s="49"/>
      <c r="AF66" s="49"/>
      <c r="AG66" s="99"/>
      <c r="AH66" s="151"/>
      <c r="AI66" s="152"/>
      <c r="AJ66" s="150"/>
      <c r="AK66" s="154"/>
    </row>
    <row r="67" spans="2:37" ht="18" customHeight="1">
      <c r="B67" s="8"/>
      <c r="C67" s="5"/>
      <c r="D67" s="5"/>
      <c r="E67" s="480"/>
      <c r="F67" s="477"/>
      <c r="G67" s="478"/>
      <c r="H67" s="7"/>
      <c r="I67" s="3"/>
      <c r="J67" s="4"/>
      <c r="K67" s="5"/>
      <c r="L67" s="5"/>
      <c r="M67" s="5"/>
      <c r="N67" s="480"/>
      <c r="O67" s="535"/>
      <c r="P67" s="507"/>
      <c r="Q67" s="507"/>
      <c r="R67" s="285" t="str">
        <f t="shared" si="16"/>
        <v/>
      </c>
      <c r="S67" s="285" t="str">
        <f t="shared" si="17"/>
        <v/>
      </c>
      <c r="T67" s="401"/>
      <c r="U67" s="3"/>
      <c r="V67" s="46"/>
      <c r="W67" s="49"/>
      <c r="X67" s="49"/>
      <c r="Y67" s="49"/>
      <c r="Z67" s="99"/>
      <c r="AA67" s="150"/>
      <c r="AB67" s="3"/>
      <c r="AC67" s="46"/>
      <c r="AD67" s="49"/>
      <c r="AE67" s="49"/>
      <c r="AF67" s="49"/>
      <c r="AG67" s="99"/>
      <c r="AH67" s="151"/>
      <c r="AI67" s="152"/>
      <c r="AJ67" s="150"/>
      <c r="AK67" s="154"/>
    </row>
    <row r="68" spans="2:37" ht="18" customHeight="1">
      <c r="B68" s="8"/>
      <c r="C68" s="5"/>
      <c r="D68" s="5"/>
      <c r="E68" s="480"/>
      <c r="F68" s="477"/>
      <c r="G68" s="478"/>
      <c r="H68" s="7"/>
      <c r="I68" s="3"/>
      <c r="J68" s="4"/>
      <c r="K68" s="5"/>
      <c r="L68" s="5"/>
      <c r="M68" s="5"/>
      <c r="N68" s="480"/>
      <c r="O68" s="535"/>
      <c r="P68" s="507"/>
      <c r="Q68" s="507"/>
      <c r="R68" s="285" t="str">
        <f t="shared" si="16"/>
        <v/>
      </c>
      <c r="S68" s="285" t="str">
        <f t="shared" si="17"/>
        <v/>
      </c>
      <c r="T68" s="401"/>
      <c r="U68" s="3"/>
      <c r="V68" s="46"/>
      <c r="W68" s="49"/>
      <c r="X68" s="49"/>
      <c r="Y68" s="49"/>
      <c r="Z68" s="99"/>
      <c r="AA68" s="150"/>
      <c r="AB68" s="3"/>
      <c r="AC68" s="46"/>
      <c r="AD68" s="49"/>
      <c r="AE68" s="49"/>
      <c r="AF68" s="49"/>
      <c r="AG68" s="99"/>
      <c r="AH68" s="151"/>
      <c r="AI68" s="152"/>
      <c r="AJ68" s="150"/>
      <c r="AK68" s="154"/>
    </row>
    <row r="69" spans="2:37" ht="18" customHeight="1">
      <c r="B69" s="8"/>
      <c r="C69" s="5"/>
      <c r="D69" s="5"/>
      <c r="E69" s="480"/>
      <c r="F69" s="477"/>
      <c r="G69" s="478"/>
      <c r="H69" s="7"/>
      <c r="I69" s="3"/>
      <c r="J69" s="4"/>
      <c r="K69" s="5"/>
      <c r="L69" s="5"/>
      <c r="M69" s="5"/>
      <c r="N69" s="480"/>
      <c r="O69" s="535"/>
      <c r="P69" s="507"/>
      <c r="Q69" s="507"/>
      <c r="R69" s="285" t="str">
        <f t="shared" si="16"/>
        <v/>
      </c>
      <c r="S69" s="285" t="str">
        <f t="shared" si="17"/>
        <v/>
      </c>
      <c r="T69" s="401"/>
      <c r="U69" s="3"/>
      <c r="V69" s="46"/>
      <c r="W69" s="49"/>
      <c r="X69" s="49"/>
      <c r="Y69" s="49"/>
      <c r="Z69" s="99"/>
      <c r="AA69" s="150"/>
      <c r="AB69" s="3"/>
      <c r="AC69" s="46"/>
      <c r="AD69" s="49"/>
      <c r="AE69" s="49"/>
      <c r="AF69" s="49"/>
      <c r="AG69" s="99"/>
      <c r="AH69" s="151"/>
      <c r="AI69" s="152"/>
      <c r="AJ69" s="150"/>
      <c r="AK69" s="154"/>
    </row>
    <row r="70" spans="2:37" ht="18" customHeight="1">
      <c r="B70" s="8"/>
      <c r="C70" s="5"/>
      <c r="D70" s="5"/>
      <c r="E70" s="480"/>
      <c r="F70" s="477"/>
      <c r="G70" s="478"/>
      <c r="H70" s="7"/>
      <c r="I70" s="3"/>
      <c r="J70" s="4"/>
      <c r="K70" s="5"/>
      <c r="L70" s="5"/>
      <c r="M70" s="5"/>
      <c r="N70" s="480"/>
      <c r="O70" s="535"/>
      <c r="P70" s="507"/>
      <c r="Q70" s="507"/>
      <c r="R70" s="285" t="str">
        <f t="shared" si="16"/>
        <v/>
      </c>
      <c r="S70" s="285" t="str">
        <f t="shared" si="17"/>
        <v/>
      </c>
      <c r="T70" s="401"/>
      <c r="U70" s="3"/>
      <c r="V70" s="46"/>
      <c r="W70" s="49"/>
      <c r="X70" s="49"/>
      <c r="Y70" s="49"/>
      <c r="Z70" s="99"/>
      <c r="AA70" s="150"/>
      <c r="AB70" s="3"/>
      <c r="AC70" s="46"/>
      <c r="AD70" s="49"/>
      <c r="AE70" s="49"/>
      <c r="AF70" s="49"/>
      <c r="AG70" s="99"/>
      <c r="AH70" s="151"/>
      <c r="AI70" s="152"/>
      <c r="AJ70" s="150"/>
      <c r="AK70" s="154"/>
    </row>
    <row r="71" spans="2:37" ht="18" customHeight="1">
      <c r="B71" s="8"/>
      <c r="C71" s="5"/>
      <c r="D71" s="5"/>
      <c r="E71" s="480"/>
      <c r="F71" s="477"/>
      <c r="G71" s="478"/>
      <c r="H71" s="7"/>
      <c r="I71" s="3"/>
      <c r="J71" s="4"/>
      <c r="K71" s="5"/>
      <c r="L71" s="5"/>
      <c r="M71" s="5"/>
      <c r="N71" s="480"/>
      <c r="O71" s="535"/>
      <c r="P71" s="507"/>
      <c r="Q71" s="507"/>
      <c r="R71" s="285" t="str">
        <f t="shared" si="16"/>
        <v/>
      </c>
      <c r="S71" s="285" t="str">
        <f t="shared" si="17"/>
        <v/>
      </c>
      <c r="T71" s="401"/>
      <c r="U71" s="3"/>
      <c r="V71" s="46"/>
      <c r="W71" s="49"/>
      <c r="X71" s="49"/>
      <c r="Y71" s="49"/>
      <c r="Z71" s="99"/>
      <c r="AA71" s="150"/>
      <c r="AB71" s="3"/>
      <c r="AC71" s="46"/>
      <c r="AD71" s="49"/>
      <c r="AE71" s="49"/>
      <c r="AF71" s="49"/>
      <c r="AG71" s="99"/>
      <c r="AH71" s="151"/>
      <c r="AI71" s="152"/>
      <c r="AJ71" s="150"/>
      <c r="AK71" s="154"/>
    </row>
    <row r="72" spans="2:37" ht="18" customHeight="1">
      <c r="B72" s="8"/>
      <c r="C72" s="5"/>
      <c r="D72" s="5"/>
      <c r="E72" s="480"/>
      <c r="F72" s="477"/>
      <c r="G72" s="478"/>
      <c r="H72" s="7"/>
      <c r="I72" s="3"/>
      <c r="J72" s="4"/>
      <c r="K72" s="5"/>
      <c r="L72" s="5"/>
      <c r="M72" s="5"/>
      <c r="N72" s="480"/>
      <c r="O72" s="535"/>
      <c r="P72" s="507"/>
      <c r="Q72" s="507"/>
      <c r="R72" s="285" t="str">
        <f t="shared" si="16"/>
        <v/>
      </c>
      <c r="S72" s="285" t="str">
        <f t="shared" si="17"/>
        <v/>
      </c>
      <c r="T72" s="401"/>
      <c r="U72" s="3"/>
      <c r="V72" s="3"/>
      <c r="W72" s="3"/>
      <c r="X72" s="3"/>
      <c r="Y72" s="49"/>
      <c r="Z72" s="99"/>
      <c r="AA72" s="150"/>
      <c r="AB72" s="3"/>
      <c r="AC72" s="46"/>
      <c r="AD72" s="49"/>
      <c r="AE72" s="49"/>
      <c r="AF72" s="49"/>
      <c r="AG72" s="99"/>
      <c r="AH72" s="151"/>
      <c r="AI72" s="152"/>
      <c r="AJ72" s="150"/>
      <c r="AK72" s="154"/>
    </row>
    <row r="73" spans="2:37" ht="18" customHeight="1">
      <c r="B73" s="8"/>
      <c r="C73" s="5"/>
      <c r="D73" s="5"/>
      <c r="E73" s="480"/>
      <c r="F73" s="477"/>
      <c r="G73" s="478"/>
      <c r="H73" s="7"/>
      <c r="I73" s="3"/>
      <c r="J73" s="8"/>
      <c r="K73" s="5"/>
      <c r="L73" s="5"/>
      <c r="M73" s="5"/>
      <c r="N73" s="480"/>
      <c r="O73" s="535"/>
      <c r="P73" s="505"/>
      <c r="Q73" s="505"/>
      <c r="R73" s="285" t="str">
        <f t="shared" si="16"/>
        <v/>
      </c>
      <c r="S73" s="285" t="str">
        <f t="shared" si="17"/>
        <v/>
      </c>
      <c r="T73" s="402"/>
      <c r="U73" s="3"/>
      <c r="V73" s="3"/>
      <c r="W73" s="3"/>
      <c r="X73" s="3"/>
      <c r="Y73" s="49"/>
      <c r="Z73" s="99"/>
      <c r="AA73" s="150"/>
      <c r="AB73" s="3"/>
      <c r="AC73" s="46"/>
      <c r="AD73" s="49"/>
      <c r="AE73" s="49"/>
      <c r="AF73" s="49"/>
      <c r="AG73" s="99"/>
      <c r="AH73" s="151"/>
      <c r="AI73" s="152"/>
      <c r="AJ73" s="150"/>
      <c r="AK73" s="154"/>
    </row>
    <row r="74" spans="2:37" ht="18" customHeight="1">
      <c r="B74" s="8"/>
      <c r="C74" s="5"/>
      <c r="D74" s="5"/>
      <c r="E74" s="480"/>
      <c r="F74" s="477"/>
      <c r="G74" s="478"/>
      <c r="H74" s="7"/>
      <c r="I74" s="3"/>
      <c r="J74" s="8"/>
      <c r="K74" s="5"/>
      <c r="L74" s="5"/>
      <c r="M74" s="5"/>
      <c r="N74" s="480"/>
      <c r="O74" s="535"/>
      <c r="P74" s="505"/>
      <c r="Q74" s="505"/>
      <c r="R74" s="285" t="str">
        <f t="shared" si="16"/>
        <v/>
      </c>
      <c r="S74" s="285" t="str">
        <f t="shared" si="17"/>
        <v/>
      </c>
      <c r="T74" s="402"/>
      <c r="U74" s="3"/>
      <c r="V74" s="3"/>
      <c r="W74" s="3"/>
      <c r="X74" s="3"/>
      <c r="Y74" s="49"/>
      <c r="Z74" s="99"/>
      <c r="AA74" s="150"/>
      <c r="AB74" s="3"/>
      <c r="AC74" s="46"/>
      <c r="AD74" s="49"/>
      <c r="AE74" s="49"/>
      <c r="AF74" s="49"/>
      <c r="AG74" s="99"/>
      <c r="AH74" s="151"/>
      <c r="AI74" s="152"/>
      <c r="AJ74" s="150"/>
      <c r="AK74" s="154"/>
    </row>
    <row r="75" spans="2:37" ht="18" customHeight="1">
      <c r="B75" s="4"/>
      <c r="C75" s="5"/>
      <c r="D75" s="5"/>
      <c r="E75" s="480"/>
      <c r="F75" s="477"/>
      <c r="G75" s="478"/>
      <c r="H75" s="7"/>
      <c r="I75" s="3"/>
      <c r="J75" s="8"/>
      <c r="K75" s="5"/>
      <c r="L75" s="5"/>
      <c r="M75" s="5"/>
      <c r="N75" s="480"/>
      <c r="O75" s="535"/>
      <c r="P75" s="505"/>
      <c r="Q75" s="505"/>
      <c r="R75" s="285" t="str">
        <f t="shared" si="16"/>
        <v/>
      </c>
      <c r="S75" s="285" t="str">
        <f t="shared" si="17"/>
        <v/>
      </c>
      <c r="T75" s="402"/>
      <c r="U75" s="3"/>
      <c r="V75" s="3"/>
      <c r="W75" s="3"/>
      <c r="X75" s="3"/>
      <c r="Y75" s="49"/>
      <c r="Z75" s="99"/>
      <c r="AA75" s="150"/>
      <c r="AB75" s="3"/>
      <c r="AC75" s="46"/>
      <c r="AD75" s="49"/>
      <c r="AE75" s="49"/>
      <c r="AF75" s="49"/>
      <c r="AG75" s="99"/>
      <c r="AH75" s="151"/>
      <c r="AI75" s="152"/>
      <c r="AJ75" s="150"/>
      <c r="AK75" s="154"/>
    </row>
    <row r="76" spans="2:37" ht="18" customHeight="1">
      <c r="B76" s="4"/>
      <c r="C76" s="5"/>
      <c r="D76" s="5"/>
      <c r="E76" s="480"/>
      <c r="F76" s="477"/>
      <c r="G76" s="478"/>
      <c r="H76" s="7"/>
      <c r="I76" s="3"/>
      <c r="J76" s="8"/>
      <c r="K76" s="5"/>
      <c r="L76" s="5"/>
      <c r="M76" s="5"/>
      <c r="N76" s="480"/>
      <c r="O76" s="535"/>
      <c r="P76" s="505"/>
      <c r="Q76" s="505"/>
      <c r="R76" s="285" t="str">
        <f t="shared" si="16"/>
        <v/>
      </c>
      <c r="S76" s="285" t="str">
        <f t="shared" si="17"/>
        <v/>
      </c>
      <c r="T76" s="402"/>
      <c r="U76" s="3"/>
      <c r="V76" s="46"/>
      <c r="W76" s="49"/>
      <c r="X76" s="49"/>
      <c r="Y76" s="49"/>
      <c r="Z76" s="99"/>
      <c r="AA76" s="150"/>
      <c r="AB76" s="3"/>
      <c r="AC76" s="46"/>
      <c r="AD76" s="49"/>
      <c r="AE76" s="49"/>
      <c r="AF76" s="49"/>
      <c r="AG76" s="99"/>
      <c r="AH76" s="151"/>
      <c r="AI76" s="152"/>
      <c r="AJ76" s="150"/>
      <c r="AK76" s="154"/>
    </row>
    <row r="77" spans="2:37" ht="18" customHeight="1">
      <c r="B77" s="4"/>
      <c r="C77" s="5"/>
      <c r="D77" s="5"/>
      <c r="E77" s="480"/>
      <c r="F77" s="477"/>
      <c r="G77" s="478"/>
      <c r="H77" s="7"/>
      <c r="I77" s="3"/>
      <c r="J77" s="8"/>
      <c r="K77" s="5"/>
      <c r="L77" s="5"/>
      <c r="M77" s="5"/>
      <c r="N77" s="480"/>
      <c r="O77" s="535"/>
      <c r="P77" s="505"/>
      <c r="Q77" s="505"/>
      <c r="R77" s="285" t="str">
        <f t="shared" si="16"/>
        <v/>
      </c>
      <c r="S77" s="285" t="str">
        <f t="shared" si="17"/>
        <v/>
      </c>
      <c r="T77" s="402"/>
      <c r="U77" s="3"/>
      <c r="V77" s="46"/>
      <c r="W77" s="49"/>
      <c r="X77" s="49"/>
      <c r="Y77" s="49"/>
      <c r="Z77" s="99"/>
      <c r="AA77" s="150"/>
      <c r="AB77" s="3"/>
      <c r="AC77" s="46"/>
      <c r="AD77" s="49"/>
      <c r="AE77" s="49"/>
      <c r="AF77" s="49"/>
      <c r="AG77" s="99"/>
      <c r="AH77" s="151"/>
      <c r="AI77" s="152"/>
      <c r="AJ77" s="150"/>
      <c r="AK77" s="154"/>
    </row>
    <row r="78" spans="2:37" ht="18" customHeight="1">
      <c r="B78" s="4"/>
      <c r="C78" s="5"/>
      <c r="D78" s="5"/>
      <c r="E78" s="480"/>
      <c r="F78" s="477"/>
      <c r="G78" s="478"/>
      <c r="H78" s="7"/>
      <c r="I78" s="3"/>
      <c r="J78" s="76"/>
      <c r="K78" s="79"/>
      <c r="L78" s="79"/>
      <c r="M78" s="79"/>
      <c r="N78" s="79"/>
      <c r="O78" s="77"/>
      <c r="P78" s="77"/>
      <c r="Q78" s="540"/>
      <c r="R78" s="541"/>
      <c r="S78" s="541"/>
      <c r="T78" s="542"/>
      <c r="U78" s="3"/>
      <c r="V78" s="46"/>
      <c r="W78" s="49"/>
      <c r="X78" s="49"/>
      <c r="Y78" s="49"/>
      <c r="Z78" s="99"/>
      <c r="AA78" s="150"/>
      <c r="AB78" s="3"/>
      <c r="AC78" s="46"/>
      <c r="AD78" s="49"/>
      <c r="AE78" s="49"/>
      <c r="AF78" s="49"/>
      <c r="AG78" s="99"/>
      <c r="AH78" s="151"/>
      <c r="AI78" s="152"/>
      <c r="AJ78" s="150"/>
      <c r="AK78" s="154"/>
    </row>
    <row r="79" spans="2:37" ht="18" customHeight="1" thickBot="1">
      <c r="B79" s="4"/>
      <c r="C79" s="5"/>
      <c r="D79" s="5"/>
      <c r="E79" s="480"/>
      <c r="F79" s="477"/>
      <c r="G79" s="478"/>
      <c r="H79" s="7"/>
      <c r="I79" s="3"/>
      <c r="J79" s="88" t="s">
        <v>273</v>
      </c>
      <c r="K79" s="510"/>
      <c r="L79" s="510"/>
      <c r="M79" s="510"/>
      <c r="N79" s="510"/>
      <c r="O79" s="511"/>
      <c r="P79" s="511"/>
      <c r="Q79" s="512"/>
      <c r="R79" s="101" t="s">
        <v>215</v>
      </c>
      <c r="S79" s="450">
        <f>L55-SUM(P58:P77)</f>
        <v>0</v>
      </c>
      <c r="T79" s="513"/>
      <c r="V79" s="46"/>
      <c r="W79" s="49"/>
      <c r="X79" s="49"/>
      <c r="Y79" s="49"/>
      <c r="Z79" s="99"/>
      <c r="AA79" s="150"/>
      <c r="AB79" s="3"/>
      <c r="AC79" s="46"/>
      <c r="AD79" s="49"/>
      <c r="AE79" s="49"/>
      <c r="AF79" s="49"/>
      <c r="AG79" s="99"/>
      <c r="AH79" s="151"/>
      <c r="AI79" s="152"/>
      <c r="AJ79" s="150"/>
      <c r="AK79" s="154"/>
    </row>
    <row r="80" spans="2:37" ht="18" customHeight="1" thickBot="1">
      <c r="B80" s="4"/>
      <c r="C80" s="5"/>
      <c r="D80" s="5"/>
      <c r="E80" s="480"/>
      <c r="F80" s="477"/>
      <c r="G80" s="478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38" t="s">
        <v>258</v>
      </c>
      <c r="Q80" s="38" t="s">
        <v>271</v>
      </c>
      <c r="R80" s="38" t="s">
        <v>257</v>
      </c>
      <c r="S80" s="38" t="s">
        <v>214</v>
      </c>
      <c r="T80" s="39" t="s">
        <v>67</v>
      </c>
      <c r="V80" s="49"/>
      <c r="W80" s="3"/>
      <c r="X80" s="3"/>
      <c r="Y80" s="49"/>
      <c r="Z80" s="99"/>
      <c r="AA80" s="150"/>
      <c r="AB80" s="3"/>
      <c r="AC80" s="46"/>
      <c r="AD80" s="49"/>
      <c r="AE80" s="49"/>
      <c r="AF80" s="49"/>
      <c r="AG80" s="99"/>
      <c r="AH80" s="151"/>
      <c r="AI80" s="152"/>
      <c r="AJ80" s="150"/>
      <c r="AK80" s="154"/>
    </row>
    <row r="81" spans="2:37" ht="18" customHeight="1">
      <c r="B81" s="4"/>
      <c r="C81" s="5"/>
      <c r="D81" s="5"/>
      <c r="E81" s="480"/>
      <c r="F81" s="477"/>
      <c r="G81" s="478"/>
      <c r="H81" s="7"/>
      <c r="I81" s="3"/>
      <c r="J81" s="8"/>
      <c r="K81" s="5"/>
      <c r="L81" s="5"/>
      <c r="M81" s="5"/>
      <c r="N81" s="480"/>
      <c r="O81" s="535"/>
      <c r="P81" s="505"/>
      <c r="Q81" s="505"/>
      <c r="R81" s="285" t="str">
        <f>IF(P81="","",P81-Q81)</f>
        <v/>
      </c>
      <c r="S81" s="285" t="str">
        <f>IF(R81="","",S79-R81)</f>
        <v/>
      </c>
      <c r="T81" s="402"/>
      <c r="V81" s="49"/>
      <c r="W81" s="49"/>
      <c r="X81" s="49"/>
      <c r="Y81" s="49"/>
      <c r="Z81" s="99"/>
      <c r="AA81" s="150"/>
      <c r="AB81" s="3"/>
      <c r="AC81" s="46"/>
      <c r="AD81" s="49"/>
      <c r="AE81" s="49"/>
      <c r="AF81" s="49"/>
      <c r="AG81" s="99"/>
      <c r="AH81" s="151"/>
      <c r="AI81" s="152"/>
      <c r="AJ81" s="150"/>
      <c r="AK81" s="154"/>
    </row>
    <row r="82" spans="2:37" ht="18" customHeight="1">
      <c r="B82" s="4"/>
      <c r="C82" s="5"/>
      <c r="D82" s="5"/>
      <c r="E82" s="480"/>
      <c r="F82" s="477"/>
      <c r="G82" s="478"/>
      <c r="H82" s="7"/>
      <c r="I82" s="3"/>
      <c r="J82" s="8"/>
      <c r="K82" s="5"/>
      <c r="L82" s="5"/>
      <c r="M82" s="5"/>
      <c r="N82" s="480"/>
      <c r="O82" s="535"/>
      <c r="P82" s="505"/>
      <c r="Q82" s="505"/>
      <c r="R82" s="285" t="str">
        <f t="shared" ref="R82:R145" si="18">IF(P82="","",P82-Q82)</f>
        <v/>
      </c>
      <c r="S82" s="285" t="str">
        <f>IF(R82="","",S81-R82)</f>
        <v/>
      </c>
      <c r="T82" s="402"/>
      <c r="V82" s="236"/>
      <c r="W82" s="620"/>
      <c r="X82" s="484"/>
      <c r="Y82" s="621"/>
      <c r="Z82" s="99"/>
      <c r="AA82" s="150"/>
      <c r="AB82" s="3"/>
      <c r="AC82" s="46"/>
      <c r="AD82" s="49"/>
      <c r="AE82" s="49"/>
      <c r="AF82" s="49"/>
      <c r="AG82" s="99"/>
      <c r="AH82" s="151"/>
      <c r="AI82" s="152"/>
      <c r="AJ82" s="150"/>
      <c r="AK82" s="154"/>
    </row>
    <row r="83" spans="2:37" ht="18" customHeight="1">
      <c r="B83" s="4"/>
      <c r="C83" s="5"/>
      <c r="D83" s="5"/>
      <c r="E83" s="480"/>
      <c r="F83" s="477"/>
      <c r="G83" s="478"/>
      <c r="H83" s="7"/>
      <c r="I83" s="3"/>
      <c r="J83" s="8"/>
      <c r="K83" s="5"/>
      <c r="L83" s="5"/>
      <c r="M83" s="5"/>
      <c r="N83" s="480"/>
      <c r="O83" s="535"/>
      <c r="P83" s="505"/>
      <c r="Q83" s="505"/>
      <c r="R83" s="285" t="str">
        <f t="shared" si="18"/>
        <v/>
      </c>
      <c r="S83" s="285" t="str">
        <f>IF(R83="","",S82-R83)</f>
        <v/>
      </c>
      <c r="T83" s="402"/>
      <c r="V83" s="236"/>
      <c r="W83" s="620"/>
      <c r="X83" s="484"/>
      <c r="Y83" s="621"/>
      <c r="Z83" s="99"/>
      <c r="AA83" s="150"/>
      <c r="AB83" s="3"/>
      <c r="AC83" s="46"/>
      <c r="AD83" s="49"/>
      <c r="AE83" s="49"/>
      <c r="AF83" s="49"/>
      <c r="AG83" s="99"/>
      <c r="AH83" s="151"/>
      <c r="AI83" s="152"/>
      <c r="AJ83" s="150"/>
      <c r="AK83" s="154"/>
    </row>
    <row r="84" spans="2:37" ht="18" customHeight="1">
      <c r="B84" s="4"/>
      <c r="C84" s="5"/>
      <c r="D84" s="5"/>
      <c r="E84" s="480"/>
      <c r="F84" s="477"/>
      <c r="G84" s="478"/>
      <c r="H84" s="7"/>
      <c r="I84" s="3"/>
      <c r="J84" s="8"/>
      <c r="K84" s="5"/>
      <c r="L84" s="5"/>
      <c r="M84" s="5"/>
      <c r="N84" s="480"/>
      <c r="O84" s="535"/>
      <c r="P84" s="505"/>
      <c r="Q84" s="505"/>
      <c r="R84" s="285" t="str">
        <f t="shared" si="18"/>
        <v/>
      </c>
      <c r="S84" s="285" t="str">
        <f>IF(R84="","",S83-R84)</f>
        <v/>
      </c>
      <c r="T84" s="402"/>
      <c r="V84" s="46"/>
      <c r="W84" s="49"/>
      <c r="X84" s="49"/>
      <c r="Y84" s="49"/>
      <c r="Z84" s="99"/>
      <c r="AA84" s="150"/>
      <c r="AB84" s="3"/>
      <c r="AC84" s="46"/>
      <c r="AD84" s="49"/>
      <c r="AE84" s="49"/>
      <c r="AF84" s="49"/>
      <c r="AG84" s="99"/>
      <c r="AH84" s="151"/>
      <c r="AI84" s="152"/>
      <c r="AJ84" s="150"/>
      <c r="AK84" s="154"/>
    </row>
    <row r="85" spans="2:37" ht="18" customHeight="1">
      <c r="B85" s="4"/>
      <c r="C85" s="5"/>
      <c r="D85" s="5"/>
      <c r="E85" s="480"/>
      <c r="F85" s="477"/>
      <c r="G85" s="478"/>
      <c r="H85" s="7"/>
      <c r="I85" s="3"/>
      <c r="J85" s="8"/>
      <c r="K85" s="5"/>
      <c r="L85" s="5"/>
      <c r="M85" s="5"/>
      <c r="N85" s="480"/>
      <c r="O85" s="535"/>
      <c r="P85" s="505"/>
      <c r="Q85" s="505"/>
      <c r="R85" s="285" t="str">
        <f t="shared" si="18"/>
        <v/>
      </c>
      <c r="S85" s="285" t="str">
        <f t="shared" ref="S85:S145" si="19">IF(R85="","",S84-R85)</f>
        <v/>
      </c>
      <c r="T85" s="402"/>
      <c r="V85" s="46"/>
      <c r="W85" s="49"/>
      <c r="X85" s="49"/>
      <c r="Y85" s="49"/>
      <c r="Z85" s="99"/>
      <c r="AA85" s="150"/>
      <c r="AB85" s="3"/>
      <c r="AC85" s="46"/>
      <c r="AD85" s="49"/>
      <c r="AE85" s="49"/>
      <c r="AF85" s="49"/>
      <c r="AG85" s="99"/>
      <c r="AH85" s="151"/>
      <c r="AI85" s="152"/>
      <c r="AJ85" s="150"/>
      <c r="AK85" s="154"/>
    </row>
    <row r="86" spans="2:37" ht="18" customHeight="1">
      <c r="B86" s="4"/>
      <c r="C86" s="5"/>
      <c r="D86" s="5"/>
      <c r="E86" s="480"/>
      <c r="F86" s="477"/>
      <c r="G86" s="478"/>
      <c r="H86" s="7"/>
      <c r="I86" s="3"/>
      <c r="J86" s="8"/>
      <c r="K86" s="5"/>
      <c r="L86" s="5"/>
      <c r="M86" s="5"/>
      <c r="N86" s="480"/>
      <c r="O86" s="535"/>
      <c r="P86" s="505"/>
      <c r="Q86" s="505"/>
      <c r="R86" s="285" t="str">
        <f t="shared" si="18"/>
        <v/>
      </c>
      <c r="S86" s="285" t="str">
        <f t="shared" si="19"/>
        <v/>
      </c>
      <c r="T86" s="402"/>
      <c r="V86" s="46"/>
      <c r="W86" s="49"/>
      <c r="X86" s="49"/>
      <c r="Y86" s="49"/>
      <c r="Z86" s="99"/>
      <c r="AA86" s="150"/>
      <c r="AB86" s="3"/>
      <c r="AC86" s="46"/>
      <c r="AD86" s="49"/>
      <c r="AE86" s="49"/>
      <c r="AF86" s="49"/>
      <c r="AG86" s="99"/>
      <c r="AH86" s="151"/>
      <c r="AI86" s="152"/>
      <c r="AJ86" s="150"/>
      <c r="AK86" s="154"/>
    </row>
    <row r="87" spans="2:37" ht="18" customHeight="1">
      <c r="B87" s="4"/>
      <c r="C87" s="5"/>
      <c r="D87" s="5"/>
      <c r="E87" s="480"/>
      <c r="F87" s="477"/>
      <c r="G87" s="478"/>
      <c r="H87" s="7"/>
      <c r="I87" s="3"/>
      <c r="J87" s="8"/>
      <c r="K87" s="5"/>
      <c r="L87" s="5"/>
      <c r="M87" s="5"/>
      <c r="N87" s="480"/>
      <c r="O87" s="535"/>
      <c r="P87" s="505"/>
      <c r="Q87" s="505"/>
      <c r="R87" s="285" t="str">
        <f t="shared" si="18"/>
        <v/>
      </c>
      <c r="S87" s="285" t="str">
        <f t="shared" si="19"/>
        <v/>
      </c>
      <c r="T87" s="402"/>
      <c r="V87" s="46"/>
      <c r="W87" s="49"/>
      <c r="X87" s="49"/>
      <c r="Y87" s="49"/>
      <c r="Z87" s="99"/>
      <c r="AA87" s="150"/>
      <c r="AB87" s="3"/>
      <c r="AC87" s="46"/>
      <c r="AD87" s="49"/>
      <c r="AE87" s="49"/>
      <c r="AF87" s="49"/>
      <c r="AG87" s="99"/>
      <c r="AH87" s="151"/>
      <c r="AI87" s="152"/>
      <c r="AJ87" s="150"/>
      <c r="AK87" s="154"/>
    </row>
    <row r="88" spans="2:37" ht="18" customHeight="1">
      <c r="B88" s="4"/>
      <c r="C88" s="5"/>
      <c r="D88" s="5"/>
      <c r="E88" s="480"/>
      <c r="F88" s="477"/>
      <c r="G88" s="478"/>
      <c r="H88" s="7"/>
      <c r="I88" s="3"/>
      <c r="J88" s="8"/>
      <c r="K88" s="5"/>
      <c r="L88" s="5"/>
      <c r="M88" s="5"/>
      <c r="N88" s="480"/>
      <c r="O88" s="535"/>
      <c r="P88" s="505"/>
      <c r="Q88" s="505"/>
      <c r="R88" s="285" t="str">
        <f t="shared" si="18"/>
        <v/>
      </c>
      <c r="S88" s="285" t="str">
        <f t="shared" si="19"/>
        <v/>
      </c>
      <c r="T88" s="402"/>
      <c r="V88" s="46"/>
      <c r="W88" s="49"/>
      <c r="X88" s="49"/>
      <c r="Y88" s="49"/>
      <c r="Z88" s="99"/>
      <c r="AA88" s="150"/>
      <c r="AB88" s="3"/>
      <c r="AC88" s="46"/>
      <c r="AD88" s="49"/>
      <c r="AE88" s="49"/>
      <c r="AF88" s="49"/>
      <c r="AG88" s="99"/>
      <c r="AH88" s="151"/>
      <c r="AI88" s="152"/>
      <c r="AJ88" s="150"/>
      <c r="AK88" s="154"/>
    </row>
    <row r="89" spans="2:37" ht="18" customHeight="1">
      <c r="B89" s="4"/>
      <c r="C89" s="5"/>
      <c r="D89" s="5"/>
      <c r="E89" s="480"/>
      <c r="F89" s="477"/>
      <c r="G89" s="478"/>
      <c r="H89" s="7"/>
      <c r="I89" s="3"/>
      <c r="J89" s="8"/>
      <c r="K89" s="5"/>
      <c r="L89" s="5"/>
      <c r="M89" s="5"/>
      <c r="N89" s="480"/>
      <c r="O89" s="535"/>
      <c r="P89" s="505"/>
      <c r="Q89" s="505"/>
      <c r="R89" s="285" t="str">
        <f t="shared" si="18"/>
        <v/>
      </c>
      <c r="S89" s="285" t="str">
        <f t="shared" si="19"/>
        <v/>
      </c>
      <c r="T89" s="402"/>
      <c r="V89" s="46"/>
      <c r="W89" s="49"/>
      <c r="X89" s="49"/>
      <c r="Y89" s="49"/>
      <c r="Z89" s="99"/>
      <c r="AA89" s="150"/>
      <c r="AB89" s="3"/>
      <c r="AC89" s="46"/>
      <c r="AD89" s="49"/>
      <c r="AE89" s="49"/>
      <c r="AF89" s="49"/>
      <c r="AG89" s="99"/>
      <c r="AH89" s="151"/>
      <c r="AI89" s="152"/>
      <c r="AJ89" s="150"/>
      <c r="AK89" s="154"/>
    </row>
    <row r="90" spans="2:37" ht="18" customHeight="1">
      <c r="B90" s="4"/>
      <c r="C90" s="5"/>
      <c r="D90" s="5"/>
      <c r="E90" s="480"/>
      <c r="F90" s="477"/>
      <c r="G90" s="478"/>
      <c r="H90" s="7"/>
      <c r="I90" s="3"/>
      <c r="J90" s="8"/>
      <c r="K90" s="5"/>
      <c r="L90" s="5"/>
      <c r="M90" s="5"/>
      <c r="N90" s="480"/>
      <c r="O90" s="535"/>
      <c r="P90" s="505"/>
      <c r="Q90" s="505"/>
      <c r="R90" s="285" t="str">
        <f t="shared" si="18"/>
        <v/>
      </c>
      <c r="S90" s="285" t="str">
        <f t="shared" si="19"/>
        <v/>
      </c>
      <c r="T90" s="402"/>
      <c r="V90" s="46"/>
      <c r="W90" s="49"/>
      <c r="X90" s="49"/>
      <c r="Y90" s="49"/>
      <c r="Z90" s="99"/>
      <c r="AA90" s="150"/>
      <c r="AB90" s="3"/>
      <c r="AC90" s="46"/>
      <c r="AD90" s="49"/>
      <c r="AE90" s="49"/>
      <c r="AF90" s="49"/>
      <c r="AG90" s="99"/>
      <c r="AH90" s="151"/>
      <c r="AI90" s="152"/>
      <c r="AJ90" s="150"/>
      <c r="AK90" s="154"/>
    </row>
    <row r="91" spans="2:37" ht="18" customHeight="1">
      <c r="B91" s="4"/>
      <c r="C91" s="5"/>
      <c r="D91" s="5"/>
      <c r="E91" s="480"/>
      <c r="F91" s="477"/>
      <c r="G91" s="478"/>
      <c r="H91" s="7"/>
      <c r="I91" s="3"/>
      <c r="J91" s="8"/>
      <c r="K91" s="5"/>
      <c r="L91" s="5"/>
      <c r="M91" s="5"/>
      <c r="N91" s="480"/>
      <c r="O91" s="535"/>
      <c r="P91" s="505"/>
      <c r="Q91" s="505"/>
      <c r="R91" s="285" t="str">
        <f t="shared" si="18"/>
        <v/>
      </c>
      <c r="S91" s="285" t="str">
        <f t="shared" si="19"/>
        <v/>
      </c>
      <c r="T91" s="402"/>
      <c r="V91" s="46"/>
      <c r="W91" s="49"/>
      <c r="X91" s="49"/>
      <c r="Y91" s="49"/>
      <c r="Z91" s="99"/>
      <c r="AA91" s="150"/>
      <c r="AB91" s="3"/>
      <c r="AC91" s="46"/>
      <c r="AD91" s="49"/>
      <c r="AE91" s="49"/>
      <c r="AF91" s="49"/>
      <c r="AG91" s="99"/>
      <c r="AH91" s="151"/>
      <c r="AI91" s="152"/>
      <c r="AJ91" s="150"/>
      <c r="AK91" s="154"/>
    </row>
    <row r="92" spans="2:37" ht="18" customHeight="1">
      <c r="B92" s="4"/>
      <c r="C92" s="5"/>
      <c r="D92" s="5"/>
      <c r="E92" s="480"/>
      <c r="F92" s="477"/>
      <c r="G92" s="478"/>
      <c r="H92" s="7"/>
      <c r="I92" s="3"/>
      <c r="J92" s="8"/>
      <c r="K92" s="5"/>
      <c r="L92" s="5"/>
      <c r="M92" s="5"/>
      <c r="N92" s="480"/>
      <c r="O92" s="535"/>
      <c r="P92" s="505"/>
      <c r="Q92" s="505"/>
      <c r="R92" s="285" t="str">
        <f t="shared" si="18"/>
        <v/>
      </c>
      <c r="S92" s="285" t="str">
        <f t="shared" si="19"/>
        <v/>
      </c>
      <c r="T92" s="402"/>
      <c r="V92" s="46"/>
      <c r="W92" s="49"/>
      <c r="X92" s="49"/>
      <c r="Y92" s="49"/>
      <c r="Z92" s="99"/>
      <c r="AA92" s="150"/>
      <c r="AB92" s="3"/>
      <c r="AC92" s="46"/>
      <c r="AD92" s="49"/>
      <c r="AE92" s="49"/>
      <c r="AF92" s="49"/>
      <c r="AG92" s="99"/>
      <c r="AH92" s="151"/>
      <c r="AI92" s="152"/>
      <c r="AJ92" s="150"/>
      <c r="AK92" s="154"/>
    </row>
    <row r="93" spans="2:37" ht="18" customHeight="1">
      <c r="B93" s="4"/>
      <c r="C93" s="5"/>
      <c r="D93" s="5"/>
      <c r="E93" s="480"/>
      <c r="F93" s="477"/>
      <c r="G93" s="478"/>
      <c r="H93" s="7"/>
      <c r="I93" s="3"/>
      <c r="J93" s="8"/>
      <c r="K93" s="5"/>
      <c r="L93" s="5"/>
      <c r="M93" s="5"/>
      <c r="N93" s="480"/>
      <c r="O93" s="535"/>
      <c r="P93" s="505"/>
      <c r="Q93" s="505"/>
      <c r="R93" s="285" t="str">
        <f t="shared" si="18"/>
        <v/>
      </c>
      <c r="S93" s="285" t="str">
        <f t="shared" si="19"/>
        <v/>
      </c>
      <c r="T93" s="402"/>
      <c r="V93" s="46"/>
      <c r="W93" s="49"/>
      <c r="X93" s="49"/>
      <c r="Y93" s="49"/>
      <c r="Z93" s="99"/>
      <c r="AA93" s="150"/>
      <c r="AB93" s="3"/>
      <c r="AC93" s="46"/>
      <c r="AD93" s="49"/>
      <c r="AE93" s="49"/>
      <c r="AF93" s="49"/>
      <c r="AG93" s="99"/>
      <c r="AH93" s="151"/>
      <c r="AI93" s="152"/>
      <c r="AJ93" s="150"/>
      <c r="AK93" s="154"/>
    </row>
    <row r="94" spans="2:37" ht="18" customHeight="1">
      <c r="B94" s="4"/>
      <c r="C94" s="5"/>
      <c r="D94" s="5"/>
      <c r="E94" s="480"/>
      <c r="F94" s="477"/>
      <c r="G94" s="478"/>
      <c r="H94" s="7"/>
      <c r="I94" s="3"/>
      <c r="J94" s="8"/>
      <c r="K94" s="5"/>
      <c r="L94" s="5"/>
      <c r="M94" s="5"/>
      <c r="N94" s="480"/>
      <c r="O94" s="535"/>
      <c r="P94" s="505"/>
      <c r="Q94" s="505"/>
      <c r="R94" s="285" t="str">
        <f t="shared" si="18"/>
        <v/>
      </c>
      <c r="S94" s="285" t="str">
        <f t="shared" si="19"/>
        <v/>
      </c>
      <c r="T94" s="402"/>
      <c r="V94" s="46"/>
      <c r="W94" s="49"/>
      <c r="X94" s="49"/>
      <c r="Y94" s="49"/>
      <c r="Z94" s="99"/>
      <c r="AA94" s="150"/>
      <c r="AB94" s="3"/>
      <c r="AC94" s="46"/>
      <c r="AD94" s="49"/>
      <c r="AE94" s="49"/>
      <c r="AF94" s="49"/>
      <c r="AG94" s="99"/>
      <c r="AH94" s="151"/>
      <c r="AI94" s="152"/>
      <c r="AJ94" s="150"/>
      <c r="AK94" s="154"/>
    </row>
    <row r="95" spans="2:37" ht="18" customHeight="1">
      <c r="B95" s="4"/>
      <c r="C95" s="5"/>
      <c r="D95" s="5"/>
      <c r="E95" s="480"/>
      <c r="F95" s="477"/>
      <c r="G95" s="478"/>
      <c r="H95" s="7"/>
      <c r="I95" s="3"/>
      <c r="J95" s="8"/>
      <c r="K95" s="5"/>
      <c r="L95" s="5"/>
      <c r="M95" s="5"/>
      <c r="N95" s="480"/>
      <c r="O95" s="535"/>
      <c r="P95" s="505"/>
      <c r="Q95" s="505"/>
      <c r="R95" s="285" t="str">
        <f t="shared" si="18"/>
        <v/>
      </c>
      <c r="S95" s="285" t="str">
        <f t="shared" si="19"/>
        <v/>
      </c>
      <c r="T95" s="402"/>
      <c r="V95" s="46"/>
      <c r="W95" s="49"/>
      <c r="X95" s="49"/>
      <c r="Y95" s="49"/>
      <c r="Z95" s="99"/>
      <c r="AA95" s="150"/>
      <c r="AB95" s="3"/>
      <c r="AC95" s="46"/>
      <c r="AD95" s="49"/>
      <c r="AE95" s="49"/>
      <c r="AF95" s="49"/>
      <c r="AG95" s="99"/>
      <c r="AH95" s="151"/>
      <c r="AI95" s="152"/>
      <c r="AJ95" s="150"/>
      <c r="AK95" s="154"/>
    </row>
    <row r="96" spans="2:37" ht="18" customHeight="1">
      <c r="B96" s="4"/>
      <c r="C96" s="5"/>
      <c r="D96" s="5"/>
      <c r="E96" s="480"/>
      <c r="F96" s="477"/>
      <c r="G96" s="478"/>
      <c r="H96" s="7"/>
      <c r="I96" s="3"/>
      <c r="J96" s="8"/>
      <c r="K96" s="5"/>
      <c r="L96" s="5"/>
      <c r="M96" s="5"/>
      <c r="N96" s="480"/>
      <c r="O96" s="535"/>
      <c r="P96" s="505"/>
      <c r="Q96" s="505"/>
      <c r="R96" s="285" t="str">
        <f t="shared" si="18"/>
        <v/>
      </c>
      <c r="S96" s="285" t="str">
        <f t="shared" si="19"/>
        <v/>
      </c>
      <c r="T96" s="402"/>
      <c r="V96" s="46"/>
      <c r="W96" s="49"/>
      <c r="X96" s="49"/>
      <c r="Y96" s="49"/>
      <c r="Z96" s="99"/>
      <c r="AA96" s="150"/>
      <c r="AB96" s="3"/>
      <c r="AC96" s="46"/>
      <c r="AD96" s="49"/>
      <c r="AE96" s="49"/>
      <c r="AF96" s="49"/>
      <c r="AG96" s="99"/>
      <c r="AH96" s="151"/>
      <c r="AI96" s="152"/>
      <c r="AJ96" s="150"/>
      <c r="AK96" s="154"/>
    </row>
    <row r="97" spans="2:37" ht="18" customHeight="1">
      <c r="B97" s="4"/>
      <c r="C97" s="5"/>
      <c r="D97" s="5"/>
      <c r="E97" s="480"/>
      <c r="F97" s="477"/>
      <c r="G97" s="478"/>
      <c r="H97" s="7"/>
      <c r="I97" s="3"/>
      <c r="J97" s="8"/>
      <c r="K97" s="5"/>
      <c r="L97" s="5"/>
      <c r="M97" s="5"/>
      <c r="N97" s="480"/>
      <c r="O97" s="535"/>
      <c r="P97" s="505"/>
      <c r="Q97" s="505"/>
      <c r="R97" s="285" t="str">
        <f t="shared" si="18"/>
        <v/>
      </c>
      <c r="S97" s="285" t="str">
        <f t="shared" si="19"/>
        <v/>
      </c>
      <c r="T97" s="402"/>
      <c r="V97" s="46"/>
      <c r="W97" s="49"/>
      <c r="X97" s="49"/>
      <c r="Y97" s="49"/>
      <c r="Z97" s="99"/>
      <c r="AA97" s="150"/>
      <c r="AB97" s="3"/>
      <c r="AC97" s="46"/>
      <c r="AD97" s="49"/>
      <c r="AE97" s="49"/>
      <c r="AF97" s="49"/>
      <c r="AG97" s="99"/>
      <c r="AH97" s="151"/>
      <c r="AI97" s="152"/>
      <c r="AJ97" s="150"/>
      <c r="AK97" s="154"/>
    </row>
    <row r="98" spans="2:37" ht="18" customHeight="1">
      <c r="B98" s="4"/>
      <c r="C98" s="5"/>
      <c r="D98" s="5"/>
      <c r="E98" s="480"/>
      <c r="F98" s="477"/>
      <c r="G98" s="478"/>
      <c r="H98" s="7"/>
      <c r="I98" s="3"/>
      <c r="J98" s="8"/>
      <c r="K98" s="5"/>
      <c r="L98" s="5"/>
      <c r="M98" s="5"/>
      <c r="N98" s="480"/>
      <c r="O98" s="535"/>
      <c r="P98" s="505"/>
      <c r="Q98" s="505"/>
      <c r="R98" s="285" t="str">
        <f t="shared" si="18"/>
        <v/>
      </c>
      <c r="S98" s="285" t="str">
        <f t="shared" si="19"/>
        <v/>
      </c>
      <c r="T98" s="402"/>
      <c r="V98" s="46"/>
      <c r="W98" s="49"/>
      <c r="X98" s="49"/>
      <c r="Y98" s="49"/>
      <c r="Z98" s="99"/>
      <c r="AA98" s="150"/>
      <c r="AB98" s="3"/>
      <c r="AC98" s="46"/>
      <c r="AD98" s="49"/>
      <c r="AE98" s="49"/>
      <c r="AF98" s="49"/>
      <c r="AG98" s="99"/>
      <c r="AH98" s="151"/>
      <c r="AI98" s="152"/>
      <c r="AJ98" s="150"/>
      <c r="AK98" s="154"/>
    </row>
    <row r="99" spans="2:37" ht="18" customHeight="1">
      <c r="B99" s="4"/>
      <c r="C99" s="5"/>
      <c r="D99" s="5"/>
      <c r="E99" s="480"/>
      <c r="F99" s="477"/>
      <c r="G99" s="478"/>
      <c r="H99" s="7"/>
      <c r="I99" s="3"/>
      <c r="J99" s="8"/>
      <c r="K99" s="5"/>
      <c r="L99" s="5"/>
      <c r="M99" s="5"/>
      <c r="N99" s="480"/>
      <c r="O99" s="535"/>
      <c r="P99" s="505"/>
      <c r="Q99" s="505"/>
      <c r="R99" s="285" t="str">
        <f t="shared" si="18"/>
        <v/>
      </c>
      <c r="S99" s="285" t="str">
        <f t="shared" si="19"/>
        <v/>
      </c>
      <c r="T99" s="402"/>
      <c r="V99" s="46"/>
      <c r="W99" s="49"/>
      <c r="X99" s="49"/>
      <c r="Y99" s="49"/>
      <c r="Z99" s="99"/>
      <c r="AA99" s="150"/>
      <c r="AB99" s="3"/>
      <c r="AC99" s="46"/>
      <c r="AD99" s="49"/>
      <c r="AE99" s="49"/>
      <c r="AF99" s="49"/>
      <c r="AG99" s="99"/>
      <c r="AH99" s="151"/>
      <c r="AI99" s="152"/>
      <c r="AJ99" s="150"/>
      <c r="AK99" s="154"/>
    </row>
    <row r="100" spans="2:37" ht="18" customHeight="1">
      <c r="B100" s="4"/>
      <c r="C100" s="5"/>
      <c r="D100" s="5"/>
      <c r="E100" s="480"/>
      <c r="F100" s="477"/>
      <c r="G100" s="478"/>
      <c r="H100" s="7"/>
      <c r="I100" s="3"/>
      <c r="J100" s="8"/>
      <c r="K100" s="5"/>
      <c r="L100" s="5"/>
      <c r="M100" s="5"/>
      <c r="N100" s="480"/>
      <c r="O100" s="535"/>
      <c r="P100" s="505"/>
      <c r="Q100" s="505"/>
      <c r="R100" s="285" t="str">
        <f t="shared" si="18"/>
        <v/>
      </c>
      <c r="S100" s="285" t="str">
        <f t="shared" si="19"/>
        <v/>
      </c>
      <c r="T100" s="402"/>
      <c r="V100" s="46"/>
      <c r="W100" s="49"/>
      <c r="X100" s="49"/>
      <c r="Y100" s="49"/>
      <c r="Z100" s="99"/>
      <c r="AA100" s="150"/>
      <c r="AB100" s="3"/>
      <c r="AC100" s="46"/>
      <c r="AD100" s="49"/>
      <c r="AE100" s="49"/>
      <c r="AF100" s="49"/>
      <c r="AG100" s="99"/>
      <c r="AH100" s="151"/>
      <c r="AI100" s="152"/>
      <c r="AJ100" s="150"/>
      <c r="AK100" s="154"/>
    </row>
    <row r="101" spans="2:37" ht="18" customHeight="1">
      <c r="B101" s="4"/>
      <c r="C101" s="5"/>
      <c r="D101" s="5"/>
      <c r="E101" s="480"/>
      <c r="F101" s="477"/>
      <c r="G101" s="478"/>
      <c r="H101" s="7"/>
      <c r="I101" s="3"/>
      <c r="J101" s="8"/>
      <c r="K101" s="5"/>
      <c r="L101" s="5"/>
      <c r="M101" s="5"/>
      <c r="N101" s="480"/>
      <c r="O101" s="535"/>
      <c r="P101" s="505"/>
      <c r="Q101" s="505"/>
      <c r="R101" s="285" t="str">
        <f t="shared" si="18"/>
        <v/>
      </c>
      <c r="S101" s="285" t="str">
        <f t="shared" si="19"/>
        <v/>
      </c>
      <c r="T101" s="402"/>
      <c r="V101" s="46"/>
      <c r="W101" s="49"/>
      <c r="X101" s="49"/>
      <c r="Y101" s="49"/>
      <c r="Z101" s="99"/>
      <c r="AA101" s="150"/>
      <c r="AB101" s="3"/>
      <c r="AC101" s="46"/>
      <c r="AD101" s="49"/>
      <c r="AE101" s="49"/>
      <c r="AF101" s="49"/>
      <c r="AG101" s="99"/>
      <c r="AH101" s="151"/>
      <c r="AI101" s="152"/>
      <c r="AJ101" s="150"/>
      <c r="AK101" s="154"/>
    </row>
    <row r="102" spans="2:37" ht="18" customHeight="1">
      <c r="B102" s="4"/>
      <c r="C102" s="5"/>
      <c r="D102" s="5"/>
      <c r="E102" s="480"/>
      <c r="F102" s="477"/>
      <c r="G102" s="478"/>
      <c r="H102" s="7"/>
      <c r="I102" s="3"/>
      <c r="J102" s="8"/>
      <c r="K102" s="5"/>
      <c r="L102" s="5"/>
      <c r="M102" s="5"/>
      <c r="N102" s="480"/>
      <c r="O102" s="535"/>
      <c r="P102" s="505"/>
      <c r="Q102" s="505"/>
      <c r="R102" s="285" t="str">
        <f t="shared" si="18"/>
        <v/>
      </c>
      <c r="S102" s="285" t="str">
        <f t="shared" si="19"/>
        <v/>
      </c>
      <c r="T102" s="402"/>
      <c r="V102" s="46"/>
      <c r="W102" s="49"/>
      <c r="X102" s="49"/>
      <c r="Y102" s="49"/>
      <c r="Z102" s="99"/>
      <c r="AA102" s="150"/>
      <c r="AB102" s="3"/>
      <c r="AC102" s="46"/>
      <c r="AD102" s="49"/>
      <c r="AE102" s="49"/>
      <c r="AF102" s="49"/>
      <c r="AG102" s="99"/>
      <c r="AH102" s="151"/>
      <c r="AI102" s="152"/>
      <c r="AJ102" s="150"/>
      <c r="AK102" s="154"/>
    </row>
    <row r="103" spans="2:37" ht="18" customHeight="1">
      <c r="B103" s="4"/>
      <c r="C103" s="5"/>
      <c r="D103" s="5"/>
      <c r="E103" s="480"/>
      <c r="F103" s="477"/>
      <c r="G103" s="478"/>
      <c r="H103" s="7"/>
      <c r="I103" s="3"/>
      <c r="J103" s="8"/>
      <c r="K103" s="5"/>
      <c r="L103" s="5"/>
      <c r="M103" s="5"/>
      <c r="N103" s="480"/>
      <c r="O103" s="535"/>
      <c r="P103" s="505"/>
      <c r="Q103" s="505"/>
      <c r="R103" s="285" t="str">
        <f t="shared" si="18"/>
        <v/>
      </c>
      <c r="S103" s="285" t="str">
        <f t="shared" si="19"/>
        <v/>
      </c>
      <c r="T103" s="402"/>
      <c r="V103" s="46"/>
      <c r="W103" s="49"/>
      <c r="X103" s="49"/>
      <c r="Y103" s="49"/>
      <c r="Z103" s="99"/>
      <c r="AA103" s="150"/>
      <c r="AB103" s="3"/>
      <c r="AC103" s="46"/>
      <c r="AD103" s="49"/>
      <c r="AE103" s="49"/>
      <c r="AF103" s="49"/>
      <c r="AG103" s="99"/>
      <c r="AH103" s="151"/>
      <c r="AI103" s="152"/>
      <c r="AJ103" s="150"/>
      <c r="AK103" s="154"/>
    </row>
    <row r="104" spans="2:37" ht="18" customHeight="1">
      <c r="B104" s="4"/>
      <c r="C104" s="5"/>
      <c r="D104" s="5"/>
      <c r="E104" s="480"/>
      <c r="F104" s="477"/>
      <c r="G104" s="478"/>
      <c r="H104" s="7"/>
      <c r="I104" s="3"/>
      <c r="J104" s="8"/>
      <c r="K104" s="5"/>
      <c r="L104" s="5"/>
      <c r="M104" s="5"/>
      <c r="N104" s="480"/>
      <c r="O104" s="535"/>
      <c r="P104" s="505"/>
      <c r="Q104" s="505"/>
      <c r="R104" s="285" t="str">
        <f t="shared" si="18"/>
        <v/>
      </c>
      <c r="S104" s="285" t="str">
        <f t="shared" si="19"/>
        <v/>
      </c>
      <c r="T104" s="402"/>
      <c r="V104" s="46"/>
      <c r="W104" s="49"/>
      <c r="X104" s="49"/>
      <c r="Y104" s="49"/>
      <c r="Z104" s="99"/>
      <c r="AA104" s="150"/>
      <c r="AB104" s="3"/>
      <c r="AC104" s="46"/>
      <c r="AD104" s="49"/>
      <c r="AE104" s="49"/>
      <c r="AF104" s="49"/>
      <c r="AG104" s="99"/>
      <c r="AH104" s="151"/>
      <c r="AI104" s="152"/>
      <c r="AJ104" s="150"/>
      <c r="AK104" s="154"/>
    </row>
    <row r="105" spans="2:37" ht="18" customHeight="1">
      <c r="B105" s="4"/>
      <c r="C105" s="5"/>
      <c r="D105" s="5"/>
      <c r="E105" s="480"/>
      <c r="F105" s="477"/>
      <c r="G105" s="478"/>
      <c r="H105" s="7"/>
      <c r="I105" s="3"/>
      <c r="J105" s="8"/>
      <c r="K105" s="5"/>
      <c r="L105" s="5"/>
      <c r="M105" s="5"/>
      <c r="N105" s="480"/>
      <c r="O105" s="535"/>
      <c r="P105" s="505"/>
      <c r="Q105" s="505"/>
      <c r="R105" s="285" t="str">
        <f t="shared" si="18"/>
        <v/>
      </c>
      <c r="S105" s="285" t="str">
        <f t="shared" si="19"/>
        <v/>
      </c>
      <c r="T105" s="402"/>
      <c r="V105" s="46"/>
      <c r="W105" s="49"/>
      <c r="X105" s="49"/>
      <c r="Y105" s="49"/>
      <c r="Z105" s="99"/>
      <c r="AA105" s="150"/>
      <c r="AB105" s="3"/>
      <c r="AC105" s="46"/>
      <c r="AD105" s="49"/>
      <c r="AE105" s="49"/>
      <c r="AF105" s="49"/>
      <c r="AG105" s="99"/>
      <c r="AH105" s="151"/>
      <c r="AI105" s="152"/>
      <c r="AJ105" s="150"/>
      <c r="AK105" s="154"/>
    </row>
    <row r="106" spans="2:37" ht="18" customHeight="1">
      <c r="B106" s="4"/>
      <c r="C106" s="5"/>
      <c r="D106" s="5"/>
      <c r="E106" s="480"/>
      <c r="F106" s="477"/>
      <c r="G106" s="478"/>
      <c r="H106" s="7"/>
      <c r="I106" s="3"/>
      <c r="J106" s="8"/>
      <c r="K106" s="5"/>
      <c r="L106" s="5"/>
      <c r="M106" s="5"/>
      <c r="N106" s="480"/>
      <c r="O106" s="535"/>
      <c r="P106" s="505"/>
      <c r="Q106" s="505"/>
      <c r="R106" s="285" t="str">
        <f t="shared" si="18"/>
        <v/>
      </c>
      <c r="S106" s="285" t="str">
        <f t="shared" si="19"/>
        <v/>
      </c>
      <c r="T106" s="402"/>
      <c r="V106" s="46"/>
      <c r="W106" s="49"/>
      <c r="X106" s="49"/>
      <c r="Y106" s="49"/>
      <c r="Z106" s="99"/>
      <c r="AA106" s="150"/>
      <c r="AB106" s="3"/>
      <c r="AC106" s="46"/>
      <c r="AD106" s="49"/>
      <c r="AE106" s="49"/>
      <c r="AF106" s="49"/>
      <c r="AG106" s="99"/>
      <c r="AH106" s="151"/>
      <c r="AI106" s="152"/>
      <c r="AJ106" s="150"/>
      <c r="AK106" s="154"/>
    </row>
    <row r="107" spans="2:37" ht="18" customHeight="1">
      <c r="B107" s="4"/>
      <c r="C107" s="5"/>
      <c r="D107" s="5"/>
      <c r="E107" s="480"/>
      <c r="F107" s="477"/>
      <c r="G107" s="478"/>
      <c r="H107" s="7"/>
      <c r="I107" s="3"/>
      <c r="J107" s="8"/>
      <c r="K107" s="5"/>
      <c r="L107" s="5"/>
      <c r="M107" s="5"/>
      <c r="N107" s="480"/>
      <c r="O107" s="535"/>
      <c r="P107" s="505"/>
      <c r="Q107" s="505"/>
      <c r="R107" s="285" t="str">
        <f t="shared" si="18"/>
        <v/>
      </c>
      <c r="S107" s="285" t="str">
        <f t="shared" si="19"/>
        <v/>
      </c>
      <c r="T107" s="402"/>
      <c r="V107" s="46"/>
      <c r="W107" s="49"/>
      <c r="X107" s="49"/>
      <c r="Y107" s="49"/>
      <c r="Z107" s="99"/>
      <c r="AA107" s="150"/>
      <c r="AB107" s="3"/>
      <c r="AC107" s="46"/>
      <c r="AD107" s="49"/>
      <c r="AE107" s="49"/>
      <c r="AF107" s="49"/>
      <c r="AG107" s="99"/>
      <c r="AH107" s="151"/>
      <c r="AI107" s="152"/>
      <c r="AJ107" s="150"/>
      <c r="AK107" s="154"/>
    </row>
    <row r="108" spans="2:37" ht="18" customHeight="1">
      <c r="B108" s="4"/>
      <c r="C108" s="5"/>
      <c r="D108" s="5"/>
      <c r="E108" s="480"/>
      <c r="F108" s="477"/>
      <c r="G108" s="478"/>
      <c r="H108" s="7"/>
      <c r="I108" s="3"/>
      <c r="J108" s="8"/>
      <c r="K108" s="5"/>
      <c r="L108" s="5"/>
      <c r="M108" s="5"/>
      <c r="N108" s="480"/>
      <c r="O108" s="535"/>
      <c r="P108" s="505"/>
      <c r="Q108" s="505"/>
      <c r="R108" s="285" t="str">
        <f t="shared" si="18"/>
        <v/>
      </c>
      <c r="S108" s="285" t="str">
        <f t="shared" si="19"/>
        <v/>
      </c>
      <c r="T108" s="402"/>
      <c r="V108" s="46"/>
      <c r="W108" s="49"/>
      <c r="X108" s="49"/>
      <c r="Y108" s="49"/>
      <c r="Z108" s="99"/>
      <c r="AA108" s="150"/>
      <c r="AB108" s="3"/>
      <c r="AC108" s="46"/>
      <c r="AD108" s="49"/>
      <c r="AE108" s="49"/>
      <c r="AF108" s="49"/>
      <c r="AG108" s="99"/>
      <c r="AH108" s="151"/>
      <c r="AI108" s="152"/>
      <c r="AJ108" s="150"/>
      <c r="AK108" s="154"/>
    </row>
    <row r="109" spans="2:37" ht="18" customHeight="1">
      <c r="B109" s="4"/>
      <c r="C109" s="5"/>
      <c r="D109" s="5"/>
      <c r="E109" s="480"/>
      <c r="F109" s="477"/>
      <c r="G109" s="478"/>
      <c r="H109" s="7"/>
      <c r="I109" s="3"/>
      <c r="J109" s="8"/>
      <c r="K109" s="5"/>
      <c r="L109" s="5"/>
      <c r="M109" s="5"/>
      <c r="N109" s="480"/>
      <c r="O109" s="535"/>
      <c r="P109" s="505"/>
      <c r="Q109" s="505"/>
      <c r="R109" s="285" t="str">
        <f t="shared" si="18"/>
        <v/>
      </c>
      <c r="S109" s="285" t="str">
        <f t="shared" si="19"/>
        <v/>
      </c>
      <c r="T109" s="402"/>
      <c r="V109" s="46"/>
      <c r="W109" s="49"/>
      <c r="X109" s="49"/>
      <c r="Y109" s="49"/>
      <c r="Z109" s="99"/>
      <c r="AA109" s="150"/>
      <c r="AB109" s="3"/>
      <c r="AC109" s="46"/>
      <c r="AD109" s="49"/>
      <c r="AE109" s="49"/>
      <c r="AF109" s="49"/>
      <c r="AG109" s="99"/>
      <c r="AH109" s="151"/>
      <c r="AI109" s="152"/>
      <c r="AJ109" s="150"/>
      <c r="AK109" s="154"/>
    </row>
    <row r="110" spans="2:37" ht="18" customHeight="1">
      <c r="B110" s="4"/>
      <c r="C110" s="5"/>
      <c r="D110" s="5"/>
      <c r="E110" s="480"/>
      <c r="F110" s="477"/>
      <c r="G110" s="478"/>
      <c r="H110" s="7"/>
      <c r="I110" s="3"/>
      <c r="J110" s="8"/>
      <c r="K110" s="5"/>
      <c r="L110" s="5"/>
      <c r="M110" s="5"/>
      <c r="N110" s="480"/>
      <c r="O110" s="535"/>
      <c r="P110" s="505"/>
      <c r="Q110" s="505"/>
      <c r="R110" s="285" t="str">
        <f t="shared" si="18"/>
        <v/>
      </c>
      <c r="S110" s="285" t="str">
        <f t="shared" si="19"/>
        <v/>
      </c>
      <c r="T110" s="402"/>
      <c r="V110" s="46"/>
      <c r="W110" s="49"/>
      <c r="X110" s="49"/>
      <c r="Y110" s="49"/>
      <c r="Z110" s="99"/>
      <c r="AA110" s="150"/>
      <c r="AB110" s="3"/>
      <c r="AC110" s="46"/>
      <c r="AD110" s="49"/>
      <c r="AE110" s="49"/>
      <c r="AF110" s="49"/>
      <c r="AG110" s="99"/>
      <c r="AH110" s="151"/>
      <c r="AI110" s="152"/>
      <c r="AJ110" s="150"/>
      <c r="AK110" s="154"/>
    </row>
    <row r="111" spans="2:37" ht="18" customHeight="1">
      <c r="B111" s="4"/>
      <c r="C111" s="5"/>
      <c r="D111" s="5"/>
      <c r="E111" s="480"/>
      <c r="F111" s="477"/>
      <c r="G111" s="478"/>
      <c r="H111" s="7"/>
      <c r="I111" s="3"/>
      <c r="J111" s="8"/>
      <c r="K111" s="5"/>
      <c r="L111" s="5"/>
      <c r="M111" s="5"/>
      <c r="N111" s="480"/>
      <c r="O111" s="535"/>
      <c r="P111" s="505"/>
      <c r="Q111" s="505"/>
      <c r="R111" s="285" t="str">
        <f t="shared" si="18"/>
        <v/>
      </c>
      <c r="S111" s="285" t="str">
        <f t="shared" si="19"/>
        <v/>
      </c>
      <c r="T111" s="402"/>
      <c r="V111" s="46"/>
      <c r="W111" s="49"/>
      <c r="X111" s="49"/>
      <c r="Y111" s="49"/>
      <c r="Z111" s="99"/>
      <c r="AA111" s="150"/>
      <c r="AB111" s="3"/>
      <c r="AC111" s="46"/>
      <c r="AD111" s="49"/>
      <c r="AE111" s="49"/>
      <c r="AF111" s="49"/>
      <c r="AG111" s="99"/>
      <c r="AH111" s="151"/>
      <c r="AI111" s="152"/>
      <c r="AJ111" s="150"/>
      <c r="AK111" s="154"/>
    </row>
    <row r="112" spans="2:37" ht="18" customHeight="1">
      <c r="B112" s="4"/>
      <c r="C112" s="5"/>
      <c r="D112" s="5"/>
      <c r="E112" s="480"/>
      <c r="F112" s="477"/>
      <c r="G112" s="478"/>
      <c r="H112" s="7"/>
      <c r="I112" s="3"/>
      <c r="J112" s="8"/>
      <c r="K112" s="5"/>
      <c r="L112" s="5"/>
      <c r="M112" s="5"/>
      <c r="N112" s="480"/>
      <c r="O112" s="535"/>
      <c r="P112" s="505"/>
      <c r="Q112" s="505"/>
      <c r="R112" s="285" t="str">
        <f t="shared" si="18"/>
        <v/>
      </c>
      <c r="S112" s="285" t="str">
        <f t="shared" si="19"/>
        <v/>
      </c>
      <c r="T112" s="402"/>
      <c r="V112" s="46"/>
      <c r="W112" s="49"/>
      <c r="X112" s="49"/>
      <c r="Y112" s="49"/>
      <c r="Z112" s="99"/>
      <c r="AA112" s="150"/>
      <c r="AB112" s="3"/>
      <c r="AC112" s="46"/>
      <c r="AD112" s="49"/>
      <c r="AE112" s="49"/>
      <c r="AF112" s="49"/>
      <c r="AG112" s="99"/>
      <c r="AH112" s="151"/>
      <c r="AI112" s="152"/>
      <c r="AJ112" s="150"/>
      <c r="AK112" s="154"/>
    </row>
    <row r="113" spans="2:37" ht="18" customHeight="1">
      <c r="B113" s="4"/>
      <c r="C113" s="5"/>
      <c r="D113" s="5"/>
      <c r="E113" s="480"/>
      <c r="F113" s="477"/>
      <c r="G113" s="478"/>
      <c r="H113" s="7"/>
      <c r="I113" s="3"/>
      <c r="J113" s="8"/>
      <c r="K113" s="5"/>
      <c r="L113" s="5"/>
      <c r="M113" s="5"/>
      <c r="N113" s="480"/>
      <c r="O113" s="535"/>
      <c r="P113" s="505"/>
      <c r="Q113" s="505"/>
      <c r="R113" s="285" t="str">
        <f t="shared" si="18"/>
        <v/>
      </c>
      <c r="S113" s="285" t="str">
        <f t="shared" si="19"/>
        <v/>
      </c>
      <c r="T113" s="402"/>
      <c r="V113" s="46"/>
      <c r="W113" s="49"/>
      <c r="X113" s="49"/>
      <c r="Y113" s="49"/>
      <c r="Z113" s="99"/>
      <c r="AA113" s="150"/>
      <c r="AB113" s="3"/>
      <c r="AC113" s="46"/>
      <c r="AD113" s="49"/>
      <c r="AE113" s="49"/>
      <c r="AF113" s="49"/>
      <c r="AG113" s="99"/>
      <c r="AH113" s="151"/>
      <c r="AI113" s="152"/>
      <c r="AJ113" s="150"/>
      <c r="AK113" s="154"/>
    </row>
    <row r="114" spans="2:37" ht="18" customHeight="1">
      <c r="B114" s="4"/>
      <c r="C114" s="5"/>
      <c r="D114" s="5"/>
      <c r="E114" s="480"/>
      <c r="F114" s="477"/>
      <c r="G114" s="478"/>
      <c r="H114" s="7"/>
      <c r="I114" s="3"/>
      <c r="J114" s="8"/>
      <c r="K114" s="5"/>
      <c r="L114" s="5"/>
      <c r="M114" s="5"/>
      <c r="N114" s="480"/>
      <c r="O114" s="535"/>
      <c r="P114" s="505"/>
      <c r="Q114" s="505"/>
      <c r="R114" s="285" t="str">
        <f t="shared" si="18"/>
        <v/>
      </c>
      <c r="S114" s="285" t="str">
        <f t="shared" si="19"/>
        <v/>
      </c>
      <c r="T114" s="402"/>
      <c r="V114" s="46"/>
      <c r="W114" s="49"/>
      <c r="X114" s="49"/>
      <c r="Y114" s="49"/>
      <c r="Z114" s="99"/>
      <c r="AA114" s="150"/>
      <c r="AB114" s="3"/>
      <c r="AC114" s="46"/>
      <c r="AD114" s="49"/>
      <c r="AE114" s="49"/>
      <c r="AF114" s="49"/>
      <c r="AG114" s="99"/>
      <c r="AH114" s="151"/>
      <c r="AI114" s="152"/>
      <c r="AJ114" s="150"/>
      <c r="AK114" s="154"/>
    </row>
    <row r="115" spans="2:37" ht="18" customHeight="1">
      <c r="B115" s="4"/>
      <c r="C115" s="5"/>
      <c r="D115" s="5"/>
      <c r="E115" s="480"/>
      <c r="F115" s="477"/>
      <c r="G115" s="478"/>
      <c r="H115" s="7"/>
      <c r="I115" s="3"/>
      <c r="J115" s="8"/>
      <c r="K115" s="5"/>
      <c r="L115" s="5"/>
      <c r="M115" s="5"/>
      <c r="N115" s="480"/>
      <c r="O115" s="535"/>
      <c r="P115" s="505"/>
      <c r="Q115" s="505"/>
      <c r="R115" s="285" t="str">
        <f t="shared" si="18"/>
        <v/>
      </c>
      <c r="S115" s="285" t="str">
        <f t="shared" si="19"/>
        <v/>
      </c>
      <c r="T115" s="402"/>
      <c r="V115" s="46"/>
      <c r="W115" s="49"/>
      <c r="X115" s="49"/>
      <c r="Y115" s="49"/>
      <c r="Z115" s="99"/>
      <c r="AA115" s="150"/>
      <c r="AB115" s="3"/>
      <c r="AC115" s="46"/>
      <c r="AD115" s="49"/>
      <c r="AE115" s="49"/>
      <c r="AF115" s="49"/>
      <c r="AG115" s="99"/>
      <c r="AH115" s="151"/>
      <c r="AI115" s="152"/>
      <c r="AJ115" s="150"/>
      <c r="AK115" s="154"/>
    </row>
    <row r="116" spans="2:37" ht="18" customHeight="1">
      <c r="B116" s="4"/>
      <c r="C116" s="5"/>
      <c r="D116" s="5"/>
      <c r="E116" s="480"/>
      <c r="F116" s="477"/>
      <c r="G116" s="478"/>
      <c r="H116" s="7"/>
      <c r="I116" s="3"/>
      <c r="J116" s="8"/>
      <c r="K116" s="5"/>
      <c r="L116" s="5"/>
      <c r="M116" s="5"/>
      <c r="N116" s="480"/>
      <c r="O116" s="535"/>
      <c r="P116" s="505"/>
      <c r="Q116" s="505"/>
      <c r="R116" s="285" t="str">
        <f t="shared" si="18"/>
        <v/>
      </c>
      <c r="S116" s="285" t="str">
        <f t="shared" si="19"/>
        <v/>
      </c>
      <c r="T116" s="402"/>
      <c r="V116" s="46"/>
      <c r="W116" s="49"/>
      <c r="X116" s="49"/>
      <c r="Y116" s="49"/>
      <c r="Z116" s="99"/>
      <c r="AA116" s="150"/>
      <c r="AB116" s="3"/>
      <c r="AC116" s="46"/>
      <c r="AD116" s="49"/>
      <c r="AE116" s="49"/>
      <c r="AF116" s="49"/>
      <c r="AG116" s="99"/>
      <c r="AH116" s="151"/>
      <c r="AI116" s="152"/>
      <c r="AJ116" s="150"/>
      <c r="AK116" s="154"/>
    </row>
    <row r="117" spans="2:37" ht="18" customHeight="1">
      <c r="B117" s="4"/>
      <c r="C117" s="5"/>
      <c r="D117" s="5"/>
      <c r="E117" s="480"/>
      <c r="F117" s="477"/>
      <c r="G117" s="478"/>
      <c r="H117" s="7"/>
      <c r="I117" s="3"/>
      <c r="J117" s="8"/>
      <c r="K117" s="5"/>
      <c r="L117" s="5"/>
      <c r="M117" s="5"/>
      <c r="N117" s="480"/>
      <c r="O117" s="535"/>
      <c r="P117" s="505"/>
      <c r="Q117" s="505"/>
      <c r="R117" s="285" t="str">
        <f t="shared" si="18"/>
        <v/>
      </c>
      <c r="S117" s="285" t="str">
        <f t="shared" si="19"/>
        <v/>
      </c>
      <c r="T117" s="402"/>
      <c r="V117" s="46"/>
      <c r="W117" s="49"/>
      <c r="X117" s="49"/>
      <c r="Y117" s="49"/>
      <c r="Z117" s="99"/>
      <c r="AA117" s="150"/>
      <c r="AB117" s="3"/>
      <c r="AC117" s="46"/>
      <c r="AD117" s="49"/>
      <c r="AE117" s="49"/>
      <c r="AF117" s="49"/>
      <c r="AG117" s="99"/>
      <c r="AH117" s="151"/>
      <c r="AI117" s="152"/>
      <c r="AJ117" s="150"/>
      <c r="AK117" s="154"/>
    </row>
    <row r="118" spans="2:37" ht="18" customHeight="1">
      <c r="B118" s="4"/>
      <c r="C118" s="5"/>
      <c r="D118" s="5"/>
      <c r="E118" s="480"/>
      <c r="F118" s="477"/>
      <c r="G118" s="478"/>
      <c r="H118" s="7"/>
      <c r="I118" s="3"/>
      <c r="J118" s="8"/>
      <c r="K118" s="5"/>
      <c r="L118" s="5"/>
      <c r="M118" s="5"/>
      <c r="N118" s="480"/>
      <c r="O118" s="535"/>
      <c r="P118" s="505"/>
      <c r="Q118" s="505"/>
      <c r="R118" s="285" t="str">
        <f t="shared" si="18"/>
        <v/>
      </c>
      <c r="S118" s="285" t="str">
        <f t="shared" si="19"/>
        <v/>
      </c>
      <c r="T118" s="402"/>
      <c r="V118" s="46"/>
      <c r="W118" s="49"/>
      <c r="X118" s="49"/>
      <c r="Y118" s="49"/>
      <c r="Z118" s="99"/>
      <c r="AA118" s="150"/>
      <c r="AB118" s="3"/>
      <c r="AC118" s="46"/>
      <c r="AD118" s="49"/>
      <c r="AE118" s="49"/>
      <c r="AF118" s="49"/>
      <c r="AG118" s="99"/>
      <c r="AH118" s="151"/>
      <c r="AI118" s="152"/>
      <c r="AJ118" s="150"/>
      <c r="AK118" s="154"/>
    </row>
    <row r="119" spans="2:37" ht="18" customHeight="1">
      <c r="B119" s="4"/>
      <c r="C119" s="5"/>
      <c r="D119" s="5"/>
      <c r="E119" s="480"/>
      <c r="F119" s="477"/>
      <c r="G119" s="478"/>
      <c r="H119" s="7"/>
      <c r="I119" s="3"/>
      <c r="J119" s="8"/>
      <c r="K119" s="5"/>
      <c r="L119" s="5"/>
      <c r="M119" s="5"/>
      <c r="N119" s="480"/>
      <c r="O119" s="535"/>
      <c r="P119" s="505"/>
      <c r="Q119" s="505"/>
      <c r="R119" s="285" t="str">
        <f t="shared" si="18"/>
        <v/>
      </c>
      <c r="S119" s="285" t="str">
        <f t="shared" si="19"/>
        <v/>
      </c>
      <c r="T119" s="402"/>
      <c r="V119" s="46"/>
      <c r="W119" s="49"/>
      <c r="X119" s="49"/>
      <c r="Y119" s="49"/>
      <c r="Z119" s="99"/>
      <c r="AA119" s="150"/>
      <c r="AB119" s="3"/>
      <c r="AC119" s="46"/>
      <c r="AD119" s="49"/>
      <c r="AE119" s="49"/>
      <c r="AF119" s="49"/>
      <c r="AG119" s="99"/>
      <c r="AH119" s="151"/>
      <c r="AI119" s="152"/>
      <c r="AJ119" s="150"/>
      <c r="AK119" s="154"/>
    </row>
    <row r="120" spans="2:37" ht="18" customHeight="1">
      <c r="B120" s="4"/>
      <c r="C120" s="5"/>
      <c r="D120" s="5"/>
      <c r="E120" s="480"/>
      <c r="F120" s="477"/>
      <c r="G120" s="478"/>
      <c r="H120" s="7"/>
      <c r="I120" s="3"/>
      <c r="J120" s="8"/>
      <c r="K120" s="5"/>
      <c r="L120" s="5"/>
      <c r="M120" s="5"/>
      <c r="N120" s="480"/>
      <c r="O120" s="535"/>
      <c r="P120" s="505"/>
      <c r="Q120" s="505"/>
      <c r="R120" s="285" t="str">
        <f t="shared" si="18"/>
        <v/>
      </c>
      <c r="S120" s="285" t="str">
        <f t="shared" si="19"/>
        <v/>
      </c>
      <c r="T120" s="402"/>
      <c r="V120" s="46"/>
      <c r="W120" s="49"/>
      <c r="X120" s="49"/>
      <c r="Y120" s="49"/>
      <c r="Z120" s="99"/>
      <c r="AA120" s="150"/>
      <c r="AB120" s="3"/>
      <c r="AC120" s="46"/>
      <c r="AD120" s="49"/>
      <c r="AE120" s="49"/>
      <c r="AF120" s="49"/>
      <c r="AG120" s="99"/>
      <c r="AH120" s="151"/>
      <c r="AI120" s="152"/>
      <c r="AJ120" s="150"/>
      <c r="AK120" s="154"/>
    </row>
    <row r="121" spans="2:37" ht="18" customHeight="1">
      <c r="B121" s="4"/>
      <c r="C121" s="5"/>
      <c r="D121" s="5"/>
      <c r="E121" s="480"/>
      <c r="F121" s="477"/>
      <c r="G121" s="478"/>
      <c r="H121" s="7"/>
      <c r="I121" s="3"/>
      <c r="J121" s="8"/>
      <c r="K121" s="5"/>
      <c r="L121" s="5"/>
      <c r="M121" s="5"/>
      <c r="N121" s="480"/>
      <c r="O121" s="535"/>
      <c r="P121" s="505"/>
      <c r="Q121" s="505"/>
      <c r="R121" s="285" t="str">
        <f t="shared" si="18"/>
        <v/>
      </c>
      <c r="S121" s="285" t="str">
        <f t="shared" si="19"/>
        <v/>
      </c>
      <c r="T121" s="402"/>
      <c r="V121" s="46"/>
      <c r="W121" s="49"/>
      <c r="X121" s="49"/>
      <c r="Y121" s="49"/>
      <c r="Z121" s="99"/>
      <c r="AA121" s="150"/>
      <c r="AB121" s="3"/>
      <c r="AC121" s="46"/>
      <c r="AD121" s="49"/>
      <c r="AE121" s="49"/>
      <c r="AF121" s="49"/>
      <c r="AG121" s="99"/>
      <c r="AH121" s="151"/>
      <c r="AI121" s="152"/>
      <c r="AJ121" s="150"/>
      <c r="AK121" s="154"/>
    </row>
    <row r="122" spans="2:37" ht="18" customHeight="1">
      <c r="B122" s="4"/>
      <c r="C122" s="5"/>
      <c r="D122" s="5"/>
      <c r="E122" s="480"/>
      <c r="F122" s="477"/>
      <c r="G122" s="478"/>
      <c r="H122" s="7"/>
      <c r="I122" s="3"/>
      <c r="J122" s="8"/>
      <c r="K122" s="5"/>
      <c r="L122" s="5"/>
      <c r="M122" s="5"/>
      <c r="N122" s="480"/>
      <c r="O122" s="535"/>
      <c r="P122" s="505"/>
      <c r="Q122" s="505"/>
      <c r="R122" s="285" t="str">
        <f t="shared" si="18"/>
        <v/>
      </c>
      <c r="S122" s="285" t="str">
        <f t="shared" si="19"/>
        <v/>
      </c>
      <c r="T122" s="402"/>
      <c r="V122" s="46"/>
      <c r="W122" s="49"/>
      <c r="X122" s="49"/>
      <c r="Y122" s="49"/>
      <c r="Z122" s="99"/>
      <c r="AA122" s="150"/>
      <c r="AB122" s="3"/>
      <c r="AC122" s="46"/>
      <c r="AD122" s="49"/>
      <c r="AE122" s="49"/>
      <c r="AF122" s="49"/>
      <c r="AG122" s="99"/>
      <c r="AH122" s="151"/>
      <c r="AI122" s="152"/>
      <c r="AJ122" s="150"/>
      <c r="AK122" s="154"/>
    </row>
    <row r="123" spans="2:37" ht="18" customHeight="1">
      <c r="B123" s="4"/>
      <c r="C123" s="5"/>
      <c r="D123" s="5"/>
      <c r="E123" s="480"/>
      <c r="F123" s="477"/>
      <c r="G123" s="478"/>
      <c r="H123" s="7"/>
      <c r="I123" s="3"/>
      <c r="J123" s="8"/>
      <c r="K123" s="5"/>
      <c r="L123" s="5"/>
      <c r="M123" s="5"/>
      <c r="N123" s="480"/>
      <c r="O123" s="535"/>
      <c r="P123" s="505"/>
      <c r="Q123" s="505"/>
      <c r="R123" s="285" t="str">
        <f t="shared" si="18"/>
        <v/>
      </c>
      <c r="S123" s="285" t="str">
        <f t="shared" si="19"/>
        <v/>
      </c>
      <c r="T123" s="402"/>
      <c r="V123" s="46"/>
      <c r="W123" s="49"/>
      <c r="X123" s="49"/>
      <c r="Y123" s="49"/>
      <c r="Z123" s="99"/>
      <c r="AA123" s="150"/>
      <c r="AB123" s="3"/>
      <c r="AC123" s="46"/>
      <c r="AD123" s="49"/>
      <c r="AE123" s="49"/>
      <c r="AF123" s="49"/>
      <c r="AG123" s="99"/>
      <c r="AH123" s="151"/>
      <c r="AI123" s="152"/>
      <c r="AJ123" s="150"/>
      <c r="AK123" s="154"/>
    </row>
    <row r="124" spans="2:37" ht="18" customHeight="1">
      <c r="B124" s="4"/>
      <c r="C124" s="5"/>
      <c r="D124" s="5"/>
      <c r="E124" s="480"/>
      <c r="F124" s="477"/>
      <c r="G124" s="478"/>
      <c r="H124" s="7"/>
      <c r="I124" s="3"/>
      <c r="J124" s="8"/>
      <c r="K124" s="5"/>
      <c r="L124" s="5"/>
      <c r="M124" s="5"/>
      <c r="N124" s="480"/>
      <c r="O124" s="535"/>
      <c r="P124" s="505"/>
      <c r="Q124" s="505"/>
      <c r="R124" s="285" t="str">
        <f t="shared" si="18"/>
        <v/>
      </c>
      <c r="S124" s="285" t="str">
        <f t="shared" si="19"/>
        <v/>
      </c>
      <c r="T124" s="402"/>
      <c r="V124" s="46"/>
      <c r="W124" s="49"/>
      <c r="X124" s="49"/>
      <c r="Y124" s="49"/>
      <c r="Z124" s="99"/>
      <c r="AA124" s="150"/>
      <c r="AB124" s="3"/>
      <c r="AC124" s="46"/>
      <c r="AD124" s="49"/>
      <c r="AE124" s="49"/>
      <c r="AF124" s="49"/>
      <c r="AG124" s="99"/>
      <c r="AH124" s="151"/>
      <c r="AI124" s="152"/>
      <c r="AJ124" s="150"/>
      <c r="AK124" s="154"/>
    </row>
    <row r="125" spans="2:37" ht="18" customHeight="1">
      <c r="B125" s="4"/>
      <c r="C125" s="5"/>
      <c r="D125" s="5"/>
      <c r="E125" s="480"/>
      <c r="F125" s="477"/>
      <c r="G125" s="478"/>
      <c r="H125" s="7"/>
      <c r="I125" s="3"/>
      <c r="J125" s="8"/>
      <c r="K125" s="5"/>
      <c r="L125" s="5"/>
      <c r="M125" s="5"/>
      <c r="N125" s="480"/>
      <c r="O125" s="535"/>
      <c r="P125" s="505"/>
      <c r="Q125" s="505"/>
      <c r="R125" s="285" t="str">
        <f t="shared" si="18"/>
        <v/>
      </c>
      <c r="S125" s="285" t="str">
        <f t="shared" si="19"/>
        <v/>
      </c>
      <c r="T125" s="402"/>
      <c r="V125" s="46"/>
      <c r="W125" s="49"/>
      <c r="X125" s="49"/>
      <c r="Y125" s="49"/>
      <c r="Z125" s="99"/>
      <c r="AA125" s="150"/>
      <c r="AB125" s="3"/>
      <c r="AC125" s="46"/>
      <c r="AD125" s="49"/>
      <c r="AE125" s="49"/>
      <c r="AF125" s="49"/>
      <c r="AG125" s="99"/>
      <c r="AH125" s="151"/>
      <c r="AI125" s="152"/>
      <c r="AJ125" s="150"/>
      <c r="AK125" s="154"/>
    </row>
    <row r="126" spans="2:37" ht="18" customHeight="1">
      <c r="B126" s="4"/>
      <c r="C126" s="5"/>
      <c r="D126" s="5"/>
      <c r="E126" s="480"/>
      <c r="F126" s="477"/>
      <c r="G126" s="478"/>
      <c r="H126" s="7"/>
      <c r="I126" s="3"/>
      <c r="J126" s="8"/>
      <c r="K126" s="5"/>
      <c r="L126" s="5"/>
      <c r="M126" s="5"/>
      <c r="N126" s="480"/>
      <c r="O126" s="535"/>
      <c r="P126" s="505"/>
      <c r="Q126" s="505"/>
      <c r="R126" s="285" t="str">
        <f t="shared" si="18"/>
        <v/>
      </c>
      <c r="S126" s="285" t="str">
        <f t="shared" si="19"/>
        <v/>
      </c>
      <c r="T126" s="402"/>
      <c r="V126" s="46"/>
      <c r="W126" s="49"/>
      <c r="X126" s="49"/>
      <c r="Y126" s="49"/>
      <c r="Z126" s="99"/>
      <c r="AA126" s="150"/>
      <c r="AB126" s="3"/>
      <c r="AC126" s="46"/>
      <c r="AD126" s="49"/>
      <c r="AE126" s="49"/>
      <c r="AF126" s="49"/>
      <c r="AG126" s="99"/>
      <c r="AH126" s="151"/>
      <c r="AI126" s="152"/>
      <c r="AJ126" s="150"/>
      <c r="AK126" s="154"/>
    </row>
    <row r="127" spans="2:37" ht="18" customHeight="1">
      <c r="B127" s="4"/>
      <c r="C127" s="5"/>
      <c r="D127" s="5"/>
      <c r="E127" s="480"/>
      <c r="F127" s="477"/>
      <c r="G127" s="478"/>
      <c r="H127" s="7"/>
      <c r="I127" s="3"/>
      <c r="J127" s="8"/>
      <c r="K127" s="5"/>
      <c r="L127" s="5"/>
      <c r="M127" s="5"/>
      <c r="N127" s="480"/>
      <c r="O127" s="535"/>
      <c r="P127" s="505"/>
      <c r="Q127" s="505"/>
      <c r="R127" s="285" t="str">
        <f t="shared" si="18"/>
        <v/>
      </c>
      <c r="S127" s="285" t="str">
        <f t="shared" si="19"/>
        <v/>
      </c>
      <c r="T127" s="402"/>
      <c r="V127" s="46"/>
      <c r="W127" s="49"/>
      <c r="X127" s="49"/>
      <c r="Y127" s="49"/>
      <c r="Z127" s="99"/>
      <c r="AA127" s="150"/>
      <c r="AB127" s="3"/>
      <c r="AC127" s="46"/>
      <c r="AD127" s="49"/>
      <c r="AE127" s="49"/>
      <c r="AF127" s="49"/>
      <c r="AG127" s="99"/>
      <c r="AH127" s="151"/>
      <c r="AI127" s="152"/>
      <c r="AJ127" s="150"/>
      <c r="AK127" s="154"/>
    </row>
    <row r="128" spans="2:37" ht="18" customHeight="1">
      <c r="B128" s="4"/>
      <c r="C128" s="5"/>
      <c r="D128" s="5"/>
      <c r="E128" s="480"/>
      <c r="F128" s="477"/>
      <c r="G128" s="478"/>
      <c r="H128" s="7"/>
      <c r="I128" s="3"/>
      <c r="J128" s="8"/>
      <c r="K128" s="5"/>
      <c r="L128" s="5"/>
      <c r="M128" s="5"/>
      <c r="N128" s="480"/>
      <c r="O128" s="535"/>
      <c r="P128" s="505"/>
      <c r="Q128" s="505"/>
      <c r="R128" s="285" t="str">
        <f t="shared" si="18"/>
        <v/>
      </c>
      <c r="S128" s="285" t="str">
        <f t="shared" si="19"/>
        <v/>
      </c>
      <c r="T128" s="402"/>
      <c r="V128" s="46"/>
      <c r="W128" s="49"/>
      <c r="X128" s="49"/>
      <c r="Y128" s="49"/>
      <c r="Z128" s="99"/>
      <c r="AA128" s="150"/>
      <c r="AB128" s="3"/>
      <c r="AC128" s="46"/>
      <c r="AD128" s="49"/>
      <c r="AE128" s="49"/>
      <c r="AF128" s="49"/>
      <c r="AG128" s="99"/>
      <c r="AH128" s="151"/>
      <c r="AI128" s="152"/>
      <c r="AJ128" s="150"/>
      <c r="AK128" s="154"/>
    </row>
    <row r="129" spans="2:37" ht="18" customHeight="1">
      <c r="B129" s="4"/>
      <c r="C129" s="5"/>
      <c r="D129" s="5"/>
      <c r="E129" s="480"/>
      <c r="F129" s="477"/>
      <c r="G129" s="478"/>
      <c r="H129" s="7"/>
      <c r="I129" s="3"/>
      <c r="J129" s="8"/>
      <c r="K129" s="5"/>
      <c r="L129" s="5"/>
      <c r="M129" s="5"/>
      <c r="N129" s="480"/>
      <c r="O129" s="535"/>
      <c r="P129" s="505"/>
      <c r="Q129" s="505"/>
      <c r="R129" s="285" t="str">
        <f t="shared" si="18"/>
        <v/>
      </c>
      <c r="S129" s="285" t="str">
        <f t="shared" si="19"/>
        <v/>
      </c>
      <c r="T129" s="402"/>
      <c r="V129" s="46"/>
      <c r="W129" s="49"/>
      <c r="X129" s="49"/>
      <c r="Y129" s="49"/>
      <c r="Z129" s="99"/>
      <c r="AA129" s="150"/>
      <c r="AB129" s="3"/>
      <c r="AC129" s="46"/>
      <c r="AD129" s="49"/>
      <c r="AE129" s="49"/>
      <c r="AF129" s="49"/>
      <c r="AG129" s="99"/>
      <c r="AH129" s="151"/>
      <c r="AI129" s="152"/>
      <c r="AJ129" s="150"/>
      <c r="AK129" s="154"/>
    </row>
    <row r="130" spans="2:37" ht="18" customHeight="1">
      <c r="B130" s="4"/>
      <c r="C130" s="5"/>
      <c r="D130" s="5"/>
      <c r="E130" s="480"/>
      <c r="F130" s="477"/>
      <c r="G130" s="478"/>
      <c r="H130" s="7"/>
      <c r="I130" s="3"/>
      <c r="J130" s="8"/>
      <c r="K130" s="5"/>
      <c r="L130" s="5"/>
      <c r="M130" s="5"/>
      <c r="N130" s="480"/>
      <c r="O130" s="535"/>
      <c r="P130" s="505"/>
      <c r="Q130" s="505"/>
      <c r="R130" s="285" t="str">
        <f t="shared" si="18"/>
        <v/>
      </c>
      <c r="S130" s="285" t="str">
        <f t="shared" si="19"/>
        <v/>
      </c>
      <c r="T130" s="402"/>
      <c r="V130" s="46"/>
      <c r="W130" s="49"/>
      <c r="X130" s="49"/>
      <c r="Y130" s="49"/>
      <c r="Z130" s="99"/>
      <c r="AA130" s="150"/>
      <c r="AB130" s="3"/>
      <c r="AC130" s="46"/>
      <c r="AD130" s="49"/>
      <c r="AE130" s="49"/>
      <c r="AF130" s="49"/>
      <c r="AG130" s="99"/>
      <c r="AH130" s="151"/>
      <c r="AI130" s="152"/>
      <c r="AJ130" s="150"/>
      <c r="AK130" s="152"/>
    </row>
    <row r="131" spans="2:37" ht="18" customHeight="1">
      <c r="B131" s="4"/>
      <c r="C131" s="5"/>
      <c r="D131" s="5"/>
      <c r="E131" s="480"/>
      <c r="F131" s="477"/>
      <c r="G131" s="478"/>
      <c r="H131" s="7"/>
      <c r="I131" s="3"/>
      <c r="J131" s="8"/>
      <c r="K131" s="5"/>
      <c r="L131" s="5"/>
      <c r="M131" s="5"/>
      <c r="N131" s="480"/>
      <c r="O131" s="535"/>
      <c r="P131" s="505"/>
      <c r="Q131" s="505"/>
      <c r="R131" s="285" t="str">
        <f t="shared" si="18"/>
        <v/>
      </c>
      <c r="S131" s="285" t="str">
        <f t="shared" si="19"/>
        <v/>
      </c>
      <c r="T131" s="402"/>
      <c r="V131" s="46"/>
      <c r="W131" s="49"/>
      <c r="X131" s="49"/>
      <c r="Y131" s="49"/>
      <c r="Z131" s="99"/>
      <c r="AA131" s="150"/>
      <c r="AB131" s="3"/>
      <c r="AC131" s="46"/>
      <c r="AD131" s="49"/>
      <c r="AE131" s="49"/>
      <c r="AF131" s="49"/>
      <c r="AG131" s="99"/>
      <c r="AH131" s="151"/>
      <c r="AI131" s="152"/>
      <c r="AJ131" s="150"/>
      <c r="AK131" s="152"/>
    </row>
    <row r="132" spans="2:37" ht="18" customHeight="1">
      <c r="B132" s="4"/>
      <c r="C132" s="5"/>
      <c r="D132" s="5"/>
      <c r="E132" s="480"/>
      <c r="F132" s="477"/>
      <c r="G132" s="478"/>
      <c r="H132" s="7"/>
      <c r="I132" s="3"/>
      <c r="J132" s="8"/>
      <c r="K132" s="5"/>
      <c r="L132" s="5"/>
      <c r="M132" s="5"/>
      <c r="N132" s="480"/>
      <c r="O132" s="535"/>
      <c r="P132" s="505"/>
      <c r="Q132" s="505"/>
      <c r="R132" s="285" t="str">
        <f t="shared" si="18"/>
        <v/>
      </c>
      <c r="S132" s="285" t="str">
        <f t="shared" si="19"/>
        <v/>
      </c>
      <c r="T132" s="402"/>
      <c r="V132" s="46"/>
      <c r="W132" s="49"/>
      <c r="X132" s="49"/>
      <c r="Y132" s="49"/>
      <c r="Z132" s="99"/>
      <c r="AA132" s="150"/>
      <c r="AB132" s="3"/>
      <c r="AC132" s="46"/>
      <c r="AD132" s="49"/>
      <c r="AE132" s="49"/>
      <c r="AF132" s="49"/>
      <c r="AG132" s="99"/>
      <c r="AH132" s="151"/>
      <c r="AI132" s="152"/>
      <c r="AJ132" s="150"/>
      <c r="AK132" s="152"/>
    </row>
    <row r="133" spans="2:37" ht="18" customHeight="1">
      <c r="B133" s="4"/>
      <c r="C133" s="5"/>
      <c r="D133" s="5"/>
      <c r="E133" s="480"/>
      <c r="F133" s="477"/>
      <c r="G133" s="478"/>
      <c r="H133" s="7"/>
      <c r="I133" s="3"/>
      <c r="J133" s="8"/>
      <c r="K133" s="5"/>
      <c r="L133" s="5"/>
      <c r="M133" s="5"/>
      <c r="N133" s="480"/>
      <c r="O133" s="535"/>
      <c r="P133" s="505"/>
      <c r="Q133" s="505"/>
      <c r="R133" s="285" t="str">
        <f t="shared" si="18"/>
        <v/>
      </c>
      <c r="S133" s="285" t="str">
        <f t="shared" si="19"/>
        <v/>
      </c>
      <c r="T133" s="402"/>
      <c r="V133" s="46"/>
      <c r="W133" s="49"/>
      <c r="X133" s="49"/>
      <c r="Y133" s="49"/>
      <c r="Z133" s="99"/>
      <c r="AA133" s="150"/>
      <c r="AB133" s="3"/>
      <c r="AC133" s="46"/>
      <c r="AD133" s="49"/>
      <c r="AE133" s="49"/>
      <c r="AF133" s="49"/>
      <c r="AG133" s="99"/>
      <c r="AH133" s="151"/>
      <c r="AI133" s="152"/>
      <c r="AJ133" s="150"/>
      <c r="AK133" s="152"/>
    </row>
    <row r="134" spans="2:37" ht="18" customHeight="1">
      <c r="B134" s="4"/>
      <c r="C134" s="5"/>
      <c r="D134" s="5"/>
      <c r="E134" s="480"/>
      <c r="F134" s="477"/>
      <c r="G134" s="478"/>
      <c r="H134" s="7"/>
      <c r="I134" s="3"/>
      <c r="J134" s="8"/>
      <c r="K134" s="5"/>
      <c r="L134" s="5"/>
      <c r="M134" s="5"/>
      <c r="N134" s="480"/>
      <c r="O134" s="535"/>
      <c r="P134" s="505"/>
      <c r="Q134" s="505"/>
      <c r="R134" s="285" t="str">
        <f t="shared" si="18"/>
        <v/>
      </c>
      <c r="S134" s="285" t="str">
        <f t="shared" si="19"/>
        <v/>
      </c>
      <c r="T134" s="402"/>
      <c r="V134" s="46"/>
      <c r="W134" s="49"/>
      <c r="X134" s="49"/>
      <c r="Y134" s="49"/>
      <c r="Z134" s="99"/>
      <c r="AA134" s="150"/>
      <c r="AB134" s="3"/>
      <c r="AC134" s="46"/>
      <c r="AD134" s="49"/>
      <c r="AE134" s="49"/>
      <c r="AF134" s="49"/>
      <c r="AG134" s="99"/>
      <c r="AH134" s="151"/>
      <c r="AI134" s="152"/>
      <c r="AJ134" s="150"/>
      <c r="AK134" s="152"/>
    </row>
    <row r="135" spans="2:37" ht="18" customHeight="1">
      <c r="B135" s="4"/>
      <c r="C135" s="5"/>
      <c r="D135" s="5"/>
      <c r="E135" s="480"/>
      <c r="F135" s="477"/>
      <c r="G135" s="478"/>
      <c r="H135" s="7"/>
      <c r="I135" s="3"/>
      <c r="J135" s="8"/>
      <c r="K135" s="5"/>
      <c r="L135" s="5"/>
      <c r="M135" s="5"/>
      <c r="N135" s="480"/>
      <c r="O135" s="535"/>
      <c r="P135" s="505"/>
      <c r="Q135" s="505"/>
      <c r="R135" s="285" t="str">
        <f t="shared" si="18"/>
        <v/>
      </c>
      <c r="S135" s="285" t="str">
        <f t="shared" si="19"/>
        <v/>
      </c>
      <c r="T135" s="402"/>
      <c r="V135" s="46"/>
      <c r="W135" s="49"/>
      <c r="X135" s="49"/>
      <c r="Y135" s="49"/>
      <c r="Z135" s="99"/>
      <c r="AA135" s="150"/>
      <c r="AB135" s="3"/>
      <c r="AC135" s="46"/>
      <c r="AD135" s="49"/>
      <c r="AE135" s="49"/>
      <c r="AF135" s="49"/>
      <c r="AG135" s="99"/>
      <c r="AH135" s="151"/>
      <c r="AI135" s="152"/>
      <c r="AJ135" s="150"/>
      <c r="AK135" s="152"/>
    </row>
    <row r="136" spans="2:37" ht="18" customHeight="1">
      <c r="B136" s="4"/>
      <c r="C136" s="5"/>
      <c r="D136" s="5"/>
      <c r="E136" s="480"/>
      <c r="F136" s="477"/>
      <c r="G136" s="478"/>
      <c r="H136" s="7"/>
      <c r="I136" s="3"/>
      <c r="J136" s="8"/>
      <c r="K136" s="5"/>
      <c r="L136" s="5"/>
      <c r="M136" s="5"/>
      <c r="N136" s="480"/>
      <c r="O136" s="535"/>
      <c r="P136" s="505"/>
      <c r="Q136" s="505"/>
      <c r="R136" s="285" t="str">
        <f t="shared" si="18"/>
        <v/>
      </c>
      <c r="S136" s="285" t="str">
        <f t="shared" si="19"/>
        <v/>
      </c>
      <c r="T136" s="402"/>
      <c r="V136" s="46"/>
      <c r="W136" s="49"/>
      <c r="X136" s="49"/>
      <c r="Y136" s="49"/>
      <c r="Z136" s="99"/>
      <c r="AA136" s="150"/>
      <c r="AB136" s="3"/>
      <c r="AC136" s="46"/>
      <c r="AD136" s="49"/>
      <c r="AE136" s="49"/>
      <c r="AF136" s="49"/>
      <c r="AG136" s="99"/>
      <c r="AH136" s="151"/>
      <c r="AI136" s="152"/>
      <c r="AJ136" s="150"/>
      <c r="AK136" s="152"/>
    </row>
    <row r="137" spans="2:37" ht="18" customHeight="1">
      <c r="B137" s="4"/>
      <c r="C137" s="5"/>
      <c r="D137" s="5"/>
      <c r="E137" s="480"/>
      <c r="F137" s="477"/>
      <c r="G137" s="478"/>
      <c r="H137" s="7"/>
      <c r="I137" s="3"/>
      <c r="J137" s="4"/>
      <c r="K137" s="5"/>
      <c r="L137" s="5"/>
      <c r="M137" s="5"/>
      <c r="N137" s="480"/>
      <c r="O137" s="535"/>
      <c r="P137" s="505"/>
      <c r="Q137" s="505"/>
      <c r="R137" s="285" t="str">
        <f t="shared" si="18"/>
        <v/>
      </c>
      <c r="S137" s="285" t="str">
        <f t="shared" si="19"/>
        <v/>
      </c>
      <c r="T137" s="402"/>
      <c r="V137" s="46"/>
      <c r="W137" s="49"/>
      <c r="X137" s="49"/>
      <c r="Y137" s="49"/>
      <c r="Z137" s="99"/>
      <c r="AA137" s="150"/>
      <c r="AB137" s="3"/>
      <c r="AC137" s="46"/>
      <c r="AD137" s="49"/>
      <c r="AE137" s="49"/>
      <c r="AF137" s="49"/>
      <c r="AG137" s="99"/>
      <c r="AH137" s="151"/>
      <c r="AI137" s="152"/>
      <c r="AJ137" s="150"/>
      <c r="AK137" s="152"/>
    </row>
    <row r="138" spans="2:37" ht="18" customHeight="1">
      <c r="B138" s="4"/>
      <c r="C138" s="5"/>
      <c r="D138" s="5"/>
      <c r="E138" s="480"/>
      <c r="F138" s="477"/>
      <c r="G138" s="478"/>
      <c r="H138" s="7"/>
      <c r="I138" s="3"/>
      <c r="J138" s="4"/>
      <c r="K138" s="5"/>
      <c r="L138" s="5"/>
      <c r="M138" s="5"/>
      <c r="N138" s="480"/>
      <c r="O138" s="535"/>
      <c r="P138" s="505"/>
      <c r="Q138" s="505"/>
      <c r="R138" s="285" t="str">
        <f t="shared" si="18"/>
        <v/>
      </c>
      <c r="S138" s="285" t="str">
        <f t="shared" si="19"/>
        <v/>
      </c>
      <c r="T138" s="402"/>
      <c r="V138" s="46"/>
      <c r="W138" s="49"/>
      <c r="X138" s="49"/>
      <c r="Y138" s="49"/>
      <c r="Z138" s="99"/>
      <c r="AA138" s="150"/>
      <c r="AB138" s="3"/>
      <c r="AC138" s="46"/>
      <c r="AD138" s="49"/>
      <c r="AE138" s="49"/>
      <c r="AF138" s="49"/>
      <c r="AG138" s="99"/>
      <c r="AH138" s="151"/>
      <c r="AI138" s="152"/>
      <c r="AJ138" s="150"/>
      <c r="AK138" s="152"/>
    </row>
    <row r="139" spans="2:37" ht="18" customHeight="1">
      <c r="B139" s="4"/>
      <c r="C139" s="5"/>
      <c r="D139" s="5"/>
      <c r="E139" s="480"/>
      <c r="F139" s="477"/>
      <c r="G139" s="478"/>
      <c r="H139" s="7"/>
      <c r="I139" s="3"/>
      <c r="J139" s="4"/>
      <c r="K139" s="5"/>
      <c r="L139" s="5"/>
      <c r="M139" s="5"/>
      <c r="N139" s="480"/>
      <c r="O139" s="535"/>
      <c r="P139" s="505"/>
      <c r="Q139" s="505"/>
      <c r="R139" s="285" t="str">
        <f t="shared" si="18"/>
        <v/>
      </c>
      <c r="S139" s="285" t="str">
        <f t="shared" si="19"/>
        <v/>
      </c>
      <c r="T139" s="402"/>
      <c r="V139" s="46"/>
      <c r="W139" s="49"/>
      <c r="X139" s="49"/>
      <c r="Y139" s="49"/>
      <c r="Z139" s="99"/>
      <c r="AA139" s="150"/>
      <c r="AB139" s="3"/>
      <c r="AC139" s="46"/>
      <c r="AD139" s="49"/>
      <c r="AE139" s="49"/>
      <c r="AF139" s="49"/>
      <c r="AG139" s="99"/>
      <c r="AH139" s="151"/>
      <c r="AI139" s="152"/>
      <c r="AJ139" s="150"/>
      <c r="AK139" s="152"/>
    </row>
    <row r="140" spans="2:37" ht="18" customHeight="1">
      <c r="B140" s="4"/>
      <c r="C140" s="5"/>
      <c r="D140" s="5"/>
      <c r="E140" s="480"/>
      <c r="F140" s="477"/>
      <c r="G140" s="478"/>
      <c r="H140" s="7"/>
      <c r="I140" s="3"/>
      <c r="J140" s="4"/>
      <c r="K140" s="5"/>
      <c r="L140" s="5"/>
      <c r="M140" s="5"/>
      <c r="N140" s="480"/>
      <c r="O140" s="535"/>
      <c r="P140" s="505"/>
      <c r="Q140" s="505"/>
      <c r="R140" s="285" t="str">
        <f t="shared" si="18"/>
        <v/>
      </c>
      <c r="S140" s="285" t="str">
        <f t="shared" si="19"/>
        <v/>
      </c>
      <c r="T140" s="402"/>
      <c r="V140" s="46"/>
      <c r="W140" s="49"/>
      <c r="X140" s="49"/>
      <c r="Y140" s="49"/>
      <c r="Z140" s="99"/>
      <c r="AA140" s="150"/>
      <c r="AB140" s="3"/>
      <c r="AC140" s="46"/>
      <c r="AD140" s="49"/>
      <c r="AE140" s="49"/>
      <c r="AF140" s="49"/>
      <c r="AG140" s="99"/>
      <c r="AH140" s="151"/>
      <c r="AI140" s="152"/>
      <c r="AJ140" s="150"/>
      <c r="AK140" s="152"/>
    </row>
    <row r="141" spans="2:37" ht="18" customHeight="1">
      <c r="B141" s="4"/>
      <c r="C141" s="5"/>
      <c r="D141" s="5"/>
      <c r="E141" s="480"/>
      <c r="F141" s="477"/>
      <c r="G141" s="478"/>
      <c r="H141" s="7"/>
      <c r="I141" s="3"/>
      <c r="J141" s="4"/>
      <c r="K141" s="5"/>
      <c r="L141" s="5"/>
      <c r="M141" s="5"/>
      <c r="N141" s="480"/>
      <c r="O141" s="535"/>
      <c r="P141" s="505"/>
      <c r="Q141" s="505"/>
      <c r="R141" s="285" t="str">
        <f t="shared" si="18"/>
        <v/>
      </c>
      <c r="S141" s="285" t="str">
        <f t="shared" si="19"/>
        <v/>
      </c>
      <c r="T141" s="402"/>
      <c r="V141" s="46"/>
      <c r="W141" s="49"/>
      <c r="X141" s="49"/>
      <c r="Y141" s="49"/>
      <c r="Z141" s="99"/>
      <c r="AA141" s="150"/>
      <c r="AB141" s="3"/>
      <c r="AC141" s="46"/>
      <c r="AD141" s="49"/>
      <c r="AE141" s="49"/>
      <c r="AF141" s="49"/>
      <c r="AG141" s="99"/>
      <c r="AH141" s="151"/>
      <c r="AI141" s="152"/>
      <c r="AJ141" s="150"/>
      <c r="AK141" s="152"/>
    </row>
    <row r="142" spans="2:37" ht="18" customHeight="1">
      <c r="B142" s="4"/>
      <c r="C142" s="5"/>
      <c r="D142" s="5"/>
      <c r="E142" s="480"/>
      <c r="F142" s="477"/>
      <c r="G142" s="478"/>
      <c r="H142" s="7"/>
      <c r="I142" s="3"/>
      <c r="J142" s="4"/>
      <c r="K142" s="5"/>
      <c r="L142" s="5"/>
      <c r="M142" s="5"/>
      <c r="N142" s="480"/>
      <c r="O142" s="535"/>
      <c r="P142" s="505"/>
      <c r="Q142" s="505"/>
      <c r="R142" s="285" t="str">
        <f t="shared" si="18"/>
        <v/>
      </c>
      <c r="S142" s="285" t="str">
        <f t="shared" si="19"/>
        <v/>
      </c>
      <c r="T142" s="402"/>
      <c r="V142" s="46"/>
      <c r="W142" s="49"/>
      <c r="X142" s="49"/>
      <c r="Y142" s="49"/>
      <c r="Z142" s="99"/>
      <c r="AA142" s="150"/>
      <c r="AB142" s="3"/>
      <c r="AC142" s="46"/>
      <c r="AD142" s="49"/>
      <c r="AE142" s="49"/>
      <c r="AF142" s="49"/>
      <c r="AG142" s="99"/>
      <c r="AH142" s="151"/>
      <c r="AI142" s="152"/>
      <c r="AJ142" s="150"/>
      <c r="AK142" s="152"/>
    </row>
    <row r="143" spans="2:37" ht="18" customHeight="1">
      <c r="B143" s="4"/>
      <c r="C143" s="5"/>
      <c r="D143" s="5"/>
      <c r="E143" s="480"/>
      <c r="F143" s="477"/>
      <c r="G143" s="478"/>
      <c r="H143" s="7"/>
      <c r="I143" s="3"/>
      <c r="J143" s="4"/>
      <c r="K143" s="5"/>
      <c r="L143" s="5"/>
      <c r="M143" s="5"/>
      <c r="N143" s="480"/>
      <c r="O143" s="535"/>
      <c r="P143" s="505"/>
      <c r="Q143" s="505"/>
      <c r="R143" s="285" t="str">
        <f t="shared" si="18"/>
        <v/>
      </c>
      <c r="S143" s="285" t="str">
        <f t="shared" si="19"/>
        <v/>
      </c>
      <c r="T143" s="402"/>
      <c r="V143" s="46"/>
      <c r="W143" s="49"/>
      <c r="X143" s="49"/>
      <c r="Y143" s="49"/>
      <c r="Z143" s="99"/>
      <c r="AA143" s="150"/>
      <c r="AB143" s="3"/>
      <c r="AC143" s="46"/>
      <c r="AD143" s="49"/>
      <c r="AE143" s="49"/>
      <c r="AF143" s="49"/>
      <c r="AG143" s="99"/>
      <c r="AH143" s="151"/>
      <c r="AI143" s="152"/>
      <c r="AJ143" s="150"/>
      <c r="AK143" s="152"/>
    </row>
    <row r="144" spans="2:37" ht="18" customHeight="1">
      <c r="B144" s="4"/>
      <c r="C144" s="5"/>
      <c r="D144" s="5"/>
      <c r="E144" s="480"/>
      <c r="F144" s="477"/>
      <c r="G144" s="478"/>
      <c r="H144" s="7"/>
      <c r="I144" s="3"/>
      <c r="J144" s="4"/>
      <c r="K144" s="5"/>
      <c r="L144" s="5"/>
      <c r="M144" s="5"/>
      <c r="N144" s="480"/>
      <c r="O144" s="535"/>
      <c r="P144" s="505"/>
      <c r="Q144" s="505"/>
      <c r="R144" s="285" t="str">
        <f t="shared" si="18"/>
        <v/>
      </c>
      <c r="S144" s="285" t="str">
        <f t="shared" si="19"/>
        <v/>
      </c>
      <c r="T144" s="402"/>
      <c r="V144" s="46"/>
      <c r="W144" s="49"/>
      <c r="X144" s="49"/>
      <c r="Y144" s="49"/>
      <c r="Z144" s="99"/>
      <c r="AA144" s="150"/>
      <c r="AB144" s="3"/>
      <c r="AC144" s="46"/>
      <c r="AD144" s="49"/>
      <c r="AE144" s="49"/>
      <c r="AF144" s="49"/>
      <c r="AG144" s="99"/>
      <c r="AH144" s="151"/>
      <c r="AI144" s="152"/>
      <c r="AJ144" s="150"/>
      <c r="AK144" s="152"/>
    </row>
    <row r="145" spans="1:37" ht="18" customHeight="1">
      <c r="B145" s="4"/>
      <c r="C145" s="5"/>
      <c r="D145" s="5"/>
      <c r="E145" s="480"/>
      <c r="F145" s="477"/>
      <c r="G145" s="478"/>
      <c r="H145" s="7"/>
      <c r="I145" s="3"/>
      <c r="J145" s="4"/>
      <c r="K145" s="5"/>
      <c r="L145" s="5"/>
      <c r="M145" s="5"/>
      <c r="N145" s="480"/>
      <c r="O145" s="535"/>
      <c r="P145" s="505"/>
      <c r="Q145" s="505"/>
      <c r="R145" s="285" t="str">
        <f t="shared" si="18"/>
        <v/>
      </c>
      <c r="S145" s="285" t="str">
        <f t="shared" si="19"/>
        <v/>
      </c>
      <c r="T145" s="402"/>
      <c r="V145" s="46"/>
      <c r="W145" s="49"/>
      <c r="X145" s="49"/>
      <c r="Y145" s="49"/>
      <c r="Z145" s="99"/>
      <c r="AA145" s="150"/>
      <c r="AB145" s="3"/>
      <c r="AC145" s="46"/>
      <c r="AD145" s="49"/>
      <c r="AE145" s="49"/>
      <c r="AF145" s="49"/>
      <c r="AG145" s="99"/>
      <c r="AH145" s="151"/>
      <c r="AI145" s="152"/>
      <c r="AJ145" s="150"/>
      <c r="AK145" s="152"/>
    </row>
    <row r="146" spans="1:37" ht="18" customHeight="1">
      <c r="A146" s="574"/>
      <c r="B146" s="574"/>
      <c r="C146" s="574"/>
      <c r="D146" s="575"/>
      <c r="E146" s="575"/>
      <c r="F146" s="618"/>
      <c r="G146" s="618"/>
      <c r="H146" s="575"/>
      <c r="I146" s="574"/>
      <c r="J146" s="574"/>
      <c r="K146" s="574"/>
      <c r="L146" s="574"/>
      <c r="M146" s="574"/>
      <c r="N146" s="574"/>
      <c r="O146" s="611"/>
      <c r="P146" s="611"/>
      <c r="Q146" s="611"/>
      <c r="R146" s="574"/>
      <c r="S146" s="574"/>
      <c r="T146" s="574"/>
      <c r="U146" s="574"/>
      <c r="Z146" s="2"/>
      <c r="AG146" s="2"/>
    </row>
    <row r="147" spans="1:37" ht="18" customHeight="1">
      <c r="F147" s="2"/>
      <c r="G147" s="2"/>
      <c r="O147" s="2"/>
      <c r="P147" s="2"/>
      <c r="Q147" s="2"/>
    </row>
    <row r="148" spans="1:37" ht="18" customHeight="1">
      <c r="F148" s="2"/>
      <c r="G148" s="2"/>
      <c r="O148" s="2"/>
      <c r="P148" s="2"/>
      <c r="Q148" s="2"/>
    </row>
    <row r="149" spans="1:37" ht="18" customHeight="1">
      <c r="F149" s="2"/>
      <c r="G149" s="2"/>
      <c r="O149" s="2"/>
      <c r="P149" s="2"/>
      <c r="Q149" s="2"/>
    </row>
    <row r="150" spans="1:37" ht="18" customHeight="1">
      <c r="F150" s="2"/>
      <c r="G150" s="2"/>
      <c r="O150" s="2"/>
      <c r="P150" s="2"/>
      <c r="Q150" s="2"/>
    </row>
    <row r="151" spans="1:37" ht="18" customHeight="1">
      <c r="F151" s="2"/>
      <c r="G151" s="2"/>
      <c r="O151" s="2"/>
      <c r="P151" s="2"/>
      <c r="Q151" s="2"/>
    </row>
    <row r="152" spans="1:37" ht="18" customHeight="1">
      <c r="F152" s="2"/>
      <c r="G152" s="2"/>
      <c r="O152" s="2"/>
      <c r="P152" s="2"/>
      <c r="Q152" s="2"/>
    </row>
    <row r="153" spans="1:37" ht="18" customHeight="1">
      <c r="F153" s="2"/>
      <c r="G153" s="2"/>
      <c r="O153" s="2"/>
      <c r="P153" s="2"/>
      <c r="Q153" s="2"/>
    </row>
    <row r="154" spans="1:37" ht="18" customHeight="1">
      <c r="F154" s="2"/>
      <c r="G154" s="2"/>
      <c r="O154" s="2"/>
      <c r="P154" s="2"/>
      <c r="Q154" s="2"/>
    </row>
    <row r="155" spans="1:37" ht="18" customHeight="1">
      <c r="F155" s="2"/>
      <c r="G155" s="2"/>
      <c r="O155" s="2"/>
      <c r="P155" s="2"/>
      <c r="Q155" s="2"/>
    </row>
    <row r="156" spans="1:37" ht="18" customHeight="1">
      <c r="F156" s="2"/>
      <c r="G156" s="2"/>
      <c r="O156" s="2"/>
      <c r="P156" s="2"/>
      <c r="Q156" s="2"/>
    </row>
    <row r="157" spans="1:37" ht="18" customHeight="1">
      <c r="F157" s="2"/>
      <c r="G157" s="2"/>
      <c r="O157" s="2"/>
      <c r="P157" s="2"/>
      <c r="Q157" s="2"/>
    </row>
    <row r="158" spans="1:37" ht="18" customHeight="1">
      <c r="F158" s="2"/>
      <c r="G158" s="2"/>
      <c r="O158" s="2"/>
      <c r="P158" s="2"/>
      <c r="Q158" s="2"/>
    </row>
    <row r="159" spans="1:37" ht="18" customHeight="1">
      <c r="F159" s="2"/>
      <c r="G159" s="2"/>
      <c r="O159" s="2"/>
      <c r="P159" s="2"/>
      <c r="Q159" s="2"/>
    </row>
    <row r="160" spans="1:37" ht="18" customHeight="1">
      <c r="F160" s="2"/>
      <c r="G160" s="2"/>
      <c r="O160" s="2"/>
      <c r="P160" s="2"/>
      <c r="Q160" s="2"/>
    </row>
    <row r="161" spans="6:17" ht="18" customHeight="1">
      <c r="F161" s="2"/>
      <c r="G161" s="2"/>
      <c r="O161" s="2"/>
      <c r="P161" s="2"/>
      <c r="Q161" s="2"/>
    </row>
    <row r="162" spans="6:17" ht="18" customHeight="1">
      <c r="F162" s="2"/>
      <c r="G162" s="2"/>
      <c r="O162" s="2"/>
      <c r="P162" s="2"/>
      <c r="Q162" s="2"/>
    </row>
    <row r="163" spans="6:17" ht="18" customHeight="1">
      <c r="F163" s="2"/>
      <c r="G163" s="2"/>
      <c r="O163" s="2"/>
      <c r="P163" s="2"/>
      <c r="Q163" s="2"/>
    </row>
    <row r="164" spans="6:17" ht="18" customHeight="1">
      <c r="F164" s="2"/>
      <c r="G164" s="2"/>
      <c r="O164" s="2"/>
      <c r="P164" s="2"/>
      <c r="Q164" s="2"/>
    </row>
    <row r="165" spans="6:17" ht="18" customHeight="1">
      <c r="F165" s="2"/>
      <c r="G165" s="2"/>
      <c r="O165" s="2"/>
      <c r="P165" s="2"/>
      <c r="Q165" s="2"/>
    </row>
    <row r="166" spans="6:17" ht="18" customHeight="1">
      <c r="F166" s="2"/>
      <c r="G166" s="2"/>
      <c r="O166" s="2"/>
      <c r="P166" s="2"/>
      <c r="Q166" s="2"/>
    </row>
    <row r="167" spans="6:17" ht="18" customHeight="1">
      <c r="F167" s="2"/>
      <c r="G167" s="2"/>
      <c r="O167" s="2"/>
      <c r="P167" s="2"/>
      <c r="Q167" s="2"/>
    </row>
    <row r="168" spans="6:17" ht="18" customHeight="1">
      <c r="F168" s="2"/>
      <c r="G168" s="2"/>
      <c r="O168" s="2"/>
      <c r="P168" s="2"/>
      <c r="Q168" s="2"/>
    </row>
    <row r="169" spans="6:17" ht="18" customHeight="1">
      <c r="F169" s="2"/>
      <c r="G169" s="2"/>
      <c r="O169" s="2"/>
      <c r="P169" s="2"/>
      <c r="Q169" s="2"/>
    </row>
    <row r="170" spans="6:17" ht="18" customHeight="1">
      <c r="F170" s="2"/>
      <c r="G170" s="2"/>
      <c r="O170" s="2"/>
      <c r="P170" s="2"/>
      <c r="Q170" s="2"/>
    </row>
    <row r="171" spans="6:17" ht="18" customHeight="1">
      <c r="F171" s="2"/>
      <c r="G171" s="2"/>
      <c r="O171" s="2"/>
      <c r="P171" s="2"/>
      <c r="Q171" s="2"/>
    </row>
    <row r="172" spans="6:17" ht="18" customHeight="1">
      <c r="F172" s="2"/>
      <c r="G172" s="2"/>
      <c r="O172" s="2"/>
      <c r="P172" s="2"/>
      <c r="Q172" s="2"/>
    </row>
    <row r="173" spans="6:17" ht="18" customHeight="1">
      <c r="F173" s="2"/>
      <c r="G173" s="2"/>
      <c r="O173" s="2"/>
      <c r="P173" s="2"/>
      <c r="Q173" s="2"/>
    </row>
    <row r="174" spans="6:17" ht="18" customHeight="1">
      <c r="F174" s="2"/>
      <c r="G174" s="2"/>
      <c r="O174" s="2"/>
      <c r="P174" s="2"/>
      <c r="Q174" s="2"/>
    </row>
    <row r="175" spans="6:17" ht="18" customHeight="1">
      <c r="F175" s="2"/>
      <c r="G175" s="2"/>
      <c r="O175" s="2"/>
      <c r="P175" s="2"/>
      <c r="Q175" s="2"/>
    </row>
    <row r="176" spans="6:17" ht="18" customHeight="1">
      <c r="F176" s="2"/>
      <c r="G176" s="2"/>
      <c r="O176" s="2"/>
      <c r="P176" s="2"/>
      <c r="Q176" s="2"/>
    </row>
    <row r="177" spans="6:17" ht="18" customHeight="1">
      <c r="F177" s="2"/>
      <c r="G177" s="2"/>
      <c r="O177" s="2"/>
      <c r="P177" s="2"/>
      <c r="Q177" s="2"/>
    </row>
    <row r="178" spans="6:17" ht="18" customHeight="1">
      <c r="F178" s="2"/>
      <c r="G178" s="2"/>
      <c r="O178" s="2"/>
      <c r="P178" s="2"/>
      <c r="Q178" s="2"/>
    </row>
    <row r="179" spans="6:17" ht="18" customHeight="1">
      <c r="F179" s="2"/>
      <c r="G179" s="2"/>
      <c r="O179" s="2"/>
      <c r="P179" s="2"/>
      <c r="Q179" s="2"/>
    </row>
    <row r="180" spans="6:17" ht="18" customHeight="1">
      <c r="F180" s="2"/>
      <c r="G180" s="2"/>
      <c r="O180" s="2"/>
      <c r="P180" s="2"/>
      <c r="Q180" s="2"/>
    </row>
    <row r="181" spans="6:17" ht="18" customHeight="1">
      <c r="F181" s="2"/>
      <c r="G181" s="2"/>
      <c r="O181" s="2"/>
      <c r="P181" s="2"/>
      <c r="Q181" s="2"/>
    </row>
    <row r="182" spans="6:17" ht="18" customHeight="1">
      <c r="F182" s="2"/>
      <c r="G182" s="2"/>
      <c r="O182" s="2"/>
      <c r="P182" s="2"/>
      <c r="Q182" s="2"/>
    </row>
    <row r="183" spans="6:17" ht="18" customHeight="1">
      <c r="F183" s="2"/>
      <c r="G183" s="2"/>
      <c r="O183" s="2"/>
      <c r="P183" s="2"/>
      <c r="Q183" s="2"/>
    </row>
    <row r="184" spans="6:17" ht="18" customHeight="1">
      <c r="F184" s="2"/>
      <c r="G184" s="2"/>
      <c r="O184" s="2"/>
      <c r="P184" s="2"/>
      <c r="Q184" s="2"/>
    </row>
    <row r="185" spans="6:17" ht="18" customHeight="1">
      <c r="F185" s="2"/>
      <c r="G185" s="2"/>
      <c r="O185" s="2"/>
      <c r="P185" s="2"/>
      <c r="Q185" s="2"/>
    </row>
    <row r="186" spans="6:17" ht="18" customHeight="1">
      <c r="F186" s="2"/>
      <c r="G186" s="2"/>
      <c r="O186" s="2"/>
      <c r="P186" s="2"/>
      <c r="Q186" s="2"/>
    </row>
    <row r="187" spans="6:17" ht="18" customHeight="1">
      <c r="F187" s="2"/>
      <c r="G187" s="2"/>
      <c r="O187" s="2"/>
      <c r="P187" s="2"/>
      <c r="Q187" s="2"/>
    </row>
    <row r="188" spans="6:17" ht="18" customHeight="1">
      <c r="F188" s="2"/>
      <c r="G188" s="2"/>
      <c r="O188" s="2"/>
      <c r="P188" s="2"/>
      <c r="Q188" s="2"/>
    </row>
    <row r="189" spans="6:17" ht="18" customHeight="1">
      <c r="F189" s="2"/>
      <c r="G189" s="2"/>
      <c r="O189" s="2"/>
      <c r="P189" s="2"/>
      <c r="Q189" s="2"/>
    </row>
    <row r="190" spans="6:17" ht="18" customHeight="1">
      <c r="F190" s="2"/>
      <c r="G190" s="2"/>
      <c r="O190" s="2"/>
      <c r="P190" s="2"/>
      <c r="Q190" s="2"/>
    </row>
    <row r="191" spans="6:17" ht="18" customHeight="1">
      <c r="F191" s="2"/>
      <c r="G191" s="2"/>
      <c r="O191" s="2"/>
      <c r="P191" s="2"/>
      <c r="Q191" s="2"/>
    </row>
    <row r="192" spans="6:17" ht="18" customHeight="1">
      <c r="F192" s="2"/>
      <c r="G192" s="2"/>
      <c r="O192" s="2"/>
      <c r="P192" s="2"/>
      <c r="Q192" s="2"/>
    </row>
    <row r="193" spans="6:17" ht="18" customHeight="1">
      <c r="F193" s="2"/>
      <c r="G193" s="2"/>
      <c r="O193" s="2"/>
      <c r="P193" s="2"/>
      <c r="Q193" s="2"/>
    </row>
    <row r="194" spans="6:17" ht="18" customHeight="1">
      <c r="F194" s="2"/>
      <c r="G194" s="2"/>
      <c r="O194" s="2"/>
      <c r="P194" s="2"/>
      <c r="Q194" s="2"/>
    </row>
    <row r="195" spans="6:17" ht="18" customHeight="1">
      <c r="F195" s="2"/>
      <c r="G195" s="2"/>
      <c r="O195" s="2"/>
      <c r="P195" s="2"/>
      <c r="Q195" s="2"/>
    </row>
    <row r="196" spans="6:17" ht="18" customHeight="1">
      <c r="F196" s="2"/>
      <c r="G196" s="2"/>
      <c r="O196" s="2"/>
      <c r="P196" s="2"/>
      <c r="Q196" s="2"/>
    </row>
    <row r="197" spans="6:17" ht="18" customHeight="1">
      <c r="F197" s="2"/>
      <c r="G197" s="2"/>
      <c r="O197" s="2"/>
      <c r="P197" s="2"/>
      <c r="Q197" s="2"/>
    </row>
    <row r="198" spans="6:17" ht="18" customHeight="1">
      <c r="F198" s="2"/>
      <c r="G198" s="2"/>
      <c r="O198" s="2"/>
      <c r="P198" s="2"/>
      <c r="Q198" s="2"/>
    </row>
    <row r="199" spans="6:17" ht="18" customHeight="1">
      <c r="F199" s="2"/>
      <c r="G199" s="2"/>
      <c r="O199" s="2"/>
      <c r="P199" s="2"/>
      <c r="Q199" s="2"/>
    </row>
    <row r="200" spans="6:17" ht="18" customHeight="1">
      <c r="F200" s="2"/>
      <c r="G200" s="2"/>
      <c r="O200" s="2"/>
      <c r="P200" s="2"/>
      <c r="Q200" s="2"/>
    </row>
    <row r="201" spans="6:17" ht="18" customHeight="1">
      <c r="F201" s="2"/>
      <c r="G201" s="2"/>
      <c r="O201" s="2"/>
      <c r="P201" s="2"/>
      <c r="Q201" s="2"/>
    </row>
    <row r="202" spans="6:17" ht="18" customHeight="1">
      <c r="F202" s="2"/>
      <c r="G202" s="2"/>
      <c r="O202" s="2"/>
      <c r="P202" s="2"/>
      <c r="Q202" s="2"/>
    </row>
    <row r="203" spans="6:17" ht="18" customHeight="1">
      <c r="F203" s="2"/>
      <c r="G203" s="2"/>
      <c r="O203" s="2"/>
      <c r="P203" s="2"/>
      <c r="Q203" s="2"/>
    </row>
    <row r="204" spans="6:17" ht="18" customHeight="1">
      <c r="F204" s="2"/>
      <c r="G204" s="2"/>
      <c r="O204" s="2"/>
      <c r="P204" s="2"/>
      <c r="Q204" s="2"/>
    </row>
    <row r="205" spans="6:17" ht="18" customHeight="1">
      <c r="F205" s="2"/>
      <c r="G205" s="2"/>
      <c r="O205" s="2"/>
      <c r="P205" s="2"/>
      <c r="Q205" s="2"/>
    </row>
    <row r="206" spans="6:17" ht="18" customHeight="1">
      <c r="F206" s="2"/>
      <c r="G206" s="2"/>
      <c r="O206" s="2"/>
      <c r="P206" s="2"/>
      <c r="Q206" s="2"/>
    </row>
    <row r="207" spans="6:17" ht="18" customHeight="1">
      <c r="F207" s="2"/>
      <c r="G207" s="2"/>
      <c r="O207" s="2"/>
      <c r="P207" s="2"/>
      <c r="Q207" s="2"/>
    </row>
    <row r="208" spans="6:17" ht="18" customHeight="1">
      <c r="F208" s="2"/>
      <c r="G208" s="2"/>
      <c r="O208" s="2"/>
      <c r="P208" s="2"/>
      <c r="Q208" s="2"/>
    </row>
    <row r="209" spans="6:17" ht="18" customHeight="1">
      <c r="F209" s="2"/>
      <c r="G209" s="2"/>
      <c r="O209" s="2"/>
      <c r="P209" s="2"/>
      <c r="Q209" s="2"/>
    </row>
    <row r="210" spans="6:17" ht="18" customHeight="1">
      <c r="F210" s="2"/>
      <c r="G210" s="2"/>
      <c r="O210" s="2"/>
      <c r="P210" s="2"/>
      <c r="Q210" s="2"/>
    </row>
    <row r="211" spans="6:17" ht="18" customHeight="1">
      <c r="F211" s="2"/>
      <c r="G211" s="2"/>
      <c r="O211" s="2"/>
      <c r="P211" s="2"/>
      <c r="Q211" s="2"/>
    </row>
    <row r="212" spans="6:17" ht="18" customHeight="1">
      <c r="F212" s="2"/>
      <c r="G212" s="2"/>
      <c r="O212" s="2"/>
      <c r="P212" s="2"/>
      <c r="Q212" s="2"/>
    </row>
    <row r="213" spans="6:17" ht="18" customHeight="1">
      <c r="F213" s="2"/>
      <c r="G213" s="2"/>
      <c r="O213" s="2"/>
      <c r="P213" s="2"/>
      <c r="Q213" s="2"/>
    </row>
    <row r="214" spans="6:17" ht="18" customHeight="1">
      <c r="F214" s="2"/>
      <c r="G214" s="2"/>
      <c r="O214" s="2"/>
      <c r="P214" s="2"/>
      <c r="Q214" s="2"/>
    </row>
    <row r="215" spans="6:17" ht="18" customHeight="1">
      <c r="F215" s="2"/>
      <c r="G215" s="2"/>
      <c r="O215" s="2"/>
      <c r="P215" s="2"/>
      <c r="Q215" s="2"/>
    </row>
    <row r="216" spans="6:17" ht="18" customHeight="1">
      <c r="F216" s="2"/>
      <c r="G216" s="2"/>
      <c r="O216" s="2"/>
      <c r="P216" s="2"/>
      <c r="Q216" s="2"/>
    </row>
    <row r="217" spans="6:17" ht="18" customHeight="1">
      <c r="F217" s="2"/>
      <c r="G217" s="2"/>
      <c r="O217" s="2"/>
      <c r="P217" s="2"/>
      <c r="Q217" s="2"/>
    </row>
    <row r="218" spans="6:17" ht="18" customHeight="1">
      <c r="F218" s="2"/>
      <c r="G218" s="2"/>
      <c r="O218" s="2"/>
      <c r="P218" s="2"/>
      <c r="Q218" s="2"/>
    </row>
    <row r="219" spans="6:17" ht="18" customHeight="1">
      <c r="F219" s="2"/>
      <c r="G219" s="2"/>
      <c r="O219" s="2"/>
      <c r="P219" s="2"/>
      <c r="Q219" s="2"/>
    </row>
    <row r="220" spans="6:17" ht="18" customHeight="1">
      <c r="F220" s="2"/>
      <c r="G220" s="2"/>
      <c r="O220" s="2"/>
      <c r="P220" s="2"/>
      <c r="Q220" s="2"/>
    </row>
    <row r="221" spans="6:17" ht="18" customHeight="1">
      <c r="F221" s="2"/>
      <c r="G221" s="2"/>
      <c r="O221" s="2"/>
      <c r="P221" s="2"/>
      <c r="Q221" s="2"/>
    </row>
    <row r="222" spans="6:17" ht="18" customHeight="1">
      <c r="F222" s="2"/>
      <c r="G222" s="2"/>
      <c r="O222" s="2"/>
      <c r="P222" s="2"/>
      <c r="Q222" s="2"/>
    </row>
    <row r="223" spans="6:17" ht="18" customHeight="1">
      <c r="F223" s="2"/>
      <c r="G223" s="2"/>
      <c r="O223" s="2"/>
      <c r="P223" s="2"/>
      <c r="Q223" s="2"/>
    </row>
    <row r="224" spans="6:17" ht="18" customHeight="1">
      <c r="F224" s="2"/>
      <c r="G224" s="2"/>
      <c r="O224" s="2"/>
      <c r="P224" s="2"/>
      <c r="Q224" s="2"/>
    </row>
    <row r="225" spans="6:17" ht="18" customHeight="1">
      <c r="F225" s="2"/>
      <c r="G225" s="2"/>
      <c r="O225" s="2"/>
      <c r="P225" s="2"/>
      <c r="Q225" s="2"/>
    </row>
    <row r="226" spans="6:17" ht="18" customHeight="1">
      <c r="F226" s="2"/>
      <c r="G226" s="2"/>
      <c r="O226" s="2"/>
      <c r="P226" s="2"/>
      <c r="Q226" s="2"/>
    </row>
    <row r="227" spans="6:17" ht="18" customHeight="1">
      <c r="F227" s="2"/>
      <c r="G227" s="2"/>
      <c r="O227" s="2"/>
      <c r="P227" s="2"/>
      <c r="Q227" s="2"/>
    </row>
    <row r="228" spans="6:17" ht="18" customHeight="1">
      <c r="F228" s="2"/>
      <c r="G228" s="2"/>
      <c r="O228" s="2"/>
      <c r="P228" s="2"/>
      <c r="Q228" s="2"/>
    </row>
    <row r="229" spans="6:17" ht="18" customHeight="1">
      <c r="F229" s="2"/>
      <c r="G229" s="2"/>
      <c r="O229" s="2"/>
      <c r="P229" s="2"/>
      <c r="Q229" s="2"/>
    </row>
    <row r="230" spans="6:17" ht="18" customHeight="1">
      <c r="F230" s="2"/>
      <c r="G230" s="2"/>
      <c r="O230" s="2"/>
      <c r="P230" s="2"/>
      <c r="Q230" s="2"/>
    </row>
    <row r="231" spans="6:17" ht="18" customHeight="1">
      <c r="F231" s="2"/>
      <c r="G231" s="2"/>
      <c r="O231" s="2"/>
      <c r="P231" s="2"/>
      <c r="Q231" s="2"/>
    </row>
    <row r="232" spans="6:17" ht="18" customHeight="1">
      <c r="F232" s="2"/>
      <c r="G232" s="2"/>
      <c r="O232" s="2"/>
      <c r="P232" s="2"/>
      <c r="Q232" s="2"/>
    </row>
    <row r="233" spans="6:17" ht="18" customHeight="1">
      <c r="F233" s="2"/>
      <c r="G233" s="2"/>
      <c r="O233" s="2"/>
      <c r="P233" s="2"/>
      <c r="Q233" s="2"/>
    </row>
    <row r="234" spans="6:17" ht="18" customHeight="1">
      <c r="F234" s="2"/>
      <c r="G234" s="2"/>
      <c r="O234" s="2"/>
      <c r="P234" s="2"/>
      <c r="Q234" s="2"/>
    </row>
    <row r="235" spans="6:17" ht="18" customHeight="1">
      <c r="F235" s="2"/>
      <c r="G235" s="2"/>
      <c r="O235" s="2"/>
      <c r="P235" s="2"/>
      <c r="Q235" s="2"/>
    </row>
    <row r="236" spans="6:17" ht="18" customHeight="1">
      <c r="F236" s="2"/>
      <c r="G236" s="2"/>
      <c r="O236" s="2"/>
      <c r="P236" s="2"/>
      <c r="Q236" s="2"/>
    </row>
    <row r="237" spans="6:17" ht="18" customHeight="1">
      <c r="F237" s="2"/>
      <c r="G237" s="2"/>
      <c r="O237" s="2"/>
      <c r="P237" s="2"/>
      <c r="Q237" s="2"/>
    </row>
    <row r="238" spans="6:17" ht="18" customHeight="1">
      <c r="F238" s="2"/>
      <c r="G238" s="2"/>
      <c r="O238" s="2"/>
      <c r="P238" s="2"/>
      <c r="Q238" s="2"/>
    </row>
    <row r="239" spans="6:17" ht="18" customHeight="1">
      <c r="F239" s="2"/>
      <c r="G239" s="2"/>
      <c r="O239" s="2"/>
      <c r="P239" s="2"/>
      <c r="Q239" s="2"/>
    </row>
    <row r="240" spans="6:17" ht="18" customHeight="1">
      <c r="F240" s="2"/>
      <c r="G240" s="2"/>
      <c r="O240" s="2"/>
      <c r="P240" s="2"/>
      <c r="Q240" s="2"/>
    </row>
    <row r="241" spans="6:17" ht="18" customHeight="1">
      <c r="F241" s="2"/>
      <c r="G241" s="2"/>
      <c r="O241" s="2"/>
      <c r="P241" s="2"/>
      <c r="Q241" s="2"/>
    </row>
    <row r="242" spans="6:17" ht="18" customHeight="1">
      <c r="F242" s="2"/>
      <c r="G242" s="2"/>
      <c r="O242" s="2"/>
      <c r="P242" s="2"/>
      <c r="Q242" s="2"/>
    </row>
    <row r="243" spans="6:17" ht="18" customHeight="1">
      <c r="F243" s="2"/>
      <c r="G243" s="2"/>
      <c r="O243" s="2"/>
      <c r="P243" s="2"/>
      <c r="Q243" s="2"/>
    </row>
    <row r="244" spans="6:17" ht="18" customHeight="1">
      <c r="F244" s="2"/>
      <c r="G244" s="2"/>
      <c r="O244" s="2"/>
      <c r="P244" s="2"/>
      <c r="Q244" s="2"/>
    </row>
    <row r="245" spans="6:17" ht="18" customHeight="1">
      <c r="F245" s="2"/>
      <c r="G245" s="2"/>
      <c r="O245" s="2"/>
      <c r="P245" s="2"/>
      <c r="Q245" s="2"/>
    </row>
    <row r="246" spans="6:17" ht="18" customHeight="1">
      <c r="F246" s="2"/>
      <c r="G246" s="2"/>
      <c r="O246" s="2"/>
      <c r="P246" s="2"/>
      <c r="Q246" s="2"/>
    </row>
    <row r="247" spans="6:17" ht="18" customHeight="1">
      <c r="F247" s="2"/>
      <c r="G247" s="2"/>
      <c r="O247" s="2"/>
      <c r="P247" s="2"/>
      <c r="Q247" s="2"/>
    </row>
    <row r="248" spans="6:17" ht="18" customHeight="1">
      <c r="F248" s="2"/>
      <c r="G248" s="2"/>
      <c r="O248" s="2"/>
      <c r="P248" s="2"/>
      <c r="Q248" s="2"/>
    </row>
    <row r="249" spans="6:17" ht="18" customHeight="1">
      <c r="F249" s="2"/>
      <c r="G249" s="2"/>
      <c r="O249" s="2"/>
      <c r="P249" s="2"/>
      <c r="Q249" s="2"/>
    </row>
    <row r="250" spans="6:17" ht="18" customHeight="1">
      <c r="F250" s="2"/>
      <c r="G250" s="2"/>
      <c r="O250" s="2"/>
      <c r="P250" s="2"/>
      <c r="Q250" s="2"/>
    </row>
    <row r="251" spans="6:17" ht="18" customHeight="1">
      <c r="F251" s="2"/>
      <c r="G251" s="2"/>
      <c r="O251" s="2"/>
      <c r="P251" s="2"/>
      <c r="Q251" s="2"/>
    </row>
    <row r="252" spans="6:17" ht="18" customHeight="1">
      <c r="F252" s="2"/>
      <c r="G252" s="2"/>
      <c r="O252" s="2"/>
      <c r="P252" s="2"/>
      <c r="Q252" s="2"/>
    </row>
    <row r="253" spans="6:17" ht="18" customHeight="1">
      <c r="F253" s="2"/>
      <c r="G253" s="2"/>
      <c r="O253" s="2"/>
      <c r="P253" s="2"/>
      <c r="Q253" s="2"/>
    </row>
    <row r="254" spans="6:17" ht="18" customHeight="1">
      <c r="F254" s="2"/>
      <c r="G254" s="2"/>
      <c r="O254" s="2"/>
      <c r="P254" s="2"/>
      <c r="Q254" s="2"/>
    </row>
    <row r="255" spans="6:17" ht="18" customHeight="1">
      <c r="F255" s="2"/>
      <c r="G255" s="2"/>
      <c r="O255" s="2"/>
      <c r="P255" s="2"/>
      <c r="Q255" s="2"/>
    </row>
    <row r="256" spans="6:17" ht="18" customHeight="1">
      <c r="F256" s="2"/>
      <c r="G256" s="2"/>
      <c r="O256" s="2"/>
      <c r="P256" s="2"/>
      <c r="Q256" s="2"/>
    </row>
    <row r="257" spans="6:17" ht="18" customHeight="1">
      <c r="F257" s="2"/>
      <c r="G257" s="2"/>
      <c r="O257" s="2"/>
      <c r="P257" s="2"/>
      <c r="Q257" s="2"/>
    </row>
    <row r="258" spans="6:17" ht="18" customHeight="1">
      <c r="F258" s="2"/>
      <c r="G258" s="2"/>
      <c r="O258" s="2"/>
      <c r="P258" s="2"/>
      <c r="Q258" s="2"/>
    </row>
    <row r="259" spans="6:17" ht="18" customHeight="1">
      <c r="F259" s="2"/>
      <c r="G259" s="2"/>
      <c r="O259" s="2"/>
      <c r="P259" s="2"/>
      <c r="Q259" s="2"/>
    </row>
    <row r="260" spans="6:17" ht="18" customHeight="1">
      <c r="F260" s="2"/>
      <c r="G260" s="2"/>
      <c r="O260" s="2"/>
      <c r="P260" s="2"/>
      <c r="Q260" s="2"/>
    </row>
    <row r="261" spans="6:17" ht="18" customHeight="1">
      <c r="F261" s="2"/>
      <c r="G261" s="2"/>
      <c r="O261" s="2"/>
      <c r="P261" s="2"/>
      <c r="Q261" s="2"/>
    </row>
    <row r="262" spans="6:17" ht="18" customHeight="1">
      <c r="F262" s="2"/>
      <c r="G262" s="2"/>
      <c r="O262" s="2"/>
      <c r="P262" s="2"/>
      <c r="Q262" s="2"/>
    </row>
    <row r="263" spans="6:17" ht="18" customHeight="1">
      <c r="F263" s="2"/>
      <c r="G263" s="2"/>
      <c r="O263" s="2"/>
      <c r="P263" s="2"/>
      <c r="Q263" s="2"/>
    </row>
    <row r="264" spans="6:17" ht="18" customHeight="1">
      <c r="F264" s="2"/>
      <c r="G264" s="2"/>
      <c r="O264" s="2"/>
      <c r="P264" s="2"/>
      <c r="Q264" s="2"/>
    </row>
    <row r="265" spans="6:17" ht="18" customHeight="1">
      <c r="F265" s="2"/>
      <c r="G265" s="2"/>
      <c r="O265" s="2"/>
      <c r="P265" s="2"/>
      <c r="Q265" s="2"/>
    </row>
    <row r="266" spans="6:17" ht="18" customHeight="1">
      <c r="F266" s="2"/>
      <c r="G266" s="2"/>
      <c r="O266" s="2"/>
      <c r="P266" s="2"/>
      <c r="Q266" s="2"/>
    </row>
    <row r="267" spans="6:17" ht="18" customHeight="1">
      <c r="F267" s="2"/>
      <c r="G267" s="2"/>
      <c r="O267" s="2"/>
      <c r="P267" s="2"/>
      <c r="Q267" s="2"/>
    </row>
    <row r="268" spans="6:17" ht="18" customHeight="1">
      <c r="F268" s="2"/>
      <c r="G268" s="2"/>
      <c r="O268" s="2"/>
      <c r="P268" s="2"/>
      <c r="Q268" s="2"/>
    </row>
    <row r="269" spans="6:17" ht="18" customHeight="1">
      <c r="F269" s="2"/>
      <c r="G269" s="2"/>
      <c r="O269" s="2"/>
      <c r="P269" s="2"/>
      <c r="Q269" s="2"/>
    </row>
    <row r="270" spans="6:17" ht="18" customHeight="1">
      <c r="F270" s="2"/>
      <c r="G270" s="2"/>
      <c r="O270" s="2"/>
      <c r="P270" s="2"/>
      <c r="Q270" s="2"/>
    </row>
    <row r="271" spans="6:17" ht="18" customHeight="1">
      <c r="F271" s="2"/>
      <c r="G271" s="2"/>
      <c r="O271" s="2"/>
      <c r="P271" s="2"/>
      <c r="Q271" s="2"/>
    </row>
    <row r="272" spans="6:17" ht="18" customHeight="1">
      <c r="F272" s="2"/>
      <c r="G272" s="2"/>
      <c r="O272" s="2"/>
      <c r="P272" s="2"/>
      <c r="Q272" s="2"/>
    </row>
    <row r="273" spans="6:17" ht="18" customHeight="1">
      <c r="F273" s="2"/>
      <c r="G273" s="2"/>
      <c r="O273" s="2"/>
      <c r="P273" s="2"/>
      <c r="Q273" s="2"/>
    </row>
    <row r="274" spans="6:17" ht="18" customHeight="1">
      <c r="F274" s="2"/>
      <c r="G274" s="2"/>
      <c r="O274" s="2"/>
      <c r="P274" s="2"/>
      <c r="Q274" s="2"/>
    </row>
    <row r="275" spans="6:17" ht="18" customHeight="1">
      <c r="F275" s="2"/>
      <c r="G275" s="2"/>
      <c r="O275" s="2"/>
      <c r="P275" s="2"/>
      <c r="Q275" s="2"/>
    </row>
    <row r="276" spans="6:17" ht="18" customHeight="1">
      <c r="F276" s="2"/>
      <c r="G276" s="2"/>
      <c r="O276" s="2"/>
      <c r="P276" s="2"/>
      <c r="Q276" s="2"/>
    </row>
    <row r="277" spans="6:17" ht="18" customHeight="1">
      <c r="F277" s="2"/>
      <c r="G277" s="2"/>
      <c r="O277" s="2"/>
      <c r="P277" s="2"/>
      <c r="Q277" s="2"/>
    </row>
    <row r="278" spans="6:17" ht="18" customHeight="1">
      <c r="F278" s="2"/>
      <c r="G278" s="2"/>
      <c r="O278" s="2"/>
      <c r="P278" s="2"/>
      <c r="Q278" s="2"/>
    </row>
    <row r="279" spans="6:17" ht="18" customHeight="1">
      <c r="F279" s="2"/>
      <c r="G279" s="2"/>
      <c r="O279" s="2"/>
      <c r="P279" s="2"/>
      <c r="Q279" s="2"/>
    </row>
    <row r="280" spans="6:17" ht="18" customHeight="1">
      <c r="F280" s="2"/>
      <c r="G280" s="2"/>
      <c r="O280" s="2"/>
      <c r="P280" s="2"/>
      <c r="Q280" s="2"/>
    </row>
    <row r="281" spans="6:17" ht="18" customHeight="1">
      <c r="F281" s="2"/>
      <c r="G281" s="2"/>
      <c r="O281" s="2"/>
      <c r="P281" s="2"/>
      <c r="Q281" s="2"/>
    </row>
    <row r="282" spans="6:17" ht="18" customHeight="1">
      <c r="F282" s="2"/>
      <c r="G282" s="2"/>
      <c r="O282" s="2"/>
      <c r="P282" s="2"/>
      <c r="Q282" s="2"/>
    </row>
    <row r="283" spans="6:17" ht="18" customHeight="1">
      <c r="F283" s="2"/>
      <c r="G283" s="2"/>
      <c r="O283" s="2"/>
      <c r="P283" s="2"/>
      <c r="Q283" s="2"/>
    </row>
    <row r="284" spans="6:17" ht="18" customHeight="1">
      <c r="F284" s="2"/>
      <c r="G284" s="2"/>
      <c r="O284" s="2"/>
      <c r="P284" s="2"/>
      <c r="Q284" s="2"/>
    </row>
    <row r="285" spans="6:17" ht="18" customHeight="1">
      <c r="F285" s="2"/>
      <c r="G285" s="2"/>
      <c r="O285" s="2"/>
      <c r="P285" s="2"/>
      <c r="Q285" s="2"/>
    </row>
    <row r="286" spans="6:17" ht="18" customHeight="1">
      <c r="F286" s="2"/>
      <c r="G286" s="2"/>
      <c r="O286" s="2"/>
      <c r="P286" s="2"/>
      <c r="Q286" s="2"/>
    </row>
    <row r="287" spans="6:17" ht="18" customHeight="1">
      <c r="F287" s="2"/>
      <c r="G287" s="2"/>
      <c r="O287" s="2"/>
      <c r="P287" s="2"/>
      <c r="Q287" s="2"/>
    </row>
    <row r="288" spans="6:17" ht="18" customHeight="1">
      <c r="F288" s="2"/>
      <c r="G288" s="2"/>
      <c r="O288" s="2"/>
      <c r="P288" s="2"/>
      <c r="Q288" s="2"/>
    </row>
    <row r="289" spans="6:17" ht="18" customHeight="1">
      <c r="F289" s="2"/>
      <c r="G289" s="2"/>
      <c r="O289" s="2"/>
      <c r="P289" s="2"/>
      <c r="Q289" s="2"/>
    </row>
    <row r="290" spans="6:17" ht="18" customHeight="1">
      <c r="F290" s="2"/>
      <c r="G290" s="2"/>
      <c r="O290" s="2"/>
      <c r="P290" s="2"/>
      <c r="Q290" s="2"/>
    </row>
    <row r="291" spans="6:17" ht="18" customHeight="1">
      <c r="F291" s="2"/>
      <c r="G291" s="2"/>
      <c r="O291" s="2"/>
      <c r="P291" s="2"/>
      <c r="Q291" s="2"/>
    </row>
    <row r="292" spans="6:17" ht="18" customHeight="1">
      <c r="F292" s="2"/>
      <c r="G292" s="2"/>
      <c r="O292" s="2"/>
      <c r="P292" s="2"/>
      <c r="Q292" s="2"/>
    </row>
    <row r="293" spans="6:17" ht="18" customHeight="1">
      <c r="F293" s="2"/>
      <c r="G293" s="2"/>
      <c r="O293" s="2"/>
      <c r="P293" s="2"/>
      <c r="Q293" s="2"/>
    </row>
    <row r="294" spans="6:17" ht="18" customHeight="1">
      <c r="F294" s="2"/>
      <c r="G294" s="2"/>
      <c r="O294" s="2"/>
      <c r="P294" s="2"/>
      <c r="Q294" s="2"/>
    </row>
    <row r="295" spans="6:17" ht="18" customHeight="1">
      <c r="F295" s="2"/>
      <c r="G295" s="2"/>
      <c r="O295" s="2"/>
      <c r="P295" s="2"/>
      <c r="Q295" s="2"/>
    </row>
    <row r="296" spans="6:17" ht="18" customHeight="1">
      <c r="F296" s="2"/>
      <c r="G296" s="2"/>
      <c r="O296" s="2"/>
      <c r="P296" s="2"/>
      <c r="Q296" s="2"/>
    </row>
    <row r="297" spans="6:17" ht="18" customHeight="1">
      <c r="F297" s="2"/>
      <c r="G297" s="2"/>
      <c r="O297" s="2"/>
      <c r="P297" s="2"/>
      <c r="Q297" s="2"/>
    </row>
    <row r="298" spans="6:17" ht="18" customHeight="1">
      <c r="F298" s="2"/>
      <c r="G298" s="2"/>
      <c r="O298" s="2"/>
      <c r="P298" s="2"/>
      <c r="Q298" s="2"/>
    </row>
    <row r="299" spans="6:17" ht="18" customHeight="1">
      <c r="F299" s="2"/>
      <c r="G299" s="2"/>
      <c r="O299" s="2"/>
      <c r="P299" s="2"/>
      <c r="Q299" s="2"/>
    </row>
    <row r="300" spans="6:17" ht="18" customHeight="1">
      <c r="F300" s="2"/>
      <c r="G300" s="2"/>
      <c r="O300" s="2"/>
      <c r="P300" s="2"/>
      <c r="Q300" s="2"/>
    </row>
    <row r="301" spans="6:17" ht="18" customHeight="1">
      <c r="F301" s="2"/>
      <c r="G301" s="2"/>
      <c r="O301" s="2"/>
      <c r="P301" s="2"/>
      <c r="Q301" s="2"/>
    </row>
    <row r="302" spans="6:17" ht="18" customHeight="1">
      <c r="F302" s="2"/>
      <c r="G302" s="2"/>
      <c r="O302" s="2"/>
      <c r="P302" s="2"/>
      <c r="Q302" s="2"/>
    </row>
    <row r="303" spans="6:17" ht="18" customHeight="1">
      <c r="F303" s="2"/>
      <c r="G303" s="2"/>
      <c r="O303" s="2"/>
      <c r="P303" s="2"/>
      <c r="Q303" s="2"/>
    </row>
    <row r="304" spans="6:17" ht="18" customHeight="1">
      <c r="F304" s="2"/>
      <c r="G304" s="2"/>
      <c r="O304" s="2"/>
      <c r="P304" s="2"/>
      <c r="Q304" s="2"/>
    </row>
    <row r="305" spans="6:17" ht="18" customHeight="1">
      <c r="F305" s="2"/>
      <c r="G305" s="2"/>
      <c r="O305" s="2"/>
      <c r="P305" s="2"/>
      <c r="Q305" s="2"/>
    </row>
    <row r="306" spans="6:17" ht="18" customHeight="1">
      <c r="F306" s="2"/>
      <c r="G306" s="2"/>
      <c r="O306" s="2"/>
      <c r="P306" s="2"/>
      <c r="Q306" s="2"/>
    </row>
    <row r="307" spans="6:17" ht="18" customHeight="1">
      <c r="F307" s="2"/>
      <c r="G307" s="2"/>
      <c r="O307" s="2"/>
      <c r="P307" s="2"/>
      <c r="Q307" s="2"/>
    </row>
    <row r="308" spans="6:17" ht="18" customHeight="1">
      <c r="F308" s="2"/>
      <c r="G308" s="2"/>
      <c r="O308" s="2"/>
      <c r="P308" s="2"/>
      <c r="Q308" s="2"/>
    </row>
    <row r="309" spans="6:17" ht="18" customHeight="1">
      <c r="F309" s="2"/>
      <c r="G309" s="2"/>
      <c r="O309" s="2"/>
      <c r="P309" s="2"/>
      <c r="Q309" s="2"/>
    </row>
    <row r="310" spans="6:17" ht="18" customHeight="1">
      <c r="F310" s="2"/>
      <c r="G310" s="2"/>
      <c r="O310" s="2"/>
      <c r="P310" s="2"/>
      <c r="Q310" s="2"/>
    </row>
    <row r="311" spans="6:17" ht="18" customHeight="1">
      <c r="F311" s="2"/>
      <c r="G311" s="2"/>
      <c r="O311" s="2"/>
      <c r="P311" s="2"/>
      <c r="Q311" s="2"/>
    </row>
    <row r="312" spans="6:17" ht="18" customHeight="1">
      <c r="F312" s="2"/>
      <c r="G312" s="2"/>
      <c r="O312" s="2"/>
      <c r="P312" s="2"/>
      <c r="Q312" s="2"/>
    </row>
    <row r="313" spans="6:17" ht="18" customHeight="1">
      <c r="F313" s="2"/>
      <c r="G313" s="2"/>
      <c r="O313" s="2"/>
      <c r="P313" s="2"/>
      <c r="Q313" s="2"/>
    </row>
    <row r="314" spans="6:17" ht="18" customHeight="1">
      <c r="F314" s="2"/>
      <c r="G314" s="2"/>
      <c r="O314" s="2"/>
      <c r="P314" s="2"/>
      <c r="Q314" s="2"/>
    </row>
    <row r="315" spans="6:17" ht="18" customHeight="1">
      <c r="F315" s="2"/>
      <c r="G315" s="2"/>
      <c r="O315" s="2"/>
      <c r="P315" s="2"/>
      <c r="Q315" s="2"/>
    </row>
    <row r="316" spans="6:17" ht="18" customHeight="1">
      <c r="F316" s="2"/>
      <c r="G316" s="2"/>
      <c r="O316" s="2"/>
      <c r="P316" s="2"/>
      <c r="Q316" s="2"/>
    </row>
    <row r="317" spans="6:17" ht="18" customHeight="1">
      <c r="F317" s="2"/>
      <c r="G317" s="2"/>
      <c r="O317" s="2"/>
      <c r="P317" s="2"/>
      <c r="Q317" s="2"/>
    </row>
    <row r="318" spans="6:17" ht="18" customHeight="1">
      <c r="F318" s="2"/>
      <c r="G318" s="2"/>
      <c r="O318" s="2"/>
      <c r="P318" s="2"/>
      <c r="Q318" s="2"/>
    </row>
    <row r="319" spans="6:17" ht="18" customHeight="1">
      <c r="F319" s="2"/>
      <c r="G319" s="2"/>
      <c r="O319" s="2"/>
      <c r="P319" s="2"/>
      <c r="Q319" s="2"/>
    </row>
    <row r="320" spans="6:17" ht="18" customHeight="1">
      <c r="F320" s="2"/>
      <c r="G320" s="2"/>
      <c r="O320" s="2"/>
      <c r="P320" s="2"/>
      <c r="Q320" s="2"/>
    </row>
    <row r="321" spans="6:17" ht="18" customHeight="1">
      <c r="F321" s="2"/>
      <c r="G321" s="2"/>
      <c r="O321" s="2"/>
      <c r="P321" s="2"/>
      <c r="Q321" s="2"/>
    </row>
    <row r="322" spans="6:17" ht="18" customHeight="1">
      <c r="F322" s="2"/>
      <c r="G322" s="2"/>
      <c r="O322" s="2"/>
      <c r="P322" s="2"/>
      <c r="Q322" s="2"/>
    </row>
    <row r="323" spans="6:17" ht="18" customHeight="1">
      <c r="F323" s="2"/>
      <c r="G323" s="2"/>
      <c r="O323" s="2"/>
      <c r="P323" s="2"/>
      <c r="Q323" s="2"/>
    </row>
    <row r="324" spans="6:17" ht="18" customHeight="1">
      <c r="F324" s="2"/>
      <c r="G324" s="2"/>
      <c r="O324" s="2"/>
      <c r="P324" s="2"/>
      <c r="Q324" s="2"/>
    </row>
    <row r="325" spans="6:17" ht="18" customHeight="1">
      <c r="F325" s="2"/>
      <c r="G325" s="2"/>
      <c r="O325" s="2"/>
      <c r="P325" s="2"/>
      <c r="Q325" s="2"/>
    </row>
    <row r="326" spans="6:17" ht="18" customHeight="1">
      <c r="F326" s="2"/>
      <c r="G326" s="2"/>
      <c r="O326" s="2"/>
      <c r="P326" s="2"/>
      <c r="Q326" s="2"/>
    </row>
    <row r="327" spans="6:17" ht="18" customHeight="1">
      <c r="F327" s="2"/>
      <c r="G327" s="2"/>
      <c r="O327" s="2"/>
      <c r="P327" s="2"/>
      <c r="Q327" s="2"/>
    </row>
    <row r="328" spans="6:17" ht="18" customHeight="1">
      <c r="F328" s="2"/>
      <c r="G328" s="2"/>
      <c r="O328" s="2"/>
      <c r="P328" s="2"/>
      <c r="Q328" s="2"/>
    </row>
    <row r="329" spans="6:17" ht="18" customHeight="1">
      <c r="F329" s="2"/>
      <c r="G329" s="2"/>
      <c r="O329" s="2"/>
      <c r="P329" s="2"/>
      <c r="Q329" s="2"/>
    </row>
    <row r="330" spans="6:17" ht="18" customHeight="1">
      <c r="F330" s="2"/>
      <c r="G330" s="2"/>
      <c r="O330" s="2"/>
      <c r="P330" s="2"/>
      <c r="Q330" s="2"/>
    </row>
    <row r="331" spans="6:17" ht="18" customHeight="1">
      <c r="F331" s="2"/>
      <c r="G331" s="2"/>
      <c r="O331" s="2"/>
      <c r="P331" s="2"/>
      <c r="Q331" s="2"/>
    </row>
    <row r="332" spans="6:17" ht="18" customHeight="1">
      <c r="F332" s="2"/>
      <c r="G332" s="2"/>
      <c r="O332" s="2"/>
      <c r="P332" s="2"/>
      <c r="Q332" s="2"/>
    </row>
    <row r="333" spans="6:17" ht="18" customHeight="1">
      <c r="F333" s="2"/>
      <c r="G333" s="2"/>
      <c r="O333" s="2"/>
      <c r="P333" s="2"/>
      <c r="Q333" s="2"/>
    </row>
    <row r="334" spans="6:17" ht="18" customHeight="1">
      <c r="F334" s="2"/>
      <c r="G334" s="2"/>
      <c r="O334" s="2"/>
      <c r="P334" s="2"/>
      <c r="Q334" s="2"/>
    </row>
    <row r="335" spans="6:17" ht="18" customHeight="1">
      <c r="F335" s="2"/>
      <c r="G335" s="2"/>
      <c r="O335" s="2"/>
      <c r="P335" s="2"/>
      <c r="Q335" s="2"/>
    </row>
    <row r="336" spans="6:17" ht="18" customHeight="1">
      <c r="F336" s="2"/>
      <c r="G336" s="2"/>
      <c r="O336" s="2"/>
      <c r="P336" s="2"/>
      <c r="Q336" s="2"/>
    </row>
    <row r="337" spans="6:17" ht="18" customHeight="1">
      <c r="F337" s="2"/>
      <c r="G337" s="2"/>
      <c r="O337" s="2"/>
      <c r="P337" s="2"/>
      <c r="Q337" s="2"/>
    </row>
    <row r="338" spans="6:17" ht="18" customHeight="1">
      <c r="F338" s="2"/>
      <c r="G338" s="2"/>
      <c r="O338" s="2"/>
      <c r="P338" s="2"/>
      <c r="Q338" s="2"/>
    </row>
    <row r="339" spans="6:17" ht="18" customHeight="1">
      <c r="F339" s="2"/>
      <c r="G339" s="2"/>
      <c r="O339" s="2"/>
      <c r="P339" s="2"/>
      <c r="Q339" s="2"/>
    </row>
    <row r="340" spans="6:17" ht="18" customHeight="1">
      <c r="F340" s="2"/>
      <c r="G340" s="2"/>
      <c r="O340" s="2"/>
      <c r="P340" s="2"/>
      <c r="Q340" s="2"/>
    </row>
    <row r="341" spans="6:17" ht="18" customHeight="1">
      <c r="F341" s="2"/>
      <c r="G341" s="2"/>
      <c r="O341" s="2"/>
      <c r="P341" s="2"/>
      <c r="Q341" s="2"/>
    </row>
    <row r="342" spans="6:17" ht="18" customHeight="1">
      <c r="F342" s="2"/>
      <c r="G342" s="2"/>
      <c r="O342" s="2"/>
      <c r="P342" s="2"/>
      <c r="Q342" s="2"/>
    </row>
    <row r="343" spans="6:17" ht="18" customHeight="1">
      <c r="F343" s="2"/>
      <c r="G343" s="2"/>
      <c r="O343" s="2"/>
      <c r="P343" s="2"/>
      <c r="Q343" s="2"/>
    </row>
    <row r="344" spans="6:17" ht="18" customHeight="1">
      <c r="F344" s="2"/>
      <c r="G344" s="2"/>
      <c r="O344" s="2"/>
      <c r="P344" s="2"/>
      <c r="Q344" s="2"/>
    </row>
    <row r="345" spans="6:17" ht="18" customHeight="1">
      <c r="F345" s="2"/>
      <c r="G345" s="2"/>
      <c r="O345" s="2"/>
      <c r="P345" s="2"/>
      <c r="Q345" s="2"/>
    </row>
    <row r="346" spans="6:17" ht="18" customHeight="1">
      <c r="F346" s="2"/>
      <c r="G346" s="2"/>
      <c r="O346" s="2"/>
      <c r="P346" s="2"/>
      <c r="Q346" s="2"/>
    </row>
    <row r="347" spans="6:17" ht="18" customHeight="1">
      <c r="F347" s="2"/>
      <c r="G347" s="2"/>
      <c r="O347" s="2"/>
      <c r="P347" s="2"/>
      <c r="Q347" s="2"/>
    </row>
    <row r="348" spans="6:17" ht="18" customHeight="1">
      <c r="F348" s="2"/>
      <c r="G348" s="2"/>
      <c r="O348" s="2"/>
      <c r="P348" s="2"/>
      <c r="Q348" s="2"/>
    </row>
    <row r="349" spans="6:17" ht="18" customHeight="1">
      <c r="F349" s="2"/>
      <c r="G349" s="2"/>
      <c r="O349" s="2"/>
      <c r="P349" s="2"/>
      <c r="Q349" s="2"/>
    </row>
    <row r="350" spans="6:17" ht="18" customHeight="1">
      <c r="F350" s="2"/>
      <c r="G350" s="2"/>
      <c r="O350" s="2"/>
      <c r="P350" s="2"/>
      <c r="Q350" s="2"/>
    </row>
    <row r="351" spans="6:17" ht="18" customHeight="1">
      <c r="F351" s="2"/>
      <c r="G351" s="2"/>
      <c r="O351" s="2"/>
      <c r="P351" s="2"/>
      <c r="Q351" s="2"/>
    </row>
    <row r="352" spans="6:17" ht="18" customHeight="1">
      <c r="F352" s="2"/>
      <c r="G352" s="2"/>
      <c r="O352" s="2"/>
      <c r="P352" s="2"/>
      <c r="Q352" s="2"/>
    </row>
    <row r="353" spans="6:17" ht="18" customHeight="1">
      <c r="F353" s="2"/>
      <c r="G353" s="2"/>
      <c r="O353" s="2"/>
      <c r="P353" s="2"/>
      <c r="Q353" s="2"/>
    </row>
    <row r="354" spans="6:17" ht="18" customHeight="1">
      <c r="F354" s="2"/>
      <c r="G354" s="2"/>
      <c r="O354" s="2"/>
      <c r="P354" s="2"/>
      <c r="Q354" s="2"/>
    </row>
    <row r="355" spans="6:17" ht="18" customHeight="1">
      <c r="F355" s="2"/>
      <c r="G355" s="2"/>
      <c r="O355" s="2"/>
      <c r="P355" s="2"/>
      <c r="Q355" s="2"/>
    </row>
    <row r="356" spans="6:17" ht="18" customHeight="1">
      <c r="F356" s="2"/>
      <c r="G356" s="2"/>
      <c r="O356" s="2"/>
      <c r="P356" s="2"/>
      <c r="Q356" s="2"/>
    </row>
    <row r="357" spans="6:17" ht="18" customHeight="1">
      <c r="F357" s="2"/>
      <c r="G357" s="2"/>
      <c r="O357" s="2"/>
      <c r="P357" s="2"/>
      <c r="Q357" s="2"/>
    </row>
    <row r="358" spans="6:17" ht="18" customHeight="1">
      <c r="F358" s="2"/>
      <c r="G358" s="2"/>
      <c r="O358" s="2"/>
      <c r="P358" s="2"/>
      <c r="Q358" s="2"/>
    </row>
    <row r="359" spans="6:17" ht="18" customHeight="1">
      <c r="F359" s="2"/>
      <c r="G359" s="2"/>
      <c r="O359" s="2"/>
      <c r="P359" s="2"/>
      <c r="Q359" s="2"/>
    </row>
    <row r="360" spans="6:17" ht="18" customHeight="1">
      <c r="F360" s="2"/>
      <c r="G360" s="2"/>
      <c r="O360" s="2"/>
      <c r="P360" s="2"/>
      <c r="Q360" s="2"/>
    </row>
    <row r="361" spans="6:17" ht="18" customHeight="1">
      <c r="F361" s="2"/>
      <c r="G361" s="2"/>
      <c r="O361" s="2"/>
      <c r="P361" s="2"/>
      <c r="Q361" s="2"/>
    </row>
    <row r="362" spans="6:17" ht="18" customHeight="1">
      <c r="F362" s="2"/>
      <c r="G362" s="2"/>
      <c r="O362" s="2"/>
      <c r="P362" s="2"/>
      <c r="Q362" s="2"/>
    </row>
    <row r="363" spans="6:17" ht="18" customHeight="1">
      <c r="F363" s="2"/>
      <c r="G363" s="2"/>
      <c r="O363" s="2"/>
      <c r="P363" s="2"/>
      <c r="Q363" s="2"/>
    </row>
    <row r="364" spans="6:17" ht="18" customHeight="1">
      <c r="F364" s="2"/>
      <c r="G364" s="2"/>
      <c r="O364" s="2"/>
      <c r="P364" s="2"/>
      <c r="Q364" s="2"/>
    </row>
    <row r="365" spans="6:17" ht="18" customHeight="1">
      <c r="F365" s="2"/>
      <c r="G365" s="2"/>
      <c r="O365" s="2"/>
      <c r="P365" s="2"/>
      <c r="Q365" s="2"/>
    </row>
    <row r="366" spans="6:17" ht="18" customHeight="1">
      <c r="F366" s="2"/>
      <c r="G366" s="2"/>
      <c r="O366" s="2"/>
      <c r="P366" s="2"/>
      <c r="Q366" s="2"/>
    </row>
    <row r="367" spans="6:17" ht="18" customHeight="1">
      <c r="F367" s="2"/>
      <c r="G367" s="2"/>
      <c r="O367" s="2"/>
      <c r="P367" s="2"/>
      <c r="Q367" s="2"/>
    </row>
    <row r="368" spans="6:17" ht="18" customHeight="1">
      <c r="F368" s="2"/>
      <c r="G368" s="2"/>
      <c r="O368" s="2"/>
      <c r="P368" s="2"/>
      <c r="Q368" s="2"/>
    </row>
    <row r="369" spans="6:17" ht="18" customHeight="1">
      <c r="F369" s="2"/>
      <c r="G369" s="2"/>
      <c r="O369" s="2"/>
      <c r="P369" s="2"/>
      <c r="Q369" s="2"/>
    </row>
    <row r="370" spans="6:17" ht="18" customHeight="1">
      <c r="F370" s="2"/>
      <c r="G370" s="2"/>
      <c r="O370" s="2"/>
      <c r="P370" s="2"/>
      <c r="Q370" s="2"/>
    </row>
    <row r="371" spans="6:17" ht="18" customHeight="1">
      <c r="F371" s="2"/>
      <c r="G371" s="2"/>
      <c r="O371" s="2"/>
      <c r="P371" s="2"/>
      <c r="Q371" s="2"/>
    </row>
    <row r="372" spans="6:17" ht="18" customHeight="1">
      <c r="F372" s="2"/>
      <c r="G372" s="2"/>
      <c r="O372" s="2"/>
      <c r="P372" s="2"/>
      <c r="Q372" s="2"/>
    </row>
    <row r="373" spans="6:17" ht="18" customHeight="1">
      <c r="F373" s="2"/>
      <c r="G373" s="2"/>
      <c r="O373" s="2"/>
      <c r="P373" s="2"/>
      <c r="Q373" s="2"/>
    </row>
    <row r="374" spans="6:17" ht="19.899999999999999" customHeight="1">
      <c r="F374" s="2"/>
      <c r="G374" s="2"/>
      <c r="O374" s="2"/>
      <c r="P374" s="2"/>
      <c r="Q374" s="2"/>
    </row>
    <row r="375" spans="6:17" ht="19.899999999999999" customHeight="1">
      <c r="F375" s="2"/>
      <c r="G375" s="2"/>
      <c r="O375" s="2"/>
      <c r="P375" s="2"/>
      <c r="Q375" s="2"/>
    </row>
    <row r="376" spans="6:17" ht="19.899999999999999" customHeight="1">
      <c r="F376" s="2"/>
      <c r="G376" s="2"/>
      <c r="O376" s="2"/>
      <c r="P376" s="2"/>
      <c r="Q376" s="2"/>
    </row>
    <row r="377" spans="6:17" ht="19.899999999999999" customHeight="1">
      <c r="F377" s="2"/>
      <c r="G377" s="2"/>
      <c r="O377" s="2"/>
      <c r="P377" s="2"/>
      <c r="Q377" s="2"/>
    </row>
    <row r="378" spans="6:17" ht="19.899999999999999" customHeight="1">
      <c r="F378" s="2"/>
      <c r="G378" s="2"/>
      <c r="O378" s="2"/>
      <c r="P378" s="2"/>
      <c r="Q378" s="2"/>
    </row>
    <row r="379" spans="6:17" ht="19.899999999999999" customHeight="1">
      <c r="F379" s="2"/>
      <c r="G379" s="2"/>
      <c r="O379" s="2"/>
      <c r="P379" s="2"/>
      <c r="Q379" s="2"/>
    </row>
    <row r="380" spans="6:17" ht="19.899999999999999" customHeight="1">
      <c r="F380" s="2"/>
      <c r="G380" s="2"/>
      <c r="O380" s="2"/>
      <c r="P380" s="2"/>
      <c r="Q380" s="2"/>
    </row>
    <row r="381" spans="6:17" ht="19.899999999999999" customHeight="1">
      <c r="F381" s="2"/>
      <c r="G381" s="2"/>
      <c r="O381" s="2"/>
      <c r="P381" s="2"/>
      <c r="Q381" s="2"/>
    </row>
    <row r="382" spans="6:17" ht="19.899999999999999" customHeight="1">
      <c r="F382" s="2"/>
      <c r="G382" s="2"/>
      <c r="O382" s="2"/>
      <c r="P382" s="2"/>
      <c r="Q382" s="2"/>
    </row>
    <row r="383" spans="6:17" ht="19.899999999999999" customHeight="1">
      <c r="F383" s="2"/>
      <c r="G383" s="2"/>
      <c r="O383" s="2"/>
      <c r="P383" s="2"/>
      <c r="Q383" s="2"/>
    </row>
    <row r="384" spans="6:17" ht="19.899999999999999" customHeight="1">
      <c r="F384" s="2"/>
      <c r="G384" s="2"/>
      <c r="O384" s="2"/>
      <c r="P384" s="2"/>
      <c r="Q384" s="2"/>
    </row>
    <row r="385" spans="6:17" ht="19.899999999999999" customHeight="1">
      <c r="F385" s="2"/>
      <c r="G385" s="2"/>
      <c r="O385" s="2"/>
      <c r="P385" s="2"/>
      <c r="Q385" s="2"/>
    </row>
    <row r="386" spans="6:17" ht="19.899999999999999" customHeight="1">
      <c r="F386" s="2"/>
      <c r="G386" s="2"/>
      <c r="O386" s="2"/>
      <c r="P386" s="2"/>
      <c r="Q386" s="2"/>
    </row>
    <row r="387" spans="6:17" ht="19.899999999999999" customHeight="1">
      <c r="F387" s="2"/>
      <c r="G387" s="2"/>
      <c r="O387" s="2"/>
      <c r="P387" s="2"/>
      <c r="Q387" s="2"/>
    </row>
    <row r="388" spans="6:17" ht="19.899999999999999" customHeight="1">
      <c r="F388" s="2"/>
      <c r="G388" s="2"/>
      <c r="O388" s="2"/>
      <c r="P388" s="2"/>
      <c r="Q388" s="2"/>
    </row>
    <row r="389" spans="6:17" ht="19.899999999999999" customHeight="1">
      <c r="F389" s="2"/>
      <c r="G389" s="2"/>
      <c r="O389" s="2"/>
      <c r="P389" s="2"/>
      <c r="Q389" s="2"/>
    </row>
    <row r="390" spans="6:17" ht="19.899999999999999" customHeight="1">
      <c r="F390" s="2"/>
      <c r="G390" s="2"/>
      <c r="O390" s="2"/>
      <c r="P390" s="2"/>
      <c r="Q390" s="2"/>
    </row>
    <row r="391" spans="6:17" ht="19.899999999999999" customHeight="1">
      <c r="F391" s="2"/>
      <c r="G391" s="2"/>
      <c r="O391" s="2"/>
      <c r="P391" s="2"/>
      <c r="Q391" s="2"/>
    </row>
    <row r="392" spans="6:17" ht="19.899999999999999" customHeight="1">
      <c r="F392" s="2"/>
      <c r="G392" s="2"/>
      <c r="O392" s="2"/>
      <c r="P392" s="2"/>
      <c r="Q392" s="2"/>
    </row>
    <row r="393" spans="6:17" ht="19.899999999999999" customHeight="1">
      <c r="F393" s="2"/>
      <c r="G393" s="2"/>
      <c r="O393" s="2"/>
      <c r="P393" s="2"/>
      <c r="Q393" s="2"/>
    </row>
    <row r="394" spans="6:17" ht="19.899999999999999" customHeight="1">
      <c r="F394" s="2"/>
      <c r="G394" s="2"/>
      <c r="O394" s="2"/>
      <c r="P394" s="2"/>
      <c r="Q394" s="2"/>
    </row>
    <row r="395" spans="6:17" ht="19.899999999999999" customHeight="1">
      <c r="F395" s="2"/>
      <c r="G395" s="2"/>
      <c r="O395" s="2"/>
      <c r="P395" s="2"/>
      <c r="Q395" s="2"/>
    </row>
    <row r="396" spans="6:17" ht="19.899999999999999" customHeight="1">
      <c r="F396" s="2"/>
      <c r="G396" s="2"/>
      <c r="O396" s="2"/>
      <c r="P396" s="2"/>
      <c r="Q396" s="2"/>
    </row>
    <row r="397" spans="6:17" ht="19.899999999999999" customHeight="1">
      <c r="F397" s="2"/>
      <c r="G397" s="2"/>
      <c r="O397" s="2"/>
      <c r="P397" s="2"/>
      <c r="Q397" s="2"/>
    </row>
    <row r="398" spans="6:17" ht="19.899999999999999" customHeight="1">
      <c r="F398" s="2"/>
      <c r="G398" s="2"/>
      <c r="O398" s="2"/>
      <c r="P398" s="2"/>
      <c r="Q398" s="2"/>
    </row>
    <row r="399" spans="6:17" ht="19.899999999999999" customHeight="1">
      <c r="F399" s="2"/>
      <c r="G399" s="2"/>
      <c r="O399" s="2"/>
      <c r="P399" s="2"/>
      <c r="Q399" s="2"/>
    </row>
    <row r="400" spans="6:17" ht="19.899999999999999" customHeight="1">
      <c r="F400" s="2"/>
      <c r="G400" s="2"/>
      <c r="O400" s="2"/>
      <c r="P400" s="2"/>
      <c r="Q400" s="2"/>
    </row>
    <row r="401" spans="6:17" ht="19.899999999999999" customHeight="1">
      <c r="F401" s="2"/>
      <c r="G401" s="2"/>
      <c r="O401" s="2"/>
      <c r="P401" s="2"/>
      <c r="Q401" s="2"/>
    </row>
    <row r="402" spans="6:17" ht="19.899999999999999" customHeight="1">
      <c r="F402" s="2"/>
      <c r="G402" s="2"/>
      <c r="O402" s="2"/>
      <c r="P402" s="2"/>
      <c r="Q402" s="2"/>
    </row>
    <row r="403" spans="6:17" ht="19.899999999999999" customHeight="1">
      <c r="F403" s="2"/>
      <c r="G403" s="2"/>
      <c r="O403" s="2"/>
      <c r="P403" s="2"/>
      <c r="Q403" s="2"/>
    </row>
    <row r="404" spans="6:17" ht="19.899999999999999" customHeight="1">
      <c r="F404" s="2"/>
      <c r="G404" s="2"/>
      <c r="O404" s="2"/>
      <c r="P404" s="2"/>
      <c r="Q404" s="2"/>
    </row>
    <row r="405" spans="6:17" ht="19.899999999999999" customHeight="1">
      <c r="F405" s="2"/>
      <c r="G405" s="2"/>
      <c r="O405" s="2"/>
      <c r="P405" s="2"/>
      <c r="Q405" s="2"/>
    </row>
    <row r="406" spans="6:17" ht="19.899999999999999" customHeight="1">
      <c r="F406" s="2"/>
      <c r="G406" s="2"/>
      <c r="O406" s="2"/>
      <c r="P406" s="2"/>
      <c r="Q406" s="2"/>
    </row>
    <row r="407" spans="6:17" ht="19.899999999999999" customHeight="1">
      <c r="F407" s="2"/>
      <c r="G407" s="2"/>
      <c r="O407" s="2"/>
      <c r="P407" s="2"/>
      <c r="Q407" s="2"/>
    </row>
    <row r="408" spans="6:17" ht="19.899999999999999" customHeight="1">
      <c r="F408" s="2"/>
      <c r="G408" s="2"/>
      <c r="O408" s="2"/>
      <c r="P408" s="2"/>
      <c r="Q408" s="2"/>
    </row>
    <row r="409" spans="6:17" ht="19.899999999999999" customHeight="1">
      <c r="F409" s="2"/>
      <c r="G409" s="2"/>
      <c r="O409" s="2"/>
      <c r="P409" s="2"/>
      <c r="Q409" s="2"/>
    </row>
    <row r="410" spans="6:17" ht="19.899999999999999" customHeight="1">
      <c r="F410" s="2"/>
      <c r="G410" s="2"/>
      <c r="O410" s="2"/>
      <c r="P410" s="2"/>
      <c r="Q410" s="2"/>
    </row>
    <row r="411" spans="6:17" ht="19.899999999999999" customHeight="1">
      <c r="F411" s="2"/>
      <c r="G411" s="2"/>
      <c r="O411" s="2"/>
      <c r="P411" s="2"/>
      <c r="Q411" s="2"/>
    </row>
    <row r="412" spans="6:17" ht="19.899999999999999" customHeight="1">
      <c r="F412" s="2"/>
      <c r="G412" s="2"/>
      <c r="O412" s="2"/>
      <c r="P412" s="2"/>
      <c r="Q412" s="2"/>
    </row>
    <row r="413" spans="6:17" ht="19.899999999999999" customHeight="1">
      <c r="F413" s="2"/>
      <c r="G413" s="2"/>
      <c r="O413" s="2"/>
      <c r="P413" s="2"/>
      <c r="Q413" s="2"/>
    </row>
    <row r="414" spans="6:17" ht="19.899999999999999" customHeight="1">
      <c r="F414" s="2"/>
      <c r="G414" s="2"/>
      <c r="O414" s="2"/>
      <c r="P414" s="2"/>
      <c r="Q414" s="2"/>
    </row>
    <row r="415" spans="6:17" ht="19.899999999999999" customHeight="1">
      <c r="F415" s="2"/>
      <c r="G415" s="2"/>
      <c r="O415" s="2"/>
      <c r="P415" s="2"/>
      <c r="Q415" s="2"/>
    </row>
    <row r="416" spans="6:17" ht="19.899999999999999" customHeight="1">
      <c r="O416" s="2"/>
      <c r="P416" s="2"/>
      <c r="Q416" s="2"/>
    </row>
    <row r="417" spans="15:17" ht="19.899999999999999" customHeight="1">
      <c r="O417" s="2"/>
      <c r="P417" s="2"/>
      <c r="Q417" s="2"/>
    </row>
    <row r="418" spans="15:17" ht="19.899999999999999" customHeight="1">
      <c r="O418" s="2"/>
      <c r="P418" s="2"/>
      <c r="Q418" s="2"/>
    </row>
    <row r="419" spans="15:17" ht="19.899999999999999" customHeight="1">
      <c r="O419" s="2"/>
      <c r="P419" s="2"/>
      <c r="Q419" s="2"/>
    </row>
    <row r="420" spans="15:17" ht="19.899999999999999" customHeight="1">
      <c r="O420" s="2"/>
      <c r="P420" s="2"/>
      <c r="Q420" s="2"/>
    </row>
    <row r="421" spans="15:17" ht="19.899999999999999" customHeight="1">
      <c r="O421" s="2"/>
      <c r="P421" s="2"/>
      <c r="Q421" s="2"/>
    </row>
    <row r="422" spans="15:17" ht="19.899999999999999" customHeight="1">
      <c r="O422" s="2"/>
      <c r="P422" s="2"/>
      <c r="Q422" s="2"/>
    </row>
    <row r="423" spans="15:17" ht="19.899999999999999" customHeight="1">
      <c r="O423" s="2"/>
      <c r="P423" s="2"/>
      <c r="Q423" s="2"/>
    </row>
    <row r="424" spans="15:17" ht="19.899999999999999" customHeight="1">
      <c r="O424" s="2"/>
      <c r="P424" s="2"/>
      <c r="Q424" s="2"/>
    </row>
    <row r="425" spans="15:17" ht="19.899999999999999" customHeight="1">
      <c r="O425" s="2"/>
      <c r="P425" s="2"/>
      <c r="Q425" s="2"/>
    </row>
    <row r="426" spans="15:17" ht="19.899999999999999" customHeight="1">
      <c r="O426" s="2"/>
      <c r="P426" s="2"/>
      <c r="Q426" s="2"/>
    </row>
    <row r="427" spans="15:17" ht="19.899999999999999" customHeight="1">
      <c r="O427" s="2"/>
      <c r="P427" s="2"/>
      <c r="Q427" s="2"/>
    </row>
    <row r="428" spans="15:17" ht="19.899999999999999" customHeight="1">
      <c r="O428" s="2"/>
      <c r="P428" s="2"/>
      <c r="Q428" s="2"/>
    </row>
    <row r="429" spans="15:17" ht="19.899999999999999" customHeight="1">
      <c r="O429" s="2"/>
      <c r="P429" s="2"/>
      <c r="Q429" s="2"/>
    </row>
    <row r="430" spans="15:17">
      <c r="O430" s="2"/>
      <c r="P430" s="2"/>
      <c r="Q430" s="2"/>
    </row>
    <row r="431" spans="15:17">
      <c r="O431" s="2"/>
      <c r="P431" s="2"/>
      <c r="Q431" s="2"/>
    </row>
    <row r="432" spans="15:17">
      <c r="O432" s="2"/>
      <c r="P432" s="2"/>
      <c r="Q432" s="2"/>
    </row>
    <row r="433" spans="15:17">
      <c r="O433" s="2"/>
      <c r="P433" s="2"/>
      <c r="Q433" s="2"/>
    </row>
    <row r="434" spans="15:17">
      <c r="O434" s="2"/>
      <c r="P434" s="2"/>
      <c r="Q434" s="2"/>
    </row>
  </sheetData>
  <autoFilter ref="J10:O23" xr:uid="{00000000-0001-0000-0600-000000000000}">
    <sortState xmlns:xlrd2="http://schemas.microsoft.com/office/spreadsheetml/2017/richdata2" ref="J11:O23">
      <sortCondition descending="1" ref="K10:K23"/>
    </sortState>
  </autoFilter>
  <mergeCells count="50">
    <mergeCell ref="J9:T9"/>
    <mergeCell ref="E57:G57"/>
    <mergeCell ref="G27:G28"/>
    <mergeCell ref="H27:H28"/>
    <mergeCell ref="S33:T33"/>
    <mergeCell ref="B30:H30"/>
    <mergeCell ref="J30:T30"/>
    <mergeCell ref="B27:B28"/>
    <mergeCell ref="C27:C28"/>
    <mergeCell ref="D27:D28"/>
    <mergeCell ref="E27:E28"/>
    <mergeCell ref="F27:F28"/>
    <mergeCell ref="E33:G33"/>
    <mergeCell ref="G21:G22"/>
    <mergeCell ref="H21:H22"/>
    <mergeCell ref="B24:B25"/>
    <mergeCell ref="H24:H25"/>
    <mergeCell ref="B21:B22"/>
    <mergeCell ref="C21:C22"/>
    <mergeCell ref="D21:D22"/>
    <mergeCell ref="E21:E22"/>
    <mergeCell ref="F21:F22"/>
    <mergeCell ref="C24:C25"/>
    <mergeCell ref="D24:D25"/>
    <mergeCell ref="E24:E25"/>
    <mergeCell ref="F24:F25"/>
    <mergeCell ref="G24:G25"/>
    <mergeCell ref="B1:T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9:H9"/>
    <mergeCell ref="G12:G13"/>
    <mergeCell ref="H12:H13"/>
    <mergeCell ref="B12:B13"/>
    <mergeCell ref="C12:C13"/>
    <mergeCell ref="D12:D13"/>
    <mergeCell ref="E12:E13"/>
    <mergeCell ref="F12:F13"/>
  </mergeCells>
  <phoneticPr fontId="3" type="noConversion"/>
  <conditionalFormatting sqref="B11:H11 B14:H14 B17:H17 B20:H20 B23:H23 B26:H26">
    <cfRule type="expression" dxfId="39" priority="2">
      <formula>MONTH(B11)&lt;&gt;$A$2</formula>
    </cfRule>
  </conditionalFormatting>
  <conditionalFormatting sqref="B11:H28">
    <cfRule type="expression" dxfId="38" priority="1">
      <formula>B11="무지출"</formula>
    </cfRule>
  </conditionalFormatting>
  <conditionalFormatting sqref="S58:S78 S81:S145">
    <cfRule type="expression" dxfId="37" priority="3">
      <formula>$S58&lt;0</formula>
    </cfRule>
  </conditionalFormatting>
  <dataValidations count="3">
    <dataValidation type="list" allowBlank="1" showInputMessage="1" showErrorMessage="1" sqref="D34:D53 D58:D145 M34:M53 M58:M77 M81:M145" xr:uid="{00000000-0002-0000-0600-000002000000}">
      <formula1>OFFSET(소분류,,MATCH(C34,대분류,)-1,COUNTA(OFFSET(소분류,,MATCH(C34,대분류,)-1,,1)),1)</formula1>
    </dataValidation>
    <dataValidation type="list" allowBlank="1" showInputMessage="1" showErrorMessage="1" sqref="L34:L53 C34:C53 C58:C145 L81:L145 L58:L77" xr:uid="{00000000-0002-0000-0600-000003000000}">
      <formula1>대분류</formula1>
    </dataValidation>
    <dataValidation type="list" allowBlank="1" showInputMessage="1" showErrorMessage="1" sqref="K34:K53 K81:K145 K58:K77" xr:uid="{00000000-0002-0000-0600-000004000000}">
      <formula1>계정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F0E4-57FA-4AE2-B5D3-C05D6D2174A6}">
  <sheetPr codeName="Sheet20">
    <tabColor theme="4"/>
    <pageSetUpPr autoPageBreaks="0" fitToPage="1"/>
  </sheetPr>
  <dimension ref="A1:AK434"/>
  <sheetViews>
    <sheetView showGridLines="0" topLeftCell="A24" zoomScale="90" zoomScaleNormal="90" zoomScaleSheetLayoutView="40" workbookViewId="0">
      <selection activeCell="S48" sqref="S48:S50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16384" width="8.85546875" style="1"/>
  </cols>
  <sheetData>
    <row r="1" spans="1:26" ht="16.5" customHeight="1">
      <c r="A1" s="524">
        <f>메인!$R$3</f>
        <v>2025</v>
      </c>
      <c r="B1" s="883" t="s">
        <v>143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6" ht="16.5" customHeight="1">
      <c r="A2" s="525">
        <f>메인!$I$11</f>
        <v>5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6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4" spans="1:26">
      <c r="Z4" s="147"/>
    </row>
    <row r="5" spans="1:26" ht="19.899999999999999" customHeight="1">
      <c r="B5" s="64" t="s">
        <v>77</v>
      </c>
      <c r="C5" s="67">
        <f>SUM($C$32+$C$56)</f>
        <v>0</v>
      </c>
      <c r="F5" s="469"/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S5" s="40"/>
      <c r="T5" s="40"/>
      <c r="V5" s="141"/>
      <c r="W5" s="142"/>
      <c r="Y5" s="143"/>
      <c r="Z5" s="144"/>
    </row>
    <row r="6" spans="1:26" ht="19.899999999999999" customHeight="1">
      <c r="B6" s="64" t="s">
        <v>78</v>
      </c>
      <c r="C6" s="89">
        <f>SUM($K$32+$L$56)</f>
        <v>0</v>
      </c>
      <c r="F6" s="469"/>
      <c r="G6" s="469"/>
      <c r="H6" s="113"/>
      <c r="J6" s="454"/>
      <c r="K6" s="503"/>
      <c r="L6" s="503"/>
      <c r="M6" s="503"/>
      <c r="N6" s="503"/>
      <c r="O6" s="503"/>
      <c r="P6" s="503"/>
      <c r="Q6" s="456"/>
      <c r="R6" s="503"/>
      <c r="S6" s="503"/>
      <c r="T6" s="503"/>
      <c r="V6" s="141"/>
      <c r="W6" s="142"/>
      <c r="Y6" s="143"/>
      <c r="Z6" s="147"/>
    </row>
    <row r="7" spans="1:26" ht="19.899999999999999" customHeight="1">
      <c r="B7" s="70" t="s">
        <v>48</v>
      </c>
      <c r="C7" s="65">
        <f>$C$5-$C$6</f>
        <v>0</v>
      </c>
      <c r="J7" s="455"/>
      <c r="K7" s="504"/>
      <c r="L7" s="504"/>
      <c r="M7" s="504"/>
      <c r="N7" s="504"/>
      <c r="O7" s="504"/>
      <c r="P7" s="504"/>
      <c r="Q7" s="457"/>
      <c r="R7" s="504"/>
      <c r="S7" s="504"/>
      <c r="T7" s="504"/>
      <c r="V7" s="70"/>
      <c r="W7" s="146"/>
      <c r="Y7" s="143"/>
      <c r="Z7" s="147"/>
    </row>
    <row r="8" spans="1:26" ht="19.899999999999999" customHeight="1">
      <c r="E8" s="3"/>
      <c r="F8" s="3"/>
      <c r="G8" s="529" t="s">
        <v>281</v>
      </c>
      <c r="H8" s="530">
        <f ca="1">COUNTIF(B10:H28,"무지출")</f>
        <v>31</v>
      </c>
      <c r="Y8" s="147"/>
    </row>
    <row r="9" spans="1:26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  <c r="Y9" s="147"/>
    </row>
    <row r="10" spans="1:26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  <c r="Y10" s="147"/>
    </row>
    <row r="11" spans="1:26" ht="19.899999999999999" customHeight="1">
      <c r="B11" s="521">
        <f>DATE($A$1,$A$2,1)-WEEKDAY(DATE($A$1,$A$2,1))+1</f>
        <v>45774</v>
      </c>
      <c r="C11" s="522">
        <f>B11+1</f>
        <v>45775</v>
      </c>
      <c r="D11" s="522">
        <f t="shared" ref="D11:H11" si="0">C11+1</f>
        <v>45776</v>
      </c>
      <c r="E11" s="522">
        <f t="shared" si="0"/>
        <v>45777</v>
      </c>
      <c r="F11" s="522">
        <f t="shared" si="0"/>
        <v>45778</v>
      </c>
      <c r="G11" s="522">
        <f t="shared" si="0"/>
        <v>45779</v>
      </c>
      <c r="H11" s="523">
        <f t="shared" si="0"/>
        <v>45780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VLOOKUP(J11,예산!$B$41:$N$53,6,FALSE)</f>
        <v>0</v>
      </c>
      <c r="M11" s="548">
        <f t="shared" ref="M11:M23" si="1">L11-K11</f>
        <v>0</v>
      </c>
      <c r="N11" s="567">
        <f>VLOOKUP(J11,'4월'!$J$10:$K$23,2,FALSE)</f>
        <v>0</v>
      </c>
      <c r="O11" s="569">
        <f t="shared" ref="O11:O23" si="2">K11-N11</f>
        <v>0</v>
      </c>
      <c r="P11" s="3"/>
      <c r="Y11" s="147"/>
    </row>
    <row r="12" spans="1:26" ht="19.899999999999999" customHeight="1">
      <c r="B12" s="886" t="str">
        <f t="shared" ref="B12:H12" ca="1" si="3">IF(MONTH(B11)&lt;&gt;$A$2,"",IF(AND(SUMIF($J$81:$J$164,B11,$R$81:$R$164)=0,B11&lt;TODAY()),"무지출",SUMIF($J$81:$J$164,B11,$R$81:$R$164)))</f>
        <v/>
      </c>
      <c r="C12" s="888" t="str">
        <f t="shared" ca="1" si="3"/>
        <v/>
      </c>
      <c r="D12" s="888" t="str">
        <f t="shared" ca="1" si="3"/>
        <v/>
      </c>
      <c r="E12" s="888" t="str">
        <f t="shared" ca="1" si="3"/>
        <v/>
      </c>
      <c r="F12" s="888" t="str">
        <f t="shared" ca="1" si="3"/>
        <v>무지출</v>
      </c>
      <c r="G12" s="888" t="str">
        <f t="shared" ca="1" si="3"/>
        <v>무지출</v>
      </c>
      <c r="H12" s="890" t="str">
        <f t="shared" ca="1" si="3"/>
        <v>무지출</v>
      </c>
      <c r="J12" s="475" t="str">
        <f>항목!J$3</f>
        <v>교육비</v>
      </c>
      <c r="K12" s="546">
        <f t="shared" ref="K12:K23" si="4">SUMIF($L$58:$L$300,J12,$R$58:$R$300)</f>
        <v>0</v>
      </c>
      <c r="L12" s="546">
        <f>VLOOKUP(J12,예산!$B$41:$N$53,6,FALSE)</f>
        <v>0</v>
      </c>
      <c r="M12" s="548">
        <f t="shared" si="1"/>
        <v>0</v>
      </c>
      <c r="N12" s="567">
        <f>VLOOKUP(J12,'4월'!$J$10:$K$23,2,FALSE)</f>
        <v>0</v>
      </c>
      <c r="O12" s="569">
        <f t="shared" si="2"/>
        <v>0</v>
      </c>
      <c r="P12" s="3"/>
      <c r="Y12" s="147"/>
    </row>
    <row r="13" spans="1:26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항목!P$3</f>
        <v>용돈</v>
      </c>
      <c r="K13" s="546">
        <f t="shared" si="4"/>
        <v>0</v>
      </c>
      <c r="L13" s="546">
        <f>VLOOKUP(J13,예산!$B$41:$N$53,6,FALSE)</f>
        <v>0</v>
      </c>
      <c r="M13" s="548">
        <f t="shared" si="1"/>
        <v>0</v>
      </c>
      <c r="N13" s="567">
        <f>VLOOKUP(J13,'4월'!$J$10:$K$23,2,FALSE)</f>
        <v>0</v>
      </c>
      <c r="O13" s="569">
        <f t="shared" si="2"/>
        <v>0</v>
      </c>
      <c r="P13" s="3"/>
      <c r="Y13" s="147"/>
    </row>
    <row r="14" spans="1:26" ht="19.899999999999999" customHeight="1">
      <c r="B14" s="521">
        <f>B11+7</f>
        <v>45781</v>
      </c>
      <c r="C14" s="522">
        <f t="shared" ref="C14:H14" si="5">C11+7</f>
        <v>45782</v>
      </c>
      <c r="D14" s="522">
        <f t="shared" si="5"/>
        <v>45783</v>
      </c>
      <c r="E14" s="522">
        <f t="shared" si="5"/>
        <v>45784</v>
      </c>
      <c r="F14" s="522">
        <f t="shared" si="5"/>
        <v>45785</v>
      </c>
      <c r="G14" s="522">
        <f t="shared" si="5"/>
        <v>45786</v>
      </c>
      <c r="H14" s="523">
        <f t="shared" si="5"/>
        <v>45787</v>
      </c>
      <c r="J14" s="475" t="str">
        <f>항목!E$3</f>
        <v>식비</v>
      </c>
      <c r="K14" s="546">
        <f t="shared" si="4"/>
        <v>0</v>
      </c>
      <c r="L14" s="546">
        <f>VLOOKUP(J14,예산!$B$41:$N$53,6,FALSE)</f>
        <v>0</v>
      </c>
      <c r="M14" s="548">
        <f t="shared" si="1"/>
        <v>0</v>
      </c>
      <c r="N14" s="567">
        <f>VLOOKUP(J14,'4월'!$J$10:$K$23,2,FALSE)</f>
        <v>0</v>
      </c>
      <c r="O14" s="569">
        <f t="shared" si="2"/>
        <v>0</v>
      </c>
      <c r="P14" s="3"/>
      <c r="Y14" s="147"/>
    </row>
    <row r="15" spans="1:26" ht="19.899999999999999" customHeight="1">
      <c r="B15" s="886" t="str">
        <f t="shared" ref="B15:H15" ca="1" si="6">IF(MONTH(B14)&lt;&gt;$A$2,"",IF(AND(SUMIF($J$81:$J$164,B14,$R$81:$R$164)=0,B14&lt;TODAY()),"무지출",SUMIF($J$81:$J$164,B14,$R$81:$R$164)))</f>
        <v>무지출</v>
      </c>
      <c r="C15" s="888" t="str">
        <f t="shared" ca="1" si="6"/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항목!O$3</f>
        <v>경조사회비</v>
      </c>
      <c r="K15" s="546">
        <f t="shared" si="4"/>
        <v>0</v>
      </c>
      <c r="L15" s="546">
        <f>VLOOKUP(J15,예산!$B$41:$N$53,6,FALSE)</f>
        <v>0</v>
      </c>
      <c r="M15" s="548">
        <f t="shared" si="1"/>
        <v>0</v>
      </c>
      <c r="N15" s="567">
        <f>VLOOKUP(J15,'4월'!$J$10:$K$23,2,FALSE)</f>
        <v>0</v>
      </c>
      <c r="O15" s="569">
        <f t="shared" si="2"/>
        <v>0</v>
      </c>
      <c r="P15" s="3"/>
      <c r="Y15" s="147"/>
    </row>
    <row r="16" spans="1:26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항목!M$3</f>
        <v>유류교통비</v>
      </c>
      <c r="K16" s="546">
        <f t="shared" si="4"/>
        <v>0</v>
      </c>
      <c r="L16" s="546">
        <f>VLOOKUP(J16,예산!$B$41:$N$53,6,FALSE)</f>
        <v>0</v>
      </c>
      <c r="M16" s="548">
        <f t="shared" si="1"/>
        <v>0</v>
      </c>
      <c r="N16" s="567">
        <f>VLOOKUP(J16,'4월'!$J$10:$K$23,2,FALSE)</f>
        <v>0</v>
      </c>
      <c r="O16" s="569">
        <f t="shared" si="2"/>
        <v>0</v>
      </c>
      <c r="P16" s="3"/>
      <c r="Y16" s="147"/>
    </row>
    <row r="17" spans="2:36" ht="19.899999999999999" customHeight="1">
      <c r="B17" s="521">
        <f>B11+14</f>
        <v>45788</v>
      </c>
      <c r="C17" s="522">
        <f t="shared" ref="C17:H17" si="7">C11+14</f>
        <v>45789</v>
      </c>
      <c r="D17" s="522">
        <f t="shared" si="7"/>
        <v>45790</v>
      </c>
      <c r="E17" s="522">
        <f t="shared" si="7"/>
        <v>45791</v>
      </c>
      <c r="F17" s="522">
        <f t="shared" si="7"/>
        <v>45792</v>
      </c>
      <c r="G17" s="522">
        <f t="shared" si="7"/>
        <v>45793</v>
      </c>
      <c r="H17" s="523">
        <f t="shared" si="7"/>
        <v>45794</v>
      </c>
      <c r="J17" s="475" t="str">
        <f>항목!L$3</f>
        <v>의료비</v>
      </c>
      <c r="K17" s="546">
        <f t="shared" si="4"/>
        <v>0</v>
      </c>
      <c r="L17" s="546">
        <f>VLOOKUP(J17,예산!$B$41:$N$53,6,FALSE)</f>
        <v>0</v>
      </c>
      <c r="M17" s="548">
        <f t="shared" si="1"/>
        <v>0</v>
      </c>
      <c r="N17" s="567">
        <f>VLOOKUP(J17,'4월'!$J$10:$K$23,2,FALSE)</f>
        <v>0</v>
      </c>
      <c r="O17" s="569">
        <f t="shared" si="2"/>
        <v>0</v>
      </c>
      <c r="P17" s="3"/>
      <c r="Y17" s="147"/>
    </row>
    <row r="18" spans="2:36" ht="19.899999999999999" customHeight="1">
      <c r="B18" s="886" t="str">
        <f t="shared" ref="B18:H18" ca="1" si="8">IF(MONTH(B17)&lt;&gt;$A$2,"",IF(AND(SUMIF($J$81:$J$164,B17,$R$81:$R$164)=0,B17&lt;TODAY()),"무지출",SUMIF($J$81:$J$164,B17,$R$81:$R$164)))</f>
        <v>무지출</v>
      </c>
      <c r="C18" s="888" t="str">
        <f t="shared" ca="1" si="8"/>
        <v>무지출</v>
      </c>
      <c r="D18" s="888" t="str">
        <f t="shared" ca="1" si="8"/>
        <v>무지출</v>
      </c>
      <c r="E18" s="888" t="str">
        <f t="shared" ca="1" si="8"/>
        <v>무지출</v>
      </c>
      <c r="F18" s="888" t="str">
        <f t="shared" ca="1" si="8"/>
        <v>무지출</v>
      </c>
      <c r="G18" s="888" t="str">
        <f t="shared" ca="1" si="8"/>
        <v>무지출</v>
      </c>
      <c r="H18" s="890" t="str">
        <f t="shared" ca="1" si="8"/>
        <v>무지출</v>
      </c>
      <c r="J18" s="475" t="str">
        <f>항목!G$3</f>
        <v>생활용품비</v>
      </c>
      <c r="K18" s="546">
        <f t="shared" si="4"/>
        <v>0</v>
      </c>
      <c r="L18" s="546">
        <f>VLOOKUP(J18,예산!$B$41:$N$53,6,FALSE)</f>
        <v>0</v>
      </c>
      <c r="M18" s="548">
        <f t="shared" si="1"/>
        <v>0</v>
      </c>
      <c r="N18" s="567">
        <f>VLOOKUP(J18,'4월'!$J$10:$K$23,2,FALSE)</f>
        <v>0</v>
      </c>
      <c r="O18" s="569">
        <f t="shared" si="2"/>
        <v>0</v>
      </c>
      <c r="P18" s="3"/>
      <c r="Y18" s="147"/>
    </row>
    <row r="19" spans="2:36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항목!I$3</f>
        <v>의류미용비</v>
      </c>
      <c r="K19" s="546">
        <f t="shared" si="4"/>
        <v>0</v>
      </c>
      <c r="L19" s="546">
        <f>VLOOKUP(J19,예산!$B$41:$N$53,6,FALSE)</f>
        <v>0</v>
      </c>
      <c r="M19" s="548">
        <f t="shared" si="1"/>
        <v>0</v>
      </c>
      <c r="N19" s="567">
        <f>VLOOKUP(J19,'4월'!$J$10:$K$23,2,FALSE)</f>
        <v>0</v>
      </c>
      <c r="O19" s="569">
        <f t="shared" si="2"/>
        <v>0</v>
      </c>
      <c r="P19" s="3"/>
      <c r="Y19" s="147"/>
    </row>
    <row r="20" spans="2:36" ht="19.899999999999999" customHeight="1">
      <c r="B20" s="521">
        <f>B11+21</f>
        <v>45795</v>
      </c>
      <c r="C20" s="522">
        <f t="shared" ref="C20:H20" si="9">C11+21</f>
        <v>45796</v>
      </c>
      <c r="D20" s="522">
        <f t="shared" si="9"/>
        <v>45797</v>
      </c>
      <c r="E20" s="522">
        <f t="shared" si="9"/>
        <v>45798</v>
      </c>
      <c r="F20" s="522">
        <f t="shared" si="9"/>
        <v>45799</v>
      </c>
      <c r="G20" s="522">
        <f t="shared" si="9"/>
        <v>45800</v>
      </c>
      <c r="H20" s="523">
        <f t="shared" si="9"/>
        <v>45801</v>
      </c>
      <c r="J20" s="475" t="str">
        <f>항목!F$3</f>
        <v>주거비</v>
      </c>
      <c r="K20" s="546">
        <f t="shared" si="4"/>
        <v>0</v>
      </c>
      <c r="L20" s="546">
        <f>VLOOKUP(J20,예산!$B$41:$N$53,6,FALSE)</f>
        <v>0</v>
      </c>
      <c r="M20" s="548">
        <f t="shared" si="1"/>
        <v>0</v>
      </c>
      <c r="N20" s="567">
        <f>VLOOKUP(J20,'4월'!$J$10:$K$23,2,FALSE)</f>
        <v>0</v>
      </c>
      <c r="O20" s="569">
        <f t="shared" si="2"/>
        <v>0</v>
      </c>
      <c r="P20" s="3"/>
      <c r="Y20" s="147"/>
    </row>
    <row r="21" spans="2:36" ht="19.899999999999999" customHeight="1">
      <c r="B21" s="886" t="str">
        <f t="shared" ref="B21:H21" ca="1" si="10">IF(MONTH(B20)&lt;&gt;$A$2,"",IF(AND(SUMIF($J$81:$J$164,B20,$R$81:$R$164)=0,B20&lt;TODAY()),"무지출",SUMIF($J$81:$J$164,B20,$R$81:$R$164)))</f>
        <v>무지출</v>
      </c>
      <c r="C21" s="888" t="str">
        <f t="shared" ca="1" si="10"/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항목!H$3</f>
        <v>반려동물비</v>
      </c>
      <c r="K21" s="546">
        <f t="shared" si="4"/>
        <v>0</v>
      </c>
      <c r="L21" s="546">
        <f>VLOOKUP(J21,예산!$B$41:$N$53,6,FALSE)</f>
        <v>0</v>
      </c>
      <c r="M21" s="548">
        <f t="shared" si="1"/>
        <v>0</v>
      </c>
      <c r="N21" s="567">
        <f>VLOOKUP(J21,'4월'!$J$10:$K$23,2,FALSE)</f>
        <v>0</v>
      </c>
      <c r="O21" s="569">
        <f t="shared" si="2"/>
        <v>0</v>
      </c>
      <c r="P21" s="3"/>
      <c r="Y21" s="147"/>
    </row>
    <row r="22" spans="2:36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항목!K$3</f>
        <v>문화생활비</v>
      </c>
      <c r="K22" s="546">
        <f t="shared" si="4"/>
        <v>0</v>
      </c>
      <c r="L22" s="546">
        <f>VLOOKUP(J22,예산!$B$41:$N$53,6,FALSE)</f>
        <v>0</v>
      </c>
      <c r="M22" s="548">
        <f t="shared" si="1"/>
        <v>0</v>
      </c>
      <c r="N22" s="567">
        <f>VLOOKUP(J22,'4월'!$J$10:$K$23,2,FALSE)</f>
        <v>0</v>
      </c>
      <c r="O22" s="569">
        <f t="shared" si="2"/>
        <v>0</v>
      </c>
      <c r="P22" s="3"/>
      <c r="Y22" s="147"/>
    </row>
    <row r="23" spans="2:36" ht="19.899999999999999" customHeight="1">
      <c r="B23" s="521">
        <f>B11+28</f>
        <v>45802</v>
      </c>
      <c r="C23" s="522">
        <f t="shared" ref="C23:H23" si="11">C11+28</f>
        <v>45803</v>
      </c>
      <c r="D23" s="522">
        <f t="shared" si="11"/>
        <v>45804</v>
      </c>
      <c r="E23" s="522">
        <f t="shared" si="11"/>
        <v>45805</v>
      </c>
      <c r="F23" s="522">
        <f t="shared" si="11"/>
        <v>45806</v>
      </c>
      <c r="G23" s="522">
        <f t="shared" si="11"/>
        <v>45807</v>
      </c>
      <c r="H23" s="523">
        <f t="shared" si="11"/>
        <v>45808</v>
      </c>
      <c r="J23" s="436" t="str">
        <f>항목!Q$3</f>
        <v>추가항목</v>
      </c>
      <c r="K23" s="547">
        <f t="shared" si="4"/>
        <v>0</v>
      </c>
      <c r="L23" s="547">
        <f>VLOOKUP(J23,예산!$B$41:$N$53,6,FALSE)</f>
        <v>0</v>
      </c>
      <c r="M23" s="549">
        <f t="shared" si="1"/>
        <v>0</v>
      </c>
      <c r="N23" s="568">
        <f>VLOOKUP(J23,'4월'!$J$10:$K$23,2,FALSE)</f>
        <v>0</v>
      </c>
      <c r="O23" s="570">
        <f t="shared" si="2"/>
        <v>0</v>
      </c>
      <c r="P23" s="3"/>
      <c r="Y23" s="147"/>
    </row>
    <row r="24" spans="2:36" ht="19.899999999999999" customHeight="1">
      <c r="B24" s="886" t="str">
        <f t="shared" ref="B24:H24" ca="1" si="12">IF(MONTH(B23)&lt;&gt;$A$2,"",IF(AND(SUMIF($J$81:$J$164,B23,$R$81:$R$164)=0,B23&lt;TODAY()),"무지출",SUMIF($J$81:$J$164,B23,$R$81:$R$164)))</f>
        <v>무지출</v>
      </c>
      <c r="C24" s="888" t="str">
        <f t="shared" ca="1" si="12"/>
        <v>무지출</v>
      </c>
      <c r="D24" s="888" t="str">
        <f t="shared" ca="1" si="12"/>
        <v>무지출</v>
      </c>
      <c r="E24" s="888" t="str">
        <f t="shared" ca="1" si="12"/>
        <v>무지출</v>
      </c>
      <c r="F24" s="888" t="str">
        <f t="shared" ca="1" si="12"/>
        <v>무지출</v>
      </c>
      <c r="G24" s="888" t="str">
        <f t="shared" ca="1" si="12"/>
        <v>무지출</v>
      </c>
      <c r="H24" s="890" t="str">
        <f t="shared" ca="1" si="12"/>
        <v>무지출</v>
      </c>
      <c r="Y24" s="147"/>
    </row>
    <row r="25" spans="2:36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  <c r="Y25" s="147"/>
    </row>
    <row r="26" spans="2:36" ht="19.899999999999999" customHeight="1">
      <c r="B26" s="521">
        <f>B11+35</f>
        <v>45809</v>
      </c>
      <c r="C26" s="522">
        <f t="shared" ref="C26:H26" si="13">C11+35</f>
        <v>45810</v>
      </c>
      <c r="D26" s="522">
        <f t="shared" si="13"/>
        <v>45811</v>
      </c>
      <c r="E26" s="522">
        <f t="shared" si="13"/>
        <v>45812</v>
      </c>
      <c r="F26" s="522">
        <f t="shared" si="13"/>
        <v>45813</v>
      </c>
      <c r="G26" s="522">
        <f t="shared" si="13"/>
        <v>45814</v>
      </c>
      <c r="H26" s="523">
        <f t="shared" si="13"/>
        <v>45815</v>
      </c>
      <c r="J26" s="577"/>
      <c r="K26" s="474"/>
      <c r="L26" s="474"/>
      <c r="M26" s="474"/>
      <c r="N26" s="474"/>
      <c r="O26" s="474"/>
      <c r="Y26" s="147"/>
    </row>
    <row r="27" spans="2:36" ht="19.899999999999999" customHeight="1">
      <c r="B27" s="886" t="str">
        <f t="shared" ref="B27:H27" ca="1" si="14">IF(MONTH(B26)&lt;&gt;$A$2,"",IF(AND(SUMIF($J$81:$J$164,B26,$R$81:$R$164)=0,B26&lt;TODAY()),"무지출",SUMIF($J$81:$J$164,B26,$R$81:$R$164)))</f>
        <v/>
      </c>
      <c r="C27" s="888" t="str">
        <f t="shared" ca="1" si="14"/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577"/>
      <c r="K27" s="474"/>
      <c r="L27" s="474"/>
      <c r="M27" s="474"/>
      <c r="N27" s="474"/>
      <c r="O27" s="474"/>
      <c r="Y27" s="147"/>
    </row>
    <row r="28" spans="2:36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  <c r="Y28" s="147"/>
    </row>
    <row r="29" spans="2:36" ht="19.899999999999999" customHeight="1">
      <c r="Y29" s="147"/>
    </row>
    <row r="30" spans="2:36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  <c r="Y30" s="147"/>
    </row>
    <row r="31" spans="2:36" ht="10.15" customHeight="1">
      <c r="Y31" s="147"/>
    </row>
    <row r="32" spans="2:36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N32" s="90"/>
      <c r="P32" s="469"/>
      <c r="Q32" s="113"/>
      <c r="R32" s="40"/>
      <c r="S32" s="40"/>
      <c r="V32" s="141"/>
      <c r="W32" s="142"/>
      <c r="X32" s="40"/>
      <c r="Y32" s="143"/>
      <c r="Z32" s="165"/>
      <c r="AA32" s="165"/>
      <c r="AB32" s="40"/>
      <c r="AC32" s="141"/>
      <c r="AD32" s="171"/>
      <c r="AE32" s="149"/>
      <c r="AF32" s="90"/>
      <c r="AH32" s="40"/>
      <c r="AI32" s="40"/>
      <c r="AJ32" s="40"/>
    </row>
    <row r="33" spans="2:37" ht="19.899999999999999" customHeight="1" thickBot="1">
      <c r="B33" s="37" t="s">
        <v>0</v>
      </c>
      <c r="C33" s="38" t="s">
        <v>8</v>
      </c>
      <c r="D33" s="38" t="s">
        <v>27</v>
      </c>
      <c r="E33" s="881" t="s">
        <v>28</v>
      </c>
      <c r="F33" s="882"/>
      <c r="G33" s="892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881" t="s">
        <v>67</v>
      </c>
      <c r="T33" s="882"/>
      <c r="V33" s="58"/>
      <c r="W33" s="58"/>
      <c r="X33" s="58"/>
      <c r="Y33" s="58"/>
      <c r="Z33" s="58"/>
      <c r="AA33" s="58"/>
      <c r="AB33" s="40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2:37" ht="18" customHeight="1">
      <c r="B34" s="8"/>
      <c r="C34" s="9"/>
      <c r="D34" s="9"/>
      <c r="E34" s="531"/>
      <c r="F34" s="532"/>
      <c r="G34" s="533"/>
      <c r="H34" s="11"/>
      <c r="I34" s="3"/>
      <c r="J34" s="8"/>
      <c r="K34" s="9"/>
      <c r="L34" s="9"/>
      <c r="M34" s="9"/>
      <c r="N34" s="480"/>
      <c r="O34" s="535"/>
      <c r="P34" s="7"/>
      <c r="Q34" s="506"/>
      <c r="R34" s="637" t="str">
        <f>IF(P34="","",P34-Q34)</f>
        <v/>
      </c>
      <c r="S34" s="536"/>
      <c r="T34" s="550"/>
      <c r="V34" s="46"/>
      <c r="W34" s="49"/>
      <c r="X34" s="49"/>
      <c r="Y34" s="49"/>
      <c r="Z34" s="99"/>
      <c r="AA34" s="150"/>
      <c r="AB34" s="3"/>
      <c r="AC34" s="46"/>
      <c r="AD34" s="49"/>
      <c r="AE34" s="49"/>
      <c r="AF34" s="49"/>
      <c r="AG34" s="99"/>
      <c r="AH34" s="151"/>
      <c r="AI34" s="152"/>
      <c r="AJ34" s="150"/>
      <c r="AK34" s="154"/>
    </row>
    <row r="35" spans="2:37" ht="18" customHeight="1">
      <c r="B35" s="8"/>
      <c r="C35" s="9"/>
      <c r="D35" s="9"/>
      <c r="E35" s="479"/>
      <c r="F35" s="553"/>
      <c r="G35" s="554"/>
      <c r="H35" s="7"/>
      <c r="I35" s="3"/>
      <c r="J35" s="8"/>
      <c r="K35" s="9"/>
      <c r="L35" s="9"/>
      <c r="M35" s="9"/>
      <c r="N35" s="480"/>
      <c r="O35" s="535"/>
      <c r="P35" s="7"/>
      <c r="Q35" s="506"/>
      <c r="R35" s="637" t="str">
        <f t="shared" ref="R35:R53" si="15">IF(P35="","",P35-Q35)</f>
        <v/>
      </c>
      <c r="S35" s="97"/>
      <c r="T35" s="550"/>
      <c r="V35" s="46"/>
      <c r="W35" s="49"/>
      <c r="X35" s="49"/>
      <c r="Y35" s="49"/>
      <c r="Z35" s="99"/>
      <c r="AA35" s="150"/>
      <c r="AB35" s="3"/>
      <c r="AC35" s="46"/>
      <c r="AD35" s="49"/>
      <c r="AE35" s="49"/>
      <c r="AF35" s="49"/>
      <c r="AG35" s="99"/>
      <c r="AH35" s="151"/>
      <c r="AI35" s="152"/>
      <c r="AJ35" s="150"/>
      <c r="AK35" s="154"/>
    </row>
    <row r="36" spans="2:37" ht="18" customHeight="1">
      <c r="B36" s="8"/>
      <c r="C36" s="5"/>
      <c r="D36" s="5"/>
      <c r="E36" s="480"/>
      <c r="F36" s="534"/>
      <c r="G36" s="535"/>
      <c r="H36" s="7"/>
      <c r="I36" s="3"/>
      <c r="J36" s="8"/>
      <c r="K36" s="9"/>
      <c r="L36" s="9"/>
      <c r="M36" s="9"/>
      <c r="N36" s="480"/>
      <c r="O36" s="535"/>
      <c r="P36" s="7"/>
      <c r="Q36" s="506"/>
      <c r="R36" s="637" t="str">
        <f t="shared" si="15"/>
        <v/>
      </c>
      <c r="S36" s="97"/>
      <c r="T36" s="550"/>
      <c r="V36" s="46"/>
      <c r="W36" s="49"/>
      <c r="X36" s="49"/>
      <c r="Y36" s="49"/>
      <c r="Z36" s="99"/>
      <c r="AA36" s="150"/>
      <c r="AB36" s="3"/>
      <c r="AC36" s="46"/>
      <c r="AD36" s="49"/>
      <c r="AE36" s="49"/>
      <c r="AF36" s="49"/>
      <c r="AG36" s="99"/>
      <c r="AH36" s="151"/>
      <c r="AI36" s="152"/>
      <c r="AJ36" s="150"/>
      <c r="AK36" s="154"/>
    </row>
    <row r="37" spans="2:37" ht="18" customHeight="1">
      <c r="B37" s="8"/>
      <c r="C37" s="5"/>
      <c r="D37" s="5"/>
      <c r="E37" s="480"/>
      <c r="F37" s="534"/>
      <c r="G37" s="535"/>
      <c r="H37" s="7"/>
      <c r="I37" s="3"/>
      <c r="J37" s="8"/>
      <c r="K37" s="9"/>
      <c r="L37" s="9"/>
      <c r="M37" s="9"/>
      <c r="N37" s="480"/>
      <c r="O37" s="535"/>
      <c r="P37" s="7"/>
      <c r="Q37" s="506"/>
      <c r="R37" s="637" t="str">
        <f t="shared" si="15"/>
        <v/>
      </c>
      <c r="S37" s="97"/>
      <c r="T37" s="550"/>
      <c r="V37" s="46"/>
      <c r="W37" s="49"/>
      <c r="X37" s="49"/>
      <c r="Y37" s="49"/>
      <c r="Z37" s="99"/>
      <c r="AA37" s="150"/>
      <c r="AB37" s="3"/>
      <c r="AC37" s="46"/>
      <c r="AD37" s="49"/>
      <c r="AE37" s="49"/>
      <c r="AF37" s="49"/>
      <c r="AG37" s="99"/>
      <c r="AH37" s="151"/>
      <c r="AI37" s="152"/>
      <c r="AJ37" s="150"/>
      <c r="AK37" s="154"/>
    </row>
    <row r="38" spans="2:37" ht="18" customHeight="1">
      <c r="B38" s="8"/>
      <c r="C38" s="5"/>
      <c r="D38" s="5"/>
      <c r="E38" s="480"/>
      <c r="F38" s="534"/>
      <c r="G38" s="535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5"/>
        <v/>
      </c>
      <c r="S38" s="97"/>
      <c r="T38" s="550"/>
      <c r="V38" s="46"/>
      <c r="W38" s="49"/>
      <c r="X38" s="49"/>
      <c r="Y38" s="49"/>
      <c r="Z38" s="99"/>
      <c r="AA38" s="150"/>
      <c r="AB38" s="3"/>
      <c r="AC38" s="46"/>
      <c r="AD38" s="49"/>
      <c r="AE38" s="49"/>
      <c r="AF38" s="49"/>
      <c r="AG38" s="99"/>
      <c r="AH38" s="151"/>
      <c r="AI38" s="152"/>
      <c r="AJ38" s="150"/>
      <c r="AK38" s="154"/>
    </row>
    <row r="39" spans="2:37" ht="18" customHeight="1">
      <c r="B39" s="8"/>
      <c r="C39" s="5"/>
      <c r="D39" s="5"/>
      <c r="E39" s="480"/>
      <c r="F39" s="534"/>
      <c r="G39" s="535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5"/>
        <v/>
      </c>
      <c r="S39" s="97"/>
      <c r="T39" s="550"/>
      <c r="V39" s="46"/>
      <c r="W39" s="49"/>
      <c r="X39" s="49"/>
      <c r="Y39" s="49"/>
      <c r="Z39" s="99"/>
      <c r="AA39" s="150"/>
      <c r="AB39" s="3"/>
      <c r="AC39" s="46"/>
      <c r="AD39" s="49"/>
      <c r="AE39" s="49"/>
      <c r="AF39" s="49"/>
      <c r="AG39" s="99"/>
      <c r="AH39" s="151"/>
      <c r="AI39" s="152"/>
      <c r="AJ39" s="150"/>
      <c r="AK39" s="154"/>
    </row>
    <row r="40" spans="2:37" ht="18" customHeight="1">
      <c r="B40" s="8"/>
      <c r="C40" s="5"/>
      <c r="D40" s="5"/>
      <c r="E40" s="480"/>
      <c r="F40" s="534"/>
      <c r="G40" s="535"/>
      <c r="H40" s="7"/>
      <c r="I40" s="3"/>
      <c r="J40" s="8"/>
      <c r="K40" s="9"/>
      <c r="L40" s="9"/>
      <c r="M40" s="9"/>
      <c r="N40" s="480"/>
      <c r="O40" s="535"/>
      <c r="P40" s="506"/>
      <c r="Q40" s="506"/>
      <c r="R40" s="637" t="str">
        <f t="shared" si="15"/>
        <v/>
      </c>
      <c r="S40" s="97"/>
      <c r="T40" s="550"/>
      <c r="V40" s="46"/>
      <c r="W40" s="49"/>
      <c r="X40" s="49"/>
      <c r="Y40" s="49"/>
      <c r="Z40" s="99"/>
      <c r="AA40" s="150"/>
      <c r="AB40" s="3"/>
      <c r="AC40" s="46"/>
      <c r="AD40" s="49"/>
      <c r="AE40" s="49"/>
      <c r="AF40" s="49"/>
      <c r="AG40" s="99"/>
      <c r="AH40" s="151"/>
      <c r="AI40" s="152"/>
      <c r="AJ40" s="150"/>
      <c r="AK40" s="154"/>
    </row>
    <row r="41" spans="2:37" ht="18" customHeight="1">
      <c r="B41" s="8"/>
      <c r="C41" s="5"/>
      <c r="D41" s="5"/>
      <c r="E41" s="480"/>
      <c r="F41" s="534"/>
      <c r="G41" s="535"/>
      <c r="H41" s="7"/>
      <c r="I41" s="3"/>
      <c r="J41" s="8"/>
      <c r="K41" s="9"/>
      <c r="L41" s="9"/>
      <c r="M41" s="9"/>
      <c r="N41" s="480"/>
      <c r="O41" s="535"/>
      <c r="P41" s="506"/>
      <c r="Q41" s="506"/>
      <c r="R41" s="637" t="str">
        <f t="shared" si="15"/>
        <v/>
      </c>
      <c r="S41" s="97"/>
      <c r="T41" s="550"/>
      <c r="V41" s="46"/>
      <c r="W41" s="49"/>
      <c r="X41" s="49"/>
      <c r="Y41" s="49"/>
      <c r="Z41" s="99"/>
      <c r="AA41" s="150"/>
      <c r="AB41" s="3"/>
      <c r="AC41" s="46"/>
      <c r="AD41" s="49"/>
      <c r="AE41" s="49"/>
      <c r="AF41" s="49"/>
      <c r="AG41" s="99"/>
      <c r="AH41" s="151"/>
      <c r="AI41" s="152"/>
      <c r="AJ41" s="150"/>
      <c r="AK41" s="154"/>
    </row>
    <row r="42" spans="2:37" ht="18" customHeight="1">
      <c r="B42" s="8"/>
      <c r="C42" s="5"/>
      <c r="D42" s="5"/>
      <c r="E42" s="480"/>
      <c r="F42" s="534"/>
      <c r="G42" s="535"/>
      <c r="H42" s="7"/>
      <c r="I42" s="3"/>
      <c r="J42" s="8"/>
      <c r="K42" s="9"/>
      <c r="L42" s="9"/>
      <c r="M42" s="9"/>
      <c r="N42" s="480"/>
      <c r="O42" s="535"/>
      <c r="P42" s="506"/>
      <c r="Q42" s="506"/>
      <c r="R42" s="637" t="str">
        <f t="shared" si="15"/>
        <v/>
      </c>
      <c r="S42" s="506"/>
      <c r="T42" s="550"/>
      <c r="V42" s="46"/>
      <c r="W42" s="49"/>
      <c r="X42" s="49"/>
      <c r="Y42" s="49"/>
      <c r="Z42" s="99"/>
      <c r="AA42" s="150"/>
      <c r="AB42" s="3"/>
      <c r="AC42" s="46"/>
      <c r="AD42" s="49"/>
      <c r="AE42" s="49"/>
      <c r="AF42" s="49"/>
      <c r="AG42" s="99"/>
      <c r="AH42" s="151"/>
      <c r="AI42" s="152"/>
      <c r="AJ42" s="150"/>
      <c r="AK42" s="154"/>
    </row>
    <row r="43" spans="2:37" ht="18" customHeight="1">
      <c r="B43" s="8"/>
      <c r="C43" s="5"/>
      <c r="D43" s="5"/>
      <c r="E43" s="480"/>
      <c r="F43" s="534"/>
      <c r="G43" s="535"/>
      <c r="H43" s="7"/>
      <c r="I43" s="3"/>
      <c r="J43" s="8"/>
      <c r="K43" s="9"/>
      <c r="L43" s="9"/>
      <c r="M43" s="9"/>
      <c r="N43" s="480"/>
      <c r="O43" s="535"/>
      <c r="P43" s="506"/>
      <c r="Q43" s="506"/>
      <c r="R43" s="637" t="str">
        <f t="shared" si="15"/>
        <v/>
      </c>
      <c r="S43" s="506"/>
      <c r="T43" s="551"/>
      <c r="V43" s="46"/>
      <c r="W43" s="49"/>
      <c r="X43" s="49"/>
      <c r="Y43" s="49"/>
      <c r="Z43" s="99"/>
      <c r="AA43" s="150"/>
      <c r="AB43" s="3"/>
      <c r="AC43" s="46"/>
      <c r="AD43" s="49"/>
      <c r="AE43" s="49"/>
      <c r="AF43" s="49"/>
      <c r="AG43" s="99"/>
      <c r="AH43" s="151"/>
      <c r="AI43" s="152"/>
      <c r="AJ43" s="150"/>
      <c r="AK43" s="154"/>
    </row>
    <row r="44" spans="2:37" ht="18" customHeight="1">
      <c r="B44" s="8"/>
      <c r="C44" s="5"/>
      <c r="D44" s="5"/>
      <c r="E44" s="480"/>
      <c r="F44" s="534"/>
      <c r="G44" s="535"/>
      <c r="H44" s="7"/>
      <c r="I44" s="3"/>
      <c r="J44" s="8"/>
      <c r="K44" s="9"/>
      <c r="L44" s="9"/>
      <c r="M44" s="9"/>
      <c r="N44" s="480"/>
      <c r="O44" s="535"/>
      <c r="P44" s="506"/>
      <c r="Q44" s="506"/>
      <c r="R44" s="637" t="str">
        <f t="shared" si="15"/>
        <v/>
      </c>
      <c r="S44" s="506"/>
      <c r="T44" s="551"/>
      <c r="V44" s="46"/>
      <c r="W44" s="49"/>
      <c r="X44" s="49"/>
      <c r="Y44" s="49"/>
      <c r="Z44" s="99"/>
      <c r="AA44" s="150"/>
      <c r="AB44" s="3"/>
      <c r="AC44" s="46"/>
      <c r="AD44" s="49"/>
      <c r="AE44" s="49"/>
      <c r="AF44" s="49"/>
      <c r="AG44" s="99"/>
      <c r="AH44" s="151"/>
      <c r="AI44" s="152"/>
      <c r="AJ44" s="150"/>
      <c r="AK44" s="154"/>
    </row>
    <row r="45" spans="2:37" ht="18" customHeight="1">
      <c r="B45" s="8"/>
      <c r="C45" s="5"/>
      <c r="D45" s="5"/>
      <c r="E45" s="480"/>
      <c r="F45" s="534"/>
      <c r="G45" s="535"/>
      <c r="H45" s="7"/>
      <c r="I45" s="3"/>
      <c r="J45" s="8"/>
      <c r="K45" s="9"/>
      <c r="L45" s="9"/>
      <c r="M45" s="9"/>
      <c r="N45" s="480"/>
      <c r="O45" s="535"/>
      <c r="P45" s="507"/>
      <c r="Q45" s="507"/>
      <c r="R45" s="637" t="str">
        <f t="shared" si="15"/>
        <v/>
      </c>
      <c r="S45" s="506"/>
      <c r="T45" s="551"/>
      <c r="V45" s="46"/>
      <c r="W45" s="49"/>
      <c r="X45" s="49"/>
      <c r="Y45" s="49"/>
      <c r="Z45" s="99"/>
      <c r="AA45" s="150"/>
      <c r="AB45" s="3"/>
      <c r="AC45" s="46"/>
      <c r="AD45" s="49"/>
      <c r="AE45" s="49"/>
      <c r="AF45" s="49"/>
      <c r="AG45" s="99"/>
      <c r="AH45" s="151"/>
      <c r="AI45" s="152"/>
      <c r="AJ45" s="150"/>
      <c r="AK45" s="154"/>
    </row>
    <row r="46" spans="2:37" ht="18" customHeight="1">
      <c r="B46" s="8"/>
      <c r="C46" s="5"/>
      <c r="D46" s="5"/>
      <c r="E46" s="480"/>
      <c r="F46" s="534"/>
      <c r="G46" s="535"/>
      <c r="H46" s="7"/>
      <c r="I46" s="3"/>
      <c r="J46" s="4"/>
      <c r="K46" s="9"/>
      <c r="L46" s="9"/>
      <c r="M46" s="9"/>
      <c r="N46" s="480"/>
      <c r="O46" s="535"/>
      <c r="P46" s="507"/>
      <c r="Q46" s="507"/>
      <c r="R46" s="637" t="str">
        <f t="shared" si="15"/>
        <v/>
      </c>
      <c r="S46" s="506"/>
      <c r="T46" s="551"/>
      <c r="V46" s="46"/>
      <c r="W46" s="49"/>
      <c r="X46" s="49"/>
      <c r="Y46" s="49"/>
      <c r="Z46" s="99"/>
      <c r="AA46" s="150"/>
      <c r="AB46" s="3"/>
      <c r="AC46" s="46"/>
      <c r="AD46" s="49"/>
      <c r="AE46" s="49"/>
      <c r="AF46" s="49"/>
      <c r="AG46" s="99"/>
      <c r="AH46" s="151"/>
      <c r="AI46" s="152"/>
      <c r="AJ46" s="150"/>
      <c r="AK46" s="154"/>
    </row>
    <row r="47" spans="2:37" ht="18" customHeight="1">
      <c r="B47" s="8"/>
      <c r="C47" s="5"/>
      <c r="D47" s="5"/>
      <c r="E47" s="480"/>
      <c r="F47" s="534"/>
      <c r="G47" s="535"/>
      <c r="H47" s="7"/>
      <c r="I47" s="3"/>
      <c r="J47" s="4"/>
      <c r="K47" s="9"/>
      <c r="L47" s="9"/>
      <c r="M47" s="9"/>
      <c r="N47" s="480"/>
      <c r="O47" s="535"/>
      <c r="P47" s="507"/>
      <c r="Q47" s="507"/>
      <c r="R47" s="637" t="str">
        <f t="shared" si="15"/>
        <v/>
      </c>
      <c r="S47" s="506"/>
      <c r="T47" s="551"/>
      <c r="V47" s="46"/>
      <c r="W47" s="49"/>
      <c r="X47" s="49"/>
      <c r="Y47" s="49"/>
      <c r="Z47" s="99"/>
      <c r="AA47" s="150"/>
      <c r="AB47" s="3"/>
      <c r="AC47" s="46"/>
      <c r="AD47" s="49"/>
      <c r="AE47" s="49"/>
      <c r="AF47" s="49"/>
      <c r="AG47" s="99"/>
      <c r="AH47" s="151"/>
      <c r="AI47" s="152"/>
      <c r="AJ47" s="150"/>
      <c r="AK47" s="154"/>
    </row>
    <row r="48" spans="2:37" ht="18" customHeight="1">
      <c r="B48" s="8"/>
      <c r="C48" s="5"/>
      <c r="D48" s="5"/>
      <c r="E48" s="480"/>
      <c r="F48" s="534"/>
      <c r="G48" s="535"/>
      <c r="H48" s="7"/>
      <c r="I48" s="3"/>
      <c r="J48" s="4"/>
      <c r="K48" s="9"/>
      <c r="L48" s="9"/>
      <c r="M48" s="9"/>
      <c r="N48" s="480"/>
      <c r="O48" s="535"/>
      <c r="P48" s="507"/>
      <c r="Q48" s="507"/>
      <c r="R48" s="637" t="str">
        <f t="shared" si="15"/>
        <v/>
      </c>
      <c r="S48" s="506"/>
      <c r="T48" s="551"/>
      <c r="V48" s="46"/>
      <c r="W48" s="49"/>
      <c r="X48" s="49"/>
      <c r="Y48" s="49"/>
      <c r="Z48" s="99"/>
      <c r="AA48" s="150"/>
      <c r="AB48" s="3"/>
      <c r="AC48" s="46"/>
      <c r="AD48" s="49"/>
      <c r="AE48" s="49"/>
      <c r="AF48" s="49"/>
      <c r="AG48" s="99"/>
      <c r="AH48" s="151"/>
      <c r="AI48" s="152"/>
      <c r="AJ48" s="150"/>
      <c r="AK48" s="154"/>
    </row>
    <row r="49" spans="2:37" ht="18" customHeight="1">
      <c r="B49" s="8"/>
      <c r="C49" s="5"/>
      <c r="D49" s="5"/>
      <c r="E49" s="480"/>
      <c r="F49" s="534"/>
      <c r="G49" s="535"/>
      <c r="H49" s="7"/>
      <c r="I49" s="3"/>
      <c r="J49" s="4"/>
      <c r="K49" s="9"/>
      <c r="L49" s="9"/>
      <c r="M49" s="9"/>
      <c r="N49" s="480"/>
      <c r="O49" s="535"/>
      <c r="P49" s="507"/>
      <c r="Q49" s="507"/>
      <c r="R49" s="637" t="str">
        <f t="shared" si="15"/>
        <v/>
      </c>
      <c r="S49" s="506"/>
      <c r="T49" s="551"/>
      <c r="V49" s="46"/>
      <c r="W49" s="49"/>
      <c r="X49" s="49"/>
      <c r="Y49" s="49"/>
      <c r="Z49" s="99"/>
      <c r="AA49" s="150"/>
      <c r="AB49" s="3"/>
      <c r="AC49" s="46"/>
      <c r="AD49" s="49"/>
      <c r="AE49" s="49"/>
      <c r="AF49" s="49"/>
      <c r="AG49" s="99"/>
      <c r="AH49" s="151"/>
      <c r="AI49" s="152"/>
      <c r="AJ49" s="150"/>
      <c r="AK49" s="154"/>
    </row>
    <row r="50" spans="2:37" ht="18" customHeight="1">
      <c r="B50" s="8"/>
      <c r="C50" s="5"/>
      <c r="D50" s="5"/>
      <c r="E50" s="480"/>
      <c r="F50" s="534"/>
      <c r="G50" s="535"/>
      <c r="H50" s="7"/>
      <c r="I50" s="3"/>
      <c r="J50" s="4"/>
      <c r="K50" s="9"/>
      <c r="L50" s="9"/>
      <c r="M50" s="9"/>
      <c r="N50" s="480"/>
      <c r="O50" s="535"/>
      <c r="P50" s="507"/>
      <c r="Q50" s="507"/>
      <c r="R50" s="637" t="str">
        <f t="shared" si="15"/>
        <v/>
      </c>
      <c r="S50" s="506"/>
      <c r="T50" s="551"/>
      <c r="V50" s="46"/>
      <c r="W50" s="49"/>
      <c r="X50" s="49"/>
      <c r="Y50" s="49"/>
      <c r="Z50" s="99"/>
      <c r="AA50" s="150"/>
      <c r="AB50" s="3"/>
      <c r="AC50" s="46"/>
      <c r="AD50" s="49"/>
      <c r="AE50" s="49"/>
      <c r="AF50" s="49"/>
      <c r="AG50" s="99"/>
      <c r="AH50" s="151"/>
      <c r="AI50" s="152"/>
      <c r="AJ50" s="150"/>
      <c r="AK50" s="154"/>
    </row>
    <row r="51" spans="2:37" ht="18" customHeight="1">
      <c r="B51" s="8"/>
      <c r="C51" s="5"/>
      <c r="D51" s="5"/>
      <c r="E51" s="480"/>
      <c r="F51" s="534"/>
      <c r="G51" s="535"/>
      <c r="H51" s="7"/>
      <c r="I51" s="3"/>
      <c r="J51" s="4"/>
      <c r="K51" s="9"/>
      <c r="L51" s="9"/>
      <c r="M51" s="9"/>
      <c r="N51" s="480"/>
      <c r="O51" s="535"/>
      <c r="P51" s="507"/>
      <c r="Q51" s="507"/>
      <c r="R51" s="637" t="str">
        <f t="shared" si="15"/>
        <v/>
      </c>
      <c r="S51" s="506"/>
      <c r="T51" s="551"/>
      <c r="V51" s="46"/>
      <c r="W51" s="49"/>
      <c r="X51" s="49"/>
      <c r="Y51" s="49"/>
      <c r="Z51" s="99"/>
      <c r="AA51" s="150"/>
      <c r="AB51" s="3"/>
      <c r="AC51" s="46"/>
      <c r="AD51" s="49"/>
      <c r="AE51" s="49"/>
      <c r="AF51" s="49"/>
      <c r="AG51" s="99"/>
      <c r="AH51" s="151"/>
      <c r="AI51" s="152"/>
      <c r="AJ51" s="150"/>
      <c r="AK51" s="154"/>
    </row>
    <row r="52" spans="2:37" ht="18" customHeight="1">
      <c r="B52" s="8"/>
      <c r="C52" s="5"/>
      <c r="D52" s="5"/>
      <c r="E52" s="480"/>
      <c r="F52" s="534"/>
      <c r="G52" s="535"/>
      <c r="H52" s="7"/>
      <c r="I52" s="3"/>
      <c r="J52" s="4"/>
      <c r="K52" s="9"/>
      <c r="L52" s="9"/>
      <c r="M52" s="9"/>
      <c r="N52" s="480"/>
      <c r="O52" s="535"/>
      <c r="P52" s="507"/>
      <c r="Q52" s="507"/>
      <c r="R52" s="637" t="str">
        <f t="shared" si="15"/>
        <v/>
      </c>
      <c r="S52" s="506"/>
      <c r="T52" s="551"/>
      <c r="V52" s="46"/>
      <c r="W52" s="49"/>
      <c r="X52" s="49"/>
      <c r="Y52" s="49"/>
      <c r="Z52" s="99"/>
      <c r="AA52" s="150"/>
      <c r="AB52" s="3"/>
      <c r="AC52" s="46"/>
      <c r="AD52" s="49"/>
      <c r="AE52" s="49"/>
      <c r="AF52" s="49"/>
      <c r="AG52" s="99"/>
      <c r="AH52" s="151"/>
      <c r="AI52" s="152"/>
      <c r="AJ52" s="150"/>
      <c r="AK52" s="154"/>
    </row>
    <row r="53" spans="2:37" ht="18" customHeight="1">
      <c r="B53" s="8"/>
      <c r="C53" s="5"/>
      <c r="D53" s="5"/>
      <c r="E53" s="480"/>
      <c r="F53" s="534"/>
      <c r="G53" s="535"/>
      <c r="H53" s="7"/>
      <c r="I53" s="3"/>
      <c r="J53" s="4"/>
      <c r="K53" s="9"/>
      <c r="L53" s="9"/>
      <c r="M53" s="9"/>
      <c r="N53" s="480"/>
      <c r="O53" s="535"/>
      <c r="P53" s="507"/>
      <c r="Q53" s="507"/>
      <c r="R53" s="637" t="str">
        <f t="shared" si="15"/>
        <v/>
      </c>
      <c r="S53" s="506"/>
      <c r="T53" s="551"/>
      <c r="V53" s="46"/>
      <c r="W53" s="49"/>
      <c r="X53" s="49"/>
      <c r="Y53" s="49"/>
      <c r="Z53" s="99"/>
      <c r="AA53" s="150"/>
      <c r="AB53" s="3"/>
      <c r="AC53" s="46"/>
      <c r="AD53" s="49"/>
      <c r="AE53" s="49"/>
      <c r="AF53" s="49"/>
      <c r="AG53" s="99"/>
      <c r="AH53" s="151"/>
      <c r="AI53" s="152"/>
      <c r="AJ53" s="150"/>
      <c r="AK53" s="154"/>
    </row>
    <row r="54" spans="2:37" ht="18" customHeight="1">
      <c r="B54" s="46"/>
      <c r="C54" s="79"/>
      <c r="D54" s="79"/>
      <c r="E54" s="77"/>
      <c r="F54" s="77"/>
      <c r="G54" s="77"/>
      <c r="H54" s="78"/>
      <c r="I54" s="3"/>
      <c r="J54" s="76"/>
      <c r="K54" s="49"/>
      <c r="L54" s="49"/>
      <c r="M54" s="49"/>
      <c r="N54" s="49"/>
      <c r="O54" s="77"/>
      <c r="P54" s="77"/>
      <c r="Q54" s="77"/>
      <c r="R54" s="78"/>
      <c r="S54" s="78"/>
      <c r="T54" s="78"/>
      <c r="V54" s="46"/>
      <c r="W54" s="49"/>
      <c r="X54" s="49"/>
      <c r="Y54" s="49"/>
      <c r="Z54" s="99"/>
      <c r="AA54" s="150"/>
      <c r="AB54" s="3"/>
      <c r="AC54" s="46"/>
      <c r="AD54" s="49"/>
      <c r="AE54" s="49"/>
      <c r="AF54" s="49"/>
      <c r="AG54" s="99"/>
      <c r="AH54" s="151"/>
      <c r="AI54" s="152"/>
      <c r="AJ54" s="150"/>
      <c r="AK54" s="154"/>
    </row>
    <row r="55" spans="2:37" ht="19.899999999999999" customHeight="1">
      <c r="B55" s="46"/>
      <c r="C55" s="49"/>
      <c r="D55" s="49"/>
      <c r="E55" s="99"/>
      <c r="F55" s="99"/>
      <c r="G55" s="99"/>
      <c r="H55" s="50"/>
      <c r="I55" s="3"/>
      <c r="K55" s="101" t="s">
        <v>216</v>
      </c>
      <c r="L55" s="86">
        <f>예산!G40</f>
        <v>0</v>
      </c>
      <c r="M55" s="49"/>
      <c r="N55" s="49"/>
      <c r="O55" s="99"/>
      <c r="P55" s="99"/>
      <c r="Q55" s="99"/>
      <c r="R55" s="469"/>
      <c r="S55" s="483"/>
      <c r="T55" s="50"/>
      <c r="V55" s="46"/>
      <c r="W55" s="49"/>
      <c r="X55" s="49"/>
      <c r="Y55" s="49"/>
      <c r="Z55" s="99"/>
      <c r="AA55" s="150"/>
      <c r="AB55" s="3"/>
      <c r="AD55" s="101"/>
      <c r="AE55" s="156"/>
      <c r="AF55" s="149"/>
      <c r="AG55" s="99"/>
      <c r="AH55" s="151"/>
      <c r="AI55" s="152"/>
      <c r="AJ55" s="150"/>
      <c r="AK55" s="152"/>
    </row>
    <row r="56" spans="2:37" ht="19.899999999999999" customHeight="1" thickBot="1">
      <c r="B56" s="87" t="str">
        <f>'1월'!B56</f>
        <v>부가수입</v>
      </c>
      <c r="C56" s="85">
        <f>SUM($H$58:$H$145)</f>
        <v>0</v>
      </c>
      <c r="D56" s="81"/>
      <c r="E56" s="82"/>
      <c r="F56" s="82"/>
      <c r="G56" s="82"/>
      <c r="H56" s="83"/>
      <c r="I56" s="40"/>
      <c r="J56" s="88" t="str">
        <f>'1월'!J56</f>
        <v>고정지출</v>
      </c>
      <c r="K56" s="101" t="s">
        <v>217</v>
      </c>
      <c r="L56" s="86">
        <f>SUM(R58:$R$300)</f>
        <v>0</v>
      </c>
      <c r="M56" s="58"/>
      <c r="N56" s="58"/>
      <c r="O56" s="84"/>
      <c r="P56" s="84"/>
      <c r="Q56" s="84"/>
      <c r="R56" s="469"/>
      <c r="S56" s="483"/>
      <c r="T56" s="428"/>
      <c r="V56" s="157"/>
      <c r="W56" s="158"/>
      <c r="X56" s="58"/>
      <c r="Y56" s="149"/>
      <c r="Z56" s="84"/>
      <c r="AA56" s="168"/>
      <c r="AB56" s="40"/>
      <c r="AC56" s="157"/>
      <c r="AD56" s="101"/>
      <c r="AE56" s="158"/>
      <c r="AF56" s="149"/>
      <c r="AG56" s="84"/>
      <c r="AH56" s="172"/>
      <c r="AI56" s="161"/>
      <c r="AJ56" s="168"/>
      <c r="AK56" s="162"/>
    </row>
    <row r="57" spans="2:37" ht="19.899999999999999" customHeight="1" thickBot="1">
      <c r="B57" s="37" t="s">
        <v>0</v>
      </c>
      <c r="C57" s="38" t="s">
        <v>8</v>
      </c>
      <c r="D57" s="38" t="s">
        <v>27</v>
      </c>
      <c r="E57" s="881" t="s">
        <v>28</v>
      </c>
      <c r="F57" s="882"/>
      <c r="G57" s="892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58"/>
      <c r="W57" s="58"/>
      <c r="X57" s="58"/>
      <c r="Y57" s="58"/>
      <c r="Z57" s="58"/>
      <c r="AA57" s="169"/>
      <c r="AB57" s="40"/>
      <c r="AC57" s="58"/>
      <c r="AD57" s="58"/>
      <c r="AE57" s="58"/>
      <c r="AF57" s="58"/>
      <c r="AG57" s="58"/>
      <c r="AH57" s="173"/>
      <c r="AI57" s="58"/>
      <c r="AJ57" s="169"/>
      <c r="AK57" s="58"/>
    </row>
    <row r="58" spans="2:37" ht="18" customHeight="1">
      <c r="B58" s="8"/>
      <c r="C58" s="5"/>
      <c r="D58" s="5"/>
      <c r="E58" s="531"/>
      <c r="F58" s="532"/>
      <c r="G58" s="533"/>
      <c r="H58" s="7"/>
      <c r="I58" s="3"/>
      <c r="J58" s="8"/>
      <c r="K58" s="9"/>
      <c r="L58" s="9"/>
      <c r="M58" s="9"/>
      <c r="N58" s="479"/>
      <c r="O58" s="554"/>
      <c r="P58" s="42"/>
      <c r="Q58" s="505"/>
      <c r="R58" s="285" t="str">
        <f>IF(P58="","",P58-Q58)</f>
        <v/>
      </c>
      <c r="S58" s="285" t="str">
        <f>IF(R58="","",L55-R58)</f>
        <v/>
      </c>
      <c r="T58" s="467"/>
      <c r="V58" s="46"/>
      <c r="W58" s="49"/>
      <c r="X58" s="49"/>
      <c r="Y58" s="49"/>
      <c r="Z58" s="99"/>
      <c r="AA58" s="150"/>
      <c r="AB58" s="3"/>
      <c r="AC58" s="46"/>
      <c r="AD58" s="49"/>
      <c r="AE58" s="49"/>
      <c r="AF58" s="49"/>
      <c r="AG58" s="99"/>
      <c r="AH58" s="151"/>
      <c r="AI58" s="152"/>
      <c r="AJ58" s="150"/>
      <c r="AK58" s="154"/>
    </row>
    <row r="59" spans="2:37" ht="18" customHeight="1">
      <c r="B59" s="8"/>
      <c r="C59" s="5"/>
      <c r="D59" s="5"/>
      <c r="E59" s="480"/>
      <c r="F59" s="534"/>
      <c r="G59" s="535"/>
      <c r="H59" s="7"/>
      <c r="I59" s="3"/>
      <c r="J59" s="8"/>
      <c r="K59" s="9"/>
      <c r="L59" s="9"/>
      <c r="M59" s="9"/>
      <c r="N59" s="479"/>
      <c r="O59" s="554"/>
      <c r="P59" s="42"/>
      <c r="Q59" s="505"/>
      <c r="R59" s="285" t="str">
        <f t="shared" ref="R59:R77" si="16">IF(P59="","",P59-Q59)</f>
        <v/>
      </c>
      <c r="S59" s="285" t="str">
        <f t="shared" ref="S59:S76" si="17">IF(R59="","",S58-R59)</f>
        <v/>
      </c>
      <c r="T59" s="467"/>
      <c r="V59" s="46"/>
      <c r="W59" s="49"/>
      <c r="X59" s="49"/>
      <c r="Y59" s="49"/>
      <c r="Z59" s="99"/>
      <c r="AA59" s="150"/>
      <c r="AB59" s="3"/>
      <c r="AC59" s="46"/>
      <c r="AD59" s="49"/>
      <c r="AE59" s="49"/>
      <c r="AF59" s="49"/>
      <c r="AG59" s="99"/>
      <c r="AH59" s="151"/>
      <c r="AI59" s="152"/>
      <c r="AJ59" s="150"/>
      <c r="AK59" s="154"/>
    </row>
    <row r="60" spans="2:37" ht="18" customHeight="1">
      <c r="B60" s="8"/>
      <c r="C60" s="5"/>
      <c r="D60" s="5"/>
      <c r="E60" s="480"/>
      <c r="F60" s="534"/>
      <c r="G60" s="535"/>
      <c r="H60" s="7"/>
      <c r="I60" s="3"/>
      <c r="J60" s="8"/>
      <c r="K60" s="5"/>
      <c r="L60" s="5"/>
      <c r="M60" s="5"/>
      <c r="N60" s="480"/>
      <c r="O60" s="535"/>
      <c r="P60" s="42"/>
      <c r="Q60" s="505"/>
      <c r="R60" s="285" t="str">
        <f t="shared" si="16"/>
        <v/>
      </c>
      <c r="S60" s="285" t="str">
        <f t="shared" si="17"/>
        <v/>
      </c>
      <c r="T60" s="468"/>
      <c r="V60" s="46"/>
      <c r="W60" s="49"/>
      <c r="X60" s="49"/>
      <c r="Y60" s="49"/>
      <c r="Z60" s="99"/>
      <c r="AA60" s="150"/>
      <c r="AB60" s="3"/>
      <c r="AC60" s="46"/>
      <c r="AD60" s="49"/>
      <c r="AE60" s="49"/>
      <c r="AF60" s="49"/>
      <c r="AG60" s="99"/>
      <c r="AH60" s="151"/>
      <c r="AI60" s="152"/>
      <c r="AJ60" s="150"/>
      <c r="AK60" s="154"/>
    </row>
    <row r="61" spans="2:37" ht="18" customHeight="1">
      <c r="B61" s="8"/>
      <c r="C61" s="5"/>
      <c r="D61" s="5"/>
      <c r="E61" s="480"/>
      <c r="F61" s="534"/>
      <c r="G61" s="535"/>
      <c r="H61" s="7"/>
      <c r="I61" s="3"/>
      <c r="J61" s="8"/>
      <c r="K61" s="5"/>
      <c r="L61" s="5"/>
      <c r="M61" s="5"/>
      <c r="N61" s="480"/>
      <c r="O61" s="535"/>
      <c r="P61" s="42"/>
      <c r="Q61" s="505"/>
      <c r="R61" s="285" t="str">
        <f t="shared" si="16"/>
        <v/>
      </c>
      <c r="S61" s="285" t="str">
        <f t="shared" si="17"/>
        <v/>
      </c>
      <c r="T61" s="467"/>
      <c r="V61" s="46"/>
      <c r="W61" s="49"/>
      <c r="X61" s="49"/>
      <c r="Y61" s="49"/>
      <c r="Z61" s="99"/>
      <c r="AA61" s="150"/>
      <c r="AB61" s="3"/>
      <c r="AC61" s="46"/>
      <c r="AD61" s="49"/>
      <c r="AE61" s="49"/>
      <c r="AF61" s="49"/>
      <c r="AG61" s="99"/>
      <c r="AH61" s="151"/>
      <c r="AI61" s="152"/>
      <c r="AJ61" s="150"/>
      <c r="AK61" s="154"/>
    </row>
    <row r="62" spans="2:37" ht="18" customHeight="1">
      <c r="B62" s="8"/>
      <c r="C62" s="5"/>
      <c r="D62" s="5"/>
      <c r="E62" s="480"/>
      <c r="F62" s="534"/>
      <c r="G62" s="535"/>
      <c r="H62" s="7"/>
      <c r="I62" s="3"/>
      <c r="J62" s="8"/>
      <c r="K62" s="9"/>
      <c r="L62" s="9"/>
      <c r="M62" s="9"/>
      <c r="N62" s="479"/>
      <c r="O62" s="554"/>
      <c r="P62" s="42"/>
      <c r="Q62" s="505"/>
      <c r="R62" s="285" t="str">
        <f t="shared" si="16"/>
        <v/>
      </c>
      <c r="S62" s="285" t="str">
        <f t="shared" si="17"/>
        <v/>
      </c>
      <c r="T62" s="468"/>
      <c r="V62" s="46"/>
      <c r="W62" s="49"/>
      <c r="X62" s="49"/>
      <c r="Y62" s="49"/>
      <c r="Z62" s="99"/>
      <c r="AA62" s="150"/>
      <c r="AB62" s="3"/>
      <c r="AC62" s="46"/>
      <c r="AD62" s="49"/>
      <c r="AE62" s="49"/>
      <c r="AF62" s="49"/>
      <c r="AG62" s="99"/>
      <c r="AH62" s="151"/>
      <c r="AI62" s="152"/>
      <c r="AJ62" s="150"/>
      <c r="AK62" s="154"/>
    </row>
    <row r="63" spans="2:37" ht="18" customHeight="1">
      <c r="B63" s="8"/>
      <c r="C63" s="5"/>
      <c r="D63" s="5"/>
      <c r="E63" s="480"/>
      <c r="F63" s="534"/>
      <c r="G63" s="535"/>
      <c r="H63" s="7"/>
      <c r="I63" s="3"/>
      <c r="J63" s="8"/>
      <c r="K63" s="5"/>
      <c r="L63" s="5"/>
      <c r="M63" s="5"/>
      <c r="N63" s="480"/>
      <c r="O63" s="535"/>
      <c r="P63" s="42"/>
      <c r="Q63" s="505"/>
      <c r="R63" s="285" t="str">
        <f t="shared" si="16"/>
        <v/>
      </c>
      <c r="S63" s="285" t="str">
        <f t="shared" si="17"/>
        <v/>
      </c>
      <c r="T63" s="467"/>
      <c r="V63" s="46"/>
      <c r="W63" s="49"/>
      <c r="X63" s="49"/>
      <c r="Y63" s="49"/>
      <c r="Z63" s="99"/>
      <c r="AA63" s="150"/>
      <c r="AB63" s="3"/>
      <c r="AC63" s="46"/>
      <c r="AD63" s="49"/>
      <c r="AE63" s="49"/>
      <c r="AF63" s="49"/>
      <c r="AG63" s="99"/>
      <c r="AH63" s="151"/>
      <c r="AI63" s="152"/>
      <c r="AJ63" s="150"/>
      <c r="AK63" s="154"/>
    </row>
    <row r="64" spans="2:37" ht="18" customHeight="1">
      <c r="B64" s="8"/>
      <c r="C64" s="5"/>
      <c r="D64" s="5"/>
      <c r="E64" s="480"/>
      <c r="F64" s="534"/>
      <c r="G64" s="535"/>
      <c r="H64" s="7"/>
      <c r="I64" s="3"/>
      <c r="J64" s="8"/>
      <c r="K64" s="9"/>
      <c r="L64" s="9"/>
      <c r="M64" s="9"/>
      <c r="N64" s="479"/>
      <c r="O64" s="554"/>
      <c r="P64" s="42"/>
      <c r="Q64" s="505"/>
      <c r="R64" s="285" t="str">
        <f t="shared" si="16"/>
        <v/>
      </c>
      <c r="S64" s="285" t="str">
        <f t="shared" si="17"/>
        <v/>
      </c>
      <c r="T64" s="468"/>
      <c r="V64" s="46"/>
      <c r="W64" s="49"/>
      <c r="X64" s="49"/>
      <c r="Y64" s="49"/>
      <c r="Z64" s="99"/>
      <c r="AA64" s="150"/>
      <c r="AB64" s="3"/>
      <c r="AC64" s="46"/>
      <c r="AD64" s="49"/>
      <c r="AE64" s="49"/>
      <c r="AF64" s="49"/>
      <c r="AG64" s="99"/>
      <c r="AH64" s="151"/>
      <c r="AI64" s="152"/>
      <c r="AJ64" s="150"/>
      <c r="AK64" s="154"/>
    </row>
    <row r="65" spans="2:37" ht="18" customHeight="1">
      <c r="B65" s="8"/>
      <c r="C65" s="5"/>
      <c r="D65" s="5"/>
      <c r="E65" s="480"/>
      <c r="F65" s="534"/>
      <c r="G65" s="535"/>
      <c r="H65" s="7"/>
      <c r="I65" s="3"/>
      <c r="J65" s="8"/>
      <c r="K65" s="5"/>
      <c r="L65" s="5"/>
      <c r="M65" s="5"/>
      <c r="N65" s="480"/>
      <c r="O65" s="535"/>
      <c r="P65" s="505"/>
      <c r="Q65" s="505"/>
      <c r="R65" s="285" t="str">
        <f t="shared" si="16"/>
        <v/>
      </c>
      <c r="S65" s="285" t="str">
        <f t="shared" si="17"/>
        <v/>
      </c>
      <c r="T65" s="402"/>
      <c r="V65" s="46"/>
      <c r="W65" s="49"/>
      <c r="X65" s="49"/>
      <c r="Y65" s="49"/>
      <c r="Z65" s="99"/>
      <c r="AA65" s="150"/>
      <c r="AB65" s="3"/>
      <c r="AC65" s="46"/>
      <c r="AD65" s="49"/>
      <c r="AE65" s="49"/>
      <c r="AF65" s="49"/>
      <c r="AG65" s="99"/>
      <c r="AH65" s="151"/>
      <c r="AI65" s="152"/>
      <c r="AJ65" s="150"/>
      <c r="AK65" s="154"/>
    </row>
    <row r="66" spans="2:37" ht="18" customHeight="1">
      <c r="B66" s="8"/>
      <c r="C66" s="5"/>
      <c r="D66" s="5"/>
      <c r="E66" s="480"/>
      <c r="F66" s="534"/>
      <c r="G66" s="535"/>
      <c r="H66" s="7"/>
      <c r="I66" s="3"/>
      <c r="J66" s="8"/>
      <c r="K66" s="5"/>
      <c r="L66" s="5"/>
      <c r="M66" s="5"/>
      <c r="N66" s="480"/>
      <c r="O66" s="535"/>
      <c r="P66" s="505"/>
      <c r="Q66" s="505"/>
      <c r="R66" s="285" t="str">
        <f t="shared" si="16"/>
        <v/>
      </c>
      <c r="S66" s="285" t="str">
        <f t="shared" si="17"/>
        <v/>
      </c>
      <c r="T66" s="402"/>
      <c r="V66" s="46"/>
      <c r="W66" s="49"/>
      <c r="X66" s="49"/>
      <c r="Y66" s="49"/>
      <c r="Z66" s="99"/>
      <c r="AA66" s="150"/>
      <c r="AB66" s="3"/>
      <c r="AC66" s="46"/>
      <c r="AD66" s="49"/>
      <c r="AE66" s="49"/>
      <c r="AF66" s="49"/>
      <c r="AG66" s="99"/>
      <c r="AH66" s="151"/>
      <c r="AI66" s="152"/>
      <c r="AJ66" s="150"/>
      <c r="AK66" s="154"/>
    </row>
    <row r="67" spans="2:37" ht="18" customHeight="1">
      <c r="B67" s="8"/>
      <c r="C67" s="5"/>
      <c r="D67" s="5"/>
      <c r="E67" s="480"/>
      <c r="F67" s="534"/>
      <c r="G67" s="535"/>
      <c r="H67" s="7"/>
      <c r="I67" s="3"/>
      <c r="J67" s="4"/>
      <c r="K67" s="5"/>
      <c r="L67" s="5"/>
      <c r="M67" s="5"/>
      <c r="N67" s="480"/>
      <c r="O67" s="535"/>
      <c r="P67" s="507"/>
      <c r="Q67" s="507"/>
      <c r="R67" s="285" t="str">
        <f t="shared" si="16"/>
        <v/>
      </c>
      <c r="S67" s="285" t="str">
        <f t="shared" si="17"/>
        <v/>
      </c>
      <c r="T67" s="401"/>
      <c r="V67" s="46"/>
      <c r="W67" s="49"/>
      <c r="X67" s="49"/>
      <c r="Y67" s="49"/>
      <c r="Z67" s="99"/>
      <c r="AA67" s="150"/>
      <c r="AB67" s="3"/>
      <c r="AC67" s="46"/>
      <c r="AD67" s="49"/>
      <c r="AE67" s="49"/>
      <c r="AF67" s="49"/>
      <c r="AG67" s="99"/>
      <c r="AH67" s="151"/>
      <c r="AI67" s="152"/>
      <c r="AJ67" s="150"/>
      <c r="AK67" s="154"/>
    </row>
    <row r="68" spans="2:37" ht="18" customHeight="1">
      <c r="B68" s="8"/>
      <c r="C68" s="5"/>
      <c r="D68" s="5"/>
      <c r="E68" s="480"/>
      <c r="F68" s="534"/>
      <c r="G68" s="535"/>
      <c r="H68" s="7"/>
      <c r="I68" s="3"/>
      <c r="J68" s="8"/>
      <c r="K68" s="9"/>
      <c r="L68" s="9"/>
      <c r="M68" s="9"/>
      <c r="N68" s="480"/>
      <c r="O68" s="554"/>
      <c r="P68" s="505"/>
      <c r="Q68" s="505"/>
      <c r="R68" s="285" t="str">
        <f t="shared" si="16"/>
        <v/>
      </c>
      <c r="S68" s="285" t="str">
        <f t="shared" si="17"/>
        <v/>
      </c>
      <c r="T68" s="402"/>
      <c r="V68" s="49"/>
      <c r="W68" s="3"/>
      <c r="X68" s="3"/>
      <c r="Y68" s="49"/>
      <c r="Z68" s="99"/>
      <c r="AA68" s="150"/>
      <c r="AB68" s="3"/>
      <c r="AC68" s="46"/>
      <c r="AD68" s="49"/>
      <c r="AE68" s="49"/>
      <c r="AF68" s="49"/>
      <c r="AG68" s="99"/>
      <c r="AH68" s="151"/>
      <c r="AI68" s="152"/>
      <c r="AJ68" s="150"/>
      <c r="AK68" s="154"/>
    </row>
    <row r="69" spans="2:37" ht="18" customHeight="1">
      <c r="B69" s="8"/>
      <c r="C69" s="5"/>
      <c r="D69" s="5"/>
      <c r="E69" s="480"/>
      <c r="F69" s="534"/>
      <c r="G69" s="535"/>
      <c r="H69" s="7"/>
      <c r="I69" s="3"/>
      <c r="J69" s="8"/>
      <c r="K69" s="5"/>
      <c r="L69" s="5"/>
      <c r="M69" s="5"/>
      <c r="N69" s="480"/>
      <c r="O69" s="535"/>
      <c r="P69" s="505"/>
      <c r="Q69" s="505"/>
      <c r="R69" s="285" t="str">
        <f t="shared" si="16"/>
        <v/>
      </c>
      <c r="S69" s="285" t="str">
        <f t="shared" si="17"/>
        <v/>
      </c>
      <c r="T69" s="402"/>
      <c r="V69" s="49"/>
      <c r="W69" s="49"/>
      <c r="X69" s="49"/>
      <c r="Y69" s="49"/>
      <c r="Z69" s="99"/>
      <c r="AA69" s="150"/>
      <c r="AB69" s="3"/>
      <c r="AC69" s="46"/>
      <c r="AD69" s="49"/>
      <c r="AE69" s="49"/>
      <c r="AF69" s="49"/>
      <c r="AG69" s="99"/>
      <c r="AH69" s="151"/>
      <c r="AI69" s="152"/>
      <c r="AJ69" s="150"/>
      <c r="AK69" s="154"/>
    </row>
    <row r="70" spans="2:37" ht="18" customHeight="1">
      <c r="B70" s="8"/>
      <c r="C70" s="5"/>
      <c r="D70" s="5"/>
      <c r="E70" s="480"/>
      <c r="F70" s="534"/>
      <c r="G70" s="535"/>
      <c r="H70" s="7"/>
      <c r="I70" s="3"/>
      <c r="J70" s="8"/>
      <c r="K70" s="5"/>
      <c r="L70" s="5"/>
      <c r="M70" s="5"/>
      <c r="N70" s="480"/>
      <c r="O70" s="535"/>
      <c r="P70" s="505"/>
      <c r="Q70" s="505"/>
      <c r="R70" s="285" t="str">
        <f t="shared" si="16"/>
        <v/>
      </c>
      <c r="S70" s="285" t="str">
        <f t="shared" si="17"/>
        <v/>
      </c>
      <c r="T70" s="402"/>
      <c r="V70" s="509"/>
      <c r="W70" s="3"/>
      <c r="X70" s="552"/>
      <c r="Y70" s="49"/>
      <c r="Z70" s="99"/>
      <c r="AA70" s="150"/>
      <c r="AB70" s="3"/>
      <c r="AC70" s="46"/>
      <c r="AD70" s="49"/>
      <c r="AE70" s="49"/>
      <c r="AF70" s="49"/>
      <c r="AG70" s="99"/>
      <c r="AH70" s="151"/>
      <c r="AI70" s="152"/>
      <c r="AJ70" s="150"/>
      <c r="AK70" s="154"/>
    </row>
    <row r="71" spans="2:37" ht="18" customHeight="1">
      <c r="B71" s="4"/>
      <c r="C71" s="5"/>
      <c r="D71" s="5"/>
      <c r="E71" s="480"/>
      <c r="F71" s="534"/>
      <c r="G71" s="535"/>
      <c r="H71" s="7"/>
      <c r="I71" s="3"/>
      <c r="J71" s="8"/>
      <c r="K71" s="5"/>
      <c r="L71" s="5"/>
      <c r="M71" s="5"/>
      <c r="N71" s="480"/>
      <c r="O71" s="535"/>
      <c r="P71" s="505"/>
      <c r="Q71" s="505"/>
      <c r="R71" s="285" t="str">
        <f t="shared" si="16"/>
        <v/>
      </c>
      <c r="S71" s="285" t="str">
        <f t="shared" si="17"/>
        <v/>
      </c>
      <c r="T71" s="402"/>
      <c r="V71" s="509"/>
      <c r="W71" s="3"/>
      <c r="X71" s="552"/>
      <c r="Y71" s="49"/>
      <c r="Z71" s="99"/>
      <c r="AA71" s="150"/>
      <c r="AB71" s="3"/>
      <c r="AC71" s="46"/>
      <c r="AD71" s="49"/>
      <c r="AE71" s="49"/>
      <c r="AF71" s="49"/>
      <c r="AG71" s="99"/>
      <c r="AH71" s="151"/>
      <c r="AI71" s="152"/>
      <c r="AJ71" s="150"/>
      <c r="AK71" s="154"/>
    </row>
    <row r="72" spans="2:37" ht="18" customHeight="1">
      <c r="B72" s="4"/>
      <c r="C72" s="5"/>
      <c r="D72" s="5"/>
      <c r="E72" s="480"/>
      <c r="F72" s="534"/>
      <c r="G72" s="535"/>
      <c r="H72" s="7"/>
      <c r="I72" s="3"/>
      <c r="J72" s="8"/>
      <c r="K72" s="5"/>
      <c r="L72" s="5"/>
      <c r="M72" s="5"/>
      <c r="N72" s="480"/>
      <c r="O72" s="535"/>
      <c r="P72" s="505"/>
      <c r="Q72" s="505"/>
      <c r="R72" s="285" t="str">
        <f t="shared" si="16"/>
        <v/>
      </c>
      <c r="S72" s="285" t="str">
        <f t="shared" si="17"/>
        <v/>
      </c>
      <c r="T72" s="402"/>
      <c r="V72" s="46"/>
      <c r="W72" s="49"/>
      <c r="X72" s="49"/>
      <c r="Y72" s="49"/>
      <c r="Z72" s="99"/>
      <c r="AA72" s="150"/>
      <c r="AB72" s="3"/>
      <c r="AC72" s="46"/>
      <c r="AD72" s="49"/>
      <c r="AE72" s="49"/>
      <c r="AF72" s="49"/>
      <c r="AG72" s="99"/>
      <c r="AH72" s="151"/>
      <c r="AI72" s="152"/>
      <c r="AJ72" s="150"/>
      <c r="AK72" s="154"/>
    </row>
    <row r="73" spans="2:37" ht="18" customHeight="1">
      <c r="B73" s="4"/>
      <c r="C73" s="5"/>
      <c r="D73" s="5"/>
      <c r="E73" s="480"/>
      <c r="F73" s="534"/>
      <c r="G73" s="535"/>
      <c r="H73" s="7"/>
      <c r="I73" s="3"/>
      <c r="J73" s="8"/>
      <c r="K73" s="5"/>
      <c r="L73" s="5"/>
      <c r="M73" s="5"/>
      <c r="N73" s="480"/>
      <c r="O73" s="535"/>
      <c r="P73" s="505"/>
      <c r="Q73" s="505"/>
      <c r="R73" s="285" t="str">
        <f t="shared" si="16"/>
        <v/>
      </c>
      <c r="S73" s="285" t="str">
        <f t="shared" si="17"/>
        <v/>
      </c>
      <c r="T73" s="402"/>
      <c r="V73" s="46"/>
      <c r="W73" s="49"/>
      <c r="X73" s="49"/>
      <c r="Y73" s="49"/>
      <c r="Z73" s="99"/>
      <c r="AA73" s="150"/>
      <c r="AB73" s="3"/>
      <c r="AC73" s="46"/>
      <c r="AD73" s="49"/>
      <c r="AE73" s="49"/>
      <c r="AF73" s="49"/>
      <c r="AG73" s="99"/>
      <c r="AH73" s="151"/>
      <c r="AI73" s="152"/>
      <c r="AJ73" s="150"/>
      <c r="AK73" s="154"/>
    </row>
    <row r="74" spans="2:37" ht="18" customHeight="1">
      <c r="B74" s="4"/>
      <c r="C74" s="5"/>
      <c r="D74" s="5"/>
      <c r="E74" s="480"/>
      <c r="F74" s="534"/>
      <c r="G74" s="535"/>
      <c r="H74" s="7"/>
      <c r="I74" s="3"/>
      <c r="J74" s="8"/>
      <c r="K74" s="5"/>
      <c r="L74" s="5"/>
      <c r="M74" s="5"/>
      <c r="N74" s="480"/>
      <c r="O74" s="535"/>
      <c r="P74" s="505"/>
      <c r="Q74" s="505"/>
      <c r="R74" s="285" t="str">
        <f t="shared" si="16"/>
        <v/>
      </c>
      <c r="S74" s="285" t="str">
        <f t="shared" si="17"/>
        <v/>
      </c>
      <c r="T74" s="402"/>
      <c r="V74" s="46"/>
      <c r="W74" s="49"/>
      <c r="X74" s="49"/>
      <c r="Y74" s="49"/>
      <c r="Z74" s="99"/>
      <c r="AA74" s="150"/>
      <c r="AB74" s="3"/>
      <c r="AC74" s="46"/>
      <c r="AD74" s="49"/>
      <c r="AE74" s="49"/>
      <c r="AF74" s="49"/>
      <c r="AG74" s="99"/>
      <c r="AH74" s="151"/>
      <c r="AI74" s="152"/>
      <c r="AJ74" s="150"/>
      <c r="AK74" s="154"/>
    </row>
    <row r="75" spans="2:37" ht="18" customHeight="1">
      <c r="B75" s="4"/>
      <c r="C75" s="5"/>
      <c r="D75" s="5"/>
      <c r="E75" s="480"/>
      <c r="F75" s="534"/>
      <c r="G75" s="535"/>
      <c r="H75" s="7"/>
      <c r="I75" s="3"/>
      <c r="J75" s="8"/>
      <c r="K75" s="5"/>
      <c r="L75" s="5"/>
      <c r="M75" s="5"/>
      <c r="N75" s="480"/>
      <c r="O75" s="535"/>
      <c r="P75" s="505"/>
      <c r="Q75" s="505"/>
      <c r="R75" s="285" t="str">
        <f t="shared" si="16"/>
        <v/>
      </c>
      <c r="S75" s="285" t="str">
        <f t="shared" si="17"/>
        <v/>
      </c>
      <c r="T75" s="402"/>
      <c r="V75" s="46"/>
      <c r="W75" s="49"/>
      <c r="X75" s="49"/>
      <c r="Y75" s="49"/>
      <c r="Z75" s="99"/>
      <c r="AA75" s="150"/>
      <c r="AB75" s="3"/>
      <c r="AC75" s="46"/>
      <c r="AD75" s="49"/>
      <c r="AE75" s="49"/>
      <c r="AF75" s="49"/>
      <c r="AG75" s="99"/>
      <c r="AH75" s="151"/>
      <c r="AI75" s="152"/>
      <c r="AJ75" s="150"/>
      <c r="AK75" s="154"/>
    </row>
    <row r="76" spans="2:37" ht="18" customHeight="1">
      <c r="B76" s="4"/>
      <c r="C76" s="5"/>
      <c r="D76" s="5"/>
      <c r="E76" s="480"/>
      <c r="F76" s="534"/>
      <c r="G76" s="535"/>
      <c r="H76" s="7"/>
      <c r="I76" s="3"/>
      <c r="J76" s="8"/>
      <c r="K76" s="5"/>
      <c r="L76" s="5"/>
      <c r="M76" s="5"/>
      <c r="N76" s="480"/>
      <c r="O76" s="535"/>
      <c r="P76" s="505"/>
      <c r="Q76" s="505"/>
      <c r="R76" s="285" t="str">
        <f t="shared" si="16"/>
        <v/>
      </c>
      <c r="S76" s="285" t="str">
        <f t="shared" si="17"/>
        <v/>
      </c>
      <c r="T76" s="402"/>
      <c r="V76" s="46"/>
      <c r="W76" s="49"/>
      <c r="X76" s="49"/>
      <c r="Y76" s="49"/>
      <c r="Z76" s="99"/>
      <c r="AA76" s="150"/>
      <c r="AB76" s="3"/>
      <c r="AC76" s="46"/>
      <c r="AD76" s="49"/>
      <c r="AE76" s="49"/>
      <c r="AF76" s="49"/>
      <c r="AG76" s="99"/>
      <c r="AH76" s="151"/>
      <c r="AI76" s="152"/>
      <c r="AJ76" s="150"/>
      <c r="AK76" s="154"/>
    </row>
    <row r="77" spans="2:37" ht="18" customHeight="1">
      <c r="B77" s="4"/>
      <c r="C77" s="5"/>
      <c r="D77" s="5"/>
      <c r="E77" s="480"/>
      <c r="F77" s="534"/>
      <c r="G77" s="535"/>
      <c r="H77" s="7"/>
      <c r="I77" s="3"/>
      <c r="J77" s="4"/>
      <c r="K77" s="5"/>
      <c r="L77" s="5"/>
      <c r="M77" s="5"/>
      <c r="N77" s="480"/>
      <c r="O77" s="535"/>
      <c r="P77" s="507"/>
      <c r="Q77" s="507"/>
      <c r="R77" s="285" t="str">
        <f t="shared" si="16"/>
        <v/>
      </c>
      <c r="S77" s="285" t="str">
        <f t="shared" ref="S77:S140" si="18">IF(R77="","",S76-R77)</f>
        <v/>
      </c>
      <c r="T77" s="401"/>
      <c r="V77" s="46"/>
      <c r="W77" s="49"/>
      <c r="X77" s="49"/>
      <c r="Y77" s="49"/>
      <c r="Z77" s="99"/>
      <c r="AA77" s="150"/>
      <c r="AB77" s="3"/>
      <c r="AC77" s="46"/>
      <c r="AD77" s="49"/>
      <c r="AE77" s="49"/>
      <c r="AF77" s="49"/>
      <c r="AG77" s="99"/>
      <c r="AH77" s="151"/>
      <c r="AI77" s="152"/>
      <c r="AJ77" s="150"/>
      <c r="AK77" s="154"/>
    </row>
    <row r="78" spans="2:37" ht="18" customHeight="1">
      <c r="B78" s="4"/>
      <c r="C78" s="5"/>
      <c r="D78" s="5"/>
      <c r="E78" s="480"/>
      <c r="F78" s="534"/>
      <c r="G78" s="535"/>
      <c r="H78" s="7"/>
      <c r="I78" s="3"/>
      <c r="J78" s="76"/>
      <c r="K78" s="79"/>
      <c r="L78" s="79"/>
      <c r="M78" s="79"/>
      <c r="N78" s="79"/>
      <c r="O78" s="77"/>
      <c r="P78" s="77"/>
      <c r="Q78" s="77"/>
      <c r="R78" s="541"/>
      <c r="S78" s="541"/>
      <c r="T78" s="542"/>
      <c r="V78" s="46"/>
      <c r="W78" s="49"/>
      <c r="X78" s="49"/>
      <c r="Y78" s="49"/>
      <c r="Z78" s="99"/>
      <c r="AA78" s="150"/>
      <c r="AB78" s="3"/>
      <c r="AC78" s="46"/>
      <c r="AD78" s="49"/>
      <c r="AE78" s="49"/>
      <c r="AF78" s="49"/>
      <c r="AG78" s="99"/>
      <c r="AH78" s="151"/>
      <c r="AI78" s="152"/>
      <c r="AJ78" s="150"/>
      <c r="AK78" s="154"/>
    </row>
    <row r="79" spans="2:37" ht="18" customHeight="1" thickBot="1">
      <c r="B79" s="4"/>
      <c r="C79" s="5"/>
      <c r="D79" s="5"/>
      <c r="E79" s="480"/>
      <c r="F79" s="534"/>
      <c r="G79" s="535"/>
      <c r="H79" s="7"/>
      <c r="I79" s="3"/>
      <c r="J79" s="88" t="str">
        <f>'1월'!J79</f>
        <v>변동지출</v>
      </c>
      <c r="K79" s="510"/>
      <c r="L79" s="510"/>
      <c r="M79" s="510"/>
      <c r="N79" s="510"/>
      <c r="O79" s="511"/>
      <c r="P79" s="511"/>
      <c r="Q79" s="511"/>
      <c r="R79" s="101" t="s">
        <v>215</v>
      </c>
      <c r="S79" s="450">
        <f>L55-SUM(P58:P77)</f>
        <v>0</v>
      </c>
      <c r="T79" s="513"/>
      <c r="V79" s="46"/>
      <c r="W79" s="49"/>
      <c r="X79" s="49"/>
      <c r="Y79" s="49"/>
      <c r="Z79" s="99"/>
      <c r="AA79" s="150"/>
      <c r="AB79" s="3"/>
      <c r="AC79" s="46"/>
      <c r="AD79" s="49"/>
      <c r="AE79" s="49"/>
      <c r="AF79" s="49"/>
      <c r="AG79" s="99"/>
      <c r="AH79" s="151"/>
      <c r="AI79" s="152"/>
      <c r="AJ79" s="150"/>
      <c r="AK79" s="154"/>
    </row>
    <row r="80" spans="2:37" ht="18" customHeight="1" thickBot="1">
      <c r="B80" s="4"/>
      <c r="C80" s="5"/>
      <c r="D80" s="5"/>
      <c r="E80" s="480"/>
      <c r="F80" s="534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38" t="s">
        <v>258</v>
      </c>
      <c r="Q80" s="38" t="s">
        <v>271</v>
      </c>
      <c r="R80" s="38" t="s">
        <v>257</v>
      </c>
      <c r="S80" s="38" t="s">
        <v>214</v>
      </c>
      <c r="T80" s="39" t="s">
        <v>67</v>
      </c>
      <c r="V80" s="49"/>
      <c r="W80" s="3"/>
      <c r="X80" s="3"/>
      <c r="Y80" s="49"/>
      <c r="Z80" s="99"/>
      <c r="AA80" s="150"/>
      <c r="AB80" s="3"/>
      <c r="AC80" s="46"/>
      <c r="AD80" s="49"/>
      <c r="AE80" s="49"/>
      <c r="AF80" s="49"/>
      <c r="AG80" s="99"/>
      <c r="AH80" s="151"/>
      <c r="AI80" s="152"/>
      <c r="AJ80" s="150"/>
      <c r="AK80" s="154"/>
    </row>
    <row r="81" spans="2:37" ht="18" customHeight="1">
      <c r="B81" s="4"/>
      <c r="C81" s="5"/>
      <c r="D81" s="5"/>
      <c r="E81" s="480"/>
      <c r="F81" s="534"/>
      <c r="G81" s="535"/>
      <c r="H81" s="7"/>
      <c r="I81" s="3"/>
      <c r="J81" s="8"/>
      <c r="K81" s="5"/>
      <c r="L81" s="5"/>
      <c r="M81" s="5"/>
      <c r="N81" s="480"/>
      <c r="O81" s="535"/>
      <c r="P81" s="505"/>
      <c r="Q81" s="505"/>
      <c r="R81" s="285" t="str">
        <f>IF(P81="","",P81-Q81)</f>
        <v/>
      </c>
      <c r="S81" s="285" t="str">
        <f>IF(R81="","",S79-R81)</f>
        <v/>
      </c>
      <c r="T81" s="402"/>
      <c r="V81" s="49"/>
      <c r="W81" s="49"/>
      <c r="X81" s="49"/>
      <c r="Y81" s="49"/>
      <c r="Z81" s="99"/>
      <c r="AA81" s="150"/>
      <c r="AB81" s="3"/>
      <c r="AC81" s="46"/>
      <c r="AD81" s="49"/>
      <c r="AE81" s="49"/>
      <c r="AF81" s="49"/>
      <c r="AG81" s="99"/>
      <c r="AH81" s="151"/>
      <c r="AI81" s="152"/>
      <c r="AJ81" s="150"/>
      <c r="AK81" s="154"/>
    </row>
    <row r="82" spans="2:37" ht="18" customHeight="1">
      <c r="B82" s="4"/>
      <c r="C82" s="5"/>
      <c r="D82" s="5"/>
      <c r="E82" s="480"/>
      <c r="F82" s="534"/>
      <c r="G82" s="535"/>
      <c r="H82" s="7"/>
      <c r="I82" s="3"/>
      <c r="J82" s="8"/>
      <c r="K82" s="5"/>
      <c r="L82" s="5"/>
      <c r="M82" s="5"/>
      <c r="N82" s="480"/>
      <c r="O82" s="535"/>
      <c r="P82" s="505"/>
      <c r="Q82" s="505"/>
      <c r="R82" s="285" t="str">
        <f t="shared" ref="R82:R145" si="19">IF(P82="","",P82-Q82)</f>
        <v/>
      </c>
      <c r="S82" s="285" t="str">
        <f>IF(R82="","",S81-R82)</f>
        <v/>
      </c>
      <c r="T82" s="402"/>
      <c r="V82" s="236"/>
      <c r="W82" s="620"/>
      <c r="X82" s="484"/>
      <c r="Y82" s="621"/>
      <c r="Z82" s="99"/>
      <c r="AA82" s="150"/>
      <c r="AB82" s="3"/>
      <c r="AC82" s="46"/>
      <c r="AD82" s="49"/>
      <c r="AE82" s="49"/>
      <c r="AF82" s="49"/>
      <c r="AG82" s="99"/>
      <c r="AH82" s="151"/>
      <c r="AI82" s="152"/>
      <c r="AJ82" s="150"/>
      <c r="AK82" s="154"/>
    </row>
    <row r="83" spans="2:37" ht="18" customHeight="1">
      <c r="B83" s="4"/>
      <c r="C83" s="5"/>
      <c r="D83" s="5"/>
      <c r="E83" s="480"/>
      <c r="F83" s="534"/>
      <c r="G83" s="535"/>
      <c r="H83" s="7"/>
      <c r="I83" s="3"/>
      <c r="J83" s="8"/>
      <c r="K83" s="5"/>
      <c r="L83" s="5"/>
      <c r="M83" s="5"/>
      <c r="N83" s="480"/>
      <c r="O83" s="535"/>
      <c r="P83" s="505"/>
      <c r="Q83" s="505"/>
      <c r="R83" s="285" t="str">
        <f t="shared" si="19"/>
        <v/>
      </c>
      <c r="S83" s="285" t="str">
        <f>IF(R83="","",S82-R83)</f>
        <v/>
      </c>
      <c r="T83" s="402"/>
      <c r="V83" s="236"/>
      <c r="W83" s="620"/>
      <c r="X83" s="484"/>
      <c r="Y83" s="621"/>
      <c r="Z83" s="99"/>
      <c r="AA83" s="150"/>
      <c r="AB83" s="3"/>
      <c r="AC83" s="46"/>
      <c r="AD83" s="49"/>
      <c r="AE83" s="49"/>
      <c r="AF83" s="49"/>
      <c r="AG83" s="99"/>
      <c r="AH83" s="151"/>
      <c r="AI83" s="152"/>
      <c r="AJ83" s="150"/>
      <c r="AK83" s="154"/>
    </row>
    <row r="84" spans="2:37" ht="18" customHeight="1">
      <c r="B84" s="4"/>
      <c r="C84" s="5"/>
      <c r="D84" s="5"/>
      <c r="E84" s="480"/>
      <c r="F84" s="534"/>
      <c r="G84" s="535"/>
      <c r="H84" s="7"/>
      <c r="I84" s="3"/>
      <c r="J84" s="8"/>
      <c r="K84" s="5"/>
      <c r="L84" s="5"/>
      <c r="M84" s="5"/>
      <c r="N84" s="480"/>
      <c r="O84" s="535"/>
      <c r="P84" s="505"/>
      <c r="Q84" s="505"/>
      <c r="R84" s="285" t="str">
        <f t="shared" si="19"/>
        <v/>
      </c>
      <c r="S84" s="285" t="str">
        <f t="shared" si="18"/>
        <v/>
      </c>
      <c r="T84" s="402"/>
      <c r="V84" s="46"/>
      <c r="W84" s="49"/>
      <c r="X84" s="49"/>
      <c r="Y84" s="49"/>
      <c r="Z84" s="99"/>
      <c r="AA84" s="150"/>
      <c r="AB84" s="3"/>
      <c r="AC84" s="46"/>
      <c r="AD84" s="49"/>
      <c r="AE84" s="49"/>
      <c r="AF84" s="49"/>
      <c r="AG84" s="99"/>
      <c r="AH84" s="151"/>
      <c r="AI84" s="152"/>
      <c r="AJ84" s="150"/>
      <c r="AK84" s="154"/>
    </row>
    <row r="85" spans="2:37" ht="18" customHeight="1">
      <c r="B85" s="4"/>
      <c r="C85" s="5"/>
      <c r="D85" s="5"/>
      <c r="E85" s="480"/>
      <c r="F85" s="534"/>
      <c r="G85" s="535"/>
      <c r="H85" s="7"/>
      <c r="I85" s="3"/>
      <c r="J85" s="8"/>
      <c r="K85" s="5"/>
      <c r="L85" s="5"/>
      <c r="M85" s="5"/>
      <c r="N85" s="480"/>
      <c r="O85" s="535"/>
      <c r="P85" s="505"/>
      <c r="Q85" s="505"/>
      <c r="R85" s="285" t="str">
        <f t="shared" si="19"/>
        <v/>
      </c>
      <c r="S85" s="285" t="str">
        <f t="shared" si="18"/>
        <v/>
      </c>
      <c r="T85" s="402"/>
      <c r="V85" s="46"/>
      <c r="W85" s="49"/>
      <c r="X85" s="49"/>
      <c r="Y85" s="49"/>
      <c r="Z85" s="99"/>
      <c r="AA85" s="150"/>
      <c r="AB85" s="3"/>
      <c r="AC85" s="46"/>
      <c r="AD85" s="49"/>
      <c r="AE85" s="49"/>
      <c r="AF85" s="49"/>
      <c r="AG85" s="99"/>
      <c r="AH85" s="151"/>
      <c r="AI85" s="152"/>
      <c r="AJ85" s="150"/>
      <c r="AK85" s="154"/>
    </row>
    <row r="86" spans="2:37" ht="18" customHeight="1">
      <c r="B86" s="4"/>
      <c r="C86" s="5"/>
      <c r="D86" s="5"/>
      <c r="E86" s="480"/>
      <c r="F86" s="534"/>
      <c r="G86" s="535"/>
      <c r="H86" s="7"/>
      <c r="I86" s="3"/>
      <c r="J86" s="8"/>
      <c r="K86" s="5"/>
      <c r="L86" s="5"/>
      <c r="M86" s="5"/>
      <c r="N86" s="480"/>
      <c r="O86" s="535"/>
      <c r="P86" s="505"/>
      <c r="Q86" s="505"/>
      <c r="R86" s="285" t="str">
        <f t="shared" si="19"/>
        <v/>
      </c>
      <c r="S86" s="285" t="str">
        <f t="shared" si="18"/>
        <v/>
      </c>
      <c r="T86" s="402"/>
      <c r="V86" s="621"/>
      <c r="W86" s="49"/>
      <c r="X86" s="49"/>
      <c r="Y86" s="49"/>
      <c r="Z86" s="99"/>
      <c r="AA86" s="150"/>
      <c r="AB86" s="3"/>
      <c r="AC86" s="46"/>
      <c r="AD86" s="49"/>
      <c r="AE86" s="49"/>
      <c r="AF86" s="49"/>
      <c r="AG86" s="99"/>
      <c r="AH86" s="151"/>
      <c r="AI86" s="152"/>
      <c r="AJ86" s="150"/>
      <c r="AK86" s="154"/>
    </row>
    <row r="87" spans="2:37" ht="18" customHeight="1">
      <c r="B87" s="4"/>
      <c r="C87" s="5"/>
      <c r="D87" s="5"/>
      <c r="E87" s="480"/>
      <c r="F87" s="534"/>
      <c r="G87" s="535"/>
      <c r="H87" s="7"/>
      <c r="I87" s="3"/>
      <c r="J87" s="8"/>
      <c r="K87" s="5"/>
      <c r="L87" s="5"/>
      <c r="M87" s="5"/>
      <c r="N87" s="480"/>
      <c r="O87" s="535"/>
      <c r="P87" s="505"/>
      <c r="Q87" s="505"/>
      <c r="R87" s="285" t="str">
        <f t="shared" si="19"/>
        <v/>
      </c>
      <c r="S87" s="285" t="str">
        <f t="shared" si="18"/>
        <v/>
      </c>
      <c r="T87" s="402"/>
      <c r="V87" s="46"/>
      <c r="W87" s="49"/>
      <c r="X87" s="49"/>
      <c r="Y87" s="49"/>
      <c r="Z87" s="99"/>
      <c r="AA87" s="150"/>
      <c r="AB87" s="3"/>
      <c r="AC87" s="46"/>
      <c r="AD87" s="49"/>
      <c r="AE87" s="49"/>
      <c r="AF87" s="49"/>
      <c r="AG87" s="99"/>
      <c r="AH87" s="151"/>
      <c r="AI87" s="152"/>
      <c r="AJ87" s="150"/>
      <c r="AK87" s="154"/>
    </row>
    <row r="88" spans="2:37" ht="18" customHeight="1">
      <c r="B88" s="4"/>
      <c r="C88" s="5"/>
      <c r="D88" s="5"/>
      <c r="E88" s="480"/>
      <c r="F88" s="534"/>
      <c r="G88" s="535"/>
      <c r="H88" s="7"/>
      <c r="I88" s="3"/>
      <c r="J88" s="8"/>
      <c r="K88" s="5"/>
      <c r="L88" s="5"/>
      <c r="M88" s="5"/>
      <c r="N88" s="480"/>
      <c r="O88" s="535"/>
      <c r="P88" s="505"/>
      <c r="Q88" s="505"/>
      <c r="R88" s="285" t="str">
        <f t="shared" si="19"/>
        <v/>
      </c>
      <c r="S88" s="285" t="str">
        <f t="shared" si="18"/>
        <v/>
      </c>
      <c r="T88" s="402"/>
      <c r="V88" s="46"/>
      <c r="W88" s="49"/>
      <c r="X88" s="49"/>
      <c r="Y88" s="49"/>
      <c r="Z88" s="99"/>
      <c r="AA88" s="150"/>
      <c r="AB88" s="3"/>
      <c r="AC88" s="46"/>
      <c r="AD88" s="49"/>
      <c r="AE88" s="49"/>
      <c r="AF88" s="49"/>
      <c r="AG88" s="99"/>
      <c r="AH88" s="151"/>
      <c r="AI88" s="152"/>
      <c r="AJ88" s="150"/>
      <c r="AK88" s="154"/>
    </row>
    <row r="89" spans="2:37" ht="18" customHeight="1">
      <c r="B89" s="4"/>
      <c r="C89" s="5"/>
      <c r="D89" s="5"/>
      <c r="E89" s="480"/>
      <c r="F89" s="534"/>
      <c r="G89" s="535"/>
      <c r="H89" s="7"/>
      <c r="I89" s="3"/>
      <c r="J89" s="8"/>
      <c r="K89" s="5"/>
      <c r="L89" s="5"/>
      <c r="M89" s="5"/>
      <c r="N89" s="480"/>
      <c r="O89" s="535"/>
      <c r="P89" s="505"/>
      <c r="Q89" s="505"/>
      <c r="R89" s="285" t="str">
        <f t="shared" si="19"/>
        <v/>
      </c>
      <c r="S89" s="285" t="str">
        <f t="shared" si="18"/>
        <v/>
      </c>
      <c r="T89" s="402"/>
      <c r="V89" s="46"/>
      <c r="W89" s="49"/>
      <c r="X89" s="49"/>
      <c r="Y89" s="49"/>
      <c r="Z89" s="99"/>
      <c r="AA89" s="150"/>
      <c r="AB89" s="3"/>
      <c r="AC89" s="46"/>
      <c r="AD89" s="49"/>
      <c r="AE89" s="49"/>
      <c r="AF89" s="49"/>
      <c r="AG89" s="99"/>
      <c r="AH89" s="151"/>
      <c r="AI89" s="152"/>
      <c r="AJ89" s="150"/>
      <c r="AK89" s="154"/>
    </row>
    <row r="90" spans="2:37" ht="18" customHeight="1">
      <c r="B90" s="4"/>
      <c r="C90" s="5"/>
      <c r="D90" s="5"/>
      <c r="E90" s="480"/>
      <c r="F90" s="534"/>
      <c r="G90" s="535"/>
      <c r="H90" s="7"/>
      <c r="I90" s="3"/>
      <c r="J90" s="8"/>
      <c r="K90" s="5"/>
      <c r="L90" s="5"/>
      <c r="M90" s="5"/>
      <c r="N90" s="480"/>
      <c r="O90" s="535"/>
      <c r="P90" s="505"/>
      <c r="Q90" s="505"/>
      <c r="R90" s="285" t="str">
        <f t="shared" si="19"/>
        <v/>
      </c>
      <c r="S90" s="285" t="str">
        <f t="shared" si="18"/>
        <v/>
      </c>
      <c r="T90" s="402"/>
      <c r="V90" s="46"/>
      <c r="W90" s="49"/>
      <c r="X90" s="49"/>
      <c r="Y90" s="49"/>
      <c r="Z90" s="99"/>
      <c r="AA90" s="150"/>
      <c r="AB90" s="3"/>
      <c r="AC90" s="46"/>
      <c r="AD90" s="49"/>
      <c r="AE90" s="49"/>
      <c r="AF90" s="49"/>
      <c r="AG90" s="99"/>
      <c r="AH90" s="151"/>
      <c r="AI90" s="152"/>
      <c r="AJ90" s="150"/>
      <c r="AK90" s="154"/>
    </row>
    <row r="91" spans="2:37" ht="18" customHeight="1">
      <c r="B91" s="4"/>
      <c r="C91" s="5"/>
      <c r="D91" s="5"/>
      <c r="E91" s="480"/>
      <c r="F91" s="534"/>
      <c r="G91" s="535"/>
      <c r="H91" s="7"/>
      <c r="I91" s="3"/>
      <c r="J91" s="8"/>
      <c r="K91" s="5"/>
      <c r="L91" s="5"/>
      <c r="M91" s="5"/>
      <c r="N91" s="480"/>
      <c r="O91" s="535"/>
      <c r="P91" s="505"/>
      <c r="Q91" s="505"/>
      <c r="R91" s="285" t="str">
        <f t="shared" si="19"/>
        <v/>
      </c>
      <c r="S91" s="285" t="str">
        <f t="shared" si="18"/>
        <v/>
      </c>
      <c r="T91" s="402"/>
      <c r="V91" s="46"/>
      <c r="W91" s="49"/>
      <c r="X91" s="49"/>
      <c r="Y91" s="49"/>
      <c r="Z91" s="99"/>
      <c r="AA91" s="150"/>
      <c r="AB91" s="3"/>
      <c r="AC91" s="46"/>
      <c r="AD91" s="49"/>
      <c r="AE91" s="49"/>
      <c r="AF91" s="49"/>
      <c r="AG91" s="99"/>
      <c r="AH91" s="151"/>
      <c r="AI91" s="152"/>
      <c r="AJ91" s="150"/>
      <c r="AK91" s="154"/>
    </row>
    <row r="92" spans="2:37" ht="18" customHeight="1">
      <c r="B92" s="4"/>
      <c r="C92" s="5"/>
      <c r="D92" s="5"/>
      <c r="E92" s="480"/>
      <c r="F92" s="534"/>
      <c r="G92" s="535"/>
      <c r="H92" s="7"/>
      <c r="I92" s="3"/>
      <c r="J92" s="8"/>
      <c r="K92" s="5"/>
      <c r="L92" s="5"/>
      <c r="M92" s="5"/>
      <c r="N92" s="480"/>
      <c r="O92" s="535"/>
      <c r="P92" s="505"/>
      <c r="Q92" s="505"/>
      <c r="R92" s="285" t="str">
        <f t="shared" si="19"/>
        <v/>
      </c>
      <c r="S92" s="285" t="str">
        <f t="shared" si="18"/>
        <v/>
      </c>
      <c r="T92" s="402"/>
      <c r="V92" s="46"/>
      <c r="W92" s="49"/>
      <c r="X92" s="49"/>
      <c r="Y92" s="49"/>
      <c r="Z92" s="99"/>
      <c r="AA92" s="150"/>
      <c r="AB92" s="3"/>
      <c r="AC92" s="46"/>
      <c r="AD92" s="49"/>
      <c r="AE92" s="49"/>
      <c r="AF92" s="49"/>
      <c r="AG92" s="99"/>
      <c r="AH92" s="151"/>
      <c r="AI92" s="152"/>
      <c r="AJ92" s="150"/>
      <c r="AK92" s="154"/>
    </row>
    <row r="93" spans="2:37" ht="18" customHeight="1">
      <c r="B93" s="4"/>
      <c r="C93" s="5"/>
      <c r="D93" s="5"/>
      <c r="E93" s="480"/>
      <c r="F93" s="534"/>
      <c r="G93" s="535"/>
      <c r="H93" s="7"/>
      <c r="I93" s="3"/>
      <c r="J93" s="8"/>
      <c r="K93" s="5"/>
      <c r="L93" s="5"/>
      <c r="M93" s="5"/>
      <c r="N93" s="480"/>
      <c r="O93" s="535"/>
      <c r="P93" s="505"/>
      <c r="Q93" s="505"/>
      <c r="R93" s="285" t="str">
        <f t="shared" si="19"/>
        <v/>
      </c>
      <c r="S93" s="285" t="str">
        <f t="shared" si="18"/>
        <v/>
      </c>
      <c r="T93" s="402"/>
      <c r="V93" s="46"/>
      <c r="W93" s="49"/>
      <c r="X93" s="49"/>
      <c r="Y93" s="49"/>
      <c r="Z93" s="99"/>
      <c r="AA93" s="150"/>
      <c r="AB93" s="3"/>
      <c r="AC93" s="46"/>
      <c r="AD93" s="49"/>
      <c r="AE93" s="49"/>
      <c r="AF93" s="49"/>
      <c r="AG93" s="99"/>
      <c r="AH93" s="151"/>
      <c r="AI93" s="152"/>
      <c r="AJ93" s="150"/>
      <c r="AK93" s="154"/>
    </row>
    <row r="94" spans="2:37" ht="18" customHeight="1">
      <c r="B94" s="4"/>
      <c r="C94" s="5"/>
      <c r="D94" s="5"/>
      <c r="E94" s="480"/>
      <c r="F94" s="534"/>
      <c r="G94" s="535"/>
      <c r="H94" s="7"/>
      <c r="I94" s="3"/>
      <c r="J94" s="8"/>
      <c r="K94" s="5"/>
      <c r="L94" s="5"/>
      <c r="M94" s="5"/>
      <c r="N94" s="480"/>
      <c r="O94" s="535"/>
      <c r="P94" s="505"/>
      <c r="Q94" s="505"/>
      <c r="R94" s="285" t="str">
        <f t="shared" si="19"/>
        <v/>
      </c>
      <c r="S94" s="285" t="str">
        <f t="shared" si="18"/>
        <v/>
      </c>
      <c r="T94" s="402"/>
      <c r="V94" s="46"/>
      <c r="W94" s="49"/>
      <c r="X94" s="49"/>
      <c r="Y94" s="49"/>
      <c r="Z94" s="99"/>
      <c r="AA94" s="150"/>
      <c r="AB94" s="3"/>
      <c r="AC94" s="46"/>
      <c r="AD94" s="49"/>
      <c r="AE94" s="49"/>
      <c r="AF94" s="49"/>
      <c r="AG94" s="99"/>
      <c r="AH94" s="151"/>
      <c r="AI94" s="152"/>
      <c r="AJ94" s="150"/>
      <c r="AK94" s="154"/>
    </row>
    <row r="95" spans="2:37" ht="18" customHeight="1">
      <c r="B95" s="4"/>
      <c r="C95" s="5"/>
      <c r="D95" s="5"/>
      <c r="E95" s="480"/>
      <c r="F95" s="534"/>
      <c r="G95" s="535"/>
      <c r="H95" s="7"/>
      <c r="I95" s="3"/>
      <c r="J95" s="8"/>
      <c r="K95" s="5"/>
      <c r="L95" s="5"/>
      <c r="M95" s="5"/>
      <c r="N95" s="480"/>
      <c r="O95" s="535"/>
      <c r="P95" s="505"/>
      <c r="Q95" s="505"/>
      <c r="R95" s="285" t="str">
        <f t="shared" si="19"/>
        <v/>
      </c>
      <c r="S95" s="285" t="str">
        <f t="shared" si="18"/>
        <v/>
      </c>
      <c r="T95" s="402"/>
      <c r="V95" s="46"/>
      <c r="W95" s="49"/>
      <c r="X95" s="49"/>
      <c r="Y95" s="49"/>
      <c r="Z95" s="99"/>
      <c r="AA95" s="150"/>
      <c r="AB95" s="3"/>
      <c r="AC95" s="46"/>
      <c r="AD95" s="49"/>
      <c r="AE95" s="49"/>
      <c r="AF95" s="49"/>
      <c r="AG95" s="99"/>
      <c r="AH95" s="151"/>
      <c r="AI95" s="152"/>
      <c r="AJ95" s="150"/>
      <c r="AK95" s="154"/>
    </row>
    <row r="96" spans="2:37" ht="18" customHeight="1">
      <c r="B96" s="4"/>
      <c r="C96" s="5"/>
      <c r="D96" s="5"/>
      <c r="E96" s="480"/>
      <c r="F96" s="534"/>
      <c r="G96" s="535"/>
      <c r="H96" s="7"/>
      <c r="I96" s="3"/>
      <c r="J96" s="8"/>
      <c r="K96" s="5"/>
      <c r="L96" s="5"/>
      <c r="M96" s="5"/>
      <c r="N96" s="480"/>
      <c r="O96" s="535"/>
      <c r="P96" s="505"/>
      <c r="Q96" s="505"/>
      <c r="R96" s="285" t="str">
        <f t="shared" si="19"/>
        <v/>
      </c>
      <c r="S96" s="285" t="str">
        <f t="shared" si="18"/>
        <v/>
      </c>
      <c r="T96" s="402"/>
      <c r="V96" s="46"/>
      <c r="W96" s="49"/>
      <c r="X96" s="49"/>
      <c r="Y96" s="49"/>
      <c r="Z96" s="99"/>
      <c r="AA96" s="150"/>
      <c r="AB96" s="3"/>
      <c r="AC96" s="46"/>
      <c r="AD96" s="49"/>
      <c r="AE96" s="49"/>
      <c r="AF96" s="49"/>
      <c r="AG96" s="99"/>
      <c r="AH96" s="151"/>
      <c r="AI96" s="152"/>
      <c r="AJ96" s="150"/>
      <c r="AK96" s="154"/>
    </row>
    <row r="97" spans="2:37" ht="18" customHeight="1">
      <c r="B97" s="4"/>
      <c r="C97" s="5"/>
      <c r="D97" s="5"/>
      <c r="E97" s="480"/>
      <c r="F97" s="534"/>
      <c r="G97" s="535"/>
      <c r="H97" s="7"/>
      <c r="I97" s="3"/>
      <c r="J97" s="8"/>
      <c r="K97" s="5"/>
      <c r="L97" s="5"/>
      <c r="M97" s="5"/>
      <c r="N97" s="480"/>
      <c r="O97" s="535"/>
      <c r="P97" s="505"/>
      <c r="Q97" s="505"/>
      <c r="R97" s="285" t="str">
        <f t="shared" si="19"/>
        <v/>
      </c>
      <c r="S97" s="285" t="str">
        <f t="shared" si="18"/>
        <v/>
      </c>
      <c r="T97" s="402"/>
      <c r="V97" s="46"/>
      <c r="W97" s="49"/>
      <c r="X97" s="49"/>
      <c r="Y97" s="49"/>
      <c r="Z97" s="99"/>
      <c r="AA97" s="150"/>
      <c r="AB97" s="3"/>
      <c r="AC97" s="46"/>
      <c r="AD97" s="49"/>
      <c r="AE97" s="49"/>
      <c r="AF97" s="49"/>
      <c r="AG97" s="99"/>
      <c r="AH97" s="151"/>
      <c r="AI97" s="152"/>
      <c r="AJ97" s="150"/>
      <c r="AK97" s="154"/>
    </row>
    <row r="98" spans="2:37" ht="18" customHeight="1">
      <c r="B98" s="4"/>
      <c r="C98" s="5"/>
      <c r="D98" s="5"/>
      <c r="E98" s="480"/>
      <c r="F98" s="534"/>
      <c r="G98" s="535"/>
      <c r="H98" s="7"/>
      <c r="I98" s="3"/>
      <c r="J98" s="8"/>
      <c r="K98" s="5"/>
      <c r="L98" s="5"/>
      <c r="M98" s="5"/>
      <c r="N98" s="480"/>
      <c r="O98" s="535"/>
      <c r="P98" s="505"/>
      <c r="Q98" s="505"/>
      <c r="R98" s="285" t="str">
        <f t="shared" si="19"/>
        <v/>
      </c>
      <c r="S98" s="285" t="str">
        <f t="shared" si="18"/>
        <v/>
      </c>
      <c r="T98" s="402"/>
      <c r="V98" s="46"/>
      <c r="W98" s="49"/>
      <c r="X98" s="49"/>
      <c r="Y98" s="49"/>
      <c r="Z98" s="99"/>
      <c r="AA98" s="150"/>
      <c r="AB98" s="3"/>
      <c r="AC98" s="46"/>
      <c r="AD98" s="49"/>
      <c r="AE98" s="49"/>
      <c r="AF98" s="49"/>
      <c r="AG98" s="99"/>
      <c r="AH98" s="151"/>
      <c r="AI98" s="152"/>
      <c r="AJ98" s="150"/>
      <c r="AK98" s="154"/>
    </row>
    <row r="99" spans="2:37" ht="18" customHeight="1">
      <c r="B99" s="4"/>
      <c r="C99" s="5"/>
      <c r="D99" s="5"/>
      <c r="E99" s="480"/>
      <c r="F99" s="534"/>
      <c r="G99" s="535"/>
      <c r="H99" s="7"/>
      <c r="I99" s="3"/>
      <c r="J99" s="8"/>
      <c r="K99" s="5"/>
      <c r="L99" s="5"/>
      <c r="M99" s="5"/>
      <c r="N99" s="480"/>
      <c r="O99" s="535"/>
      <c r="P99" s="505"/>
      <c r="Q99" s="505"/>
      <c r="R99" s="285" t="str">
        <f t="shared" si="19"/>
        <v/>
      </c>
      <c r="S99" s="285" t="str">
        <f t="shared" si="18"/>
        <v/>
      </c>
      <c r="T99" s="402"/>
      <c r="V99" s="46"/>
      <c r="W99" s="49"/>
      <c r="X99" s="49"/>
      <c r="Y99" s="49"/>
      <c r="Z99" s="99"/>
      <c r="AA99" s="150"/>
      <c r="AB99" s="3"/>
      <c r="AC99" s="46"/>
      <c r="AD99" s="49"/>
      <c r="AE99" s="49"/>
      <c r="AF99" s="49"/>
      <c r="AG99" s="99"/>
      <c r="AH99" s="151"/>
      <c r="AI99" s="152"/>
      <c r="AJ99" s="150"/>
      <c r="AK99" s="154"/>
    </row>
    <row r="100" spans="2:37" ht="18" customHeight="1">
      <c r="B100" s="4"/>
      <c r="C100" s="5"/>
      <c r="D100" s="5"/>
      <c r="E100" s="480"/>
      <c r="F100" s="534"/>
      <c r="G100" s="535"/>
      <c r="H100" s="7"/>
      <c r="I100" s="3"/>
      <c r="J100" s="8"/>
      <c r="K100" s="5"/>
      <c r="L100" s="5"/>
      <c r="M100" s="5"/>
      <c r="N100" s="480"/>
      <c r="O100" s="535"/>
      <c r="P100" s="505"/>
      <c r="Q100" s="505"/>
      <c r="R100" s="285" t="str">
        <f t="shared" si="19"/>
        <v/>
      </c>
      <c r="S100" s="285" t="str">
        <f t="shared" si="18"/>
        <v/>
      </c>
      <c r="T100" s="402"/>
      <c r="V100" s="46"/>
      <c r="W100" s="49"/>
      <c r="X100" s="49"/>
      <c r="Y100" s="49"/>
      <c r="Z100" s="99"/>
      <c r="AA100" s="150"/>
      <c r="AB100" s="3"/>
      <c r="AC100" s="46"/>
      <c r="AD100" s="49"/>
      <c r="AE100" s="49"/>
      <c r="AF100" s="49"/>
      <c r="AG100" s="99"/>
      <c r="AH100" s="151"/>
      <c r="AI100" s="152"/>
      <c r="AJ100" s="150"/>
      <c r="AK100" s="154"/>
    </row>
    <row r="101" spans="2:37" ht="18" customHeight="1">
      <c r="B101" s="4"/>
      <c r="C101" s="5"/>
      <c r="D101" s="5"/>
      <c r="E101" s="480"/>
      <c r="F101" s="534"/>
      <c r="G101" s="535"/>
      <c r="H101" s="7"/>
      <c r="I101" s="3"/>
      <c r="J101" s="8"/>
      <c r="K101" s="5"/>
      <c r="L101" s="5"/>
      <c r="M101" s="5"/>
      <c r="N101" s="480"/>
      <c r="O101" s="535"/>
      <c r="P101" s="505"/>
      <c r="Q101" s="505"/>
      <c r="R101" s="285" t="str">
        <f t="shared" si="19"/>
        <v/>
      </c>
      <c r="S101" s="285" t="str">
        <f t="shared" si="18"/>
        <v/>
      </c>
      <c r="T101" s="402"/>
      <c r="V101" s="46"/>
      <c r="W101" s="49"/>
      <c r="X101" s="49"/>
      <c r="Y101" s="49"/>
      <c r="Z101" s="99"/>
      <c r="AA101" s="150"/>
      <c r="AB101" s="3"/>
      <c r="AC101" s="46"/>
      <c r="AD101" s="49"/>
      <c r="AE101" s="49"/>
      <c r="AF101" s="49"/>
      <c r="AG101" s="99"/>
      <c r="AH101" s="151"/>
      <c r="AI101" s="152"/>
      <c r="AJ101" s="150"/>
      <c r="AK101" s="154"/>
    </row>
    <row r="102" spans="2:37" ht="18" customHeight="1">
      <c r="B102" s="4"/>
      <c r="C102" s="5"/>
      <c r="D102" s="5"/>
      <c r="E102" s="480"/>
      <c r="F102" s="534"/>
      <c r="G102" s="535"/>
      <c r="H102" s="7"/>
      <c r="I102" s="3"/>
      <c r="J102" s="8"/>
      <c r="K102" s="5"/>
      <c r="L102" s="5"/>
      <c r="M102" s="5"/>
      <c r="N102" s="480"/>
      <c r="O102" s="535"/>
      <c r="P102" s="505"/>
      <c r="Q102" s="505"/>
      <c r="R102" s="285" t="str">
        <f t="shared" si="19"/>
        <v/>
      </c>
      <c r="S102" s="285" t="str">
        <f t="shared" si="18"/>
        <v/>
      </c>
      <c r="T102" s="402"/>
      <c r="V102" s="46"/>
      <c r="W102" s="49"/>
      <c r="X102" s="49"/>
      <c r="Y102" s="49"/>
      <c r="Z102" s="99"/>
      <c r="AA102" s="150"/>
      <c r="AB102" s="3"/>
      <c r="AC102" s="46"/>
      <c r="AD102" s="49"/>
      <c r="AE102" s="49"/>
      <c r="AF102" s="49"/>
      <c r="AG102" s="99"/>
      <c r="AH102" s="151"/>
      <c r="AI102" s="152"/>
      <c r="AJ102" s="150"/>
      <c r="AK102" s="154"/>
    </row>
    <row r="103" spans="2:37" ht="18" customHeight="1">
      <c r="B103" s="4"/>
      <c r="C103" s="5"/>
      <c r="D103" s="5"/>
      <c r="E103" s="480"/>
      <c r="F103" s="534"/>
      <c r="G103" s="535"/>
      <c r="H103" s="7"/>
      <c r="I103" s="3"/>
      <c r="J103" s="8"/>
      <c r="K103" s="5"/>
      <c r="L103" s="5"/>
      <c r="M103" s="5"/>
      <c r="N103" s="480"/>
      <c r="O103" s="535"/>
      <c r="P103" s="505"/>
      <c r="Q103" s="505"/>
      <c r="R103" s="285" t="str">
        <f t="shared" si="19"/>
        <v/>
      </c>
      <c r="S103" s="285" t="str">
        <f t="shared" si="18"/>
        <v/>
      </c>
      <c r="T103" s="402"/>
      <c r="V103" s="46"/>
      <c r="W103" s="49"/>
      <c r="X103" s="49"/>
      <c r="Y103" s="49"/>
      <c r="Z103" s="99"/>
      <c r="AA103" s="150"/>
      <c r="AB103" s="3"/>
      <c r="AC103" s="46"/>
      <c r="AD103" s="49"/>
      <c r="AE103" s="49"/>
      <c r="AF103" s="49"/>
      <c r="AG103" s="99"/>
      <c r="AH103" s="151"/>
      <c r="AI103" s="152"/>
      <c r="AJ103" s="150"/>
      <c r="AK103" s="154"/>
    </row>
    <row r="104" spans="2:37" ht="18" customHeight="1">
      <c r="B104" s="4"/>
      <c r="C104" s="5"/>
      <c r="D104" s="5"/>
      <c r="E104" s="480"/>
      <c r="F104" s="534"/>
      <c r="G104" s="535"/>
      <c r="H104" s="7"/>
      <c r="I104" s="3"/>
      <c r="J104" s="8"/>
      <c r="K104" s="5"/>
      <c r="L104" s="5"/>
      <c r="M104" s="5"/>
      <c r="N104" s="480"/>
      <c r="O104" s="535"/>
      <c r="P104" s="505"/>
      <c r="Q104" s="505"/>
      <c r="R104" s="285" t="str">
        <f t="shared" si="19"/>
        <v/>
      </c>
      <c r="S104" s="285" t="str">
        <f t="shared" si="18"/>
        <v/>
      </c>
      <c r="T104" s="402"/>
      <c r="V104" s="46"/>
      <c r="W104" s="49"/>
      <c r="X104" s="49"/>
      <c r="Y104" s="49"/>
      <c r="Z104" s="99"/>
      <c r="AA104" s="150"/>
      <c r="AB104" s="3"/>
      <c r="AC104" s="46"/>
      <c r="AD104" s="49"/>
      <c r="AE104" s="49"/>
      <c r="AF104" s="49"/>
      <c r="AG104" s="99"/>
      <c r="AH104" s="151"/>
      <c r="AI104" s="152"/>
      <c r="AJ104" s="150"/>
      <c r="AK104" s="154"/>
    </row>
    <row r="105" spans="2:37" ht="18" customHeight="1">
      <c r="B105" s="4"/>
      <c r="C105" s="5"/>
      <c r="D105" s="5"/>
      <c r="E105" s="480"/>
      <c r="F105" s="534"/>
      <c r="G105" s="535"/>
      <c r="H105" s="7"/>
      <c r="I105" s="3"/>
      <c r="J105" s="8"/>
      <c r="K105" s="5"/>
      <c r="L105" s="5"/>
      <c r="M105" s="5"/>
      <c r="N105" s="480"/>
      <c r="O105" s="535"/>
      <c r="P105" s="505"/>
      <c r="Q105" s="505"/>
      <c r="R105" s="285" t="str">
        <f t="shared" si="19"/>
        <v/>
      </c>
      <c r="S105" s="285" t="str">
        <f t="shared" si="18"/>
        <v/>
      </c>
      <c r="T105" s="402"/>
      <c r="V105" s="46"/>
      <c r="W105" s="49"/>
      <c r="X105" s="49"/>
      <c r="Y105" s="49"/>
      <c r="Z105" s="99"/>
      <c r="AA105" s="150"/>
      <c r="AB105" s="3"/>
      <c r="AC105" s="46"/>
      <c r="AD105" s="49"/>
      <c r="AE105" s="49"/>
      <c r="AF105" s="49"/>
      <c r="AG105" s="99"/>
      <c r="AH105" s="151"/>
      <c r="AI105" s="152"/>
      <c r="AJ105" s="150"/>
      <c r="AK105" s="154"/>
    </row>
    <row r="106" spans="2:37" ht="18" customHeight="1">
      <c r="B106" s="4"/>
      <c r="C106" s="5"/>
      <c r="D106" s="5"/>
      <c r="E106" s="480"/>
      <c r="F106" s="534"/>
      <c r="G106" s="535"/>
      <c r="H106" s="7"/>
      <c r="I106" s="3"/>
      <c r="J106" s="8"/>
      <c r="K106" s="5"/>
      <c r="L106" s="5"/>
      <c r="M106" s="5"/>
      <c r="N106" s="480"/>
      <c r="O106" s="535"/>
      <c r="P106" s="505"/>
      <c r="Q106" s="505"/>
      <c r="R106" s="285" t="str">
        <f t="shared" si="19"/>
        <v/>
      </c>
      <c r="S106" s="285" t="str">
        <f t="shared" si="18"/>
        <v/>
      </c>
      <c r="T106" s="402"/>
      <c r="V106" s="46"/>
      <c r="W106" s="49"/>
      <c r="X106" s="49"/>
      <c r="Y106" s="49"/>
      <c r="Z106" s="99"/>
      <c r="AA106" s="150"/>
      <c r="AB106" s="3"/>
      <c r="AC106" s="46"/>
      <c r="AD106" s="49"/>
      <c r="AE106" s="49"/>
      <c r="AF106" s="49"/>
      <c r="AG106" s="99"/>
      <c r="AH106" s="151"/>
      <c r="AI106" s="152"/>
      <c r="AJ106" s="150"/>
      <c r="AK106" s="154"/>
    </row>
    <row r="107" spans="2:37" ht="18" customHeight="1">
      <c r="B107" s="4"/>
      <c r="C107" s="5"/>
      <c r="D107" s="5"/>
      <c r="E107" s="480"/>
      <c r="F107" s="534"/>
      <c r="G107" s="535"/>
      <c r="H107" s="7"/>
      <c r="I107" s="3"/>
      <c r="J107" s="8"/>
      <c r="K107" s="5"/>
      <c r="L107" s="5"/>
      <c r="M107" s="5"/>
      <c r="N107" s="480"/>
      <c r="O107" s="535"/>
      <c r="P107" s="505"/>
      <c r="Q107" s="505"/>
      <c r="R107" s="285" t="str">
        <f t="shared" si="19"/>
        <v/>
      </c>
      <c r="S107" s="285" t="str">
        <f t="shared" si="18"/>
        <v/>
      </c>
      <c r="T107" s="402"/>
      <c r="V107" s="46"/>
      <c r="W107" s="49"/>
      <c r="X107" s="49"/>
      <c r="Y107" s="49"/>
      <c r="Z107" s="99"/>
      <c r="AA107" s="150"/>
      <c r="AB107" s="3"/>
      <c r="AC107" s="46"/>
      <c r="AD107" s="49"/>
      <c r="AE107" s="49"/>
      <c r="AF107" s="49"/>
      <c r="AG107" s="99"/>
      <c r="AH107" s="151"/>
      <c r="AI107" s="152"/>
      <c r="AJ107" s="150"/>
      <c r="AK107" s="154"/>
    </row>
    <row r="108" spans="2:37" ht="18" customHeight="1">
      <c r="B108" s="4"/>
      <c r="C108" s="5"/>
      <c r="D108" s="5"/>
      <c r="E108" s="480"/>
      <c r="F108" s="534"/>
      <c r="G108" s="535"/>
      <c r="H108" s="7"/>
      <c r="I108" s="3"/>
      <c r="J108" s="8"/>
      <c r="K108" s="5"/>
      <c r="L108" s="5"/>
      <c r="M108" s="5"/>
      <c r="N108" s="480"/>
      <c r="O108" s="535"/>
      <c r="P108" s="505"/>
      <c r="Q108" s="505"/>
      <c r="R108" s="285" t="str">
        <f t="shared" si="19"/>
        <v/>
      </c>
      <c r="S108" s="285" t="str">
        <f t="shared" si="18"/>
        <v/>
      </c>
      <c r="T108" s="402"/>
      <c r="V108" s="46"/>
      <c r="W108" s="49"/>
      <c r="X108" s="49"/>
      <c r="Y108" s="49"/>
      <c r="Z108" s="99"/>
      <c r="AA108" s="150"/>
      <c r="AB108" s="3"/>
      <c r="AC108" s="46"/>
      <c r="AD108" s="49"/>
      <c r="AE108" s="49"/>
      <c r="AF108" s="49"/>
      <c r="AG108" s="99"/>
      <c r="AH108" s="151"/>
      <c r="AI108" s="152"/>
      <c r="AJ108" s="150"/>
      <c r="AK108" s="154"/>
    </row>
    <row r="109" spans="2:37" ht="18" customHeight="1">
      <c r="B109" s="4"/>
      <c r="C109" s="5"/>
      <c r="D109" s="5"/>
      <c r="E109" s="480"/>
      <c r="F109" s="534"/>
      <c r="G109" s="535"/>
      <c r="H109" s="7"/>
      <c r="I109" s="3"/>
      <c r="J109" s="8"/>
      <c r="K109" s="5"/>
      <c r="L109" s="5"/>
      <c r="M109" s="5"/>
      <c r="N109" s="480"/>
      <c r="O109" s="535"/>
      <c r="P109" s="505"/>
      <c r="Q109" s="505"/>
      <c r="R109" s="285" t="str">
        <f t="shared" si="19"/>
        <v/>
      </c>
      <c r="S109" s="285" t="str">
        <f t="shared" si="18"/>
        <v/>
      </c>
      <c r="T109" s="402"/>
      <c r="V109" s="46"/>
      <c r="W109" s="49"/>
      <c r="X109" s="49"/>
      <c r="Y109" s="49"/>
      <c r="Z109" s="99"/>
      <c r="AA109" s="150"/>
      <c r="AB109" s="3"/>
      <c r="AC109" s="46"/>
      <c r="AD109" s="49"/>
      <c r="AE109" s="49"/>
      <c r="AF109" s="49"/>
      <c r="AG109" s="99"/>
      <c r="AH109" s="151"/>
      <c r="AI109" s="152"/>
      <c r="AJ109" s="150"/>
      <c r="AK109" s="154"/>
    </row>
    <row r="110" spans="2:37" ht="18" customHeight="1">
      <c r="B110" s="4"/>
      <c r="C110" s="5"/>
      <c r="D110" s="5"/>
      <c r="E110" s="480"/>
      <c r="F110" s="534"/>
      <c r="G110" s="535"/>
      <c r="H110" s="7"/>
      <c r="I110" s="3"/>
      <c r="J110" s="8"/>
      <c r="K110" s="5"/>
      <c r="L110" s="5"/>
      <c r="M110" s="5"/>
      <c r="N110" s="480"/>
      <c r="O110" s="535"/>
      <c r="P110" s="505"/>
      <c r="Q110" s="505"/>
      <c r="R110" s="285" t="str">
        <f t="shared" si="19"/>
        <v/>
      </c>
      <c r="S110" s="285" t="str">
        <f t="shared" si="18"/>
        <v/>
      </c>
      <c r="T110" s="402"/>
      <c r="V110" s="46"/>
      <c r="W110" s="49"/>
      <c r="X110" s="49"/>
      <c r="Y110" s="49"/>
      <c r="Z110" s="99"/>
      <c r="AA110" s="150"/>
      <c r="AB110" s="3"/>
      <c r="AC110" s="46"/>
      <c r="AD110" s="49"/>
      <c r="AE110" s="49"/>
      <c r="AF110" s="49"/>
      <c r="AG110" s="99"/>
      <c r="AH110" s="151"/>
      <c r="AI110" s="152"/>
      <c r="AJ110" s="150"/>
      <c r="AK110" s="154"/>
    </row>
    <row r="111" spans="2:37" ht="18" customHeight="1">
      <c r="B111" s="4"/>
      <c r="C111" s="5"/>
      <c r="D111" s="5"/>
      <c r="E111" s="480"/>
      <c r="F111" s="534"/>
      <c r="G111" s="535"/>
      <c r="H111" s="7"/>
      <c r="I111" s="3"/>
      <c r="J111" s="8"/>
      <c r="K111" s="5"/>
      <c r="L111" s="5"/>
      <c r="M111" s="5"/>
      <c r="N111" s="480"/>
      <c r="O111" s="535"/>
      <c r="P111" s="505"/>
      <c r="Q111" s="505"/>
      <c r="R111" s="285" t="str">
        <f t="shared" si="19"/>
        <v/>
      </c>
      <c r="S111" s="285" t="str">
        <f t="shared" si="18"/>
        <v/>
      </c>
      <c r="T111" s="402"/>
      <c r="V111" s="46"/>
      <c r="W111" s="49"/>
      <c r="X111" s="49"/>
      <c r="Y111" s="49"/>
      <c r="Z111" s="99"/>
      <c r="AA111" s="150"/>
      <c r="AB111" s="3"/>
      <c r="AC111" s="46"/>
      <c r="AD111" s="49"/>
      <c r="AE111" s="49"/>
      <c r="AF111" s="49"/>
      <c r="AG111" s="99"/>
      <c r="AH111" s="151"/>
      <c r="AI111" s="152"/>
      <c r="AJ111" s="150"/>
      <c r="AK111" s="154"/>
    </row>
    <row r="112" spans="2:37" ht="18" customHeight="1">
      <c r="B112" s="4"/>
      <c r="C112" s="5"/>
      <c r="D112" s="5"/>
      <c r="E112" s="480"/>
      <c r="F112" s="534"/>
      <c r="G112" s="535"/>
      <c r="H112" s="7"/>
      <c r="I112" s="3"/>
      <c r="J112" s="8"/>
      <c r="K112" s="5"/>
      <c r="L112" s="5"/>
      <c r="M112" s="5"/>
      <c r="N112" s="480"/>
      <c r="O112" s="535"/>
      <c r="P112" s="505"/>
      <c r="Q112" s="505"/>
      <c r="R112" s="285" t="str">
        <f t="shared" si="19"/>
        <v/>
      </c>
      <c r="S112" s="285" t="str">
        <f t="shared" si="18"/>
        <v/>
      </c>
      <c r="T112" s="402"/>
      <c r="V112" s="46"/>
      <c r="W112" s="49"/>
      <c r="X112" s="49"/>
      <c r="Y112" s="49"/>
      <c r="Z112" s="99"/>
      <c r="AA112" s="150"/>
      <c r="AB112" s="3"/>
      <c r="AC112" s="46"/>
      <c r="AD112" s="49"/>
      <c r="AE112" s="49"/>
      <c r="AF112" s="49"/>
      <c r="AG112" s="99"/>
      <c r="AH112" s="151"/>
      <c r="AI112" s="152"/>
      <c r="AJ112" s="150"/>
      <c r="AK112" s="154"/>
    </row>
    <row r="113" spans="2:37" ht="18" customHeight="1">
      <c r="B113" s="4"/>
      <c r="C113" s="5"/>
      <c r="D113" s="5"/>
      <c r="E113" s="480"/>
      <c r="F113" s="534"/>
      <c r="G113" s="535"/>
      <c r="H113" s="7"/>
      <c r="I113" s="3"/>
      <c r="J113" s="8"/>
      <c r="K113" s="5"/>
      <c r="L113" s="5"/>
      <c r="M113" s="5"/>
      <c r="N113" s="480"/>
      <c r="O113" s="535"/>
      <c r="P113" s="505"/>
      <c r="Q113" s="505"/>
      <c r="R113" s="285" t="str">
        <f t="shared" si="19"/>
        <v/>
      </c>
      <c r="S113" s="285" t="str">
        <f t="shared" si="18"/>
        <v/>
      </c>
      <c r="T113" s="402"/>
      <c r="V113" s="46"/>
      <c r="W113" s="49"/>
      <c r="X113" s="49"/>
      <c r="Y113" s="49"/>
      <c r="Z113" s="99"/>
      <c r="AA113" s="150"/>
      <c r="AB113" s="3"/>
      <c r="AC113" s="46"/>
      <c r="AD113" s="49"/>
      <c r="AE113" s="49"/>
      <c r="AF113" s="49"/>
      <c r="AG113" s="99"/>
      <c r="AH113" s="151"/>
      <c r="AI113" s="152"/>
      <c r="AJ113" s="150"/>
      <c r="AK113" s="154"/>
    </row>
    <row r="114" spans="2:37" ht="18" customHeight="1">
      <c r="B114" s="4"/>
      <c r="C114" s="5"/>
      <c r="D114" s="5"/>
      <c r="E114" s="480"/>
      <c r="F114" s="534"/>
      <c r="G114" s="535"/>
      <c r="H114" s="7"/>
      <c r="I114" s="3"/>
      <c r="J114" s="8"/>
      <c r="K114" s="5"/>
      <c r="L114" s="5"/>
      <c r="M114" s="5"/>
      <c r="N114" s="480"/>
      <c r="O114" s="535"/>
      <c r="P114" s="505"/>
      <c r="Q114" s="505"/>
      <c r="R114" s="285" t="str">
        <f t="shared" si="19"/>
        <v/>
      </c>
      <c r="S114" s="285" t="str">
        <f t="shared" si="18"/>
        <v/>
      </c>
      <c r="T114" s="402"/>
      <c r="V114" s="46"/>
      <c r="W114" s="49"/>
      <c r="X114" s="49"/>
      <c r="Y114" s="49"/>
      <c r="Z114" s="99"/>
      <c r="AA114" s="150"/>
      <c r="AB114" s="3"/>
      <c r="AC114" s="46"/>
      <c r="AD114" s="49"/>
      <c r="AE114" s="49"/>
      <c r="AF114" s="49"/>
      <c r="AG114" s="99"/>
      <c r="AH114" s="151"/>
      <c r="AI114" s="152"/>
      <c r="AJ114" s="150"/>
      <c r="AK114" s="154"/>
    </row>
    <row r="115" spans="2:37" ht="18" customHeight="1">
      <c r="B115" s="4"/>
      <c r="C115" s="5"/>
      <c r="D115" s="5"/>
      <c r="E115" s="480"/>
      <c r="F115" s="534"/>
      <c r="G115" s="535"/>
      <c r="H115" s="7"/>
      <c r="I115" s="3"/>
      <c r="J115" s="8"/>
      <c r="K115" s="5"/>
      <c r="L115" s="5"/>
      <c r="M115" s="5"/>
      <c r="N115" s="480"/>
      <c r="O115" s="535"/>
      <c r="P115" s="505"/>
      <c r="Q115" s="505"/>
      <c r="R115" s="285" t="str">
        <f t="shared" si="19"/>
        <v/>
      </c>
      <c r="S115" s="285" t="str">
        <f t="shared" si="18"/>
        <v/>
      </c>
      <c r="T115" s="402"/>
      <c r="V115" s="46"/>
      <c r="W115" s="49"/>
      <c r="X115" s="49"/>
      <c r="Y115" s="49"/>
      <c r="Z115" s="99"/>
      <c r="AA115" s="150"/>
      <c r="AB115" s="3"/>
      <c r="AC115" s="46"/>
      <c r="AD115" s="49"/>
      <c r="AE115" s="49"/>
      <c r="AF115" s="49"/>
      <c r="AG115" s="99"/>
      <c r="AH115" s="151"/>
      <c r="AI115" s="152"/>
      <c r="AJ115" s="150"/>
      <c r="AK115" s="154"/>
    </row>
    <row r="116" spans="2:37" ht="18" customHeight="1">
      <c r="B116" s="4"/>
      <c r="C116" s="5"/>
      <c r="D116" s="5"/>
      <c r="E116" s="480"/>
      <c r="F116" s="534"/>
      <c r="G116" s="535"/>
      <c r="H116" s="7"/>
      <c r="I116" s="3"/>
      <c r="J116" s="8"/>
      <c r="K116" s="5"/>
      <c r="L116" s="5"/>
      <c r="M116" s="5"/>
      <c r="N116" s="480"/>
      <c r="O116" s="535"/>
      <c r="P116" s="505"/>
      <c r="Q116" s="505"/>
      <c r="R116" s="285" t="str">
        <f t="shared" si="19"/>
        <v/>
      </c>
      <c r="S116" s="285" t="str">
        <f t="shared" si="18"/>
        <v/>
      </c>
      <c r="T116" s="402"/>
      <c r="V116" s="46"/>
      <c r="W116" s="49"/>
      <c r="X116" s="49"/>
      <c r="Y116" s="49"/>
      <c r="Z116" s="99"/>
      <c r="AA116" s="150"/>
      <c r="AB116" s="3"/>
      <c r="AC116" s="46"/>
      <c r="AD116" s="49"/>
      <c r="AE116" s="49"/>
      <c r="AF116" s="49"/>
      <c r="AG116" s="99"/>
      <c r="AH116" s="151"/>
      <c r="AI116" s="152"/>
      <c r="AJ116" s="150"/>
      <c r="AK116" s="154"/>
    </row>
    <row r="117" spans="2:37" ht="18" customHeight="1">
      <c r="B117" s="4"/>
      <c r="C117" s="5"/>
      <c r="D117" s="5"/>
      <c r="E117" s="480"/>
      <c r="F117" s="534"/>
      <c r="G117" s="535"/>
      <c r="H117" s="7"/>
      <c r="I117" s="3"/>
      <c r="J117" s="8"/>
      <c r="K117" s="5"/>
      <c r="L117" s="5"/>
      <c r="M117" s="5"/>
      <c r="N117" s="480"/>
      <c r="O117" s="535"/>
      <c r="P117" s="505"/>
      <c r="Q117" s="505"/>
      <c r="R117" s="285" t="str">
        <f t="shared" si="19"/>
        <v/>
      </c>
      <c r="S117" s="285" t="str">
        <f t="shared" si="18"/>
        <v/>
      </c>
      <c r="T117" s="402"/>
      <c r="V117" s="46"/>
      <c r="W117" s="49"/>
      <c r="X117" s="49"/>
      <c r="Y117" s="49"/>
      <c r="Z117" s="99"/>
      <c r="AA117" s="150"/>
      <c r="AB117" s="3"/>
      <c r="AC117" s="46"/>
      <c r="AD117" s="49"/>
      <c r="AE117" s="49"/>
      <c r="AF117" s="49"/>
      <c r="AG117" s="99"/>
      <c r="AH117" s="151"/>
      <c r="AI117" s="152"/>
      <c r="AJ117" s="150"/>
      <c r="AK117" s="154"/>
    </row>
    <row r="118" spans="2:37" ht="18" customHeight="1">
      <c r="B118" s="4"/>
      <c r="C118" s="5"/>
      <c r="D118" s="5"/>
      <c r="E118" s="480"/>
      <c r="F118" s="534"/>
      <c r="G118" s="535"/>
      <c r="H118" s="7"/>
      <c r="I118" s="3"/>
      <c r="J118" s="8"/>
      <c r="K118" s="5"/>
      <c r="L118" s="5"/>
      <c r="M118" s="5"/>
      <c r="N118" s="480"/>
      <c r="O118" s="535"/>
      <c r="P118" s="505"/>
      <c r="Q118" s="505"/>
      <c r="R118" s="285" t="str">
        <f t="shared" si="19"/>
        <v/>
      </c>
      <c r="S118" s="285" t="str">
        <f t="shared" si="18"/>
        <v/>
      </c>
      <c r="T118" s="402"/>
      <c r="V118" s="46"/>
      <c r="W118" s="49"/>
      <c r="X118" s="49"/>
      <c r="Y118" s="49"/>
      <c r="Z118" s="99"/>
      <c r="AA118" s="150"/>
      <c r="AB118" s="3"/>
      <c r="AC118" s="46"/>
      <c r="AD118" s="49"/>
      <c r="AE118" s="49"/>
      <c r="AF118" s="49"/>
      <c r="AG118" s="99"/>
      <c r="AH118" s="151"/>
      <c r="AI118" s="152"/>
      <c r="AJ118" s="150"/>
      <c r="AK118" s="154"/>
    </row>
    <row r="119" spans="2:37" ht="18" customHeight="1">
      <c r="B119" s="4"/>
      <c r="C119" s="5"/>
      <c r="D119" s="5"/>
      <c r="E119" s="480"/>
      <c r="F119" s="534"/>
      <c r="G119" s="535"/>
      <c r="H119" s="7"/>
      <c r="I119" s="3"/>
      <c r="J119" s="8"/>
      <c r="K119" s="5"/>
      <c r="L119" s="5"/>
      <c r="M119" s="5"/>
      <c r="N119" s="480"/>
      <c r="O119" s="535"/>
      <c r="P119" s="505"/>
      <c r="Q119" s="505"/>
      <c r="R119" s="285" t="str">
        <f t="shared" si="19"/>
        <v/>
      </c>
      <c r="S119" s="285" t="str">
        <f t="shared" si="18"/>
        <v/>
      </c>
      <c r="T119" s="402"/>
      <c r="V119" s="46"/>
      <c r="W119" s="49"/>
      <c r="X119" s="49"/>
      <c r="Y119" s="49"/>
      <c r="Z119" s="99"/>
      <c r="AA119" s="150"/>
      <c r="AB119" s="3"/>
      <c r="AC119" s="46"/>
      <c r="AD119" s="49"/>
      <c r="AE119" s="49"/>
      <c r="AF119" s="49"/>
      <c r="AG119" s="99"/>
      <c r="AH119" s="151"/>
      <c r="AI119" s="152"/>
      <c r="AJ119" s="150"/>
      <c r="AK119" s="154"/>
    </row>
    <row r="120" spans="2:37" ht="18" customHeight="1">
      <c r="B120" s="4"/>
      <c r="C120" s="5"/>
      <c r="D120" s="5"/>
      <c r="E120" s="480"/>
      <c r="F120" s="534"/>
      <c r="G120" s="535"/>
      <c r="H120" s="7"/>
      <c r="I120" s="3"/>
      <c r="J120" s="8"/>
      <c r="K120" s="5"/>
      <c r="L120" s="5"/>
      <c r="M120" s="5"/>
      <c r="N120" s="480"/>
      <c r="O120" s="535"/>
      <c r="P120" s="505"/>
      <c r="Q120" s="505"/>
      <c r="R120" s="285" t="str">
        <f t="shared" si="19"/>
        <v/>
      </c>
      <c r="S120" s="285" t="str">
        <f t="shared" si="18"/>
        <v/>
      </c>
      <c r="T120" s="402"/>
      <c r="V120" s="46"/>
      <c r="W120" s="49"/>
      <c r="X120" s="49"/>
      <c r="Y120" s="49"/>
      <c r="Z120" s="99"/>
      <c r="AA120" s="150"/>
      <c r="AB120" s="3"/>
      <c r="AC120" s="46"/>
      <c r="AD120" s="49"/>
      <c r="AE120" s="49"/>
      <c r="AF120" s="49"/>
      <c r="AG120" s="99"/>
      <c r="AH120" s="151"/>
      <c r="AI120" s="152"/>
      <c r="AJ120" s="150"/>
      <c r="AK120" s="154"/>
    </row>
    <row r="121" spans="2:37" ht="18" customHeight="1">
      <c r="B121" s="4"/>
      <c r="C121" s="5"/>
      <c r="D121" s="5"/>
      <c r="E121" s="480"/>
      <c r="F121" s="534"/>
      <c r="G121" s="535"/>
      <c r="H121" s="7"/>
      <c r="I121" s="3"/>
      <c r="J121" s="8"/>
      <c r="K121" s="5"/>
      <c r="L121" s="5"/>
      <c r="M121" s="5"/>
      <c r="N121" s="480"/>
      <c r="O121" s="535"/>
      <c r="P121" s="505"/>
      <c r="Q121" s="505"/>
      <c r="R121" s="285" t="str">
        <f t="shared" si="19"/>
        <v/>
      </c>
      <c r="S121" s="285" t="str">
        <f t="shared" si="18"/>
        <v/>
      </c>
      <c r="T121" s="402"/>
      <c r="V121" s="46"/>
      <c r="W121" s="49"/>
      <c r="X121" s="49"/>
      <c r="Y121" s="49"/>
      <c r="Z121" s="99"/>
      <c r="AA121" s="150"/>
      <c r="AB121" s="3"/>
      <c r="AC121" s="46"/>
      <c r="AD121" s="49"/>
      <c r="AE121" s="49"/>
      <c r="AF121" s="49"/>
      <c r="AG121" s="99"/>
      <c r="AH121" s="151"/>
      <c r="AI121" s="152"/>
      <c r="AJ121" s="150"/>
      <c r="AK121" s="154"/>
    </row>
    <row r="122" spans="2:37" ht="18" customHeight="1">
      <c r="B122" s="4"/>
      <c r="C122" s="5"/>
      <c r="D122" s="5"/>
      <c r="E122" s="480"/>
      <c r="F122" s="534"/>
      <c r="G122" s="535"/>
      <c r="H122" s="7"/>
      <c r="I122" s="3"/>
      <c r="J122" s="8"/>
      <c r="K122" s="5"/>
      <c r="L122" s="5"/>
      <c r="M122" s="5"/>
      <c r="N122" s="480"/>
      <c r="O122" s="535"/>
      <c r="P122" s="505"/>
      <c r="Q122" s="505"/>
      <c r="R122" s="285" t="str">
        <f t="shared" si="19"/>
        <v/>
      </c>
      <c r="S122" s="285" t="str">
        <f t="shared" si="18"/>
        <v/>
      </c>
      <c r="T122" s="402"/>
      <c r="V122" s="46"/>
      <c r="W122" s="49"/>
      <c r="X122" s="49"/>
      <c r="Y122" s="49"/>
      <c r="Z122" s="99"/>
      <c r="AA122" s="150"/>
      <c r="AB122" s="3"/>
      <c r="AC122" s="46"/>
      <c r="AD122" s="49"/>
      <c r="AE122" s="49"/>
      <c r="AF122" s="49"/>
      <c r="AG122" s="99"/>
      <c r="AH122" s="151"/>
      <c r="AI122" s="152"/>
      <c r="AJ122" s="150"/>
      <c r="AK122" s="154"/>
    </row>
    <row r="123" spans="2:37" ht="18" customHeight="1">
      <c r="B123" s="4"/>
      <c r="C123" s="5"/>
      <c r="D123" s="5"/>
      <c r="E123" s="480"/>
      <c r="F123" s="534"/>
      <c r="G123" s="535"/>
      <c r="H123" s="7"/>
      <c r="I123" s="3"/>
      <c r="J123" s="8"/>
      <c r="K123" s="5"/>
      <c r="L123" s="5"/>
      <c r="M123" s="5"/>
      <c r="N123" s="480"/>
      <c r="O123" s="535"/>
      <c r="P123" s="505"/>
      <c r="Q123" s="505"/>
      <c r="R123" s="285" t="str">
        <f t="shared" si="19"/>
        <v/>
      </c>
      <c r="S123" s="285" t="str">
        <f t="shared" si="18"/>
        <v/>
      </c>
      <c r="T123" s="402"/>
      <c r="V123" s="46"/>
      <c r="W123" s="49"/>
      <c r="X123" s="49"/>
      <c r="Y123" s="49"/>
      <c r="Z123" s="99"/>
      <c r="AA123" s="150"/>
      <c r="AB123" s="3"/>
      <c r="AC123" s="46"/>
      <c r="AD123" s="49"/>
      <c r="AE123" s="49"/>
      <c r="AF123" s="49"/>
      <c r="AG123" s="99"/>
      <c r="AH123" s="151"/>
      <c r="AI123" s="152"/>
      <c r="AJ123" s="150"/>
      <c r="AK123" s="154"/>
    </row>
    <row r="124" spans="2:37" ht="18" customHeight="1">
      <c r="B124" s="4"/>
      <c r="C124" s="5"/>
      <c r="D124" s="5"/>
      <c r="E124" s="480"/>
      <c r="F124" s="534"/>
      <c r="G124" s="535"/>
      <c r="H124" s="7"/>
      <c r="I124" s="3"/>
      <c r="J124" s="8"/>
      <c r="K124" s="5"/>
      <c r="L124" s="5"/>
      <c r="M124" s="5"/>
      <c r="N124" s="480"/>
      <c r="O124" s="535"/>
      <c r="P124" s="505"/>
      <c r="Q124" s="505"/>
      <c r="R124" s="285" t="str">
        <f t="shared" si="19"/>
        <v/>
      </c>
      <c r="S124" s="285" t="str">
        <f t="shared" si="18"/>
        <v/>
      </c>
      <c r="T124" s="402"/>
      <c r="V124" s="46"/>
      <c r="W124" s="49"/>
      <c r="X124" s="49"/>
      <c r="Y124" s="49"/>
      <c r="Z124" s="99"/>
      <c r="AA124" s="150"/>
      <c r="AB124" s="3"/>
      <c r="AC124" s="46"/>
      <c r="AD124" s="49"/>
      <c r="AE124" s="49"/>
      <c r="AF124" s="49"/>
      <c r="AG124" s="99"/>
      <c r="AH124" s="151"/>
      <c r="AI124" s="152"/>
      <c r="AJ124" s="150"/>
      <c r="AK124" s="154"/>
    </row>
    <row r="125" spans="2:37" ht="18" customHeight="1">
      <c r="B125" s="4"/>
      <c r="C125" s="5"/>
      <c r="D125" s="5"/>
      <c r="E125" s="480"/>
      <c r="F125" s="534"/>
      <c r="G125" s="535"/>
      <c r="H125" s="7"/>
      <c r="I125" s="3"/>
      <c r="J125" s="8"/>
      <c r="K125" s="5"/>
      <c r="L125" s="5"/>
      <c r="M125" s="5"/>
      <c r="N125" s="480"/>
      <c r="O125" s="535"/>
      <c r="P125" s="505"/>
      <c r="Q125" s="505"/>
      <c r="R125" s="285" t="str">
        <f t="shared" si="19"/>
        <v/>
      </c>
      <c r="S125" s="285" t="str">
        <f t="shared" si="18"/>
        <v/>
      </c>
      <c r="T125" s="402"/>
      <c r="V125" s="46"/>
      <c r="W125" s="49"/>
      <c r="X125" s="49"/>
      <c r="Y125" s="49"/>
      <c r="Z125" s="99"/>
      <c r="AA125" s="150"/>
      <c r="AB125" s="3"/>
      <c r="AC125" s="46"/>
      <c r="AD125" s="49"/>
      <c r="AE125" s="49"/>
      <c r="AF125" s="49"/>
      <c r="AG125" s="99"/>
      <c r="AH125" s="151"/>
      <c r="AI125" s="152"/>
      <c r="AJ125" s="150"/>
      <c r="AK125" s="154"/>
    </row>
    <row r="126" spans="2:37" ht="18" customHeight="1">
      <c r="B126" s="4"/>
      <c r="C126" s="5"/>
      <c r="D126" s="5"/>
      <c r="E126" s="480"/>
      <c r="F126" s="534"/>
      <c r="G126" s="535"/>
      <c r="H126" s="7"/>
      <c r="I126" s="3"/>
      <c r="J126" s="8"/>
      <c r="K126" s="5"/>
      <c r="L126" s="5"/>
      <c r="M126" s="5"/>
      <c r="N126" s="480"/>
      <c r="O126" s="535"/>
      <c r="P126" s="505"/>
      <c r="Q126" s="505"/>
      <c r="R126" s="285" t="str">
        <f t="shared" si="19"/>
        <v/>
      </c>
      <c r="S126" s="285" t="str">
        <f t="shared" si="18"/>
        <v/>
      </c>
      <c r="T126" s="402"/>
      <c r="V126" s="46"/>
      <c r="W126" s="49"/>
      <c r="X126" s="49"/>
      <c r="Y126" s="49"/>
      <c r="Z126" s="99"/>
      <c r="AA126" s="150"/>
      <c r="AB126" s="3"/>
      <c r="AC126" s="46"/>
      <c r="AD126" s="49"/>
      <c r="AE126" s="49"/>
      <c r="AF126" s="49"/>
      <c r="AG126" s="99"/>
      <c r="AH126" s="151"/>
      <c r="AI126" s="152"/>
      <c r="AJ126" s="150"/>
      <c r="AK126" s="152"/>
    </row>
    <row r="127" spans="2:37" ht="18" customHeight="1">
      <c r="B127" s="4"/>
      <c r="C127" s="5"/>
      <c r="D127" s="5"/>
      <c r="E127" s="480"/>
      <c r="F127" s="534"/>
      <c r="G127" s="535"/>
      <c r="H127" s="7"/>
      <c r="I127" s="3"/>
      <c r="J127" s="8"/>
      <c r="K127" s="5"/>
      <c r="L127" s="5"/>
      <c r="M127" s="5"/>
      <c r="N127" s="480"/>
      <c r="O127" s="535"/>
      <c r="P127" s="505"/>
      <c r="Q127" s="505"/>
      <c r="R127" s="285" t="str">
        <f t="shared" si="19"/>
        <v/>
      </c>
      <c r="S127" s="285" t="str">
        <f t="shared" si="18"/>
        <v/>
      </c>
      <c r="T127" s="402"/>
      <c r="V127" s="46"/>
      <c r="W127" s="49"/>
      <c r="X127" s="49"/>
      <c r="Y127" s="49"/>
      <c r="Z127" s="99"/>
      <c r="AA127" s="150"/>
      <c r="AB127" s="3"/>
      <c r="AC127" s="46"/>
      <c r="AD127" s="49"/>
      <c r="AE127" s="49"/>
      <c r="AF127" s="49"/>
      <c r="AG127" s="99"/>
      <c r="AH127" s="151"/>
      <c r="AI127" s="152"/>
      <c r="AJ127" s="150"/>
      <c r="AK127" s="152"/>
    </row>
    <row r="128" spans="2:37" ht="18" customHeight="1">
      <c r="B128" s="4"/>
      <c r="C128" s="5"/>
      <c r="D128" s="5"/>
      <c r="E128" s="480"/>
      <c r="F128" s="534"/>
      <c r="G128" s="535"/>
      <c r="H128" s="7"/>
      <c r="I128" s="3"/>
      <c r="J128" s="8"/>
      <c r="K128" s="5"/>
      <c r="L128" s="5"/>
      <c r="M128" s="5"/>
      <c r="N128" s="480"/>
      <c r="O128" s="535"/>
      <c r="P128" s="505"/>
      <c r="Q128" s="505"/>
      <c r="R128" s="285" t="str">
        <f t="shared" si="19"/>
        <v/>
      </c>
      <c r="S128" s="285" t="str">
        <f t="shared" si="18"/>
        <v/>
      </c>
      <c r="T128" s="402"/>
      <c r="V128" s="46"/>
      <c r="W128" s="49"/>
      <c r="X128" s="49"/>
      <c r="Y128" s="49"/>
      <c r="Z128" s="99"/>
      <c r="AA128" s="150"/>
      <c r="AB128" s="3"/>
      <c r="AC128" s="46"/>
      <c r="AD128" s="49"/>
      <c r="AE128" s="49"/>
      <c r="AF128" s="49"/>
      <c r="AG128" s="99"/>
      <c r="AH128" s="151"/>
      <c r="AI128" s="152"/>
      <c r="AJ128" s="150"/>
      <c r="AK128" s="152"/>
    </row>
    <row r="129" spans="2:37" ht="18" customHeight="1">
      <c r="B129" s="4"/>
      <c r="C129" s="5"/>
      <c r="D129" s="5"/>
      <c r="E129" s="480"/>
      <c r="F129" s="534"/>
      <c r="G129" s="535"/>
      <c r="H129" s="7"/>
      <c r="I129" s="3"/>
      <c r="J129" s="8"/>
      <c r="K129" s="5"/>
      <c r="L129" s="5"/>
      <c r="M129" s="5"/>
      <c r="N129" s="480"/>
      <c r="O129" s="535"/>
      <c r="P129" s="505"/>
      <c r="Q129" s="505"/>
      <c r="R129" s="285" t="str">
        <f t="shared" si="19"/>
        <v/>
      </c>
      <c r="S129" s="285" t="str">
        <f t="shared" si="18"/>
        <v/>
      </c>
      <c r="T129" s="402"/>
      <c r="V129" s="46"/>
      <c r="W129" s="49"/>
      <c r="X129" s="49"/>
      <c r="Y129" s="49"/>
      <c r="Z129" s="99"/>
      <c r="AA129" s="150"/>
      <c r="AB129" s="3"/>
      <c r="AC129" s="46"/>
      <c r="AD129" s="49"/>
      <c r="AE129" s="49"/>
      <c r="AF129" s="49"/>
      <c r="AG129" s="99"/>
      <c r="AH129" s="151"/>
      <c r="AI129" s="152"/>
      <c r="AJ129" s="150"/>
      <c r="AK129" s="152"/>
    </row>
    <row r="130" spans="2:37" ht="18" customHeight="1">
      <c r="B130" s="4"/>
      <c r="C130" s="5"/>
      <c r="D130" s="5"/>
      <c r="E130" s="480"/>
      <c r="F130" s="534"/>
      <c r="G130" s="535"/>
      <c r="H130" s="7"/>
      <c r="I130" s="3"/>
      <c r="J130" s="4"/>
      <c r="K130" s="5"/>
      <c r="L130" s="5"/>
      <c r="M130" s="5"/>
      <c r="N130" s="480"/>
      <c r="O130" s="535"/>
      <c r="P130" s="505"/>
      <c r="Q130" s="505"/>
      <c r="R130" s="285" t="str">
        <f t="shared" si="19"/>
        <v/>
      </c>
      <c r="S130" s="285" t="str">
        <f t="shared" si="18"/>
        <v/>
      </c>
      <c r="T130" s="402"/>
      <c r="V130" s="46"/>
      <c r="W130" s="49"/>
      <c r="X130" s="49"/>
      <c r="Y130" s="49"/>
      <c r="Z130" s="99"/>
      <c r="AA130" s="150"/>
      <c r="AB130" s="3"/>
      <c r="AC130" s="46"/>
      <c r="AD130" s="49"/>
      <c r="AE130" s="49"/>
      <c r="AF130" s="49"/>
      <c r="AG130" s="99"/>
      <c r="AH130" s="151"/>
      <c r="AI130" s="152"/>
      <c r="AJ130" s="150"/>
      <c r="AK130" s="152"/>
    </row>
    <row r="131" spans="2:37" ht="18" customHeight="1">
      <c r="B131" s="4"/>
      <c r="C131" s="5"/>
      <c r="D131" s="5"/>
      <c r="E131" s="480"/>
      <c r="F131" s="534"/>
      <c r="G131" s="535"/>
      <c r="H131" s="7"/>
      <c r="I131" s="3"/>
      <c r="J131" s="4"/>
      <c r="K131" s="5"/>
      <c r="L131" s="5"/>
      <c r="M131" s="5"/>
      <c r="N131" s="480"/>
      <c r="O131" s="535"/>
      <c r="P131" s="505"/>
      <c r="Q131" s="505"/>
      <c r="R131" s="285" t="str">
        <f t="shared" si="19"/>
        <v/>
      </c>
      <c r="S131" s="285" t="str">
        <f t="shared" si="18"/>
        <v/>
      </c>
      <c r="T131" s="402"/>
      <c r="V131" s="46"/>
      <c r="W131" s="49"/>
      <c r="X131" s="49"/>
      <c r="Y131" s="49"/>
      <c r="Z131" s="99"/>
      <c r="AA131" s="150"/>
      <c r="AB131" s="3"/>
      <c r="AC131" s="46"/>
      <c r="AD131" s="49"/>
      <c r="AE131" s="49"/>
      <c r="AF131" s="49"/>
      <c r="AG131" s="99"/>
      <c r="AH131" s="151"/>
      <c r="AI131" s="152"/>
      <c r="AJ131" s="150"/>
      <c r="AK131" s="152"/>
    </row>
    <row r="132" spans="2:37" ht="18" customHeight="1">
      <c r="B132" s="4"/>
      <c r="C132" s="5"/>
      <c r="D132" s="5"/>
      <c r="E132" s="480"/>
      <c r="F132" s="534"/>
      <c r="G132" s="535"/>
      <c r="H132" s="7"/>
      <c r="I132" s="3"/>
      <c r="J132" s="4"/>
      <c r="K132" s="5"/>
      <c r="L132" s="5"/>
      <c r="M132" s="5"/>
      <c r="N132" s="480"/>
      <c r="O132" s="535"/>
      <c r="P132" s="505"/>
      <c r="Q132" s="505"/>
      <c r="R132" s="285" t="str">
        <f t="shared" si="19"/>
        <v/>
      </c>
      <c r="S132" s="285" t="str">
        <f t="shared" si="18"/>
        <v/>
      </c>
      <c r="T132" s="402"/>
      <c r="V132" s="46"/>
      <c r="W132" s="49"/>
      <c r="X132" s="49"/>
      <c r="Y132" s="49"/>
      <c r="Z132" s="99"/>
      <c r="AA132" s="150"/>
      <c r="AB132" s="3"/>
      <c r="AC132" s="46"/>
      <c r="AD132" s="49"/>
      <c r="AE132" s="49"/>
      <c r="AF132" s="49"/>
      <c r="AG132" s="99"/>
      <c r="AH132" s="151"/>
      <c r="AI132" s="152"/>
      <c r="AJ132" s="150"/>
      <c r="AK132" s="152"/>
    </row>
    <row r="133" spans="2:37" ht="18" customHeight="1">
      <c r="B133" s="4"/>
      <c r="C133" s="5"/>
      <c r="D133" s="5"/>
      <c r="E133" s="480"/>
      <c r="F133" s="534"/>
      <c r="G133" s="535"/>
      <c r="H133" s="7"/>
      <c r="I133" s="3"/>
      <c r="J133" s="4"/>
      <c r="K133" s="5"/>
      <c r="L133" s="5"/>
      <c r="M133" s="5"/>
      <c r="N133" s="480"/>
      <c r="O133" s="535"/>
      <c r="P133" s="505"/>
      <c r="Q133" s="505"/>
      <c r="R133" s="285" t="str">
        <f t="shared" si="19"/>
        <v/>
      </c>
      <c r="S133" s="285" t="str">
        <f t="shared" si="18"/>
        <v/>
      </c>
      <c r="T133" s="402"/>
      <c r="V133" s="46"/>
      <c r="W133" s="49"/>
      <c r="X133" s="49"/>
      <c r="Y133" s="49"/>
      <c r="Z133" s="99"/>
      <c r="AA133" s="150"/>
      <c r="AB133" s="3"/>
      <c r="AC133" s="46"/>
      <c r="AD133" s="49"/>
      <c r="AE133" s="49"/>
      <c r="AF133" s="49"/>
      <c r="AG133" s="99"/>
      <c r="AH133" s="151"/>
      <c r="AI133" s="152"/>
      <c r="AJ133" s="150"/>
      <c r="AK133" s="152"/>
    </row>
    <row r="134" spans="2:37" ht="18" customHeight="1">
      <c r="B134" s="4"/>
      <c r="C134" s="5"/>
      <c r="D134" s="5"/>
      <c r="E134" s="480"/>
      <c r="F134" s="534"/>
      <c r="G134" s="535"/>
      <c r="H134" s="7"/>
      <c r="I134" s="3"/>
      <c r="J134" s="4"/>
      <c r="K134" s="5"/>
      <c r="L134" s="5"/>
      <c r="M134" s="5"/>
      <c r="N134" s="480"/>
      <c r="O134" s="535"/>
      <c r="P134" s="505"/>
      <c r="Q134" s="505"/>
      <c r="R134" s="285" t="str">
        <f t="shared" si="19"/>
        <v/>
      </c>
      <c r="S134" s="285" t="str">
        <f t="shared" si="18"/>
        <v/>
      </c>
      <c r="T134" s="402"/>
      <c r="V134" s="46"/>
      <c r="W134" s="49"/>
      <c r="X134" s="49"/>
      <c r="Y134" s="49"/>
      <c r="Z134" s="99"/>
      <c r="AA134" s="150"/>
      <c r="AB134" s="3"/>
      <c r="AC134" s="46"/>
      <c r="AD134" s="49"/>
      <c r="AE134" s="49"/>
      <c r="AF134" s="49"/>
      <c r="AG134" s="99"/>
      <c r="AH134" s="151"/>
      <c r="AI134" s="152"/>
      <c r="AJ134" s="150"/>
      <c r="AK134" s="152"/>
    </row>
    <row r="135" spans="2:37" ht="18" customHeight="1">
      <c r="B135" s="4"/>
      <c r="C135" s="5"/>
      <c r="D135" s="5"/>
      <c r="E135" s="480"/>
      <c r="F135" s="534"/>
      <c r="G135" s="535"/>
      <c r="H135" s="7"/>
      <c r="I135" s="3"/>
      <c r="J135" s="4"/>
      <c r="K135" s="5"/>
      <c r="L135" s="5"/>
      <c r="M135" s="5"/>
      <c r="N135" s="480"/>
      <c r="O135" s="535"/>
      <c r="P135" s="505"/>
      <c r="Q135" s="505"/>
      <c r="R135" s="285" t="str">
        <f t="shared" si="19"/>
        <v/>
      </c>
      <c r="S135" s="285" t="str">
        <f t="shared" si="18"/>
        <v/>
      </c>
      <c r="T135" s="402"/>
      <c r="V135" s="46"/>
      <c r="W135" s="49"/>
      <c r="X135" s="49"/>
      <c r="Y135" s="49"/>
      <c r="Z135" s="99"/>
      <c r="AA135" s="150"/>
      <c r="AB135" s="3"/>
      <c r="AC135" s="46"/>
      <c r="AD135" s="49"/>
      <c r="AE135" s="49"/>
      <c r="AF135" s="49"/>
      <c r="AG135" s="99"/>
      <c r="AH135" s="151"/>
      <c r="AI135" s="152"/>
      <c r="AJ135" s="150"/>
      <c r="AK135" s="152"/>
    </row>
    <row r="136" spans="2:37" ht="18" customHeight="1">
      <c r="B136" s="4"/>
      <c r="C136" s="5"/>
      <c r="D136" s="5"/>
      <c r="E136" s="480"/>
      <c r="F136" s="534"/>
      <c r="G136" s="535"/>
      <c r="H136" s="7"/>
      <c r="I136" s="3"/>
      <c r="J136" s="4"/>
      <c r="K136" s="5"/>
      <c r="L136" s="5"/>
      <c r="M136" s="5"/>
      <c r="N136" s="480"/>
      <c r="O136" s="535"/>
      <c r="P136" s="505"/>
      <c r="Q136" s="505"/>
      <c r="R136" s="285" t="str">
        <f t="shared" si="19"/>
        <v/>
      </c>
      <c r="S136" s="285" t="str">
        <f t="shared" si="18"/>
        <v/>
      </c>
      <c r="T136" s="402"/>
      <c r="V136" s="46"/>
      <c r="W136" s="49"/>
      <c r="X136" s="49"/>
      <c r="Y136" s="49"/>
      <c r="Z136" s="99"/>
      <c r="AA136" s="150"/>
      <c r="AB136" s="3"/>
      <c r="AC136" s="46"/>
      <c r="AD136" s="49"/>
      <c r="AE136" s="49"/>
      <c r="AF136" s="49"/>
      <c r="AG136" s="99"/>
      <c r="AH136" s="151"/>
      <c r="AI136" s="152"/>
      <c r="AJ136" s="150"/>
      <c r="AK136" s="152"/>
    </row>
    <row r="137" spans="2:37" ht="18" customHeight="1">
      <c r="B137" s="4"/>
      <c r="C137" s="5"/>
      <c r="D137" s="5"/>
      <c r="E137" s="480"/>
      <c r="F137" s="534"/>
      <c r="G137" s="535"/>
      <c r="H137" s="7"/>
      <c r="I137" s="3"/>
      <c r="J137" s="4"/>
      <c r="K137" s="5"/>
      <c r="L137" s="5"/>
      <c r="M137" s="5"/>
      <c r="N137" s="480"/>
      <c r="O137" s="535"/>
      <c r="P137" s="505"/>
      <c r="Q137" s="505"/>
      <c r="R137" s="285" t="str">
        <f t="shared" si="19"/>
        <v/>
      </c>
      <c r="S137" s="285" t="str">
        <f t="shared" si="18"/>
        <v/>
      </c>
      <c r="T137" s="402"/>
      <c r="V137" s="46"/>
      <c r="W137" s="49"/>
      <c r="X137" s="49"/>
      <c r="Y137" s="49"/>
      <c r="Z137" s="99"/>
      <c r="AA137" s="150"/>
      <c r="AB137" s="3"/>
      <c r="AC137" s="46"/>
      <c r="AD137" s="49"/>
      <c r="AE137" s="49"/>
      <c r="AF137" s="49"/>
      <c r="AG137" s="99"/>
      <c r="AH137" s="151"/>
      <c r="AI137" s="152"/>
      <c r="AJ137" s="150"/>
      <c r="AK137" s="152"/>
    </row>
    <row r="138" spans="2:37" ht="18" customHeight="1">
      <c r="B138" s="4"/>
      <c r="C138" s="5"/>
      <c r="D138" s="5"/>
      <c r="E138" s="480"/>
      <c r="F138" s="534"/>
      <c r="G138" s="535"/>
      <c r="H138" s="7"/>
      <c r="I138" s="3"/>
      <c r="J138" s="4"/>
      <c r="K138" s="5"/>
      <c r="L138" s="5"/>
      <c r="M138" s="5"/>
      <c r="N138" s="480"/>
      <c r="O138" s="535"/>
      <c r="P138" s="505"/>
      <c r="Q138" s="505"/>
      <c r="R138" s="285" t="str">
        <f t="shared" si="19"/>
        <v/>
      </c>
      <c r="S138" s="285" t="str">
        <f t="shared" si="18"/>
        <v/>
      </c>
      <c r="T138" s="402"/>
      <c r="V138" s="46"/>
      <c r="W138" s="49"/>
      <c r="X138" s="49"/>
      <c r="Y138" s="49"/>
      <c r="Z138" s="99"/>
      <c r="AA138" s="150"/>
      <c r="AB138" s="3"/>
      <c r="AC138" s="46"/>
      <c r="AD138" s="49"/>
      <c r="AE138" s="49"/>
      <c r="AF138" s="49"/>
      <c r="AG138" s="99"/>
      <c r="AH138" s="151"/>
      <c r="AI138" s="152"/>
      <c r="AJ138" s="150"/>
      <c r="AK138" s="152"/>
    </row>
    <row r="139" spans="2:37" ht="18" customHeight="1">
      <c r="B139" s="4"/>
      <c r="C139" s="5"/>
      <c r="D139" s="5"/>
      <c r="E139" s="480"/>
      <c r="F139" s="534"/>
      <c r="G139" s="535"/>
      <c r="H139" s="7"/>
      <c r="I139" s="3"/>
      <c r="J139" s="4"/>
      <c r="K139" s="5"/>
      <c r="L139" s="5"/>
      <c r="M139" s="5"/>
      <c r="N139" s="480"/>
      <c r="O139" s="535"/>
      <c r="P139" s="505"/>
      <c r="Q139" s="505"/>
      <c r="R139" s="285" t="str">
        <f t="shared" si="19"/>
        <v/>
      </c>
      <c r="S139" s="285" t="str">
        <f t="shared" si="18"/>
        <v/>
      </c>
      <c r="T139" s="402"/>
      <c r="V139" s="46"/>
      <c r="W139" s="49"/>
      <c r="X139" s="49"/>
      <c r="Y139" s="49"/>
      <c r="Z139" s="99"/>
      <c r="AA139" s="150"/>
      <c r="AB139" s="3"/>
      <c r="AC139" s="46"/>
      <c r="AD139" s="49"/>
      <c r="AE139" s="49"/>
      <c r="AF139" s="49"/>
      <c r="AG139" s="99"/>
      <c r="AH139" s="151"/>
      <c r="AI139" s="152"/>
      <c r="AJ139" s="150"/>
      <c r="AK139" s="152"/>
    </row>
    <row r="140" spans="2:37" ht="18" customHeight="1">
      <c r="B140" s="4"/>
      <c r="C140" s="5"/>
      <c r="D140" s="5"/>
      <c r="E140" s="480"/>
      <c r="F140" s="534"/>
      <c r="G140" s="535"/>
      <c r="H140" s="7"/>
      <c r="I140" s="3"/>
      <c r="J140" s="4"/>
      <c r="K140" s="5"/>
      <c r="L140" s="5"/>
      <c r="M140" s="5"/>
      <c r="N140" s="480"/>
      <c r="O140" s="535"/>
      <c r="P140" s="505"/>
      <c r="Q140" s="505"/>
      <c r="R140" s="285" t="str">
        <f t="shared" si="19"/>
        <v/>
      </c>
      <c r="S140" s="285" t="str">
        <f t="shared" si="18"/>
        <v/>
      </c>
      <c r="T140" s="402"/>
      <c r="V140" s="46"/>
      <c r="W140" s="49"/>
      <c r="X140" s="49"/>
      <c r="Y140" s="49"/>
      <c r="Z140" s="99"/>
      <c r="AA140" s="150"/>
      <c r="AB140" s="3"/>
      <c r="AC140" s="46"/>
      <c r="AD140" s="49"/>
      <c r="AE140" s="49"/>
      <c r="AF140" s="49"/>
      <c r="AG140" s="99"/>
      <c r="AH140" s="151"/>
      <c r="AI140" s="152"/>
      <c r="AJ140" s="150"/>
      <c r="AK140" s="152"/>
    </row>
    <row r="141" spans="2:37" ht="18" customHeight="1">
      <c r="B141" s="4"/>
      <c r="C141" s="5"/>
      <c r="D141" s="5"/>
      <c r="E141" s="480"/>
      <c r="F141" s="534"/>
      <c r="G141" s="535"/>
      <c r="H141" s="7"/>
      <c r="I141" s="3"/>
      <c r="J141" s="4"/>
      <c r="K141" s="5"/>
      <c r="L141" s="5"/>
      <c r="M141" s="5"/>
      <c r="N141" s="480"/>
      <c r="O141" s="535"/>
      <c r="P141" s="505"/>
      <c r="Q141" s="505"/>
      <c r="R141" s="285" t="str">
        <f t="shared" si="19"/>
        <v/>
      </c>
      <c r="S141" s="285" t="str">
        <f t="shared" ref="S141:S145" si="20">IF(R141="","",S140-R141)</f>
        <v/>
      </c>
      <c r="T141" s="402"/>
      <c r="V141" s="46"/>
      <c r="W141" s="49"/>
      <c r="X141" s="49"/>
      <c r="Y141" s="49"/>
      <c r="Z141" s="99"/>
      <c r="AA141" s="150"/>
      <c r="AB141" s="3"/>
      <c r="AC141" s="46"/>
      <c r="AD141" s="49"/>
      <c r="AE141" s="49"/>
      <c r="AF141" s="49"/>
      <c r="AG141" s="99"/>
      <c r="AH141" s="151"/>
      <c r="AI141" s="152"/>
      <c r="AJ141" s="150"/>
      <c r="AK141" s="152"/>
    </row>
    <row r="142" spans="2:37" ht="18" customHeight="1">
      <c r="B142" s="4"/>
      <c r="C142" s="5"/>
      <c r="D142" s="5"/>
      <c r="E142" s="480"/>
      <c r="F142" s="534"/>
      <c r="G142" s="535"/>
      <c r="H142" s="7"/>
      <c r="I142" s="3"/>
      <c r="J142" s="4"/>
      <c r="K142" s="5"/>
      <c r="L142" s="5"/>
      <c r="M142" s="5"/>
      <c r="N142" s="480"/>
      <c r="O142" s="535"/>
      <c r="P142" s="505"/>
      <c r="Q142" s="505"/>
      <c r="R142" s="285" t="str">
        <f t="shared" si="19"/>
        <v/>
      </c>
      <c r="S142" s="285" t="str">
        <f t="shared" si="20"/>
        <v/>
      </c>
      <c r="T142" s="402"/>
      <c r="V142" s="46"/>
      <c r="W142" s="49"/>
      <c r="X142" s="49"/>
      <c r="Y142" s="49"/>
      <c r="Z142" s="99"/>
      <c r="AA142" s="150"/>
      <c r="AB142" s="3"/>
      <c r="AC142" s="46"/>
      <c r="AD142" s="49"/>
      <c r="AE142" s="49"/>
      <c r="AF142" s="49"/>
      <c r="AG142" s="99"/>
      <c r="AH142" s="151"/>
      <c r="AI142" s="152"/>
      <c r="AJ142" s="150"/>
      <c r="AK142" s="152"/>
    </row>
    <row r="143" spans="2:37" ht="18" customHeight="1">
      <c r="B143" s="4"/>
      <c r="C143" s="5"/>
      <c r="D143" s="5"/>
      <c r="E143" s="480"/>
      <c r="F143" s="534"/>
      <c r="G143" s="535"/>
      <c r="H143" s="7"/>
      <c r="I143" s="3"/>
      <c r="J143" s="4"/>
      <c r="K143" s="5"/>
      <c r="L143" s="5"/>
      <c r="M143" s="5"/>
      <c r="N143" s="480"/>
      <c r="O143" s="535"/>
      <c r="P143" s="505"/>
      <c r="Q143" s="505"/>
      <c r="R143" s="285" t="str">
        <f t="shared" si="19"/>
        <v/>
      </c>
      <c r="S143" s="285" t="str">
        <f t="shared" si="20"/>
        <v/>
      </c>
      <c r="T143" s="402"/>
      <c r="V143" s="46"/>
      <c r="W143" s="49"/>
      <c r="X143" s="49"/>
      <c r="Y143" s="49"/>
      <c r="Z143" s="99"/>
      <c r="AA143" s="150"/>
      <c r="AB143" s="3"/>
      <c r="AC143" s="46"/>
      <c r="AD143" s="49"/>
      <c r="AE143" s="49"/>
      <c r="AF143" s="49"/>
      <c r="AG143" s="99"/>
      <c r="AH143" s="151"/>
      <c r="AI143" s="152"/>
      <c r="AJ143" s="150"/>
      <c r="AK143" s="152"/>
    </row>
    <row r="144" spans="2:37" ht="18" customHeight="1">
      <c r="B144" s="4"/>
      <c r="C144" s="5"/>
      <c r="D144" s="5"/>
      <c r="E144" s="480"/>
      <c r="F144" s="534"/>
      <c r="G144" s="535"/>
      <c r="H144" s="7"/>
      <c r="I144" s="3"/>
      <c r="J144" s="4"/>
      <c r="K144" s="5"/>
      <c r="L144" s="5"/>
      <c r="M144" s="5"/>
      <c r="N144" s="480"/>
      <c r="O144" s="535"/>
      <c r="P144" s="505"/>
      <c r="Q144" s="505"/>
      <c r="R144" s="285" t="str">
        <f t="shared" si="19"/>
        <v/>
      </c>
      <c r="S144" s="285" t="str">
        <f t="shared" si="20"/>
        <v/>
      </c>
      <c r="T144" s="402"/>
      <c r="V144" s="46"/>
      <c r="W144" s="49"/>
      <c r="X144" s="49"/>
      <c r="Y144" s="49"/>
      <c r="Z144" s="99"/>
      <c r="AA144" s="150"/>
      <c r="AB144" s="3"/>
      <c r="AC144" s="46"/>
      <c r="AD144" s="49"/>
      <c r="AE144" s="49"/>
      <c r="AF144" s="49"/>
      <c r="AG144" s="99"/>
      <c r="AH144" s="151"/>
      <c r="AI144" s="152"/>
      <c r="AJ144" s="150"/>
      <c r="AK144" s="152"/>
    </row>
    <row r="145" spans="1:37" ht="18" customHeight="1">
      <c r="B145" s="4"/>
      <c r="C145" s="5"/>
      <c r="D145" s="5"/>
      <c r="E145" s="480"/>
      <c r="F145" s="534"/>
      <c r="G145" s="535"/>
      <c r="H145" s="7"/>
      <c r="I145" s="3"/>
      <c r="J145" s="4"/>
      <c r="K145" s="5"/>
      <c r="L145" s="5"/>
      <c r="M145" s="5"/>
      <c r="N145" s="480"/>
      <c r="O145" s="535"/>
      <c r="P145" s="505"/>
      <c r="Q145" s="505"/>
      <c r="R145" s="285" t="str">
        <f t="shared" si="19"/>
        <v/>
      </c>
      <c r="S145" s="285" t="str">
        <f t="shared" si="20"/>
        <v/>
      </c>
      <c r="T145" s="402"/>
      <c r="V145" s="46"/>
      <c r="W145" s="49"/>
      <c r="X145" s="49"/>
      <c r="Y145" s="49"/>
      <c r="Z145" s="99"/>
      <c r="AA145" s="150"/>
      <c r="AB145" s="3"/>
      <c r="AC145" s="46"/>
      <c r="AD145" s="49"/>
      <c r="AE145" s="49"/>
      <c r="AF145" s="49"/>
      <c r="AG145" s="99"/>
      <c r="AH145" s="151"/>
      <c r="AI145" s="152"/>
      <c r="AJ145" s="150"/>
      <c r="AK145" s="152"/>
    </row>
    <row r="146" spans="1:37" ht="18" customHeight="1">
      <c r="A146" s="574"/>
      <c r="B146" s="574"/>
      <c r="C146" s="574"/>
      <c r="D146" s="574"/>
      <c r="E146" s="611"/>
      <c r="F146" s="611"/>
      <c r="G146" s="611"/>
      <c r="H146" s="574"/>
      <c r="I146" s="574"/>
      <c r="J146" s="574"/>
      <c r="K146" s="574"/>
      <c r="L146" s="574"/>
      <c r="M146" s="574"/>
      <c r="N146" s="574"/>
      <c r="O146" s="611"/>
      <c r="P146" s="611"/>
      <c r="Q146" s="611"/>
      <c r="R146" s="574"/>
      <c r="S146" s="574"/>
      <c r="T146" s="574"/>
      <c r="U146" s="574"/>
      <c r="Z146" s="2"/>
      <c r="AG146" s="2"/>
    </row>
    <row r="147" spans="1:37" ht="18" customHeight="1">
      <c r="E147" s="2"/>
      <c r="F147" s="2"/>
      <c r="G147" s="2"/>
      <c r="O147" s="2"/>
      <c r="P147" s="2"/>
      <c r="Q147" s="2"/>
    </row>
    <row r="148" spans="1:37" ht="18" customHeight="1">
      <c r="E148" s="2"/>
      <c r="F148" s="2"/>
      <c r="G148" s="2"/>
      <c r="O148" s="2"/>
      <c r="P148" s="2"/>
      <c r="Q148" s="2"/>
    </row>
    <row r="149" spans="1:37" ht="18" customHeight="1">
      <c r="E149" s="2"/>
      <c r="F149" s="2"/>
      <c r="G149" s="2"/>
      <c r="O149" s="2"/>
      <c r="P149" s="2"/>
      <c r="Q149" s="2"/>
    </row>
    <row r="150" spans="1:37" ht="18" customHeight="1">
      <c r="E150" s="2"/>
      <c r="F150" s="2"/>
      <c r="G150" s="2"/>
      <c r="O150" s="2"/>
      <c r="P150" s="2"/>
      <c r="Q150" s="2"/>
    </row>
    <row r="151" spans="1:37" ht="18" customHeight="1">
      <c r="E151" s="2"/>
      <c r="F151" s="2"/>
      <c r="G151" s="2"/>
      <c r="O151" s="2"/>
      <c r="P151" s="2"/>
      <c r="Q151" s="2"/>
    </row>
    <row r="152" spans="1:37" ht="18" customHeight="1">
      <c r="E152" s="2"/>
      <c r="F152" s="2"/>
      <c r="G152" s="2"/>
      <c r="O152" s="2"/>
      <c r="P152" s="2"/>
      <c r="Q152" s="2"/>
    </row>
    <row r="153" spans="1:37" ht="18" customHeight="1">
      <c r="E153" s="2"/>
      <c r="F153" s="2"/>
      <c r="G153" s="2"/>
      <c r="O153" s="2"/>
      <c r="P153" s="2"/>
      <c r="Q153" s="2"/>
    </row>
    <row r="154" spans="1:37" ht="18" customHeight="1">
      <c r="E154" s="2"/>
      <c r="F154" s="2"/>
      <c r="G154" s="2"/>
      <c r="O154" s="2"/>
      <c r="P154" s="2"/>
      <c r="Q154" s="2"/>
    </row>
    <row r="155" spans="1:37" ht="18" customHeight="1">
      <c r="E155" s="2"/>
      <c r="F155" s="2"/>
      <c r="G155" s="2"/>
      <c r="O155" s="2"/>
      <c r="P155" s="2"/>
      <c r="Q155" s="2"/>
    </row>
    <row r="156" spans="1:37" ht="18" customHeight="1">
      <c r="E156" s="2"/>
      <c r="F156" s="2"/>
      <c r="G156" s="2"/>
      <c r="O156" s="2"/>
      <c r="P156" s="2"/>
      <c r="Q156" s="2"/>
    </row>
    <row r="157" spans="1:37" ht="18" customHeight="1">
      <c r="E157" s="2"/>
      <c r="F157" s="2"/>
      <c r="G157" s="2"/>
      <c r="O157" s="2"/>
      <c r="P157" s="2"/>
      <c r="Q157" s="2"/>
    </row>
    <row r="158" spans="1:37" ht="18" customHeight="1">
      <c r="E158" s="2"/>
      <c r="F158" s="2"/>
      <c r="G158" s="2"/>
      <c r="O158" s="2"/>
      <c r="P158" s="2"/>
      <c r="Q158" s="2"/>
    </row>
    <row r="159" spans="1:37" ht="18" customHeight="1">
      <c r="E159" s="2"/>
      <c r="F159" s="2"/>
      <c r="G159" s="2"/>
      <c r="O159" s="2"/>
      <c r="P159" s="2"/>
      <c r="Q159" s="2"/>
    </row>
    <row r="160" spans="1:37" ht="18" customHeight="1">
      <c r="E160" s="2"/>
      <c r="F160" s="2"/>
      <c r="G160" s="2"/>
      <c r="O160" s="2"/>
      <c r="P160" s="2"/>
      <c r="Q160" s="2"/>
    </row>
    <row r="161" spans="5:17" ht="18" customHeight="1">
      <c r="E161" s="2"/>
      <c r="F161" s="2"/>
      <c r="G161" s="2"/>
      <c r="O161" s="2"/>
      <c r="P161" s="2"/>
      <c r="Q161" s="2"/>
    </row>
    <row r="162" spans="5:17" ht="18" customHeight="1">
      <c r="E162" s="2"/>
      <c r="F162" s="2"/>
      <c r="G162" s="2"/>
      <c r="O162" s="2"/>
      <c r="P162" s="2"/>
      <c r="Q162" s="2"/>
    </row>
    <row r="163" spans="5:17" ht="18" customHeight="1">
      <c r="E163" s="2"/>
      <c r="F163" s="2"/>
      <c r="G163" s="2"/>
      <c r="O163" s="2"/>
      <c r="P163" s="2"/>
      <c r="Q163" s="2"/>
    </row>
    <row r="164" spans="5:17" ht="18" customHeight="1">
      <c r="E164" s="2"/>
      <c r="F164" s="2"/>
      <c r="G164" s="2"/>
      <c r="O164" s="2"/>
      <c r="P164" s="2"/>
      <c r="Q164" s="2"/>
    </row>
    <row r="165" spans="5:17" ht="18" customHeight="1">
      <c r="E165" s="2"/>
      <c r="F165" s="2"/>
      <c r="G165" s="2"/>
      <c r="O165" s="2"/>
      <c r="P165" s="2"/>
      <c r="Q165" s="2"/>
    </row>
    <row r="166" spans="5:17" ht="18" customHeight="1">
      <c r="E166" s="2"/>
      <c r="F166" s="2"/>
      <c r="G166" s="2"/>
      <c r="O166" s="2"/>
      <c r="P166" s="2"/>
      <c r="Q166" s="2"/>
    </row>
    <row r="167" spans="5:17" ht="18" customHeight="1">
      <c r="E167" s="2"/>
      <c r="F167" s="2"/>
      <c r="G167" s="2"/>
      <c r="O167" s="2"/>
      <c r="P167" s="2"/>
      <c r="Q167" s="2"/>
    </row>
    <row r="168" spans="5:17" ht="18" customHeight="1">
      <c r="E168" s="2"/>
      <c r="F168" s="2"/>
      <c r="G168" s="2"/>
      <c r="O168" s="2"/>
      <c r="P168" s="2"/>
      <c r="Q168" s="2"/>
    </row>
    <row r="169" spans="5:17" ht="18" customHeight="1">
      <c r="E169" s="2"/>
      <c r="F169" s="2"/>
      <c r="G169" s="2"/>
      <c r="O169" s="2"/>
      <c r="P169" s="2"/>
      <c r="Q169" s="2"/>
    </row>
    <row r="170" spans="5:17" ht="18" customHeight="1">
      <c r="E170" s="2"/>
      <c r="F170" s="2"/>
      <c r="G170" s="2"/>
      <c r="O170" s="2"/>
      <c r="P170" s="2"/>
      <c r="Q170" s="2"/>
    </row>
    <row r="171" spans="5:17" ht="18" customHeight="1">
      <c r="E171" s="2"/>
      <c r="F171" s="2"/>
      <c r="G171" s="2"/>
      <c r="O171" s="2"/>
      <c r="P171" s="2"/>
      <c r="Q171" s="2"/>
    </row>
    <row r="172" spans="5:17" ht="18" customHeight="1">
      <c r="E172" s="2"/>
      <c r="F172" s="2"/>
      <c r="G172" s="2"/>
      <c r="O172" s="2"/>
      <c r="P172" s="2"/>
      <c r="Q172" s="2"/>
    </row>
    <row r="173" spans="5:17" ht="18" customHeight="1">
      <c r="E173" s="2"/>
      <c r="F173" s="2"/>
      <c r="G173" s="2"/>
      <c r="O173" s="2"/>
      <c r="P173" s="2"/>
      <c r="Q173" s="2"/>
    </row>
    <row r="174" spans="5:17" ht="18" customHeight="1">
      <c r="E174" s="2"/>
      <c r="F174" s="2"/>
      <c r="G174" s="2"/>
      <c r="O174" s="2"/>
      <c r="P174" s="2"/>
      <c r="Q174" s="2"/>
    </row>
    <row r="175" spans="5:17" ht="18" customHeight="1">
      <c r="E175" s="2"/>
      <c r="F175" s="2"/>
      <c r="G175" s="2"/>
      <c r="O175" s="2"/>
      <c r="P175" s="2"/>
      <c r="Q175" s="2"/>
    </row>
    <row r="176" spans="5:17" ht="18" customHeight="1">
      <c r="E176" s="2"/>
      <c r="F176" s="2"/>
      <c r="G176" s="2"/>
      <c r="O176" s="2"/>
      <c r="P176" s="2"/>
      <c r="Q176" s="2"/>
    </row>
    <row r="177" spans="5:17" ht="18" customHeight="1">
      <c r="E177" s="2"/>
      <c r="F177" s="2"/>
      <c r="G177" s="2"/>
      <c r="O177" s="2"/>
      <c r="P177" s="2"/>
      <c r="Q177" s="2"/>
    </row>
    <row r="178" spans="5:17" ht="18" customHeight="1">
      <c r="E178" s="2"/>
      <c r="F178" s="2"/>
      <c r="G178" s="2"/>
      <c r="O178" s="2"/>
      <c r="P178" s="2"/>
      <c r="Q178" s="2"/>
    </row>
    <row r="179" spans="5:17" ht="18" customHeight="1">
      <c r="E179" s="2"/>
      <c r="F179" s="2"/>
      <c r="G179" s="2"/>
      <c r="O179" s="2"/>
      <c r="P179" s="2"/>
      <c r="Q179" s="2"/>
    </row>
    <row r="180" spans="5:17" ht="18" customHeight="1">
      <c r="E180" s="2"/>
      <c r="F180" s="2"/>
      <c r="G180" s="2"/>
      <c r="O180" s="2"/>
      <c r="P180" s="2"/>
      <c r="Q180" s="2"/>
    </row>
    <row r="181" spans="5:17" ht="18" customHeight="1">
      <c r="E181" s="2"/>
      <c r="F181" s="2"/>
      <c r="G181" s="2"/>
      <c r="O181" s="2"/>
      <c r="P181" s="2"/>
      <c r="Q181" s="2"/>
    </row>
    <row r="182" spans="5:17" ht="18" customHeight="1">
      <c r="E182" s="2"/>
      <c r="F182" s="2"/>
      <c r="G182" s="2"/>
      <c r="O182" s="2"/>
      <c r="P182" s="2"/>
      <c r="Q182" s="2"/>
    </row>
    <row r="183" spans="5:17" ht="18" customHeight="1">
      <c r="E183" s="2"/>
      <c r="F183" s="2"/>
      <c r="G183" s="2"/>
      <c r="O183" s="2"/>
      <c r="P183" s="2"/>
      <c r="Q183" s="2"/>
    </row>
    <row r="184" spans="5:17" ht="18" customHeight="1">
      <c r="E184" s="2"/>
      <c r="F184" s="2"/>
      <c r="G184" s="2"/>
      <c r="O184" s="2"/>
      <c r="P184" s="2"/>
      <c r="Q184" s="2"/>
    </row>
    <row r="185" spans="5:17" ht="18" customHeight="1">
      <c r="E185" s="2"/>
      <c r="F185" s="2"/>
      <c r="G185" s="2"/>
      <c r="O185" s="2"/>
      <c r="P185" s="2"/>
      <c r="Q185" s="2"/>
    </row>
    <row r="186" spans="5:17" ht="18" customHeight="1">
      <c r="E186" s="2"/>
      <c r="F186" s="2"/>
      <c r="G186" s="2"/>
      <c r="O186" s="2"/>
      <c r="P186" s="2"/>
      <c r="Q186" s="2"/>
    </row>
    <row r="187" spans="5:17" ht="18" customHeight="1">
      <c r="E187" s="2"/>
      <c r="F187" s="2"/>
      <c r="G187" s="2"/>
      <c r="O187" s="2"/>
      <c r="P187" s="2"/>
      <c r="Q187" s="2"/>
    </row>
    <row r="188" spans="5:17" ht="18" customHeight="1">
      <c r="E188" s="2"/>
      <c r="F188" s="2"/>
      <c r="G188" s="2"/>
      <c r="O188" s="2"/>
      <c r="P188" s="2"/>
      <c r="Q188" s="2"/>
    </row>
    <row r="189" spans="5:17" ht="18" customHeight="1">
      <c r="E189" s="2"/>
      <c r="F189" s="2"/>
      <c r="G189" s="2"/>
      <c r="O189" s="2"/>
      <c r="P189" s="2"/>
      <c r="Q189" s="2"/>
    </row>
    <row r="190" spans="5:17" ht="18" customHeight="1">
      <c r="E190" s="2"/>
      <c r="F190" s="2"/>
      <c r="G190" s="2"/>
      <c r="O190" s="2"/>
      <c r="P190" s="2"/>
      <c r="Q190" s="2"/>
    </row>
    <row r="191" spans="5:17" ht="18" customHeight="1">
      <c r="E191" s="2"/>
      <c r="F191" s="2"/>
      <c r="G191" s="2"/>
      <c r="O191" s="2"/>
      <c r="P191" s="2"/>
      <c r="Q191" s="2"/>
    </row>
    <row r="192" spans="5:17" ht="18" customHeight="1">
      <c r="E192" s="2"/>
      <c r="F192" s="2"/>
      <c r="G192" s="2"/>
      <c r="O192" s="2"/>
      <c r="P192" s="2"/>
      <c r="Q192" s="2"/>
    </row>
    <row r="193" spans="5:17" ht="18" customHeight="1">
      <c r="E193" s="2"/>
      <c r="F193" s="2"/>
      <c r="G193" s="2"/>
      <c r="O193" s="2"/>
      <c r="P193" s="2"/>
      <c r="Q193" s="2"/>
    </row>
    <row r="194" spans="5:17" ht="18" customHeight="1">
      <c r="E194" s="2"/>
      <c r="F194" s="2"/>
      <c r="G194" s="2"/>
      <c r="O194" s="2"/>
      <c r="P194" s="2"/>
      <c r="Q194" s="2"/>
    </row>
    <row r="195" spans="5:17" ht="18" customHeight="1">
      <c r="E195" s="2"/>
      <c r="F195" s="2"/>
      <c r="G195" s="2"/>
      <c r="O195" s="2"/>
      <c r="P195" s="2"/>
      <c r="Q195" s="2"/>
    </row>
    <row r="196" spans="5:17" ht="18" customHeight="1">
      <c r="E196" s="2"/>
      <c r="F196" s="2"/>
      <c r="G196" s="2"/>
      <c r="O196" s="2"/>
      <c r="P196" s="2"/>
      <c r="Q196" s="2"/>
    </row>
    <row r="197" spans="5:17" ht="18" customHeight="1">
      <c r="E197" s="2"/>
      <c r="F197" s="2"/>
      <c r="G197" s="2"/>
      <c r="O197" s="2"/>
      <c r="P197" s="2"/>
      <c r="Q197" s="2"/>
    </row>
    <row r="198" spans="5:17" ht="18" customHeight="1">
      <c r="E198" s="2"/>
      <c r="F198" s="2"/>
      <c r="G198" s="2"/>
      <c r="O198" s="2"/>
      <c r="P198" s="2"/>
      <c r="Q198" s="2"/>
    </row>
    <row r="199" spans="5:17" ht="18" customHeight="1">
      <c r="E199" s="2"/>
      <c r="F199" s="2"/>
      <c r="G199" s="2"/>
      <c r="O199" s="2"/>
      <c r="P199" s="2"/>
      <c r="Q199" s="2"/>
    </row>
    <row r="200" spans="5:17" ht="18" customHeight="1">
      <c r="E200" s="2"/>
      <c r="F200" s="2"/>
      <c r="G200" s="2"/>
      <c r="O200" s="2"/>
      <c r="P200" s="2"/>
      <c r="Q200" s="2"/>
    </row>
    <row r="201" spans="5:17" ht="18" customHeight="1">
      <c r="E201" s="2"/>
      <c r="F201" s="2"/>
      <c r="G201" s="2"/>
      <c r="O201" s="2"/>
      <c r="P201" s="2"/>
      <c r="Q201" s="2"/>
    </row>
    <row r="202" spans="5:17" ht="18" customHeight="1">
      <c r="E202" s="2"/>
      <c r="F202" s="2"/>
      <c r="G202" s="2"/>
      <c r="O202" s="2"/>
      <c r="P202" s="2"/>
      <c r="Q202" s="2"/>
    </row>
    <row r="203" spans="5:17" ht="18" customHeight="1">
      <c r="E203" s="2"/>
      <c r="F203" s="2"/>
      <c r="G203" s="2"/>
      <c r="O203" s="2"/>
      <c r="P203" s="2"/>
      <c r="Q203" s="2"/>
    </row>
    <row r="204" spans="5:17" ht="18" customHeight="1">
      <c r="E204" s="2"/>
      <c r="F204" s="2"/>
      <c r="G204" s="2"/>
      <c r="O204" s="2"/>
      <c r="P204" s="2"/>
      <c r="Q204" s="2"/>
    </row>
    <row r="205" spans="5:17" ht="18" customHeight="1">
      <c r="E205" s="2"/>
      <c r="F205" s="2"/>
      <c r="G205" s="2"/>
      <c r="O205" s="2"/>
      <c r="P205" s="2"/>
      <c r="Q205" s="2"/>
    </row>
    <row r="206" spans="5:17" ht="18" customHeight="1">
      <c r="E206" s="2"/>
      <c r="F206" s="2"/>
      <c r="G206" s="2"/>
      <c r="O206" s="2"/>
      <c r="P206" s="2"/>
      <c r="Q206" s="2"/>
    </row>
    <row r="207" spans="5:17" ht="18" customHeight="1">
      <c r="E207" s="2"/>
      <c r="F207" s="2"/>
      <c r="G207" s="2"/>
      <c r="O207" s="2"/>
      <c r="P207" s="2"/>
      <c r="Q207" s="2"/>
    </row>
    <row r="208" spans="5:17" ht="18" customHeight="1">
      <c r="E208" s="2"/>
      <c r="F208" s="2"/>
      <c r="G208" s="2"/>
      <c r="O208" s="2"/>
      <c r="P208" s="2"/>
      <c r="Q208" s="2"/>
    </row>
    <row r="209" spans="5:17" ht="18" customHeight="1">
      <c r="E209" s="2"/>
      <c r="F209" s="2"/>
      <c r="G209" s="2"/>
      <c r="O209" s="2"/>
      <c r="P209" s="2"/>
      <c r="Q209" s="2"/>
    </row>
    <row r="210" spans="5:17" ht="18" customHeight="1">
      <c r="E210" s="2"/>
      <c r="F210" s="2"/>
      <c r="G210" s="2"/>
      <c r="O210" s="2"/>
      <c r="P210" s="2"/>
      <c r="Q210" s="2"/>
    </row>
    <row r="211" spans="5:17" ht="18" customHeight="1">
      <c r="E211" s="2"/>
      <c r="F211" s="2"/>
      <c r="G211" s="2"/>
      <c r="O211" s="2"/>
      <c r="P211" s="2"/>
      <c r="Q211" s="2"/>
    </row>
    <row r="212" spans="5:17" ht="19.899999999999999" customHeight="1">
      <c r="E212" s="2"/>
      <c r="F212" s="2"/>
      <c r="G212" s="2"/>
      <c r="O212" s="2"/>
      <c r="P212" s="2"/>
      <c r="Q212" s="2"/>
    </row>
    <row r="213" spans="5:17" ht="19.899999999999999" customHeight="1">
      <c r="E213" s="2"/>
      <c r="F213" s="2"/>
      <c r="G213" s="2"/>
      <c r="O213" s="2"/>
      <c r="P213" s="2"/>
      <c r="Q213" s="2"/>
    </row>
    <row r="214" spans="5:17" ht="19.899999999999999" customHeight="1">
      <c r="E214" s="2"/>
      <c r="F214" s="2"/>
      <c r="G214" s="2"/>
      <c r="O214" s="2"/>
      <c r="P214" s="2"/>
      <c r="Q214" s="2"/>
    </row>
    <row r="215" spans="5:17" ht="19.899999999999999" customHeight="1">
      <c r="E215" s="2"/>
      <c r="F215" s="2"/>
      <c r="G215" s="2"/>
      <c r="O215" s="2"/>
      <c r="P215" s="2"/>
      <c r="Q215" s="2"/>
    </row>
    <row r="216" spans="5:17" ht="19.899999999999999" customHeight="1">
      <c r="E216" s="2"/>
      <c r="F216" s="2"/>
      <c r="G216" s="2"/>
      <c r="O216" s="2"/>
      <c r="P216" s="2"/>
      <c r="Q216" s="2"/>
    </row>
    <row r="217" spans="5:17" ht="19.899999999999999" customHeight="1">
      <c r="E217" s="2"/>
      <c r="F217" s="2"/>
      <c r="G217" s="2"/>
      <c r="O217" s="2"/>
      <c r="P217" s="2"/>
      <c r="Q217" s="2"/>
    </row>
    <row r="218" spans="5:17" ht="19.899999999999999" customHeight="1">
      <c r="E218" s="2"/>
      <c r="F218" s="2"/>
      <c r="G218" s="2"/>
      <c r="O218" s="2"/>
      <c r="P218" s="2"/>
      <c r="Q218" s="2"/>
    </row>
    <row r="219" spans="5:17" ht="19.899999999999999" customHeight="1">
      <c r="E219" s="2"/>
      <c r="F219" s="2"/>
      <c r="G219" s="2"/>
      <c r="O219" s="2"/>
      <c r="P219" s="2"/>
      <c r="Q219" s="2"/>
    </row>
    <row r="220" spans="5:17" ht="19.899999999999999" customHeight="1">
      <c r="E220" s="2"/>
      <c r="F220" s="2"/>
      <c r="G220" s="2"/>
      <c r="O220" s="2"/>
      <c r="P220" s="2"/>
      <c r="Q220" s="2"/>
    </row>
    <row r="221" spans="5:17" ht="19.899999999999999" customHeight="1">
      <c r="E221" s="2"/>
      <c r="F221" s="2"/>
      <c r="G221" s="2"/>
      <c r="O221" s="2"/>
      <c r="P221" s="2"/>
      <c r="Q221" s="2"/>
    </row>
    <row r="222" spans="5:17" ht="19.899999999999999" customHeight="1">
      <c r="E222" s="2"/>
      <c r="F222" s="2"/>
      <c r="G222" s="2"/>
      <c r="O222" s="2"/>
      <c r="P222" s="2"/>
      <c r="Q222" s="2"/>
    </row>
    <row r="223" spans="5:17" ht="19.899999999999999" customHeight="1">
      <c r="E223" s="2"/>
      <c r="F223" s="2"/>
      <c r="G223" s="2"/>
      <c r="O223" s="2"/>
      <c r="P223" s="2"/>
      <c r="Q223" s="2"/>
    </row>
    <row r="224" spans="5:17" ht="19.899999999999999" customHeight="1">
      <c r="E224" s="2"/>
      <c r="F224" s="2"/>
      <c r="G224" s="2"/>
      <c r="O224" s="2"/>
      <c r="P224" s="2"/>
      <c r="Q224" s="2"/>
    </row>
    <row r="225" spans="5:17" ht="19.899999999999999" customHeight="1">
      <c r="E225" s="2"/>
      <c r="F225" s="2"/>
      <c r="G225" s="2"/>
      <c r="O225" s="2"/>
      <c r="P225" s="2"/>
      <c r="Q225" s="2"/>
    </row>
    <row r="226" spans="5:17" ht="19.899999999999999" customHeight="1">
      <c r="E226" s="2"/>
      <c r="F226" s="2"/>
      <c r="G226" s="2"/>
      <c r="O226" s="2"/>
      <c r="P226" s="2"/>
      <c r="Q226" s="2"/>
    </row>
    <row r="227" spans="5:17" ht="19.899999999999999" customHeight="1">
      <c r="E227" s="2"/>
      <c r="F227" s="2"/>
      <c r="G227" s="2"/>
      <c r="O227" s="2"/>
      <c r="P227" s="2"/>
      <c r="Q227" s="2"/>
    </row>
    <row r="228" spans="5:17" ht="19.899999999999999" customHeight="1">
      <c r="E228" s="2"/>
      <c r="F228" s="2"/>
      <c r="G228" s="2"/>
      <c r="O228" s="2"/>
      <c r="P228" s="2"/>
      <c r="Q228" s="2"/>
    </row>
    <row r="229" spans="5:17" ht="19.899999999999999" customHeight="1">
      <c r="E229" s="2"/>
      <c r="F229" s="2"/>
      <c r="G229" s="2"/>
      <c r="O229" s="2"/>
      <c r="P229" s="2"/>
      <c r="Q229" s="2"/>
    </row>
    <row r="230" spans="5:17" ht="19.899999999999999" customHeight="1">
      <c r="E230" s="2"/>
      <c r="F230" s="2"/>
      <c r="G230" s="2"/>
      <c r="O230" s="2"/>
      <c r="P230" s="2"/>
      <c r="Q230" s="2"/>
    </row>
    <row r="231" spans="5:17" ht="19.899999999999999" customHeight="1">
      <c r="E231" s="2"/>
      <c r="F231" s="2"/>
      <c r="G231" s="2"/>
      <c r="O231" s="2"/>
      <c r="P231" s="2"/>
      <c r="Q231" s="2"/>
    </row>
    <row r="232" spans="5:17" ht="19.899999999999999" customHeight="1">
      <c r="E232" s="2"/>
      <c r="F232" s="2"/>
      <c r="G232" s="2"/>
      <c r="O232" s="2"/>
      <c r="P232" s="2"/>
      <c r="Q232" s="2"/>
    </row>
    <row r="233" spans="5:17" ht="19.899999999999999" customHeight="1">
      <c r="E233" s="2"/>
      <c r="F233" s="2"/>
      <c r="G233" s="2"/>
      <c r="O233" s="2"/>
      <c r="P233" s="2"/>
      <c r="Q233" s="2"/>
    </row>
    <row r="234" spans="5:17" ht="19.899999999999999" customHeight="1">
      <c r="E234" s="2"/>
      <c r="F234" s="2"/>
      <c r="G234" s="2"/>
      <c r="O234" s="2"/>
      <c r="P234" s="2"/>
      <c r="Q234" s="2"/>
    </row>
    <row r="235" spans="5:17" ht="19.899999999999999" customHeight="1">
      <c r="E235" s="2"/>
      <c r="F235" s="2"/>
      <c r="G235" s="2"/>
      <c r="O235" s="2"/>
      <c r="P235" s="2"/>
      <c r="Q235" s="2"/>
    </row>
    <row r="236" spans="5:17" ht="19.899999999999999" customHeight="1">
      <c r="E236" s="2"/>
      <c r="F236" s="2"/>
      <c r="G236" s="2"/>
      <c r="O236" s="2"/>
      <c r="P236" s="2"/>
      <c r="Q236" s="2"/>
    </row>
    <row r="237" spans="5:17" ht="19.899999999999999" customHeight="1">
      <c r="E237" s="2"/>
      <c r="F237" s="2"/>
      <c r="G237" s="2"/>
      <c r="O237" s="2"/>
      <c r="P237" s="2"/>
      <c r="Q237" s="2"/>
    </row>
    <row r="238" spans="5:17" ht="19.899999999999999" customHeight="1">
      <c r="E238" s="2"/>
      <c r="F238" s="2"/>
      <c r="G238" s="2"/>
      <c r="O238" s="2"/>
      <c r="P238" s="2"/>
      <c r="Q238" s="2"/>
    </row>
    <row r="239" spans="5:17" ht="19.899999999999999" customHeight="1">
      <c r="E239" s="2"/>
      <c r="F239" s="2"/>
      <c r="G239" s="2"/>
      <c r="O239" s="2"/>
      <c r="P239" s="2"/>
      <c r="Q239" s="2"/>
    </row>
    <row r="240" spans="5:17" ht="19.899999999999999" customHeight="1">
      <c r="E240" s="2"/>
      <c r="F240" s="2"/>
      <c r="G240" s="2"/>
      <c r="O240" s="2"/>
      <c r="P240" s="2"/>
      <c r="Q240" s="2"/>
    </row>
    <row r="241" spans="5:17" ht="19.899999999999999" customHeight="1">
      <c r="E241" s="2"/>
      <c r="F241" s="2"/>
      <c r="G241" s="2"/>
      <c r="O241" s="2"/>
      <c r="P241" s="2"/>
      <c r="Q241" s="2"/>
    </row>
    <row r="242" spans="5:17" ht="19.899999999999999" customHeight="1">
      <c r="E242" s="2"/>
      <c r="F242" s="2"/>
      <c r="G242" s="2"/>
      <c r="O242" s="2"/>
      <c r="P242" s="2"/>
      <c r="Q242" s="2"/>
    </row>
    <row r="243" spans="5:17" ht="19.899999999999999" customHeight="1">
      <c r="E243" s="2"/>
      <c r="F243" s="2"/>
      <c r="G243" s="2"/>
      <c r="O243" s="2"/>
      <c r="P243" s="2"/>
      <c r="Q243" s="2"/>
    </row>
    <row r="244" spans="5:17" ht="19.899999999999999" customHeight="1">
      <c r="E244" s="2"/>
      <c r="F244" s="2"/>
      <c r="G244" s="2"/>
      <c r="O244" s="2"/>
      <c r="P244" s="2"/>
      <c r="Q244" s="2"/>
    </row>
    <row r="245" spans="5:17" ht="19.899999999999999" customHeight="1">
      <c r="E245" s="2"/>
      <c r="F245" s="2"/>
      <c r="G245" s="2"/>
      <c r="O245" s="2"/>
      <c r="P245" s="2"/>
      <c r="Q245" s="2"/>
    </row>
    <row r="246" spans="5:17" ht="19.899999999999999" customHeight="1">
      <c r="E246" s="2"/>
      <c r="F246" s="2"/>
      <c r="G246" s="2"/>
      <c r="O246" s="2"/>
      <c r="P246" s="2"/>
      <c r="Q246" s="2"/>
    </row>
    <row r="247" spans="5:17" ht="19.899999999999999" customHeight="1">
      <c r="E247" s="2"/>
      <c r="F247" s="2"/>
      <c r="G247" s="2"/>
      <c r="O247" s="2"/>
      <c r="P247" s="2"/>
      <c r="Q247" s="2"/>
    </row>
    <row r="248" spans="5:17" ht="19.899999999999999" customHeight="1">
      <c r="E248" s="2"/>
      <c r="F248" s="2"/>
      <c r="G248" s="2"/>
      <c r="O248" s="2"/>
      <c r="P248" s="2"/>
      <c r="Q248" s="2"/>
    </row>
    <row r="249" spans="5:17" ht="19.899999999999999" customHeight="1">
      <c r="E249" s="2"/>
      <c r="F249" s="2"/>
      <c r="G249" s="2"/>
      <c r="O249" s="2"/>
      <c r="P249" s="2"/>
      <c r="Q249" s="2"/>
    </row>
    <row r="250" spans="5:17" ht="19.899999999999999" customHeight="1">
      <c r="E250" s="2"/>
      <c r="F250" s="2"/>
      <c r="G250" s="2"/>
      <c r="O250" s="2"/>
      <c r="P250" s="2"/>
      <c r="Q250" s="2"/>
    </row>
    <row r="251" spans="5:17" ht="19.899999999999999" customHeight="1">
      <c r="E251" s="2"/>
      <c r="F251" s="2"/>
      <c r="G251" s="2"/>
      <c r="O251" s="2"/>
      <c r="P251" s="2"/>
      <c r="Q251" s="2"/>
    </row>
    <row r="252" spans="5:17" ht="19.899999999999999" customHeight="1">
      <c r="E252" s="2"/>
      <c r="F252" s="2"/>
      <c r="G252" s="2"/>
      <c r="O252" s="2"/>
      <c r="P252" s="2"/>
      <c r="Q252" s="2"/>
    </row>
    <row r="253" spans="5:17">
      <c r="E253" s="2"/>
      <c r="F253" s="2"/>
      <c r="G253" s="2"/>
      <c r="O253" s="2"/>
      <c r="P253" s="2"/>
      <c r="Q253" s="2"/>
    </row>
    <row r="254" spans="5:17">
      <c r="E254" s="2"/>
      <c r="F254" s="2"/>
      <c r="G254" s="2"/>
      <c r="O254" s="2"/>
      <c r="P254" s="2"/>
      <c r="Q254" s="2"/>
    </row>
    <row r="255" spans="5:17">
      <c r="E255" s="2"/>
      <c r="F255" s="2"/>
      <c r="G255" s="2"/>
      <c r="O255" s="2"/>
      <c r="P255" s="2"/>
      <c r="Q255" s="2"/>
    </row>
    <row r="256" spans="5:17">
      <c r="E256" s="2"/>
      <c r="F256" s="2"/>
      <c r="G256" s="2"/>
      <c r="O256" s="2"/>
      <c r="P256" s="2"/>
      <c r="Q256" s="2"/>
    </row>
    <row r="257" spans="5:17">
      <c r="E257" s="2"/>
      <c r="F257" s="2"/>
      <c r="G257" s="2"/>
      <c r="O257" s="2"/>
      <c r="P257" s="2"/>
      <c r="Q257" s="2"/>
    </row>
    <row r="258" spans="5:17">
      <c r="E258" s="2"/>
      <c r="F258" s="2"/>
      <c r="G258" s="2"/>
      <c r="O258" s="2"/>
      <c r="P258" s="2"/>
      <c r="Q258" s="2"/>
    </row>
    <row r="259" spans="5:17">
      <c r="E259" s="2"/>
      <c r="F259" s="2"/>
      <c r="G259" s="2"/>
      <c r="O259" s="2"/>
      <c r="P259" s="2"/>
      <c r="Q259" s="2"/>
    </row>
    <row r="260" spans="5:17">
      <c r="E260" s="2"/>
      <c r="F260" s="2"/>
      <c r="G260" s="2"/>
      <c r="O260" s="2"/>
      <c r="P260" s="2"/>
      <c r="Q260" s="2"/>
    </row>
    <row r="261" spans="5:17">
      <c r="E261" s="2"/>
      <c r="F261" s="2"/>
      <c r="G261" s="2"/>
      <c r="O261" s="2"/>
      <c r="P261" s="2"/>
      <c r="Q261" s="2"/>
    </row>
    <row r="262" spans="5:17">
      <c r="E262" s="2"/>
      <c r="F262" s="2"/>
      <c r="G262" s="2"/>
      <c r="O262" s="2"/>
      <c r="P262" s="2"/>
      <c r="Q262" s="2"/>
    </row>
    <row r="263" spans="5:17">
      <c r="E263" s="2"/>
      <c r="F263" s="2"/>
      <c r="G263" s="2"/>
      <c r="O263" s="2"/>
      <c r="P263" s="2"/>
      <c r="Q263" s="2"/>
    </row>
    <row r="264" spans="5:17">
      <c r="E264" s="2"/>
      <c r="F264" s="2"/>
      <c r="G264" s="2"/>
      <c r="O264" s="2"/>
      <c r="P264" s="2"/>
      <c r="Q264" s="2"/>
    </row>
    <row r="265" spans="5:17">
      <c r="E265" s="2"/>
      <c r="F265" s="2"/>
      <c r="G265" s="2"/>
      <c r="O265" s="2"/>
      <c r="P265" s="2"/>
      <c r="Q265" s="2"/>
    </row>
    <row r="266" spans="5:17">
      <c r="E266" s="2"/>
      <c r="F266" s="2"/>
      <c r="G266" s="2"/>
      <c r="O266" s="2"/>
      <c r="P266" s="2"/>
      <c r="Q266" s="2"/>
    </row>
    <row r="267" spans="5:17">
      <c r="E267" s="2"/>
      <c r="F267" s="2"/>
      <c r="G267" s="2"/>
      <c r="O267" s="2"/>
      <c r="P267" s="2"/>
      <c r="Q267" s="2"/>
    </row>
    <row r="268" spans="5:17">
      <c r="E268" s="2"/>
      <c r="F268" s="2"/>
      <c r="G268" s="2"/>
      <c r="O268" s="2"/>
      <c r="P268" s="2"/>
      <c r="Q268" s="2"/>
    </row>
    <row r="269" spans="5:17">
      <c r="E269" s="2"/>
      <c r="F269" s="2"/>
      <c r="G269" s="2"/>
      <c r="O269" s="2"/>
      <c r="P269" s="2"/>
      <c r="Q269" s="2"/>
    </row>
    <row r="270" spans="5:17">
      <c r="E270" s="2"/>
      <c r="F270" s="2"/>
      <c r="G270" s="2"/>
      <c r="O270" s="2"/>
      <c r="P270" s="2"/>
      <c r="Q270" s="2"/>
    </row>
    <row r="271" spans="5:17">
      <c r="E271" s="2"/>
      <c r="F271" s="2"/>
      <c r="G271" s="2"/>
      <c r="O271" s="2"/>
      <c r="P271" s="2"/>
      <c r="Q271" s="2"/>
    </row>
    <row r="272" spans="5:17">
      <c r="E272" s="2"/>
      <c r="F272" s="2"/>
      <c r="G272" s="2"/>
      <c r="O272" s="2"/>
      <c r="P272" s="2"/>
      <c r="Q272" s="2"/>
    </row>
    <row r="273" spans="5:17">
      <c r="E273" s="2"/>
      <c r="F273" s="2"/>
      <c r="G273" s="2"/>
      <c r="O273" s="2"/>
      <c r="P273" s="2"/>
      <c r="Q273" s="2"/>
    </row>
    <row r="274" spans="5:17">
      <c r="E274" s="2"/>
      <c r="F274" s="2"/>
      <c r="G274" s="2"/>
      <c r="O274" s="2"/>
      <c r="P274" s="2"/>
      <c r="Q274" s="2"/>
    </row>
    <row r="275" spans="5:17">
      <c r="E275" s="2"/>
      <c r="F275" s="2"/>
      <c r="G275" s="2"/>
      <c r="O275" s="2"/>
      <c r="P275" s="2"/>
      <c r="Q275" s="2"/>
    </row>
    <row r="276" spans="5:17">
      <c r="E276" s="2"/>
      <c r="F276" s="2"/>
      <c r="G276" s="2"/>
      <c r="O276" s="2"/>
      <c r="P276" s="2"/>
      <c r="Q276" s="2"/>
    </row>
    <row r="277" spans="5:17">
      <c r="E277" s="2"/>
      <c r="F277" s="2"/>
      <c r="G277" s="2"/>
      <c r="O277" s="2"/>
      <c r="P277" s="2"/>
      <c r="Q277" s="2"/>
    </row>
    <row r="278" spans="5:17">
      <c r="E278" s="2"/>
      <c r="F278" s="2"/>
      <c r="G278" s="2"/>
      <c r="O278" s="2"/>
      <c r="P278" s="2"/>
      <c r="Q278" s="2"/>
    </row>
    <row r="279" spans="5:17">
      <c r="E279" s="2"/>
      <c r="F279" s="2"/>
      <c r="G279" s="2"/>
      <c r="O279" s="2"/>
      <c r="P279" s="2"/>
      <c r="Q279" s="2"/>
    </row>
    <row r="280" spans="5:17">
      <c r="E280" s="2"/>
      <c r="F280" s="2"/>
      <c r="G280" s="2"/>
      <c r="O280" s="2"/>
      <c r="P280" s="2"/>
      <c r="Q280" s="2"/>
    </row>
    <row r="281" spans="5:17">
      <c r="E281" s="2"/>
      <c r="F281" s="2"/>
      <c r="G281" s="2"/>
      <c r="O281" s="2"/>
      <c r="P281" s="2"/>
      <c r="Q281" s="2"/>
    </row>
    <row r="282" spans="5:17">
      <c r="E282" s="2"/>
      <c r="F282" s="2"/>
      <c r="G282" s="2"/>
      <c r="O282" s="2"/>
      <c r="P282" s="2"/>
      <c r="Q282" s="2"/>
    </row>
    <row r="283" spans="5:17">
      <c r="E283" s="2"/>
      <c r="F283" s="2"/>
      <c r="G283" s="2"/>
      <c r="O283" s="2"/>
      <c r="P283" s="2"/>
      <c r="Q283" s="2"/>
    </row>
    <row r="284" spans="5:17">
      <c r="E284" s="2"/>
      <c r="F284" s="2"/>
      <c r="G284" s="2"/>
      <c r="O284" s="2"/>
      <c r="P284" s="2"/>
      <c r="Q284" s="2"/>
    </row>
    <row r="285" spans="5:17">
      <c r="E285" s="2"/>
      <c r="F285" s="2"/>
      <c r="G285" s="2"/>
      <c r="O285" s="2"/>
      <c r="P285" s="2"/>
      <c r="Q285" s="2"/>
    </row>
    <row r="286" spans="5:17">
      <c r="E286" s="2"/>
      <c r="F286" s="2"/>
      <c r="G286" s="2"/>
      <c r="O286" s="2"/>
      <c r="P286" s="2"/>
      <c r="Q286" s="2"/>
    </row>
    <row r="287" spans="5:17">
      <c r="E287" s="2"/>
      <c r="F287" s="2"/>
      <c r="G287" s="2"/>
      <c r="O287" s="2"/>
      <c r="P287" s="2"/>
      <c r="Q287" s="2"/>
    </row>
    <row r="288" spans="5:17">
      <c r="E288" s="2"/>
      <c r="F288" s="2"/>
      <c r="G288" s="2"/>
      <c r="O288" s="2"/>
      <c r="P288" s="2"/>
      <c r="Q288" s="2"/>
    </row>
    <row r="289" spans="5:17">
      <c r="E289" s="2"/>
      <c r="F289" s="2"/>
      <c r="G289" s="2"/>
      <c r="O289" s="2"/>
      <c r="P289" s="2"/>
      <c r="Q289" s="2"/>
    </row>
    <row r="290" spans="5:17">
      <c r="E290" s="2"/>
      <c r="F290" s="2"/>
      <c r="G290" s="2"/>
      <c r="O290" s="2"/>
      <c r="P290" s="2"/>
      <c r="Q290" s="2"/>
    </row>
    <row r="291" spans="5:17">
      <c r="E291" s="2"/>
      <c r="F291" s="2"/>
      <c r="G291" s="2"/>
      <c r="O291" s="2"/>
      <c r="P291" s="2"/>
      <c r="Q291" s="2"/>
    </row>
    <row r="292" spans="5:17">
      <c r="E292" s="2"/>
      <c r="F292" s="2"/>
      <c r="G292" s="2"/>
      <c r="O292" s="2"/>
      <c r="P292" s="2"/>
      <c r="Q292" s="2"/>
    </row>
    <row r="293" spans="5:17">
      <c r="E293" s="2"/>
      <c r="F293" s="2"/>
      <c r="G293" s="2"/>
      <c r="O293" s="2"/>
      <c r="P293" s="2"/>
      <c r="Q293" s="2"/>
    </row>
    <row r="294" spans="5:17">
      <c r="E294" s="2"/>
      <c r="F294" s="2"/>
      <c r="G294" s="2"/>
      <c r="O294" s="2"/>
      <c r="P294" s="2"/>
      <c r="Q294" s="2"/>
    </row>
    <row r="295" spans="5:17">
      <c r="E295" s="2"/>
      <c r="F295" s="2"/>
      <c r="G295" s="2"/>
      <c r="O295" s="2"/>
      <c r="P295" s="2"/>
      <c r="Q295" s="2"/>
    </row>
    <row r="296" spans="5:17">
      <c r="E296" s="2"/>
      <c r="F296" s="2"/>
      <c r="G296" s="2"/>
      <c r="O296" s="2"/>
      <c r="P296" s="2"/>
      <c r="Q296" s="2"/>
    </row>
    <row r="297" spans="5:17">
      <c r="E297" s="2"/>
      <c r="F297" s="2"/>
      <c r="G297" s="2"/>
      <c r="O297" s="2"/>
      <c r="P297" s="2"/>
      <c r="Q297" s="2"/>
    </row>
    <row r="298" spans="5:17">
      <c r="E298" s="2"/>
      <c r="F298" s="2"/>
      <c r="G298" s="2"/>
      <c r="O298" s="2"/>
      <c r="P298" s="2"/>
      <c r="Q298" s="2"/>
    </row>
    <row r="299" spans="5:17">
      <c r="E299" s="2"/>
      <c r="F299" s="2"/>
      <c r="G299" s="2"/>
      <c r="O299" s="2"/>
      <c r="P299" s="2"/>
      <c r="Q299" s="2"/>
    </row>
    <row r="300" spans="5:17">
      <c r="E300" s="2"/>
      <c r="F300" s="2"/>
      <c r="G300" s="2"/>
      <c r="O300" s="2"/>
      <c r="P300" s="2"/>
      <c r="Q300" s="2"/>
    </row>
    <row r="301" spans="5:17">
      <c r="E301" s="2"/>
      <c r="F301" s="2"/>
      <c r="G301" s="2"/>
      <c r="O301" s="2"/>
      <c r="P301" s="2"/>
      <c r="Q301" s="2"/>
    </row>
    <row r="302" spans="5:17">
      <c r="E302" s="2"/>
      <c r="F302" s="2"/>
      <c r="G302" s="2"/>
      <c r="O302" s="2"/>
      <c r="P302" s="2"/>
      <c r="Q302" s="2"/>
    </row>
    <row r="303" spans="5:17">
      <c r="E303" s="2"/>
      <c r="F303" s="2"/>
      <c r="G303" s="2"/>
      <c r="O303" s="2"/>
      <c r="P303" s="2"/>
      <c r="Q303" s="2"/>
    </row>
    <row r="304" spans="5:17">
      <c r="E304" s="2"/>
      <c r="F304" s="2"/>
      <c r="G304" s="2"/>
      <c r="O304" s="2"/>
      <c r="P304" s="2"/>
      <c r="Q304" s="2"/>
    </row>
    <row r="305" spans="5:17">
      <c r="E305" s="2"/>
      <c r="F305" s="2"/>
      <c r="G305" s="2"/>
      <c r="O305" s="2"/>
      <c r="P305" s="2"/>
      <c r="Q305" s="2"/>
    </row>
    <row r="306" spans="5:17">
      <c r="E306" s="2"/>
      <c r="F306" s="2"/>
      <c r="G306" s="2"/>
      <c r="O306" s="2"/>
      <c r="P306" s="2"/>
      <c r="Q306" s="2"/>
    </row>
    <row r="307" spans="5:17">
      <c r="E307" s="2"/>
      <c r="F307" s="2"/>
      <c r="G307" s="2"/>
      <c r="O307" s="2"/>
      <c r="P307" s="2"/>
      <c r="Q307" s="2"/>
    </row>
    <row r="308" spans="5:17">
      <c r="E308" s="2"/>
      <c r="F308" s="2"/>
      <c r="G308" s="2"/>
      <c r="O308" s="2"/>
      <c r="P308" s="2"/>
      <c r="Q308" s="2"/>
    </row>
    <row r="309" spans="5:17">
      <c r="E309" s="2"/>
      <c r="F309" s="2"/>
      <c r="G309" s="2"/>
      <c r="O309" s="2"/>
      <c r="P309" s="2"/>
      <c r="Q309" s="2"/>
    </row>
    <row r="310" spans="5:17">
      <c r="E310" s="2"/>
      <c r="F310" s="2"/>
      <c r="G310" s="2"/>
      <c r="O310" s="2"/>
      <c r="P310" s="2"/>
      <c r="Q310" s="2"/>
    </row>
    <row r="311" spans="5:17">
      <c r="E311" s="2"/>
      <c r="F311" s="2"/>
      <c r="G311" s="2"/>
      <c r="O311" s="2"/>
      <c r="P311" s="2"/>
      <c r="Q311" s="2"/>
    </row>
    <row r="312" spans="5:17">
      <c r="E312" s="2"/>
      <c r="F312" s="2"/>
      <c r="G312" s="2"/>
      <c r="O312" s="2"/>
      <c r="P312" s="2"/>
      <c r="Q312" s="2"/>
    </row>
    <row r="313" spans="5:17">
      <c r="E313" s="2"/>
      <c r="F313" s="2"/>
      <c r="G313" s="2"/>
      <c r="O313" s="2"/>
      <c r="P313" s="2"/>
      <c r="Q313" s="2"/>
    </row>
    <row r="314" spans="5:17">
      <c r="E314" s="2"/>
      <c r="F314" s="2"/>
      <c r="G314" s="2"/>
      <c r="O314" s="2"/>
      <c r="P314" s="2"/>
      <c r="Q314" s="2"/>
    </row>
    <row r="315" spans="5:17">
      <c r="E315" s="2"/>
      <c r="F315" s="2"/>
      <c r="G315" s="2"/>
      <c r="O315" s="2"/>
      <c r="P315" s="2"/>
      <c r="Q315" s="2"/>
    </row>
    <row r="316" spans="5:17">
      <c r="E316" s="2"/>
      <c r="F316" s="2"/>
      <c r="G316" s="2"/>
      <c r="O316" s="2"/>
      <c r="P316" s="2"/>
      <c r="Q316" s="2"/>
    </row>
    <row r="317" spans="5:17">
      <c r="E317" s="2"/>
      <c r="F317" s="2"/>
      <c r="G317" s="2"/>
      <c r="O317" s="2"/>
      <c r="P317" s="2"/>
      <c r="Q317" s="2"/>
    </row>
    <row r="318" spans="5:17">
      <c r="E318" s="2"/>
      <c r="F318" s="2"/>
      <c r="G318" s="2"/>
      <c r="O318" s="2"/>
      <c r="P318" s="2"/>
      <c r="Q318" s="2"/>
    </row>
    <row r="319" spans="5:17">
      <c r="E319" s="2"/>
      <c r="F319" s="2"/>
      <c r="G319" s="2"/>
      <c r="O319" s="2"/>
      <c r="P319" s="2"/>
      <c r="Q319" s="2"/>
    </row>
    <row r="320" spans="5:17">
      <c r="E320" s="2"/>
      <c r="F320" s="2"/>
      <c r="G320" s="2"/>
      <c r="O320" s="2"/>
      <c r="P320" s="2"/>
      <c r="Q320" s="2"/>
    </row>
    <row r="321" spans="5:17">
      <c r="E321" s="2"/>
      <c r="F321" s="2"/>
      <c r="G321" s="2"/>
      <c r="O321" s="2"/>
      <c r="P321" s="2"/>
      <c r="Q321" s="2"/>
    </row>
    <row r="322" spans="5:17">
      <c r="E322" s="2"/>
      <c r="F322" s="2"/>
      <c r="G322" s="2"/>
      <c r="O322" s="2"/>
      <c r="P322" s="2"/>
      <c r="Q322" s="2"/>
    </row>
    <row r="323" spans="5:17">
      <c r="E323" s="2"/>
      <c r="F323" s="2"/>
      <c r="G323" s="2"/>
      <c r="O323" s="2"/>
      <c r="P323" s="2"/>
      <c r="Q323" s="2"/>
    </row>
    <row r="324" spans="5:17">
      <c r="E324" s="2"/>
      <c r="F324" s="2"/>
      <c r="G324" s="2"/>
      <c r="O324" s="2"/>
      <c r="P324" s="2"/>
      <c r="Q324" s="2"/>
    </row>
    <row r="325" spans="5:17">
      <c r="E325" s="2"/>
      <c r="F325" s="2"/>
      <c r="G325" s="2"/>
      <c r="O325" s="2"/>
      <c r="P325" s="2"/>
      <c r="Q325" s="2"/>
    </row>
    <row r="326" spans="5:17">
      <c r="E326" s="2"/>
      <c r="F326" s="2"/>
      <c r="G326" s="2"/>
      <c r="O326" s="2"/>
      <c r="P326" s="2"/>
      <c r="Q326" s="2"/>
    </row>
    <row r="327" spans="5:17">
      <c r="E327" s="2"/>
      <c r="F327" s="2"/>
      <c r="G327" s="2"/>
      <c r="O327" s="2"/>
      <c r="P327" s="2"/>
      <c r="Q327" s="2"/>
    </row>
    <row r="328" spans="5:17">
      <c r="E328" s="2"/>
      <c r="F328" s="2"/>
      <c r="G328" s="2"/>
      <c r="O328" s="2"/>
      <c r="P328" s="2"/>
      <c r="Q328" s="2"/>
    </row>
    <row r="329" spans="5:17">
      <c r="E329" s="2"/>
      <c r="F329" s="2"/>
      <c r="G329" s="2"/>
      <c r="O329" s="2"/>
      <c r="P329" s="2"/>
      <c r="Q329" s="2"/>
    </row>
    <row r="330" spans="5:17">
      <c r="E330" s="2"/>
      <c r="F330" s="2"/>
      <c r="G330" s="2"/>
      <c r="O330" s="2"/>
      <c r="P330" s="2"/>
      <c r="Q330" s="2"/>
    </row>
    <row r="331" spans="5:17">
      <c r="E331" s="2"/>
      <c r="F331" s="2"/>
      <c r="G331" s="2"/>
      <c r="O331" s="2"/>
      <c r="P331" s="2"/>
      <c r="Q331" s="2"/>
    </row>
    <row r="332" spans="5:17">
      <c r="E332" s="2"/>
      <c r="F332" s="2"/>
      <c r="G332" s="2"/>
      <c r="O332" s="2"/>
      <c r="P332" s="2"/>
      <c r="Q332" s="2"/>
    </row>
    <row r="333" spans="5:17">
      <c r="E333" s="2"/>
      <c r="F333" s="2"/>
      <c r="G333" s="2"/>
      <c r="O333" s="2"/>
      <c r="P333" s="2"/>
      <c r="Q333" s="2"/>
    </row>
    <row r="334" spans="5:17">
      <c r="E334" s="2"/>
      <c r="F334" s="2"/>
      <c r="G334" s="2"/>
      <c r="O334" s="2"/>
      <c r="P334" s="2"/>
      <c r="Q334" s="2"/>
    </row>
    <row r="335" spans="5:17">
      <c r="E335" s="2"/>
      <c r="F335" s="2"/>
      <c r="G335" s="2"/>
      <c r="O335" s="2"/>
      <c r="P335" s="2"/>
      <c r="Q335" s="2"/>
    </row>
    <row r="336" spans="5:17">
      <c r="E336" s="2"/>
      <c r="F336" s="2"/>
      <c r="G336" s="2"/>
      <c r="O336" s="2"/>
      <c r="P336" s="2"/>
      <c r="Q336" s="2"/>
    </row>
    <row r="337" spans="5:17">
      <c r="E337" s="2"/>
      <c r="F337" s="2"/>
      <c r="G337" s="2"/>
      <c r="O337" s="2"/>
      <c r="P337" s="2"/>
      <c r="Q337" s="2"/>
    </row>
    <row r="338" spans="5:17">
      <c r="E338" s="2"/>
      <c r="F338" s="2"/>
      <c r="G338" s="2"/>
      <c r="O338" s="2"/>
      <c r="P338" s="2"/>
      <c r="Q338" s="2"/>
    </row>
    <row r="339" spans="5:17">
      <c r="E339" s="2"/>
      <c r="F339" s="2"/>
      <c r="G339" s="2"/>
      <c r="O339" s="2"/>
      <c r="P339" s="2"/>
      <c r="Q339" s="2"/>
    </row>
    <row r="340" spans="5:17">
      <c r="E340" s="2"/>
      <c r="F340" s="2"/>
      <c r="G340" s="2"/>
      <c r="O340" s="2"/>
      <c r="P340" s="2"/>
      <c r="Q340" s="2"/>
    </row>
    <row r="341" spans="5:17">
      <c r="E341" s="2"/>
      <c r="F341" s="2"/>
      <c r="G341" s="2"/>
      <c r="O341" s="2"/>
      <c r="P341" s="2"/>
      <c r="Q341" s="2"/>
    </row>
    <row r="342" spans="5:17">
      <c r="E342" s="2"/>
      <c r="F342" s="2"/>
      <c r="G342" s="2"/>
      <c r="O342" s="2"/>
      <c r="P342" s="2"/>
      <c r="Q342" s="2"/>
    </row>
    <row r="343" spans="5:17">
      <c r="E343" s="2"/>
      <c r="F343" s="2"/>
      <c r="G343" s="2"/>
      <c r="O343" s="2"/>
      <c r="P343" s="2"/>
      <c r="Q343" s="2"/>
    </row>
    <row r="344" spans="5:17">
      <c r="E344" s="2"/>
      <c r="F344" s="2"/>
      <c r="G344" s="2"/>
      <c r="O344" s="2"/>
      <c r="P344" s="2"/>
      <c r="Q344" s="2"/>
    </row>
    <row r="345" spans="5:17">
      <c r="E345" s="2"/>
      <c r="F345" s="2"/>
      <c r="G345" s="2"/>
      <c r="O345" s="2"/>
      <c r="P345" s="2"/>
      <c r="Q345" s="2"/>
    </row>
    <row r="346" spans="5:17">
      <c r="E346" s="2"/>
      <c r="F346" s="2"/>
      <c r="G346" s="2"/>
      <c r="O346" s="2"/>
      <c r="P346" s="2"/>
      <c r="Q346" s="2"/>
    </row>
    <row r="347" spans="5:17">
      <c r="E347" s="2"/>
      <c r="F347" s="2"/>
      <c r="G347" s="2"/>
      <c r="O347" s="2"/>
      <c r="P347" s="2"/>
      <c r="Q347" s="2"/>
    </row>
    <row r="348" spans="5:17">
      <c r="E348" s="2"/>
      <c r="F348" s="2"/>
      <c r="G348" s="2"/>
      <c r="O348" s="2"/>
      <c r="P348" s="2"/>
      <c r="Q348" s="2"/>
    </row>
    <row r="349" spans="5:17">
      <c r="E349" s="2"/>
      <c r="F349" s="2"/>
      <c r="G349" s="2"/>
      <c r="O349" s="2"/>
      <c r="P349" s="2"/>
      <c r="Q349" s="2"/>
    </row>
    <row r="350" spans="5:17">
      <c r="E350" s="2"/>
      <c r="F350" s="2"/>
      <c r="G350" s="2"/>
      <c r="O350" s="2"/>
      <c r="P350" s="2"/>
      <c r="Q350" s="2"/>
    </row>
    <row r="351" spans="5:17">
      <c r="E351" s="2"/>
      <c r="F351" s="2"/>
      <c r="G351" s="2"/>
      <c r="O351" s="2"/>
      <c r="P351" s="2"/>
      <c r="Q351" s="2"/>
    </row>
    <row r="352" spans="5:17">
      <c r="E352" s="2"/>
      <c r="F352" s="2"/>
      <c r="G352" s="2"/>
      <c r="O352" s="2"/>
      <c r="P352" s="2"/>
      <c r="Q352" s="2"/>
    </row>
    <row r="353" spans="5:17">
      <c r="E353" s="2"/>
      <c r="F353" s="2"/>
      <c r="G353" s="2"/>
      <c r="O353" s="2"/>
      <c r="P353" s="2"/>
      <c r="Q353" s="2"/>
    </row>
    <row r="354" spans="5:17">
      <c r="E354" s="2"/>
      <c r="F354" s="2"/>
      <c r="G354" s="2"/>
      <c r="O354" s="2"/>
      <c r="P354" s="2"/>
      <c r="Q354" s="2"/>
    </row>
    <row r="355" spans="5:17">
      <c r="E355" s="2"/>
      <c r="F355" s="2"/>
      <c r="G355" s="2"/>
      <c r="O355" s="2"/>
      <c r="P355" s="2"/>
      <c r="Q355" s="2"/>
    </row>
    <row r="356" spans="5:17">
      <c r="E356" s="2"/>
      <c r="F356" s="2"/>
      <c r="G356" s="2"/>
      <c r="O356" s="2"/>
      <c r="P356" s="2"/>
      <c r="Q356" s="2"/>
    </row>
    <row r="357" spans="5:17">
      <c r="E357" s="2"/>
      <c r="F357" s="2"/>
      <c r="G357" s="2"/>
      <c r="O357" s="2"/>
      <c r="P357" s="2"/>
      <c r="Q357" s="2"/>
    </row>
    <row r="358" spans="5:17">
      <c r="E358" s="2"/>
      <c r="F358" s="2"/>
      <c r="G358" s="2"/>
      <c r="O358" s="2"/>
      <c r="P358" s="2"/>
      <c r="Q358" s="2"/>
    </row>
    <row r="359" spans="5:17">
      <c r="E359" s="2"/>
      <c r="F359" s="2"/>
      <c r="G359" s="2"/>
      <c r="O359" s="2"/>
      <c r="P359" s="2"/>
      <c r="Q359" s="2"/>
    </row>
    <row r="360" spans="5:17">
      <c r="E360" s="2"/>
      <c r="F360" s="2"/>
      <c r="G360" s="2"/>
      <c r="O360" s="2"/>
      <c r="P360" s="2"/>
      <c r="Q360" s="2"/>
    </row>
    <row r="361" spans="5:17">
      <c r="E361" s="2"/>
      <c r="F361" s="2"/>
      <c r="G361" s="2"/>
      <c r="O361" s="2"/>
      <c r="P361" s="2"/>
      <c r="Q361" s="2"/>
    </row>
    <row r="362" spans="5:17">
      <c r="E362" s="2"/>
      <c r="F362" s="2"/>
      <c r="G362" s="2"/>
      <c r="O362" s="2"/>
      <c r="P362" s="2"/>
      <c r="Q362" s="2"/>
    </row>
    <row r="363" spans="5:17">
      <c r="E363" s="2"/>
      <c r="F363" s="2"/>
      <c r="G363" s="2"/>
      <c r="O363" s="2"/>
      <c r="P363" s="2"/>
      <c r="Q363" s="2"/>
    </row>
    <row r="364" spans="5:17">
      <c r="E364" s="2"/>
      <c r="F364" s="2"/>
      <c r="G364" s="2"/>
      <c r="O364" s="2"/>
      <c r="P364" s="2"/>
      <c r="Q364" s="2"/>
    </row>
    <row r="365" spans="5:17">
      <c r="E365" s="2"/>
      <c r="F365" s="2"/>
      <c r="G365" s="2"/>
      <c r="O365" s="2"/>
      <c r="P365" s="2"/>
      <c r="Q365" s="2"/>
    </row>
    <row r="366" spans="5:17">
      <c r="E366" s="2"/>
      <c r="F366" s="2"/>
      <c r="G366" s="2"/>
      <c r="O366" s="2"/>
      <c r="P366" s="2"/>
      <c r="Q366" s="2"/>
    </row>
    <row r="367" spans="5:17">
      <c r="E367" s="2"/>
      <c r="F367" s="2"/>
      <c r="G367" s="2"/>
      <c r="O367" s="2"/>
      <c r="P367" s="2"/>
      <c r="Q367" s="2"/>
    </row>
    <row r="368" spans="5:17">
      <c r="E368" s="2"/>
      <c r="F368" s="2"/>
      <c r="G368" s="2"/>
      <c r="O368" s="2"/>
      <c r="P368" s="2"/>
      <c r="Q368" s="2"/>
    </row>
    <row r="369" spans="5:17">
      <c r="E369" s="2"/>
      <c r="F369" s="2"/>
      <c r="G369" s="2"/>
      <c r="O369" s="2"/>
      <c r="P369" s="2"/>
      <c r="Q369" s="2"/>
    </row>
    <row r="370" spans="5:17">
      <c r="E370" s="2"/>
      <c r="F370" s="2"/>
      <c r="G370" s="2"/>
      <c r="O370" s="2"/>
      <c r="P370" s="2"/>
      <c r="Q370" s="2"/>
    </row>
    <row r="371" spans="5:17">
      <c r="E371" s="2"/>
      <c r="F371" s="2"/>
      <c r="G371" s="2"/>
      <c r="O371" s="2"/>
      <c r="P371" s="2"/>
      <c r="Q371" s="2"/>
    </row>
    <row r="372" spans="5:17">
      <c r="E372" s="2"/>
      <c r="F372" s="2"/>
      <c r="G372" s="2"/>
      <c r="O372" s="2"/>
      <c r="P372" s="2"/>
      <c r="Q372" s="2"/>
    </row>
    <row r="373" spans="5:17">
      <c r="E373" s="2"/>
      <c r="F373" s="2"/>
      <c r="G373" s="2"/>
      <c r="O373" s="2"/>
      <c r="P373" s="2"/>
      <c r="Q373" s="2"/>
    </row>
    <row r="374" spans="5:17">
      <c r="E374" s="2"/>
      <c r="F374" s="2"/>
      <c r="G374" s="2"/>
      <c r="O374" s="2"/>
      <c r="P374" s="2"/>
      <c r="Q374" s="2"/>
    </row>
    <row r="375" spans="5:17">
      <c r="E375" s="2"/>
      <c r="F375" s="2"/>
      <c r="G375" s="2"/>
      <c r="O375" s="2"/>
      <c r="P375" s="2"/>
      <c r="Q375" s="2"/>
    </row>
    <row r="376" spans="5:17">
      <c r="E376" s="2"/>
      <c r="F376" s="2"/>
      <c r="G376" s="2"/>
      <c r="O376" s="2"/>
      <c r="P376" s="2"/>
      <c r="Q376" s="2"/>
    </row>
    <row r="377" spans="5:17">
      <c r="E377" s="2"/>
      <c r="F377" s="2"/>
      <c r="G377" s="2"/>
      <c r="O377" s="2"/>
      <c r="P377" s="2"/>
      <c r="Q377" s="2"/>
    </row>
    <row r="378" spans="5:17">
      <c r="E378" s="2"/>
      <c r="F378" s="2"/>
      <c r="G378" s="2"/>
      <c r="O378" s="2"/>
      <c r="P378" s="2"/>
      <c r="Q378" s="2"/>
    </row>
    <row r="379" spans="5:17">
      <c r="E379" s="2"/>
      <c r="F379" s="2"/>
      <c r="G379" s="2"/>
      <c r="O379" s="2"/>
      <c r="P379" s="2"/>
      <c r="Q379" s="2"/>
    </row>
    <row r="380" spans="5:17">
      <c r="E380" s="2"/>
      <c r="F380" s="2"/>
      <c r="G380" s="2"/>
      <c r="O380" s="2"/>
      <c r="P380" s="2"/>
      <c r="Q380" s="2"/>
    </row>
    <row r="381" spans="5:17">
      <c r="E381" s="2"/>
      <c r="F381" s="2"/>
      <c r="G381" s="2"/>
      <c r="O381" s="2"/>
      <c r="P381" s="2"/>
      <c r="Q381" s="2"/>
    </row>
    <row r="382" spans="5:17">
      <c r="E382" s="2"/>
      <c r="F382" s="2"/>
      <c r="G382" s="2"/>
      <c r="O382" s="2"/>
      <c r="P382" s="2"/>
      <c r="Q382" s="2"/>
    </row>
    <row r="383" spans="5:17">
      <c r="E383" s="2"/>
      <c r="F383" s="2"/>
      <c r="G383" s="2"/>
      <c r="O383" s="2"/>
      <c r="P383" s="2"/>
      <c r="Q383" s="2"/>
    </row>
    <row r="384" spans="5:17">
      <c r="E384" s="2"/>
      <c r="F384" s="2"/>
      <c r="G384" s="2"/>
      <c r="O384" s="2"/>
      <c r="P384" s="2"/>
      <c r="Q384" s="2"/>
    </row>
    <row r="385" spans="5:17">
      <c r="E385" s="2"/>
      <c r="F385" s="2"/>
      <c r="G385" s="2"/>
      <c r="O385" s="2"/>
      <c r="P385" s="2"/>
      <c r="Q385" s="2"/>
    </row>
    <row r="386" spans="5:17">
      <c r="E386" s="2"/>
      <c r="F386" s="2"/>
      <c r="G386" s="2"/>
      <c r="O386" s="2"/>
      <c r="P386" s="2"/>
      <c r="Q386" s="2"/>
    </row>
    <row r="387" spans="5:17">
      <c r="E387" s="2"/>
      <c r="F387" s="2"/>
      <c r="G387" s="2"/>
      <c r="O387" s="2"/>
      <c r="P387" s="2"/>
      <c r="Q387" s="2"/>
    </row>
    <row r="388" spans="5:17">
      <c r="E388" s="2"/>
      <c r="F388" s="2"/>
      <c r="G388" s="2"/>
      <c r="O388" s="2"/>
      <c r="P388" s="2"/>
      <c r="Q388" s="2"/>
    </row>
    <row r="389" spans="5:17">
      <c r="E389" s="2"/>
      <c r="F389" s="2"/>
      <c r="G389" s="2"/>
      <c r="O389" s="2"/>
      <c r="P389" s="2"/>
      <c r="Q389" s="2"/>
    </row>
    <row r="390" spans="5:17">
      <c r="E390" s="2"/>
      <c r="F390" s="2"/>
      <c r="G390" s="2"/>
      <c r="O390" s="2"/>
      <c r="P390" s="2"/>
      <c r="Q390" s="2"/>
    </row>
    <row r="391" spans="5:17">
      <c r="E391" s="2"/>
      <c r="F391" s="2"/>
      <c r="G391" s="2"/>
      <c r="O391" s="2"/>
      <c r="P391" s="2"/>
      <c r="Q391" s="2"/>
    </row>
    <row r="392" spans="5:17">
      <c r="E392" s="2"/>
      <c r="F392" s="2"/>
      <c r="G392" s="2"/>
      <c r="O392" s="2"/>
      <c r="P392" s="2"/>
      <c r="Q392" s="2"/>
    </row>
    <row r="393" spans="5:17">
      <c r="E393" s="2"/>
      <c r="F393" s="2"/>
      <c r="G393" s="2"/>
      <c r="O393" s="2"/>
      <c r="P393" s="2"/>
      <c r="Q393" s="2"/>
    </row>
    <row r="394" spans="5:17">
      <c r="E394" s="2"/>
      <c r="F394" s="2"/>
      <c r="G394" s="2"/>
      <c r="O394" s="2"/>
      <c r="P394" s="2"/>
      <c r="Q394" s="2"/>
    </row>
    <row r="395" spans="5:17">
      <c r="E395" s="2"/>
      <c r="F395" s="2"/>
      <c r="G395" s="2"/>
      <c r="O395" s="2"/>
      <c r="P395" s="2"/>
      <c r="Q395" s="2"/>
    </row>
    <row r="396" spans="5:17">
      <c r="E396" s="2"/>
      <c r="F396" s="2"/>
      <c r="G396" s="2"/>
      <c r="O396" s="2"/>
      <c r="P396" s="2"/>
      <c r="Q396" s="2"/>
    </row>
    <row r="397" spans="5:17">
      <c r="E397" s="2"/>
      <c r="F397" s="2"/>
      <c r="G397" s="2"/>
      <c r="O397" s="2"/>
      <c r="P397" s="2"/>
      <c r="Q397" s="2"/>
    </row>
    <row r="398" spans="5:17">
      <c r="E398" s="2"/>
      <c r="F398" s="2"/>
      <c r="G398" s="2"/>
      <c r="O398" s="2"/>
      <c r="P398" s="2"/>
      <c r="Q398" s="2"/>
    </row>
    <row r="399" spans="5:17">
      <c r="E399" s="2"/>
      <c r="F399" s="2"/>
      <c r="G399" s="2"/>
      <c r="O399" s="2"/>
      <c r="P399" s="2"/>
      <c r="Q399" s="2"/>
    </row>
    <row r="400" spans="5:17">
      <c r="E400" s="2"/>
      <c r="F400" s="2"/>
      <c r="G400" s="2"/>
      <c r="O400" s="2"/>
      <c r="P400" s="2"/>
      <c r="Q400" s="2"/>
    </row>
    <row r="401" spans="5:17">
      <c r="E401" s="2"/>
      <c r="F401" s="2"/>
      <c r="G401" s="2"/>
      <c r="O401" s="2"/>
      <c r="P401" s="2"/>
      <c r="Q401" s="2"/>
    </row>
    <row r="402" spans="5:17">
      <c r="E402" s="2"/>
      <c r="F402" s="2"/>
      <c r="G402" s="2"/>
      <c r="O402" s="2"/>
      <c r="P402" s="2"/>
      <c r="Q402" s="2"/>
    </row>
    <row r="403" spans="5:17">
      <c r="E403" s="2"/>
      <c r="F403" s="2"/>
      <c r="G403" s="2"/>
      <c r="O403" s="2"/>
      <c r="P403" s="2"/>
      <c r="Q403" s="2"/>
    </row>
    <row r="404" spans="5:17">
      <c r="E404" s="2"/>
      <c r="F404" s="2"/>
      <c r="G404" s="2"/>
      <c r="O404" s="2"/>
      <c r="P404" s="2"/>
      <c r="Q404" s="2"/>
    </row>
    <row r="405" spans="5:17">
      <c r="E405" s="2"/>
      <c r="F405" s="2"/>
      <c r="G405" s="2"/>
      <c r="O405" s="2"/>
      <c r="P405" s="2"/>
      <c r="Q405" s="2"/>
    </row>
    <row r="406" spans="5:17">
      <c r="E406" s="2"/>
      <c r="F406" s="2"/>
      <c r="G406" s="2"/>
      <c r="O406" s="2"/>
      <c r="P406" s="2"/>
      <c r="Q406" s="2"/>
    </row>
    <row r="407" spans="5:17">
      <c r="E407" s="2"/>
      <c r="F407" s="2"/>
      <c r="G407" s="2"/>
      <c r="O407" s="2"/>
      <c r="P407" s="2"/>
      <c r="Q407" s="2"/>
    </row>
    <row r="408" spans="5:17">
      <c r="E408" s="2"/>
      <c r="F408" s="2"/>
      <c r="G408" s="2"/>
      <c r="O408" s="2"/>
      <c r="P408" s="2"/>
      <c r="Q408" s="2"/>
    </row>
    <row r="409" spans="5:17">
      <c r="E409" s="2"/>
      <c r="F409" s="2"/>
      <c r="G409" s="2"/>
      <c r="O409" s="2"/>
      <c r="P409" s="2"/>
      <c r="Q409" s="2"/>
    </row>
    <row r="410" spans="5:17">
      <c r="E410" s="2"/>
      <c r="F410" s="2"/>
      <c r="G410" s="2"/>
      <c r="O410" s="2"/>
      <c r="P410" s="2"/>
      <c r="Q410" s="2"/>
    </row>
    <row r="411" spans="5:17">
      <c r="E411" s="2"/>
      <c r="F411" s="2"/>
      <c r="G411" s="2"/>
      <c r="O411" s="2"/>
      <c r="P411" s="2"/>
      <c r="Q411" s="2"/>
    </row>
    <row r="412" spans="5:17">
      <c r="E412" s="2"/>
      <c r="F412" s="2"/>
      <c r="G412" s="2"/>
      <c r="O412" s="2"/>
      <c r="P412" s="2"/>
      <c r="Q412" s="2"/>
    </row>
    <row r="413" spans="5:17">
      <c r="E413" s="2"/>
      <c r="F413" s="2"/>
      <c r="G413" s="2"/>
      <c r="O413" s="2"/>
      <c r="P413" s="2"/>
      <c r="Q413" s="2"/>
    </row>
    <row r="414" spans="5:17">
      <c r="E414" s="2"/>
      <c r="F414" s="2"/>
      <c r="G414" s="2"/>
      <c r="O414" s="2"/>
      <c r="P414" s="2"/>
      <c r="Q414" s="2"/>
    </row>
    <row r="415" spans="5:17">
      <c r="E415" s="2"/>
      <c r="F415" s="2"/>
      <c r="G415" s="2"/>
      <c r="O415" s="2"/>
      <c r="P415" s="2"/>
      <c r="Q415" s="2"/>
    </row>
    <row r="416" spans="5:17">
      <c r="E416" s="2"/>
      <c r="F416" s="2"/>
      <c r="G416" s="2"/>
      <c r="O416" s="2"/>
      <c r="P416" s="2"/>
      <c r="Q416" s="2"/>
    </row>
    <row r="417" spans="5:17">
      <c r="E417" s="2"/>
      <c r="F417" s="2"/>
      <c r="G417" s="2"/>
      <c r="O417" s="2"/>
      <c r="P417" s="2"/>
      <c r="Q417" s="2"/>
    </row>
    <row r="418" spans="5:17">
      <c r="E418" s="2"/>
      <c r="F418" s="2"/>
      <c r="G418" s="2"/>
      <c r="O418" s="2"/>
      <c r="P418" s="2"/>
      <c r="Q418" s="2"/>
    </row>
    <row r="419" spans="5:17">
      <c r="E419" s="2"/>
      <c r="F419" s="2"/>
      <c r="G419" s="2"/>
      <c r="O419" s="2"/>
      <c r="P419" s="2"/>
      <c r="Q419" s="2"/>
    </row>
    <row r="420" spans="5:17">
      <c r="E420" s="2"/>
      <c r="F420" s="2"/>
      <c r="G420" s="2"/>
      <c r="O420" s="2"/>
      <c r="P420" s="2"/>
      <c r="Q420" s="2"/>
    </row>
    <row r="421" spans="5:17">
      <c r="E421" s="2"/>
      <c r="F421" s="2"/>
      <c r="G421" s="2"/>
      <c r="O421" s="2"/>
      <c r="P421" s="2"/>
      <c r="Q421" s="2"/>
    </row>
    <row r="422" spans="5:17">
      <c r="E422" s="2"/>
      <c r="F422" s="2"/>
      <c r="G422" s="2"/>
      <c r="O422" s="2"/>
      <c r="P422" s="2"/>
      <c r="Q422" s="2"/>
    </row>
    <row r="423" spans="5:17">
      <c r="E423" s="2"/>
      <c r="F423" s="2"/>
      <c r="G423" s="2"/>
      <c r="O423" s="2"/>
      <c r="P423" s="2"/>
      <c r="Q423" s="2"/>
    </row>
    <row r="424" spans="5:17">
      <c r="E424" s="2"/>
      <c r="F424" s="2"/>
      <c r="G424" s="2"/>
      <c r="O424" s="2"/>
      <c r="P424" s="2"/>
      <c r="Q424" s="2"/>
    </row>
    <row r="425" spans="5:17">
      <c r="E425" s="2"/>
      <c r="F425" s="2"/>
      <c r="G425" s="2"/>
      <c r="O425" s="2"/>
      <c r="P425" s="2"/>
      <c r="Q425" s="2"/>
    </row>
    <row r="426" spans="5:17">
      <c r="E426" s="2"/>
      <c r="F426" s="2"/>
      <c r="G426" s="2"/>
      <c r="O426" s="2"/>
      <c r="P426" s="2"/>
      <c r="Q426" s="2"/>
    </row>
    <row r="427" spans="5:17">
      <c r="E427" s="2"/>
      <c r="F427" s="2"/>
      <c r="G427" s="2"/>
      <c r="O427" s="2"/>
      <c r="P427" s="2"/>
      <c r="Q427" s="2"/>
    </row>
    <row r="428" spans="5:17">
      <c r="E428" s="2"/>
      <c r="F428" s="2"/>
      <c r="G428" s="2"/>
      <c r="O428" s="2"/>
      <c r="P428" s="2"/>
      <c r="Q428" s="2"/>
    </row>
    <row r="429" spans="5:17">
      <c r="E429" s="2"/>
      <c r="F429" s="2"/>
      <c r="G429" s="2"/>
      <c r="O429" s="2"/>
      <c r="P429" s="2"/>
      <c r="Q429" s="2"/>
    </row>
    <row r="430" spans="5:17">
      <c r="E430" s="2"/>
      <c r="F430" s="2"/>
      <c r="G430" s="2"/>
      <c r="O430" s="2"/>
      <c r="P430" s="2"/>
      <c r="Q430" s="2"/>
    </row>
    <row r="431" spans="5:17">
      <c r="E431" s="2"/>
      <c r="F431" s="2"/>
      <c r="G431" s="2"/>
      <c r="O431" s="2"/>
      <c r="P431" s="2"/>
      <c r="Q431" s="2"/>
    </row>
    <row r="432" spans="5:17">
      <c r="E432" s="2"/>
      <c r="F432" s="2"/>
      <c r="G432" s="2"/>
      <c r="O432" s="2"/>
      <c r="P432" s="2"/>
      <c r="Q432" s="2"/>
    </row>
    <row r="433" spans="5:17">
      <c r="E433" s="2"/>
      <c r="F433" s="2"/>
      <c r="G433" s="2"/>
      <c r="O433" s="2"/>
      <c r="P433" s="2"/>
      <c r="Q433" s="2"/>
    </row>
    <row r="434" spans="5:17">
      <c r="E434" s="2"/>
      <c r="F434" s="2"/>
      <c r="G434" s="2"/>
      <c r="O434" s="2"/>
      <c r="P434" s="2"/>
      <c r="Q434" s="2"/>
    </row>
  </sheetData>
  <autoFilter ref="J10:O23" xr:uid="{A555F0E4-57FA-4AE2-B5D3-C05D6D2174A6}">
    <sortState xmlns:xlrd2="http://schemas.microsoft.com/office/spreadsheetml/2017/richdata2" ref="J11:O23">
      <sortCondition descending="1" ref="K10:K23"/>
    </sortState>
  </autoFilter>
  <sortState xmlns:xlrd2="http://schemas.microsoft.com/office/spreadsheetml/2017/richdata2" ref="J10:S23">
    <sortCondition descending="1" ref="K10:K23"/>
  </sortState>
  <mergeCells count="50">
    <mergeCell ref="B1:T3"/>
    <mergeCell ref="B9:H9"/>
    <mergeCell ref="B12:B13"/>
    <mergeCell ref="C12:C13"/>
    <mergeCell ref="D12:D13"/>
    <mergeCell ref="E12:E13"/>
    <mergeCell ref="F12:F13"/>
    <mergeCell ref="G12:G13"/>
    <mergeCell ref="H12:H13"/>
    <mergeCell ref="J9:T9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E57:G57"/>
    <mergeCell ref="G27:G28"/>
    <mergeCell ref="H27:H28"/>
    <mergeCell ref="S33:T33"/>
    <mergeCell ref="B30:H30"/>
    <mergeCell ref="J30:T30"/>
    <mergeCell ref="E33:G33"/>
    <mergeCell ref="B27:B28"/>
    <mergeCell ref="C27:C28"/>
    <mergeCell ref="D27:D28"/>
    <mergeCell ref="E27:E28"/>
    <mergeCell ref="F27:F28"/>
  </mergeCells>
  <phoneticPr fontId="3" type="noConversion"/>
  <conditionalFormatting sqref="B11:H11 B14:H14 B17:H17 B20:H20 B23:H23 B26:H26">
    <cfRule type="expression" dxfId="36" priority="2">
      <formula>MONTH(B11)&lt;&gt;$A$2</formula>
    </cfRule>
  </conditionalFormatting>
  <conditionalFormatting sqref="B11:H28">
    <cfRule type="expression" dxfId="35" priority="1">
      <formula>B11="무지출"</formula>
    </cfRule>
  </conditionalFormatting>
  <conditionalFormatting sqref="S58:S78 S81:S145">
    <cfRule type="expression" dxfId="34" priority="3">
      <formula>$S58&lt;0</formula>
    </cfRule>
  </conditionalFormatting>
  <dataValidations count="3">
    <dataValidation type="list" allowBlank="1" showInputMessage="1" showErrorMessage="1" sqref="K34:K53 K58:K79 K81:K145" xr:uid="{07C6AC15-9FF6-4589-AA6A-AEC81C3BFB82}">
      <formula1>계정</formula1>
    </dataValidation>
    <dataValidation type="list" allowBlank="1" showInputMessage="1" showErrorMessage="1" sqref="C34:C53 C58:C145 L34:L53 L58:L79 L81:L145" xr:uid="{96D33DC9-B38A-418A-B220-E02E4BBFB983}">
      <formula1>대분류</formula1>
    </dataValidation>
    <dataValidation type="list" allowBlank="1" showInputMessage="1" showErrorMessage="1" sqref="D58:D145 M58:M79 D34:D53 M34:M53 M81:M145" xr:uid="{7A03F755-7291-4C84-8942-3010F62AF9EB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773D-298B-41C1-B6DC-F1315DAFD6A1}">
  <sheetPr codeName="Sheet34">
    <tabColor theme="4"/>
    <pageSetUpPr autoPageBreaks="0" fitToPage="1"/>
  </sheetPr>
  <dimension ref="A1:AH425"/>
  <sheetViews>
    <sheetView showGridLines="0" topLeftCell="A25" zoomScale="90" zoomScaleNormal="90" zoomScaleSheetLayoutView="40" workbookViewId="0">
      <selection activeCell="R37" sqref="R37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33" width="8.85546875" style="1" customWidth="1"/>
    <col min="34" max="16384" width="8.85546875" style="1"/>
  </cols>
  <sheetData>
    <row r="1" spans="1:34" ht="16.5" customHeight="1">
      <c r="A1" s="524">
        <f>메인!$R$3</f>
        <v>2025</v>
      </c>
      <c r="B1" s="883" t="s">
        <v>142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174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4" ht="16.5" customHeight="1">
      <c r="A2" s="525">
        <f>메인!$J$11</f>
        <v>6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174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</row>
    <row r="3" spans="1:34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199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</row>
    <row r="4" spans="1:34" ht="17.45" customHeight="1"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</row>
    <row r="5" spans="1:34" ht="19.899999999999999" customHeight="1">
      <c r="B5" s="64" t="s">
        <v>77</v>
      </c>
      <c r="C5" s="67">
        <f>SUM($C$32+$C$56)</f>
        <v>0</v>
      </c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92"/>
      <c r="S5" s="40"/>
      <c r="T5" s="40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</row>
    <row r="6" spans="1:34" ht="19.899999999999999" customHeight="1">
      <c r="B6" s="64" t="s">
        <v>78</v>
      </c>
      <c r="C6" s="89">
        <f>SUM($K$32+$L$56)</f>
        <v>0</v>
      </c>
      <c r="G6" s="469"/>
      <c r="H6" s="113"/>
      <c r="J6" s="572"/>
      <c r="K6" s="503"/>
      <c r="L6" s="503"/>
      <c r="M6" s="503"/>
      <c r="N6" s="503"/>
      <c r="O6" s="503"/>
      <c r="P6" s="503"/>
      <c r="Q6" s="456"/>
      <c r="R6" s="574"/>
      <c r="S6" s="503"/>
      <c r="T6" s="503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</row>
    <row r="7" spans="1:34" ht="19.899999999999999" customHeight="1">
      <c r="B7" s="70" t="s">
        <v>48</v>
      </c>
      <c r="C7" s="65">
        <f>$C$5-$C$6</f>
        <v>0</v>
      </c>
      <c r="J7" s="573"/>
      <c r="K7" s="504"/>
      <c r="L7" s="504"/>
      <c r="M7" s="504"/>
      <c r="N7" s="504"/>
      <c r="O7" s="504"/>
      <c r="P7" s="504"/>
      <c r="Q7" s="457"/>
      <c r="R7" s="575"/>
      <c r="S7" s="504"/>
      <c r="T7" s="504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</row>
    <row r="8" spans="1:34" ht="19.899999999999999" customHeight="1">
      <c r="E8" s="3"/>
      <c r="F8" s="3"/>
      <c r="G8" s="529" t="s">
        <v>281</v>
      </c>
      <c r="H8" s="530">
        <f ca="1">COUNTIF(B10:H28,"무지출")</f>
        <v>30</v>
      </c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</row>
    <row r="9" spans="1:34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</row>
    <row r="10" spans="1:34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</row>
    <row r="11" spans="1:34" ht="19.899999999999999" customHeight="1">
      <c r="B11" s="521">
        <f>DATE($A$1,$A$2,1)-WEEKDAY(DATE($A$1,$A$2,1))+1</f>
        <v>45809</v>
      </c>
      <c r="C11" s="522">
        <f>B11+1</f>
        <v>45810</v>
      </c>
      <c r="D11" s="522">
        <f t="shared" ref="D11:H11" si="0">C11+1</f>
        <v>45811</v>
      </c>
      <c r="E11" s="522">
        <f t="shared" si="0"/>
        <v>45812</v>
      </c>
      <c r="F11" s="522">
        <f t="shared" si="0"/>
        <v>45813</v>
      </c>
      <c r="G11" s="522">
        <f t="shared" si="0"/>
        <v>45814</v>
      </c>
      <c r="H11" s="523">
        <f t="shared" si="0"/>
        <v>45815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VLOOKUP(J11,예산!$B$41:$N$53,7,FALSE)</f>
        <v>0</v>
      </c>
      <c r="M11" s="548">
        <f t="shared" ref="M11:M23" si="1">L11-K11</f>
        <v>0</v>
      </c>
      <c r="N11" s="567">
        <f>VLOOKUP(J11,'5월'!$J$10:$K$23,2,FALSE)</f>
        <v>0</v>
      </c>
      <c r="O11" s="569">
        <f t="shared" ref="O11:O23" si="2">K11-N11</f>
        <v>0</v>
      </c>
      <c r="P11" s="3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</row>
    <row r="12" spans="1:34" ht="19.899999999999999" customHeight="1">
      <c r="B12" s="886" t="str">
        <f t="shared" ref="B12:H12" ca="1" si="3">IF(MONTH(B11)&lt;&gt;$A$2,"",IF(AND(SUMIF($J$80:$J$164,B11,$R$80:$R$164)=0,B11&lt;TODAY()),"무지출",SUMIF($J$80:$J$164,B11,$R$80:$R$164)))</f>
        <v>무지출</v>
      </c>
      <c r="C12" s="888" t="str">
        <f t="shared" ca="1" si="3"/>
        <v>무지출</v>
      </c>
      <c r="D12" s="888" t="str">
        <f t="shared" ca="1" si="3"/>
        <v>무지출</v>
      </c>
      <c r="E12" s="888" t="str">
        <f t="shared" ca="1" si="3"/>
        <v>무지출</v>
      </c>
      <c r="F12" s="888" t="str">
        <f t="shared" ca="1" si="3"/>
        <v>무지출</v>
      </c>
      <c r="G12" s="888" t="str">
        <f t="shared" ca="1" si="3"/>
        <v>무지출</v>
      </c>
      <c r="H12" s="890" t="str">
        <f t="shared" ca="1" si="3"/>
        <v>무지출</v>
      </c>
      <c r="J12" s="475" t="str">
        <f>항목!J$3</f>
        <v>교육비</v>
      </c>
      <c r="K12" s="546">
        <f t="shared" ref="K12:K23" si="4">SUMIF($L$58:$L$300,J12,$R$58:$R$300)</f>
        <v>0</v>
      </c>
      <c r="L12" s="546">
        <f>VLOOKUP(J12,예산!$B$41:$N$53,7,FALSE)</f>
        <v>0</v>
      </c>
      <c r="M12" s="548">
        <f t="shared" si="1"/>
        <v>0</v>
      </c>
      <c r="N12" s="567">
        <f>VLOOKUP(J12,'5월'!$J$10:$K$23,2,FALSE)</f>
        <v>0</v>
      </c>
      <c r="O12" s="569">
        <f t="shared" si="2"/>
        <v>0</v>
      </c>
      <c r="P12" s="3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</row>
    <row r="13" spans="1:34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항목!G$3</f>
        <v>생활용품비</v>
      </c>
      <c r="K13" s="546">
        <f t="shared" si="4"/>
        <v>0</v>
      </c>
      <c r="L13" s="546">
        <f>VLOOKUP(J13,예산!$B$41:$N$53,7,FALSE)</f>
        <v>0</v>
      </c>
      <c r="M13" s="548">
        <f t="shared" si="1"/>
        <v>0</v>
      </c>
      <c r="N13" s="567">
        <f>VLOOKUP(J13,'5월'!$J$10:$K$23,2,FALSE)</f>
        <v>0</v>
      </c>
      <c r="O13" s="569">
        <f t="shared" si="2"/>
        <v>0</v>
      </c>
      <c r="P13" s="3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</row>
    <row r="14" spans="1:34" ht="19.899999999999999" customHeight="1">
      <c r="B14" s="521">
        <f>B11+7</f>
        <v>45816</v>
      </c>
      <c r="C14" s="522">
        <f t="shared" ref="C14:H14" si="5">C11+7</f>
        <v>45817</v>
      </c>
      <c r="D14" s="522">
        <f t="shared" si="5"/>
        <v>45818</v>
      </c>
      <c r="E14" s="522">
        <f t="shared" si="5"/>
        <v>45819</v>
      </c>
      <c r="F14" s="522">
        <f t="shared" si="5"/>
        <v>45820</v>
      </c>
      <c r="G14" s="522">
        <f t="shared" si="5"/>
        <v>45821</v>
      </c>
      <c r="H14" s="523">
        <f t="shared" si="5"/>
        <v>45822</v>
      </c>
      <c r="J14" s="475" t="str">
        <f>항목!P$3</f>
        <v>용돈</v>
      </c>
      <c r="K14" s="546">
        <f t="shared" si="4"/>
        <v>0</v>
      </c>
      <c r="L14" s="546">
        <f>VLOOKUP(J14,예산!$B$41:$N$53,7,FALSE)</f>
        <v>0</v>
      </c>
      <c r="M14" s="548">
        <f t="shared" si="1"/>
        <v>0</v>
      </c>
      <c r="N14" s="567">
        <f>VLOOKUP(J14,'5월'!$J$10:$K$23,2,FALSE)</f>
        <v>0</v>
      </c>
      <c r="O14" s="569">
        <f t="shared" si="2"/>
        <v>0</v>
      </c>
      <c r="P14" s="3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</row>
    <row r="15" spans="1:34" ht="19.899999999999999" customHeight="1">
      <c r="B15" s="886" t="str">
        <f t="shared" ref="B15:H15" ca="1" si="6">IF(MONTH(B14)&lt;&gt;$A$2,"",IF(AND(SUMIF($J$80:$J$164,B14,$R$80:$R$164)=0,B14&lt;TODAY()),"무지출",SUMIF($J$80:$J$164,B14,$R$80:$R$164)))</f>
        <v>무지출</v>
      </c>
      <c r="C15" s="888" t="str">
        <f t="shared" ca="1" si="6"/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항목!O$3</f>
        <v>경조사회비</v>
      </c>
      <c r="K15" s="546">
        <f t="shared" si="4"/>
        <v>0</v>
      </c>
      <c r="L15" s="546">
        <f>VLOOKUP(J15,예산!$B$41:$N$53,7,FALSE)</f>
        <v>0</v>
      </c>
      <c r="M15" s="548">
        <f t="shared" si="1"/>
        <v>0</v>
      </c>
      <c r="N15" s="567">
        <f>VLOOKUP(J15,'5월'!$J$10:$K$23,2,FALSE)</f>
        <v>0</v>
      </c>
      <c r="O15" s="569">
        <f t="shared" si="2"/>
        <v>0</v>
      </c>
      <c r="P15" s="3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</row>
    <row r="16" spans="1:34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항목!M$3</f>
        <v>유류교통비</v>
      </c>
      <c r="K16" s="546">
        <f t="shared" si="4"/>
        <v>0</v>
      </c>
      <c r="L16" s="546">
        <f>VLOOKUP(J16,예산!$B$41:$N$53,7,FALSE)</f>
        <v>0</v>
      </c>
      <c r="M16" s="548">
        <f t="shared" si="1"/>
        <v>0</v>
      </c>
      <c r="N16" s="567">
        <f>VLOOKUP(J16,'5월'!$J$10:$K$23,2,FALSE)</f>
        <v>0</v>
      </c>
      <c r="O16" s="569">
        <f t="shared" si="2"/>
        <v>0</v>
      </c>
      <c r="P16" s="3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</row>
    <row r="17" spans="2:34" ht="19.899999999999999" customHeight="1">
      <c r="B17" s="521">
        <f>B11+14</f>
        <v>45823</v>
      </c>
      <c r="C17" s="522">
        <f t="shared" ref="C17:H17" si="7">C11+14</f>
        <v>45824</v>
      </c>
      <c r="D17" s="522">
        <f t="shared" si="7"/>
        <v>45825</v>
      </c>
      <c r="E17" s="522">
        <f t="shared" si="7"/>
        <v>45826</v>
      </c>
      <c r="F17" s="522">
        <f t="shared" si="7"/>
        <v>45827</v>
      </c>
      <c r="G17" s="522">
        <f t="shared" si="7"/>
        <v>45828</v>
      </c>
      <c r="H17" s="523">
        <f t="shared" si="7"/>
        <v>45829</v>
      </c>
      <c r="J17" s="475" t="str">
        <f>항목!L$3</f>
        <v>의료비</v>
      </c>
      <c r="K17" s="546">
        <f t="shared" si="4"/>
        <v>0</v>
      </c>
      <c r="L17" s="546">
        <f>VLOOKUP(J17,예산!$B$41:$N$53,7,FALSE)</f>
        <v>0</v>
      </c>
      <c r="M17" s="548">
        <f t="shared" si="1"/>
        <v>0</v>
      </c>
      <c r="N17" s="567">
        <f>VLOOKUP(J17,'5월'!$J$10:$K$23,2,FALSE)</f>
        <v>0</v>
      </c>
      <c r="O17" s="569">
        <f t="shared" si="2"/>
        <v>0</v>
      </c>
      <c r="P17" s="3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</row>
    <row r="18" spans="2:34" ht="19.899999999999999" customHeight="1">
      <c r="B18" s="886" t="str">
        <f t="shared" ref="B18:H18" ca="1" si="8">IF(MONTH(B17)&lt;&gt;$A$2,"",IF(AND(SUMIF($J$80:$J$164,B17,$R$80:$R$164)=0,B17&lt;TODAY()),"무지출",SUMIF($J$80:$J$164,B17,$R$80:$R$164)))</f>
        <v>무지출</v>
      </c>
      <c r="C18" s="888" t="str">
        <f t="shared" ca="1" si="8"/>
        <v>무지출</v>
      </c>
      <c r="D18" s="888" t="str">
        <f t="shared" ca="1" si="8"/>
        <v>무지출</v>
      </c>
      <c r="E18" s="888" t="str">
        <f t="shared" ca="1" si="8"/>
        <v>무지출</v>
      </c>
      <c r="F18" s="888" t="str">
        <f t="shared" ca="1" si="8"/>
        <v>무지출</v>
      </c>
      <c r="G18" s="888" t="str">
        <f t="shared" ca="1" si="8"/>
        <v>무지출</v>
      </c>
      <c r="H18" s="890" t="str">
        <f t="shared" ca="1" si="8"/>
        <v>무지출</v>
      </c>
      <c r="J18" s="475" t="str">
        <f>항목!E$3</f>
        <v>식비</v>
      </c>
      <c r="K18" s="546">
        <f t="shared" si="4"/>
        <v>0</v>
      </c>
      <c r="L18" s="546">
        <f>VLOOKUP(J18,예산!$B$41:$N$53,7,FALSE)</f>
        <v>0</v>
      </c>
      <c r="M18" s="548">
        <f t="shared" si="1"/>
        <v>0</v>
      </c>
      <c r="N18" s="567">
        <f>VLOOKUP(J18,'5월'!$J$10:$K$23,2,FALSE)</f>
        <v>0</v>
      </c>
      <c r="O18" s="569">
        <f t="shared" si="2"/>
        <v>0</v>
      </c>
      <c r="P18" s="3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</row>
    <row r="19" spans="2:34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항목!I$3</f>
        <v>의류미용비</v>
      </c>
      <c r="K19" s="546">
        <f t="shared" si="4"/>
        <v>0</v>
      </c>
      <c r="L19" s="546">
        <f>VLOOKUP(J19,예산!$B$41:$N$53,7,FALSE)</f>
        <v>0</v>
      </c>
      <c r="M19" s="548">
        <f t="shared" si="1"/>
        <v>0</v>
      </c>
      <c r="N19" s="567">
        <f>VLOOKUP(J19,'5월'!$J$10:$K$23,2,FALSE)</f>
        <v>0</v>
      </c>
      <c r="O19" s="569">
        <f t="shared" si="2"/>
        <v>0</v>
      </c>
      <c r="P19" s="3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</row>
    <row r="20" spans="2:34" ht="19.899999999999999" customHeight="1">
      <c r="B20" s="521">
        <f>B11+21</f>
        <v>45830</v>
      </c>
      <c r="C20" s="522">
        <f t="shared" ref="C20:H20" si="9">C11+21</f>
        <v>45831</v>
      </c>
      <c r="D20" s="522">
        <f t="shared" si="9"/>
        <v>45832</v>
      </c>
      <c r="E20" s="522">
        <f t="shared" si="9"/>
        <v>45833</v>
      </c>
      <c r="F20" s="522">
        <f t="shared" si="9"/>
        <v>45834</v>
      </c>
      <c r="G20" s="522">
        <f t="shared" si="9"/>
        <v>45835</v>
      </c>
      <c r="H20" s="523">
        <f t="shared" si="9"/>
        <v>45836</v>
      </c>
      <c r="J20" s="475" t="str">
        <f>항목!F$3</f>
        <v>주거비</v>
      </c>
      <c r="K20" s="546">
        <f t="shared" si="4"/>
        <v>0</v>
      </c>
      <c r="L20" s="546">
        <f>VLOOKUP(J20,예산!$B$41:$N$53,7,FALSE)</f>
        <v>0</v>
      </c>
      <c r="M20" s="548">
        <f t="shared" si="1"/>
        <v>0</v>
      </c>
      <c r="N20" s="567">
        <f>VLOOKUP(J20,'5월'!$J$10:$K$23,2,FALSE)</f>
        <v>0</v>
      </c>
      <c r="O20" s="569">
        <f t="shared" si="2"/>
        <v>0</v>
      </c>
      <c r="P20" s="3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</row>
    <row r="21" spans="2:34" ht="19.899999999999999" customHeight="1">
      <c r="B21" s="886" t="str">
        <f t="shared" ref="B21:H21" ca="1" si="10">IF(MONTH(B20)&lt;&gt;$A$2,"",IF(AND(SUMIF($J$80:$J$164,B20,$R$80:$R$164)=0,B20&lt;TODAY()),"무지출",SUMIF($J$80:$J$164,B20,$R$80:$R$164)))</f>
        <v>무지출</v>
      </c>
      <c r="C21" s="888" t="str">
        <f t="shared" ca="1" si="10"/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항목!H$3</f>
        <v>반려동물비</v>
      </c>
      <c r="K21" s="546">
        <f t="shared" si="4"/>
        <v>0</v>
      </c>
      <c r="L21" s="546">
        <f>VLOOKUP(J21,예산!$B$41:$N$53,7,FALSE)</f>
        <v>0</v>
      </c>
      <c r="M21" s="548">
        <f t="shared" si="1"/>
        <v>0</v>
      </c>
      <c r="N21" s="567">
        <f>VLOOKUP(J21,'5월'!$J$10:$K$23,2,FALSE)</f>
        <v>0</v>
      </c>
      <c r="O21" s="569">
        <f t="shared" si="2"/>
        <v>0</v>
      </c>
      <c r="P21" s="3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</row>
    <row r="22" spans="2:34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항목!K$3</f>
        <v>문화생활비</v>
      </c>
      <c r="K22" s="546">
        <f t="shared" si="4"/>
        <v>0</v>
      </c>
      <c r="L22" s="546">
        <f>VLOOKUP(J22,예산!$B$41:$N$53,7,FALSE)</f>
        <v>0</v>
      </c>
      <c r="M22" s="548">
        <f t="shared" si="1"/>
        <v>0</v>
      </c>
      <c r="N22" s="567">
        <f>VLOOKUP(J22,'5월'!$J$10:$K$23,2,FALSE)</f>
        <v>0</v>
      </c>
      <c r="O22" s="569">
        <f t="shared" si="2"/>
        <v>0</v>
      </c>
      <c r="P22" s="3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</row>
    <row r="23" spans="2:34" ht="19.899999999999999" customHeight="1">
      <c r="B23" s="521">
        <f>B11+28</f>
        <v>45837</v>
      </c>
      <c r="C23" s="522">
        <f t="shared" ref="C23:H23" si="11">C11+28</f>
        <v>45838</v>
      </c>
      <c r="D23" s="522">
        <f t="shared" si="11"/>
        <v>45839</v>
      </c>
      <c r="E23" s="522">
        <f t="shared" si="11"/>
        <v>45840</v>
      </c>
      <c r="F23" s="522">
        <f t="shared" si="11"/>
        <v>45841</v>
      </c>
      <c r="G23" s="522">
        <f t="shared" si="11"/>
        <v>45842</v>
      </c>
      <c r="H23" s="523">
        <f t="shared" si="11"/>
        <v>45843</v>
      </c>
      <c r="J23" s="436" t="str">
        <f>항목!Q$3</f>
        <v>추가항목</v>
      </c>
      <c r="K23" s="547">
        <f t="shared" si="4"/>
        <v>0</v>
      </c>
      <c r="L23" s="547">
        <f>VLOOKUP(J23,예산!$B$41:$N$53,7,FALSE)</f>
        <v>0</v>
      </c>
      <c r="M23" s="549">
        <f t="shared" si="1"/>
        <v>0</v>
      </c>
      <c r="N23" s="568">
        <f>VLOOKUP(J23,'5월'!$J$10:$K$23,2,FALSE)</f>
        <v>0</v>
      </c>
      <c r="O23" s="570">
        <f t="shared" si="2"/>
        <v>0</v>
      </c>
      <c r="P23" s="3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</row>
    <row r="24" spans="2:34" ht="19.899999999999999" customHeight="1">
      <c r="B24" s="886" t="str">
        <f t="shared" ref="B24:H24" ca="1" si="12">IF(MONTH(B23)&lt;&gt;$A$2,"",IF(AND(SUMIF($J$80:$J$164,B23,$R$80:$R$164)=0,B23&lt;TODAY()),"무지출",SUMIF($J$80:$J$164,B23,$R$80:$R$164)))</f>
        <v>무지출</v>
      </c>
      <c r="C24" s="888" t="str">
        <f t="shared" ca="1" si="12"/>
        <v>무지출</v>
      </c>
      <c r="D24" s="888" t="str">
        <f t="shared" ca="1" si="12"/>
        <v/>
      </c>
      <c r="E24" s="888" t="str">
        <f t="shared" ca="1" si="12"/>
        <v/>
      </c>
      <c r="F24" s="888" t="str">
        <f t="shared" ca="1" si="12"/>
        <v/>
      </c>
      <c r="G24" s="888" t="str">
        <f t="shared" ca="1" si="12"/>
        <v/>
      </c>
      <c r="H24" s="890" t="str">
        <f t="shared" ca="1" si="12"/>
        <v/>
      </c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</row>
    <row r="25" spans="2:34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</row>
    <row r="26" spans="2:34" ht="19.899999999999999" customHeight="1">
      <c r="B26" s="521">
        <f>B11+35</f>
        <v>45844</v>
      </c>
      <c r="C26" s="522">
        <f t="shared" ref="C26:H26" si="13">C11+35</f>
        <v>45845</v>
      </c>
      <c r="D26" s="522">
        <f t="shared" si="13"/>
        <v>45846</v>
      </c>
      <c r="E26" s="522">
        <f t="shared" si="13"/>
        <v>45847</v>
      </c>
      <c r="F26" s="522">
        <f t="shared" si="13"/>
        <v>45848</v>
      </c>
      <c r="G26" s="522">
        <f t="shared" si="13"/>
        <v>45849</v>
      </c>
      <c r="H26" s="523">
        <f t="shared" si="13"/>
        <v>45850</v>
      </c>
      <c r="J26" s="577"/>
      <c r="K26" s="474"/>
      <c r="L26" s="474"/>
      <c r="M26" s="474"/>
      <c r="N26" s="474"/>
      <c r="O26" s="474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</row>
    <row r="27" spans="2:34" ht="19.899999999999999" customHeight="1">
      <c r="B27" s="886" t="str">
        <f t="shared" ref="B27:H27" ca="1" si="14">IF(MONTH(B26)&lt;&gt;$A$2,"",IF(AND(SUMIF($J$80:$J$164,B26,$R$80:$R$164)=0,B26&lt;TODAY()),"무지출",SUMIF($J$80:$J$164,B26,$R$80:$R$164)))</f>
        <v/>
      </c>
      <c r="C27" s="888" t="str">
        <f t="shared" ca="1" si="14"/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577"/>
      <c r="K27" s="474"/>
      <c r="L27" s="474"/>
      <c r="M27" s="474"/>
      <c r="N27" s="474"/>
      <c r="O27" s="474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</row>
    <row r="28" spans="2:34" ht="19.899999999999999" customHeight="1">
      <c r="B28" s="886"/>
      <c r="C28" s="888"/>
      <c r="D28" s="888"/>
      <c r="E28" s="888"/>
      <c r="F28" s="888"/>
      <c r="G28" s="888"/>
      <c r="H28" s="890"/>
      <c r="J28" s="577"/>
      <c r="K28" s="474"/>
      <c r="L28" s="474"/>
      <c r="M28" s="474"/>
      <c r="N28" s="474"/>
      <c r="O28" s="474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</row>
    <row r="29" spans="2:34" ht="19.899999999999999" customHeight="1"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</row>
    <row r="30" spans="2:34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</row>
    <row r="31" spans="2:34" ht="10.15" customHeight="1"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</row>
    <row r="32" spans="2:34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N32" s="90"/>
      <c r="P32" s="469"/>
      <c r="Q32" s="113"/>
      <c r="R32" s="40"/>
      <c r="S32" s="40"/>
      <c r="U32" s="112"/>
      <c r="V32" s="176"/>
      <c r="W32" s="175"/>
      <c r="X32" s="91"/>
      <c r="Y32" s="177"/>
      <c r="Z32" s="178"/>
      <c r="AA32" s="179"/>
      <c r="AB32" s="112"/>
      <c r="AC32" s="175"/>
      <c r="AD32" s="175"/>
      <c r="AE32" s="175"/>
      <c r="AF32" s="112"/>
      <c r="AG32" s="112"/>
      <c r="AH32" s="112"/>
    </row>
    <row r="33" spans="2:34" ht="19.899999999999999" customHeight="1" thickBot="1">
      <c r="B33" s="37" t="s">
        <v>0</v>
      </c>
      <c r="C33" s="38" t="s">
        <v>8</v>
      </c>
      <c r="D33" s="38" t="s">
        <v>27</v>
      </c>
      <c r="E33" s="563" t="s">
        <v>28</v>
      </c>
      <c r="F33" s="578"/>
      <c r="G33" s="564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566" t="s">
        <v>258</v>
      </c>
      <c r="Q33" s="564" t="s">
        <v>271</v>
      </c>
      <c r="R33" s="38" t="s">
        <v>257</v>
      </c>
      <c r="S33" s="563" t="s">
        <v>67</v>
      </c>
      <c r="T33" s="578"/>
      <c r="U33" s="112"/>
      <c r="V33" s="180"/>
      <c r="W33" s="175"/>
      <c r="X33" s="180"/>
      <c r="Y33" s="180"/>
      <c r="Z33" s="180"/>
      <c r="AA33" s="180"/>
      <c r="AB33" s="180"/>
      <c r="AC33" s="180"/>
      <c r="AD33" s="180"/>
      <c r="AE33" s="180"/>
      <c r="AF33" s="180"/>
      <c r="AG33" s="112"/>
      <c r="AH33" s="112"/>
    </row>
    <row r="34" spans="2:34" ht="18" customHeight="1">
      <c r="B34" s="8"/>
      <c r="C34" s="9"/>
      <c r="D34" s="9"/>
      <c r="E34" s="479"/>
      <c r="F34" s="304"/>
      <c r="G34" s="554"/>
      <c r="H34" s="11"/>
      <c r="I34" s="3"/>
      <c r="J34" s="8"/>
      <c r="K34" s="9"/>
      <c r="L34" s="9"/>
      <c r="M34" s="9"/>
      <c r="N34" s="480"/>
      <c r="O34" s="535"/>
      <c r="P34" s="43"/>
      <c r="Q34" s="539"/>
      <c r="R34" s="637" t="str">
        <f>IF(P34="","",P34-Q34)</f>
        <v/>
      </c>
      <c r="S34" s="97"/>
      <c r="T34" s="550"/>
      <c r="U34" s="112"/>
      <c r="V34" s="184"/>
      <c r="W34" s="185"/>
      <c r="X34" s="181"/>
      <c r="Y34" s="182"/>
      <c r="Z34" s="182"/>
      <c r="AA34" s="182"/>
      <c r="AB34" s="183"/>
      <c r="AC34" s="186"/>
      <c r="AD34" s="187"/>
      <c r="AE34" s="184"/>
      <c r="AF34" s="188"/>
      <c r="AG34" s="112"/>
      <c r="AH34" s="112"/>
    </row>
    <row r="35" spans="2:34" ht="18" customHeight="1">
      <c r="B35" s="8"/>
      <c r="C35" s="9"/>
      <c r="D35" s="9"/>
      <c r="E35" s="479"/>
      <c r="F35" s="304"/>
      <c r="G35" s="554"/>
      <c r="H35" s="7"/>
      <c r="I35" s="3"/>
      <c r="J35" s="8"/>
      <c r="K35" s="9"/>
      <c r="L35" s="9"/>
      <c r="M35" s="9"/>
      <c r="N35" s="480"/>
      <c r="O35" s="535"/>
      <c r="P35" s="43"/>
      <c r="Q35" s="539"/>
      <c r="R35" s="637" t="str">
        <f t="shared" ref="R35:R53" si="15">IF(P35="","",P35-Q35)</f>
        <v/>
      </c>
      <c r="S35" s="97"/>
      <c r="T35" s="550"/>
      <c r="U35" s="112"/>
      <c r="V35" s="184"/>
      <c r="W35" s="185"/>
      <c r="X35" s="181"/>
      <c r="Y35" s="182"/>
      <c r="Z35" s="182"/>
      <c r="AA35" s="182"/>
      <c r="AB35" s="183"/>
      <c r="AC35" s="186"/>
      <c r="AD35" s="187"/>
      <c r="AE35" s="184"/>
      <c r="AF35" s="188"/>
      <c r="AG35" s="112"/>
      <c r="AH35" s="112"/>
    </row>
    <row r="36" spans="2:34" ht="18" customHeight="1">
      <c r="B36" s="8"/>
      <c r="C36" s="5"/>
      <c r="D36" s="5"/>
      <c r="E36" s="480"/>
      <c r="F36" s="571"/>
      <c r="G36" s="535"/>
      <c r="H36" s="7"/>
      <c r="I36" s="3"/>
      <c r="J36" s="8"/>
      <c r="K36" s="9"/>
      <c r="L36" s="9"/>
      <c r="M36" s="9"/>
      <c r="N36" s="480"/>
      <c r="O36" s="535"/>
      <c r="P36" s="43"/>
      <c r="Q36" s="539"/>
      <c r="R36" s="637" t="str">
        <f t="shared" si="15"/>
        <v/>
      </c>
      <c r="S36" s="97"/>
      <c r="T36" s="550"/>
      <c r="U36" s="112"/>
      <c r="V36" s="184"/>
      <c r="W36" s="185"/>
      <c r="X36" s="181"/>
      <c r="Y36" s="182"/>
      <c r="Z36" s="182"/>
      <c r="AA36" s="182"/>
      <c r="AB36" s="183"/>
      <c r="AC36" s="186"/>
      <c r="AD36" s="187"/>
      <c r="AE36" s="184"/>
      <c r="AF36" s="188"/>
      <c r="AG36" s="112"/>
      <c r="AH36" s="112"/>
    </row>
    <row r="37" spans="2:34" ht="18" customHeight="1">
      <c r="B37" s="8"/>
      <c r="C37" s="5"/>
      <c r="D37" s="5"/>
      <c r="E37" s="480"/>
      <c r="F37" s="571"/>
      <c r="G37" s="535"/>
      <c r="H37" s="7"/>
      <c r="I37" s="3"/>
      <c r="J37" s="8"/>
      <c r="K37" s="9"/>
      <c r="L37" s="9"/>
      <c r="M37" s="9"/>
      <c r="N37" s="480"/>
      <c r="O37" s="535"/>
      <c r="P37" s="43"/>
      <c r="Q37" s="539"/>
      <c r="R37" s="637" t="str">
        <f t="shared" si="15"/>
        <v/>
      </c>
      <c r="S37" s="97"/>
      <c r="T37" s="550"/>
      <c r="U37" s="112"/>
      <c r="V37" s="184"/>
      <c r="W37" s="185"/>
      <c r="X37" s="181"/>
      <c r="Y37" s="182"/>
      <c r="Z37" s="182"/>
      <c r="AA37" s="182"/>
      <c r="AB37" s="183"/>
      <c r="AC37" s="186"/>
      <c r="AD37" s="187"/>
      <c r="AE37" s="184"/>
      <c r="AF37" s="188"/>
      <c r="AG37" s="112"/>
      <c r="AH37" s="112"/>
    </row>
    <row r="38" spans="2:34" ht="18" customHeight="1">
      <c r="B38" s="8"/>
      <c r="C38" s="5"/>
      <c r="D38" s="5"/>
      <c r="E38" s="480"/>
      <c r="F38" s="571"/>
      <c r="G38" s="535"/>
      <c r="H38" s="7"/>
      <c r="I38" s="3"/>
      <c r="J38" s="8"/>
      <c r="K38" s="9"/>
      <c r="L38" s="9"/>
      <c r="M38" s="9"/>
      <c r="N38" s="480"/>
      <c r="O38" s="535"/>
      <c r="P38" s="43"/>
      <c r="Q38" s="539"/>
      <c r="R38" s="637" t="str">
        <f t="shared" si="15"/>
        <v/>
      </c>
      <c r="S38" s="97"/>
      <c r="T38" s="550"/>
      <c r="U38" s="112"/>
      <c r="V38" s="184"/>
      <c r="W38" s="185"/>
      <c r="X38" s="181"/>
      <c r="Y38" s="182"/>
      <c r="Z38" s="182"/>
      <c r="AA38" s="182"/>
      <c r="AB38" s="183"/>
      <c r="AC38" s="186"/>
      <c r="AD38" s="187"/>
      <c r="AE38" s="184"/>
      <c r="AF38" s="188"/>
      <c r="AG38" s="112"/>
      <c r="AH38" s="112"/>
    </row>
    <row r="39" spans="2:34" ht="18" customHeight="1">
      <c r="B39" s="8"/>
      <c r="C39" s="5"/>
      <c r="D39" s="5"/>
      <c r="E39" s="480"/>
      <c r="F39" s="571"/>
      <c r="G39" s="535"/>
      <c r="H39" s="7"/>
      <c r="I39" s="3"/>
      <c r="J39" s="8"/>
      <c r="K39" s="9"/>
      <c r="L39" s="9"/>
      <c r="M39" s="9"/>
      <c r="N39" s="480"/>
      <c r="O39" s="535"/>
      <c r="P39" s="43"/>
      <c r="Q39" s="539"/>
      <c r="R39" s="637" t="str">
        <f t="shared" si="15"/>
        <v/>
      </c>
      <c r="S39" s="97"/>
      <c r="T39" s="550"/>
      <c r="U39" s="112"/>
      <c r="V39" s="184"/>
      <c r="W39" s="185"/>
      <c r="X39" s="181"/>
      <c r="Y39" s="182"/>
      <c r="Z39" s="182"/>
      <c r="AA39" s="182"/>
      <c r="AB39" s="183"/>
      <c r="AC39" s="186"/>
      <c r="AD39" s="187"/>
      <c r="AE39" s="184"/>
      <c r="AF39" s="188"/>
      <c r="AG39" s="112"/>
      <c r="AH39" s="112"/>
    </row>
    <row r="40" spans="2:34" ht="18" customHeight="1">
      <c r="B40" s="8"/>
      <c r="C40" s="5"/>
      <c r="D40" s="5"/>
      <c r="E40" s="480"/>
      <c r="F40" s="571"/>
      <c r="G40" s="535"/>
      <c r="H40" s="7"/>
      <c r="I40" s="3"/>
      <c r="J40" s="8"/>
      <c r="K40" s="9"/>
      <c r="L40" s="9"/>
      <c r="M40" s="9"/>
      <c r="N40" s="480"/>
      <c r="O40" s="535"/>
      <c r="P40" s="507"/>
      <c r="Q40" s="539"/>
      <c r="R40" s="637" t="str">
        <f t="shared" si="15"/>
        <v/>
      </c>
      <c r="S40" s="97"/>
      <c r="T40" s="550"/>
      <c r="U40" s="112"/>
      <c r="V40" s="184"/>
      <c r="W40" s="185"/>
      <c r="X40" s="181"/>
      <c r="Y40" s="182"/>
      <c r="Z40" s="182"/>
      <c r="AA40" s="182"/>
      <c r="AB40" s="183"/>
      <c r="AC40" s="186"/>
      <c r="AD40" s="187"/>
      <c r="AE40" s="184"/>
      <c r="AF40" s="188"/>
      <c r="AG40" s="112"/>
      <c r="AH40" s="112"/>
    </row>
    <row r="41" spans="2:34" ht="18" customHeight="1">
      <c r="B41" s="8"/>
      <c r="C41" s="5"/>
      <c r="D41" s="5"/>
      <c r="E41" s="480"/>
      <c r="F41" s="571"/>
      <c r="G41" s="535"/>
      <c r="H41" s="7"/>
      <c r="I41" s="3"/>
      <c r="J41" s="8"/>
      <c r="K41" s="9"/>
      <c r="L41" s="9"/>
      <c r="M41" s="9"/>
      <c r="N41" s="480"/>
      <c r="O41" s="535"/>
      <c r="P41" s="507"/>
      <c r="Q41" s="539"/>
      <c r="R41" s="637" t="str">
        <f t="shared" si="15"/>
        <v/>
      </c>
      <c r="S41" s="97"/>
      <c r="T41" s="550"/>
      <c r="U41" s="112"/>
      <c r="V41" s="184"/>
      <c r="W41" s="185"/>
      <c r="X41" s="181"/>
      <c r="Y41" s="182"/>
      <c r="Z41" s="182"/>
      <c r="AA41" s="182"/>
      <c r="AB41" s="183"/>
      <c r="AC41" s="186"/>
      <c r="AD41" s="187"/>
      <c r="AE41" s="184"/>
      <c r="AF41" s="188"/>
      <c r="AG41" s="112"/>
      <c r="AH41" s="112"/>
    </row>
    <row r="42" spans="2:34" ht="18" customHeight="1">
      <c r="B42" s="8"/>
      <c r="C42" s="5"/>
      <c r="D42" s="5"/>
      <c r="E42" s="480"/>
      <c r="F42" s="571"/>
      <c r="G42" s="535"/>
      <c r="H42" s="7"/>
      <c r="I42" s="3"/>
      <c r="J42" s="8"/>
      <c r="K42" s="9"/>
      <c r="L42" s="9"/>
      <c r="M42" s="9"/>
      <c r="N42" s="480"/>
      <c r="O42" s="535"/>
      <c r="P42" s="507"/>
      <c r="Q42" s="539"/>
      <c r="R42" s="637" t="str">
        <f t="shared" si="15"/>
        <v/>
      </c>
      <c r="S42" s="506"/>
      <c r="T42" s="550"/>
      <c r="U42" s="112"/>
      <c r="V42" s="184"/>
      <c r="W42" s="185"/>
      <c r="X42" s="181"/>
      <c r="Y42" s="182"/>
      <c r="Z42" s="182"/>
      <c r="AA42" s="182"/>
      <c r="AB42" s="183"/>
      <c r="AC42" s="186"/>
      <c r="AD42" s="187"/>
      <c r="AE42" s="184"/>
      <c r="AF42" s="188"/>
      <c r="AG42" s="112"/>
      <c r="AH42" s="112"/>
    </row>
    <row r="43" spans="2:34" ht="18" customHeight="1">
      <c r="B43" s="8"/>
      <c r="C43" s="5"/>
      <c r="D43" s="5"/>
      <c r="E43" s="480"/>
      <c r="F43" s="571"/>
      <c r="G43" s="535"/>
      <c r="H43" s="7"/>
      <c r="I43" s="3"/>
      <c r="J43" s="8"/>
      <c r="K43" s="9"/>
      <c r="L43" s="9"/>
      <c r="M43" s="9"/>
      <c r="N43" s="480"/>
      <c r="O43" s="535"/>
      <c r="P43" s="507"/>
      <c r="Q43" s="539"/>
      <c r="R43" s="637" t="str">
        <f t="shared" si="15"/>
        <v/>
      </c>
      <c r="S43" s="506"/>
      <c r="T43" s="551"/>
      <c r="U43" s="112"/>
      <c r="V43" s="184"/>
      <c r="W43" s="185"/>
      <c r="X43" s="181"/>
      <c r="Y43" s="182"/>
      <c r="Z43" s="182"/>
      <c r="AA43" s="182"/>
      <c r="AB43" s="183"/>
      <c r="AC43" s="186"/>
      <c r="AD43" s="187"/>
      <c r="AE43" s="184"/>
      <c r="AF43" s="188"/>
      <c r="AG43" s="112"/>
      <c r="AH43" s="112"/>
    </row>
    <row r="44" spans="2:34" ht="18" customHeight="1">
      <c r="B44" s="8"/>
      <c r="C44" s="5"/>
      <c r="D44" s="5"/>
      <c r="E44" s="480"/>
      <c r="F44" s="571"/>
      <c r="G44" s="535"/>
      <c r="H44" s="7"/>
      <c r="I44" s="3"/>
      <c r="J44" s="8"/>
      <c r="K44" s="9"/>
      <c r="L44" s="9"/>
      <c r="M44" s="9"/>
      <c r="N44" s="480"/>
      <c r="O44" s="535"/>
      <c r="P44" s="507"/>
      <c r="Q44" s="539"/>
      <c r="R44" s="637" t="str">
        <f t="shared" si="15"/>
        <v/>
      </c>
      <c r="S44" s="506"/>
      <c r="T44" s="551"/>
      <c r="U44" s="112"/>
      <c r="V44" s="184"/>
      <c r="W44" s="185"/>
      <c r="X44" s="181"/>
      <c r="Y44" s="182"/>
      <c r="Z44" s="182"/>
      <c r="AA44" s="182"/>
      <c r="AB44" s="183"/>
      <c r="AC44" s="186"/>
      <c r="AD44" s="187"/>
      <c r="AE44" s="184"/>
      <c r="AF44" s="188"/>
      <c r="AG44" s="112"/>
      <c r="AH44" s="112"/>
    </row>
    <row r="45" spans="2:34" ht="18" customHeight="1">
      <c r="B45" s="8"/>
      <c r="C45" s="5"/>
      <c r="D45" s="5"/>
      <c r="E45" s="480"/>
      <c r="F45" s="571"/>
      <c r="G45" s="535"/>
      <c r="H45" s="7"/>
      <c r="I45" s="3"/>
      <c r="J45" s="8"/>
      <c r="K45" s="9"/>
      <c r="L45" s="9"/>
      <c r="M45" s="9"/>
      <c r="N45" s="480"/>
      <c r="O45" s="535"/>
      <c r="P45" s="507"/>
      <c r="Q45" s="579"/>
      <c r="R45" s="637" t="str">
        <f t="shared" si="15"/>
        <v/>
      </c>
      <c r="S45" s="506"/>
      <c r="T45" s="551"/>
      <c r="U45" s="112"/>
      <c r="V45" s="184"/>
      <c r="W45" s="185"/>
      <c r="X45" s="181"/>
      <c r="Y45" s="182"/>
      <c r="Z45" s="182"/>
      <c r="AA45" s="182"/>
      <c r="AB45" s="183"/>
      <c r="AC45" s="186"/>
      <c r="AD45" s="187"/>
      <c r="AE45" s="184"/>
      <c r="AF45" s="188"/>
      <c r="AG45" s="112"/>
      <c r="AH45" s="112"/>
    </row>
    <row r="46" spans="2:34" ht="18" customHeight="1">
      <c r="B46" s="8"/>
      <c r="C46" s="5"/>
      <c r="D46" s="5"/>
      <c r="E46" s="480"/>
      <c r="F46" s="571"/>
      <c r="G46" s="535"/>
      <c r="H46" s="7"/>
      <c r="I46" s="3"/>
      <c r="J46" s="4"/>
      <c r="K46" s="9"/>
      <c r="L46" s="9"/>
      <c r="M46" s="9"/>
      <c r="N46" s="480"/>
      <c r="O46" s="535"/>
      <c r="P46" s="507"/>
      <c r="Q46" s="579"/>
      <c r="R46" s="637" t="str">
        <f t="shared" si="15"/>
        <v/>
      </c>
      <c r="S46" s="506"/>
      <c r="T46" s="551"/>
      <c r="U46" s="112"/>
      <c r="V46" s="184"/>
      <c r="W46" s="185"/>
      <c r="X46" s="181"/>
      <c r="Y46" s="182"/>
      <c r="Z46" s="182"/>
      <c r="AA46" s="182"/>
      <c r="AB46" s="183"/>
      <c r="AC46" s="186"/>
      <c r="AD46" s="187"/>
      <c r="AE46" s="184"/>
      <c r="AF46" s="188"/>
      <c r="AG46" s="112"/>
      <c r="AH46" s="112"/>
    </row>
    <row r="47" spans="2:34" ht="18" customHeight="1">
      <c r="B47" s="8"/>
      <c r="C47" s="5"/>
      <c r="D47" s="5"/>
      <c r="E47" s="480"/>
      <c r="F47" s="571"/>
      <c r="G47" s="535"/>
      <c r="H47" s="7"/>
      <c r="I47" s="3"/>
      <c r="J47" s="4"/>
      <c r="K47" s="9"/>
      <c r="L47" s="9"/>
      <c r="M47" s="9"/>
      <c r="N47" s="480"/>
      <c r="O47" s="535"/>
      <c r="P47" s="507"/>
      <c r="Q47" s="579"/>
      <c r="R47" s="637" t="str">
        <f t="shared" si="15"/>
        <v/>
      </c>
      <c r="S47" s="506"/>
      <c r="T47" s="551"/>
      <c r="U47" s="112"/>
      <c r="V47" s="184"/>
      <c r="W47" s="185"/>
      <c r="X47" s="181"/>
      <c r="Y47" s="182"/>
      <c r="Z47" s="182"/>
      <c r="AA47" s="182"/>
      <c r="AB47" s="183"/>
      <c r="AC47" s="186"/>
      <c r="AD47" s="187"/>
      <c r="AE47" s="184"/>
      <c r="AF47" s="188"/>
      <c r="AG47" s="112"/>
      <c r="AH47" s="112"/>
    </row>
    <row r="48" spans="2:34" ht="18" customHeight="1">
      <c r="B48" s="8"/>
      <c r="C48" s="5"/>
      <c r="D48" s="5"/>
      <c r="E48" s="480"/>
      <c r="F48" s="571"/>
      <c r="G48" s="535"/>
      <c r="H48" s="7"/>
      <c r="I48" s="3"/>
      <c r="J48" s="4"/>
      <c r="K48" s="9"/>
      <c r="L48" s="9"/>
      <c r="M48" s="9"/>
      <c r="N48" s="480"/>
      <c r="O48" s="535"/>
      <c r="P48" s="507"/>
      <c r="Q48" s="579"/>
      <c r="R48" s="637" t="str">
        <f t="shared" si="15"/>
        <v/>
      </c>
      <c r="S48" s="506"/>
      <c r="T48" s="551"/>
      <c r="U48" s="112"/>
      <c r="V48" s="184"/>
      <c r="W48" s="185"/>
      <c r="X48" s="181"/>
      <c r="Y48" s="182"/>
      <c r="Z48" s="182"/>
      <c r="AA48" s="182"/>
      <c r="AB48" s="183"/>
      <c r="AC48" s="186"/>
      <c r="AD48" s="187"/>
      <c r="AE48" s="184"/>
      <c r="AF48" s="188"/>
      <c r="AG48" s="112"/>
      <c r="AH48" s="112"/>
    </row>
    <row r="49" spans="2:34" ht="18" customHeight="1">
      <c r="B49" s="8"/>
      <c r="C49" s="5"/>
      <c r="D49" s="5"/>
      <c r="E49" s="480"/>
      <c r="F49" s="571"/>
      <c r="G49" s="535"/>
      <c r="H49" s="7"/>
      <c r="I49" s="3"/>
      <c r="J49" s="4"/>
      <c r="K49" s="9"/>
      <c r="L49" s="9"/>
      <c r="M49" s="9"/>
      <c r="N49" s="480"/>
      <c r="O49" s="535"/>
      <c r="P49" s="507"/>
      <c r="Q49" s="579"/>
      <c r="R49" s="637" t="str">
        <f t="shared" si="15"/>
        <v/>
      </c>
      <c r="S49" s="506"/>
      <c r="T49" s="551"/>
      <c r="U49" s="112"/>
      <c r="V49" s="184"/>
      <c r="W49" s="185"/>
      <c r="X49" s="181"/>
      <c r="Y49" s="182"/>
      <c r="Z49" s="182"/>
      <c r="AA49" s="182"/>
      <c r="AB49" s="183"/>
      <c r="AC49" s="186"/>
      <c r="AD49" s="187"/>
      <c r="AE49" s="184"/>
      <c r="AF49" s="188"/>
      <c r="AG49" s="112"/>
      <c r="AH49" s="112"/>
    </row>
    <row r="50" spans="2:34" ht="18" customHeight="1">
      <c r="B50" s="8"/>
      <c r="C50" s="5"/>
      <c r="D50" s="5"/>
      <c r="E50" s="480"/>
      <c r="F50" s="571"/>
      <c r="G50" s="535"/>
      <c r="H50" s="7"/>
      <c r="I50" s="3"/>
      <c r="J50" s="4"/>
      <c r="K50" s="9"/>
      <c r="L50" s="9"/>
      <c r="M50" s="9"/>
      <c r="N50" s="480"/>
      <c r="O50" s="535"/>
      <c r="P50" s="507"/>
      <c r="Q50" s="579"/>
      <c r="R50" s="637" t="str">
        <f t="shared" si="15"/>
        <v/>
      </c>
      <c r="S50" s="506"/>
      <c r="T50" s="551"/>
      <c r="U50" s="112"/>
      <c r="V50" s="184"/>
      <c r="W50" s="185"/>
      <c r="X50" s="181"/>
      <c r="Y50" s="182"/>
      <c r="Z50" s="182"/>
      <c r="AA50" s="182"/>
      <c r="AB50" s="183"/>
      <c r="AC50" s="186"/>
      <c r="AD50" s="187"/>
      <c r="AE50" s="184"/>
      <c r="AF50" s="188"/>
      <c r="AG50" s="112"/>
      <c r="AH50" s="112"/>
    </row>
    <row r="51" spans="2:34" ht="18" customHeight="1">
      <c r="B51" s="8"/>
      <c r="C51" s="5"/>
      <c r="D51" s="5"/>
      <c r="E51" s="480"/>
      <c r="F51" s="571"/>
      <c r="G51" s="535"/>
      <c r="H51" s="7"/>
      <c r="I51" s="3"/>
      <c r="J51" s="4"/>
      <c r="K51" s="9"/>
      <c r="L51" s="9"/>
      <c r="M51" s="9"/>
      <c r="N51" s="480"/>
      <c r="O51" s="535"/>
      <c r="P51" s="507"/>
      <c r="Q51" s="579"/>
      <c r="R51" s="637" t="str">
        <f t="shared" si="15"/>
        <v/>
      </c>
      <c r="S51" s="506"/>
      <c r="T51" s="551"/>
      <c r="U51" s="112"/>
      <c r="V51" s="184"/>
      <c r="W51" s="185"/>
      <c r="X51" s="181"/>
      <c r="Y51" s="182"/>
      <c r="Z51" s="182"/>
      <c r="AA51" s="182"/>
      <c r="AB51" s="183"/>
      <c r="AC51" s="186"/>
      <c r="AD51" s="187"/>
      <c r="AE51" s="184"/>
      <c r="AF51" s="188"/>
      <c r="AG51" s="112"/>
      <c r="AH51" s="112"/>
    </row>
    <row r="52" spans="2:34" ht="18" customHeight="1">
      <c r="B52" s="8"/>
      <c r="C52" s="5"/>
      <c r="D52" s="5"/>
      <c r="E52" s="480"/>
      <c r="F52" s="571"/>
      <c r="G52" s="535"/>
      <c r="H52" s="7"/>
      <c r="I52" s="3"/>
      <c r="J52" s="4"/>
      <c r="K52" s="9"/>
      <c r="L52" s="9"/>
      <c r="M52" s="9"/>
      <c r="N52" s="480"/>
      <c r="O52" s="535"/>
      <c r="P52" s="507"/>
      <c r="Q52" s="579"/>
      <c r="R52" s="637" t="str">
        <f t="shared" si="15"/>
        <v/>
      </c>
      <c r="S52" s="506"/>
      <c r="T52" s="551"/>
      <c r="U52" s="112"/>
      <c r="V52" s="184"/>
      <c r="W52" s="185"/>
      <c r="X52" s="181"/>
      <c r="Y52" s="182"/>
      <c r="Z52" s="182"/>
      <c r="AA52" s="182"/>
      <c r="AB52" s="183"/>
      <c r="AC52" s="186"/>
      <c r="AD52" s="187"/>
      <c r="AE52" s="184"/>
      <c r="AF52" s="188"/>
      <c r="AG52" s="112"/>
      <c r="AH52" s="112"/>
    </row>
    <row r="53" spans="2:34" ht="18" customHeight="1">
      <c r="B53" s="8"/>
      <c r="C53" s="5"/>
      <c r="D53" s="5"/>
      <c r="E53" s="480"/>
      <c r="F53" s="571"/>
      <c r="G53" s="535"/>
      <c r="H53" s="7"/>
      <c r="I53" s="3"/>
      <c r="J53" s="4"/>
      <c r="K53" s="9"/>
      <c r="L53" s="9"/>
      <c r="M53" s="9"/>
      <c r="N53" s="480"/>
      <c r="O53" s="535"/>
      <c r="P53" s="507"/>
      <c r="Q53" s="579"/>
      <c r="R53" s="637" t="str">
        <f t="shared" si="15"/>
        <v/>
      </c>
      <c r="S53" s="506"/>
      <c r="T53" s="551"/>
      <c r="U53" s="112"/>
      <c r="V53" s="184"/>
      <c r="W53" s="185"/>
      <c r="X53" s="181"/>
      <c r="Y53" s="182"/>
      <c r="Z53" s="182"/>
      <c r="AA53" s="182"/>
      <c r="AB53" s="183"/>
      <c r="AC53" s="186"/>
      <c r="AD53" s="187"/>
      <c r="AE53" s="184"/>
      <c r="AF53" s="188"/>
      <c r="AG53" s="112"/>
      <c r="AH53" s="112"/>
    </row>
    <row r="54" spans="2:34" ht="18" customHeight="1">
      <c r="B54" s="46"/>
      <c r="C54" s="79"/>
      <c r="D54" s="79"/>
      <c r="E54" s="79"/>
      <c r="F54" s="79"/>
      <c r="G54" s="77"/>
      <c r="H54" s="78"/>
      <c r="I54" s="3"/>
      <c r="J54" s="76"/>
      <c r="K54" s="49"/>
      <c r="L54" s="49"/>
      <c r="M54" s="49"/>
      <c r="N54" s="49"/>
      <c r="O54" s="77"/>
      <c r="P54" s="77"/>
      <c r="Q54" s="77"/>
      <c r="R54" s="78"/>
      <c r="S54" s="78"/>
      <c r="T54" s="78"/>
      <c r="U54" s="112"/>
      <c r="V54" s="184"/>
      <c r="W54" s="185"/>
      <c r="X54" s="181"/>
      <c r="Y54" s="182"/>
      <c r="Z54" s="182"/>
      <c r="AA54" s="182"/>
      <c r="AB54" s="183"/>
      <c r="AC54" s="186"/>
      <c r="AD54" s="187"/>
      <c r="AE54" s="184"/>
      <c r="AF54" s="188"/>
      <c r="AG54" s="112"/>
      <c r="AH54" s="112"/>
    </row>
    <row r="55" spans="2:34" ht="19.899999999999999" customHeight="1">
      <c r="B55" s="46"/>
      <c r="C55" s="49"/>
      <c r="D55" s="49"/>
      <c r="E55" s="49"/>
      <c r="F55" s="49"/>
      <c r="G55" s="99"/>
      <c r="H55" s="50"/>
      <c r="I55" s="3"/>
      <c r="K55" s="101" t="s">
        <v>216</v>
      </c>
      <c r="L55" s="86">
        <f>예산!H40</f>
        <v>0</v>
      </c>
      <c r="M55" s="49"/>
      <c r="N55" s="49"/>
      <c r="O55" s="99"/>
      <c r="P55" s="99"/>
      <c r="Q55" s="99"/>
      <c r="R55" s="469"/>
      <c r="S55" s="483"/>
      <c r="T55" s="50"/>
      <c r="U55" s="112"/>
      <c r="V55" s="184"/>
      <c r="W55" s="185"/>
      <c r="X55" s="112"/>
      <c r="Y55" s="91"/>
      <c r="Z55" s="189"/>
      <c r="AA55" s="178"/>
      <c r="AB55" s="183"/>
      <c r="AC55" s="186"/>
      <c r="AD55" s="187"/>
      <c r="AE55" s="184"/>
      <c r="AF55" s="187"/>
      <c r="AG55" s="112"/>
      <c r="AH55" s="112"/>
    </row>
    <row r="56" spans="2:34" ht="19.899999999999999" customHeight="1" thickBot="1">
      <c r="B56" s="87" t="str">
        <f>'1월'!B56</f>
        <v>부가수입</v>
      </c>
      <c r="C56" s="85">
        <f>SUM($H$58:$H$305)</f>
        <v>0</v>
      </c>
      <c r="D56" s="81"/>
      <c r="E56" s="81"/>
      <c r="F56" s="81"/>
      <c r="G56" s="82"/>
      <c r="H56" s="83"/>
      <c r="I56" s="40"/>
      <c r="J56" s="88" t="str">
        <f>'1월'!J56</f>
        <v>고정지출</v>
      </c>
      <c r="K56" s="101" t="s">
        <v>217</v>
      </c>
      <c r="L56" s="86">
        <f>SUM($R$58:$R$300)</f>
        <v>0</v>
      </c>
      <c r="M56" s="58"/>
      <c r="N56" s="58"/>
      <c r="O56" s="84"/>
      <c r="P56" s="84"/>
      <c r="Q56" s="84"/>
      <c r="R56" s="469"/>
      <c r="S56" s="483"/>
      <c r="T56" s="428"/>
      <c r="U56" s="112"/>
      <c r="V56" s="193"/>
      <c r="W56" s="175"/>
      <c r="X56" s="190"/>
      <c r="Y56" s="91"/>
      <c r="Z56" s="191"/>
      <c r="AA56" s="178"/>
      <c r="AB56" s="192"/>
      <c r="AC56" s="194"/>
      <c r="AD56" s="195"/>
      <c r="AE56" s="193"/>
      <c r="AF56" s="178"/>
      <c r="AG56" s="112"/>
      <c r="AH56" s="112"/>
    </row>
    <row r="57" spans="2:34" ht="19.899999999999999" customHeight="1" thickBot="1">
      <c r="B57" s="37" t="s">
        <v>0</v>
      </c>
      <c r="C57" s="38" t="s">
        <v>8</v>
      </c>
      <c r="D57" s="38" t="s">
        <v>27</v>
      </c>
      <c r="E57" s="563" t="s">
        <v>28</v>
      </c>
      <c r="F57" s="578"/>
      <c r="G57" s="564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564" t="s">
        <v>258</v>
      </c>
      <c r="Q57" s="564" t="s">
        <v>271</v>
      </c>
      <c r="R57" s="38" t="s">
        <v>257</v>
      </c>
      <c r="S57" s="38" t="s">
        <v>214</v>
      </c>
      <c r="T57" s="39" t="s">
        <v>67</v>
      </c>
      <c r="U57" s="112"/>
      <c r="V57" s="196"/>
      <c r="W57" s="175"/>
      <c r="X57" s="180"/>
      <c r="Y57" s="180"/>
      <c r="Z57" s="180"/>
      <c r="AA57" s="180"/>
      <c r="AB57" s="180"/>
      <c r="AC57" s="197"/>
      <c r="AD57" s="180"/>
      <c r="AE57" s="196"/>
      <c r="AF57" s="180"/>
      <c r="AG57" s="112"/>
      <c r="AH57" s="112"/>
    </row>
    <row r="58" spans="2:34" ht="18" customHeight="1">
      <c r="B58" s="8"/>
      <c r="C58" s="5"/>
      <c r="D58" s="5"/>
      <c r="E58" s="480"/>
      <c r="F58" s="571"/>
      <c r="G58" s="535"/>
      <c r="H58" s="7"/>
      <c r="I58" s="3"/>
      <c r="J58" s="8"/>
      <c r="K58" s="9"/>
      <c r="L58" s="9"/>
      <c r="M58" s="9"/>
      <c r="N58" s="479"/>
      <c r="O58" s="554"/>
      <c r="P58" s="42"/>
      <c r="Q58" s="580"/>
      <c r="R58" s="285" t="str">
        <f>IF(P58="","",P58-Q58)</f>
        <v/>
      </c>
      <c r="S58" s="285" t="str">
        <f>IF(R58="","",L55-R58)</f>
        <v/>
      </c>
      <c r="T58" s="467"/>
      <c r="U58" s="112"/>
      <c r="V58" s="184"/>
      <c r="W58" s="185"/>
      <c r="X58" s="181"/>
      <c r="Y58" s="182"/>
      <c r="Z58" s="182"/>
      <c r="AA58" s="182"/>
      <c r="AB58" s="183"/>
      <c r="AC58" s="186"/>
      <c r="AD58" s="187"/>
      <c r="AE58" s="184"/>
      <c r="AF58" s="188"/>
      <c r="AG58" s="112"/>
      <c r="AH58" s="112"/>
    </row>
    <row r="59" spans="2:34" ht="18" customHeight="1">
      <c r="B59" s="8"/>
      <c r="C59" s="5"/>
      <c r="D59" s="5"/>
      <c r="E59" s="480"/>
      <c r="F59" s="571"/>
      <c r="G59" s="535"/>
      <c r="H59" s="7"/>
      <c r="I59" s="3"/>
      <c r="J59" s="8"/>
      <c r="K59" s="9"/>
      <c r="L59" s="9"/>
      <c r="M59" s="9"/>
      <c r="N59" s="479"/>
      <c r="O59" s="554"/>
      <c r="P59" s="42"/>
      <c r="Q59" s="580"/>
      <c r="R59" s="285" t="str">
        <f t="shared" ref="R59:R77" si="16">IF(P59="","",P59-Q59)</f>
        <v/>
      </c>
      <c r="S59" s="285" t="str">
        <f t="shared" ref="S59:S66" si="17">IF(R59="","",S58-R59)</f>
        <v/>
      </c>
      <c r="T59" s="467"/>
      <c r="U59" s="112"/>
      <c r="V59" s="184"/>
      <c r="W59" s="185"/>
      <c r="X59" s="181"/>
      <c r="Y59" s="182"/>
      <c r="Z59" s="182"/>
      <c r="AA59" s="182"/>
      <c r="AB59" s="183"/>
      <c r="AC59" s="186"/>
      <c r="AD59" s="187"/>
      <c r="AE59" s="184"/>
      <c r="AF59" s="188"/>
      <c r="AG59" s="112"/>
      <c r="AH59" s="112"/>
    </row>
    <row r="60" spans="2:34" ht="18" customHeight="1">
      <c r="B60" s="8"/>
      <c r="C60" s="5"/>
      <c r="D60" s="5"/>
      <c r="E60" s="480"/>
      <c r="F60" s="571"/>
      <c r="G60" s="535"/>
      <c r="H60" s="7"/>
      <c r="I60" s="3"/>
      <c r="J60" s="8"/>
      <c r="K60" s="5"/>
      <c r="L60" s="5"/>
      <c r="M60" s="5"/>
      <c r="N60" s="480"/>
      <c r="O60" s="535"/>
      <c r="P60" s="42"/>
      <c r="Q60" s="580"/>
      <c r="R60" s="285" t="str">
        <f t="shared" si="16"/>
        <v/>
      </c>
      <c r="S60" s="285" t="str">
        <f t="shared" si="17"/>
        <v/>
      </c>
      <c r="T60" s="468"/>
      <c r="U60" s="112"/>
      <c r="V60" s="184"/>
      <c r="W60" s="185"/>
      <c r="X60" s="181"/>
      <c r="Y60" s="182"/>
      <c r="Z60" s="182"/>
      <c r="AA60" s="182"/>
      <c r="AB60" s="183"/>
      <c r="AC60" s="186"/>
      <c r="AD60" s="187"/>
      <c r="AE60" s="184"/>
      <c r="AF60" s="188"/>
      <c r="AG60" s="112"/>
      <c r="AH60" s="112"/>
    </row>
    <row r="61" spans="2:34" ht="18" customHeight="1">
      <c r="B61" s="8"/>
      <c r="C61" s="5"/>
      <c r="D61" s="5"/>
      <c r="E61" s="480"/>
      <c r="F61" s="571"/>
      <c r="G61" s="535"/>
      <c r="H61" s="7"/>
      <c r="I61" s="3"/>
      <c r="J61" s="8"/>
      <c r="K61" s="5"/>
      <c r="L61" s="5"/>
      <c r="M61" s="5"/>
      <c r="N61" s="480"/>
      <c r="O61" s="535"/>
      <c r="P61" s="42"/>
      <c r="Q61" s="580"/>
      <c r="R61" s="285" t="str">
        <f t="shared" si="16"/>
        <v/>
      </c>
      <c r="S61" s="285" t="str">
        <f t="shared" si="17"/>
        <v/>
      </c>
      <c r="T61" s="467"/>
      <c r="U61" s="112"/>
      <c r="V61" s="184"/>
      <c r="W61" s="185"/>
      <c r="X61" s="181"/>
      <c r="Y61" s="182"/>
      <c r="Z61" s="182"/>
      <c r="AA61" s="182"/>
      <c r="AB61" s="183"/>
      <c r="AC61" s="186"/>
      <c r="AD61" s="187"/>
      <c r="AE61" s="184"/>
      <c r="AF61" s="188"/>
      <c r="AG61" s="112"/>
      <c r="AH61" s="112"/>
    </row>
    <row r="62" spans="2:34" ht="18" customHeight="1">
      <c r="B62" s="8"/>
      <c r="C62" s="5"/>
      <c r="D62" s="5"/>
      <c r="E62" s="480"/>
      <c r="F62" s="571"/>
      <c r="G62" s="535"/>
      <c r="H62" s="7"/>
      <c r="I62" s="3"/>
      <c r="J62" s="8"/>
      <c r="K62" s="9"/>
      <c r="L62" s="9"/>
      <c r="M62" s="9"/>
      <c r="N62" s="479"/>
      <c r="O62" s="554"/>
      <c r="P62" s="42"/>
      <c r="Q62" s="580"/>
      <c r="R62" s="285" t="str">
        <f t="shared" si="16"/>
        <v/>
      </c>
      <c r="S62" s="285" t="str">
        <f t="shared" si="17"/>
        <v/>
      </c>
      <c r="T62" s="468"/>
      <c r="U62" s="112"/>
      <c r="V62" s="184"/>
      <c r="W62" s="185"/>
      <c r="X62" s="181"/>
      <c r="Y62" s="182"/>
      <c r="Z62" s="182"/>
      <c r="AA62" s="182"/>
      <c r="AB62" s="183"/>
      <c r="AC62" s="186"/>
      <c r="AD62" s="187"/>
      <c r="AE62" s="184"/>
      <c r="AF62" s="188"/>
      <c r="AG62" s="112"/>
      <c r="AH62" s="112"/>
    </row>
    <row r="63" spans="2:34" ht="18" customHeight="1">
      <c r="B63" s="8"/>
      <c r="C63" s="5"/>
      <c r="D63" s="5"/>
      <c r="E63" s="480"/>
      <c r="F63" s="571"/>
      <c r="G63" s="535"/>
      <c r="H63" s="7"/>
      <c r="I63" s="3"/>
      <c r="J63" s="8"/>
      <c r="K63" s="5"/>
      <c r="L63" s="5"/>
      <c r="M63" s="5"/>
      <c r="N63" s="480"/>
      <c r="O63" s="535"/>
      <c r="P63" s="42"/>
      <c r="Q63" s="580"/>
      <c r="R63" s="285" t="str">
        <f t="shared" si="16"/>
        <v/>
      </c>
      <c r="S63" s="285" t="str">
        <f t="shared" si="17"/>
        <v/>
      </c>
      <c r="T63" s="467"/>
      <c r="U63" s="112"/>
      <c r="V63" s="184"/>
      <c r="W63" s="185"/>
      <c r="X63" s="181"/>
      <c r="Y63" s="182"/>
      <c r="Z63" s="182"/>
      <c r="AA63" s="182"/>
      <c r="AB63" s="183"/>
      <c r="AC63" s="186"/>
      <c r="AD63" s="187"/>
      <c r="AE63" s="184"/>
      <c r="AF63" s="188"/>
      <c r="AG63" s="112"/>
      <c r="AH63" s="112"/>
    </row>
    <row r="64" spans="2:34" ht="18" customHeight="1">
      <c r="B64" s="8"/>
      <c r="C64" s="5"/>
      <c r="D64" s="5"/>
      <c r="E64" s="480"/>
      <c r="F64" s="571"/>
      <c r="G64" s="535"/>
      <c r="H64" s="7"/>
      <c r="I64" s="3"/>
      <c r="J64" s="8"/>
      <c r="K64" s="9"/>
      <c r="L64" s="9"/>
      <c r="M64" s="9"/>
      <c r="N64" s="479"/>
      <c r="O64" s="554"/>
      <c r="P64" s="42"/>
      <c r="Q64" s="580"/>
      <c r="R64" s="285" t="str">
        <f t="shared" si="16"/>
        <v/>
      </c>
      <c r="S64" s="285" t="str">
        <f t="shared" si="17"/>
        <v/>
      </c>
      <c r="T64" s="468"/>
      <c r="U64" s="112"/>
      <c r="V64" s="184"/>
      <c r="W64" s="185"/>
      <c r="X64" s="181"/>
      <c r="Y64" s="182"/>
      <c r="Z64" s="182"/>
      <c r="AA64" s="182"/>
      <c r="AB64" s="183"/>
      <c r="AC64" s="186"/>
      <c r="AD64" s="187"/>
      <c r="AE64" s="184"/>
      <c r="AF64" s="188"/>
      <c r="AG64" s="112"/>
      <c r="AH64" s="112"/>
    </row>
    <row r="65" spans="2:34" ht="18" customHeight="1">
      <c r="B65" s="8"/>
      <c r="C65" s="5"/>
      <c r="D65" s="5"/>
      <c r="E65" s="480"/>
      <c r="F65" s="571"/>
      <c r="G65" s="535"/>
      <c r="H65" s="7"/>
      <c r="I65" s="3"/>
      <c r="J65" s="8"/>
      <c r="K65" s="5"/>
      <c r="L65" s="5"/>
      <c r="M65" s="5"/>
      <c r="N65" s="480"/>
      <c r="O65" s="535"/>
      <c r="P65" s="580"/>
      <c r="Q65" s="580"/>
      <c r="R65" s="285" t="str">
        <f t="shared" si="16"/>
        <v/>
      </c>
      <c r="S65" s="285" t="str">
        <f t="shared" si="17"/>
        <v/>
      </c>
      <c r="T65" s="402"/>
      <c r="U65" s="112"/>
      <c r="V65" s="184"/>
      <c r="W65" s="185"/>
      <c r="X65" s="181"/>
      <c r="Y65" s="182"/>
      <c r="Z65" s="182"/>
      <c r="AA65" s="182"/>
      <c r="AB65" s="183"/>
      <c r="AC65" s="186"/>
      <c r="AD65" s="187"/>
      <c r="AE65" s="184"/>
      <c r="AF65" s="188"/>
      <c r="AG65" s="112"/>
      <c r="AH65" s="112"/>
    </row>
    <row r="66" spans="2:34" ht="18" customHeight="1">
      <c r="B66" s="8"/>
      <c r="C66" s="5"/>
      <c r="D66" s="5"/>
      <c r="E66" s="480"/>
      <c r="F66" s="571"/>
      <c r="G66" s="535"/>
      <c r="H66" s="7"/>
      <c r="I66" s="3"/>
      <c r="J66" s="4"/>
      <c r="K66" s="5"/>
      <c r="L66" s="5"/>
      <c r="M66" s="5"/>
      <c r="N66" s="480"/>
      <c r="O66" s="535"/>
      <c r="P66" s="579"/>
      <c r="Q66" s="579"/>
      <c r="R66" s="285" t="str">
        <f t="shared" si="16"/>
        <v/>
      </c>
      <c r="S66" s="291" t="str">
        <f t="shared" si="17"/>
        <v/>
      </c>
      <c r="T66" s="401"/>
      <c r="U66" s="112"/>
      <c r="V66" s="184"/>
      <c r="W66" s="185"/>
      <c r="X66" s="181"/>
      <c r="Y66" s="182"/>
      <c r="Z66" s="182"/>
      <c r="AA66" s="182"/>
      <c r="AB66" s="183"/>
      <c r="AC66" s="186"/>
      <c r="AD66" s="187"/>
      <c r="AE66" s="184"/>
      <c r="AF66" s="188"/>
      <c r="AG66" s="112"/>
      <c r="AH66" s="112"/>
    </row>
    <row r="67" spans="2:34" ht="18" customHeight="1">
      <c r="B67" s="8"/>
      <c r="C67" s="5"/>
      <c r="D67" s="5"/>
      <c r="E67" s="480"/>
      <c r="F67" s="571"/>
      <c r="G67" s="535"/>
      <c r="H67" s="7"/>
      <c r="I67" s="3"/>
      <c r="J67" s="4"/>
      <c r="K67" s="5"/>
      <c r="L67" s="5"/>
      <c r="M67" s="5"/>
      <c r="N67" s="480"/>
      <c r="O67" s="535"/>
      <c r="P67" s="579"/>
      <c r="Q67" s="579"/>
      <c r="R67" s="285" t="str">
        <f t="shared" si="16"/>
        <v/>
      </c>
      <c r="S67" s="291" t="str">
        <f t="shared" ref="S67:S74" si="18">IF(R67="","",S66-R67)</f>
        <v/>
      </c>
      <c r="T67" s="401"/>
      <c r="U67" s="112"/>
      <c r="V67" s="184"/>
      <c r="W67" s="185"/>
      <c r="X67" s="181"/>
      <c r="Y67" s="182"/>
      <c r="Z67" s="182"/>
      <c r="AA67" s="182"/>
      <c r="AB67" s="183"/>
      <c r="AC67" s="186"/>
      <c r="AD67" s="187"/>
      <c r="AE67" s="184"/>
      <c r="AF67" s="188"/>
      <c r="AG67" s="112"/>
      <c r="AH67" s="112"/>
    </row>
    <row r="68" spans="2:34" ht="18" customHeight="1">
      <c r="B68" s="8"/>
      <c r="C68" s="5"/>
      <c r="D68" s="5"/>
      <c r="E68" s="480"/>
      <c r="F68" s="571"/>
      <c r="G68" s="535"/>
      <c r="H68" s="7"/>
      <c r="I68" s="3"/>
      <c r="J68" s="4"/>
      <c r="K68" s="5"/>
      <c r="L68" s="5"/>
      <c r="M68" s="5"/>
      <c r="N68" s="480"/>
      <c r="O68" s="535"/>
      <c r="P68" s="579"/>
      <c r="Q68" s="579"/>
      <c r="R68" s="285" t="str">
        <f t="shared" si="16"/>
        <v/>
      </c>
      <c r="S68" s="291" t="str">
        <f t="shared" si="18"/>
        <v/>
      </c>
      <c r="T68" s="401"/>
      <c r="U68" s="112"/>
      <c r="V68" s="184"/>
      <c r="W68" s="185"/>
      <c r="X68" s="181"/>
      <c r="Y68" s="182"/>
      <c r="Z68" s="182"/>
      <c r="AA68" s="182"/>
      <c r="AB68" s="183"/>
      <c r="AC68" s="186"/>
      <c r="AD68" s="187"/>
      <c r="AE68" s="184"/>
      <c r="AF68" s="188"/>
      <c r="AG68" s="112"/>
      <c r="AH68" s="112"/>
    </row>
    <row r="69" spans="2:34" ht="18" customHeight="1">
      <c r="B69" s="8"/>
      <c r="C69" s="5"/>
      <c r="D69" s="5"/>
      <c r="E69" s="480"/>
      <c r="F69" s="571"/>
      <c r="G69" s="535"/>
      <c r="H69" s="7"/>
      <c r="I69" s="3"/>
      <c r="J69" s="4"/>
      <c r="K69" s="5"/>
      <c r="L69" s="5"/>
      <c r="M69" s="5"/>
      <c r="N69" s="480"/>
      <c r="O69" s="535"/>
      <c r="P69" s="579"/>
      <c r="Q69" s="579"/>
      <c r="R69" s="285" t="str">
        <f t="shared" si="16"/>
        <v/>
      </c>
      <c r="S69" s="291" t="str">
        <f t="shared" si="18"/>
        <v/>
      </c>
      <c r="T69" s="401"/>
      <c r="U69" s="112"/>
      <c r="V69" s="184"/>
      <c r="W69" s="185"/>
      <c r="X69" s="181"/>
      <c r="Y69" s="182"/>
      <c r="Z69" s="182"/>
      <c r="AA69" s="182"/>
      <c r="AB69" s="183"/>
      <c r="AC69" s="186"/>
      <c r="AD69" s="187"/>
      <c r="AE69" s="184"/>
      <c r="AF69" s="188"/>
      <c r="AG69" s="112"/>
      <c r="AH69" s="112"/>
    </row>
    <row r="70" spans="2:34" ht="18" customHeight="1">
      <c r="B70" s="8"/>
      <c r="C70" s="5"/>
      <c r="D70" s="5"/>
      <c r="E70" s="480"/>
      <c r="F70" s="571"/>
      <c r="G70" s="535"/>
      <c r="H70" s="7"/>
      <c r="I70" s="3"/>
      <c r="J70" s="4"/>
      <c r="K70" s="5"/>
      <c r="L70" s="5"/>
      <c r="M70" s="5"/>
      <c r="N70" s="480"/>
      <c r="O70" s="535"/>
      <c r="P70" s="579"/>
      <c r="Q70" s="579"/>
      <c r="R70" s="285" t="str">
        <f t="shared" si="16"/>
        <v/>
      </c>
      <c r="S70" s="291" t="str">
        <f t="shared" si="18"/>
        <v/>
      </c>
      <c r="T70" s="401"/>
      <c r="U70" s="112"/>
      <c r="V70" s="184"/>
      <c r="W70" s="185"/>
      <c r="X70" s="181"/>
      <c r="Y70" s="182"/>
      <c r="Z70" s="182"/>
      <c r="AA70" s="182"/>
      <c r="AB70" s="183"/>
      <c r="AC70" s="186"/>
      <c r="AD70" s="187"/>
      <c r="AE70" s="184"/>
      <c r="AF70" s="188"/>
      <c r="AG70" s="112"/>
      <c r="AH70" s="112"/>
    </row>
    <row r="71" spans="2:34" ht="18" customHeight="1">
      <c r="B71" s="8"/>
      <c r="C71" s="5"/>
      <c r="D71" s="5"/>
      <c r="E71" s="480"/>
      <c r="F71" s="571"/>
      <c r="G71" s="535"/>
      <c r="H71" s="7"/>
      <c r="I71" s="3"/>
      <c r="J71" s="4"/>
      <c r="K71" s="5"/>
      <c r="L71" s="5"/>
      <c r="M71" s="5"/>
      <c r="N71" s="480"/>
      <c r="O71" s="535"/>
      <c r="P71" s="579"/>
      <c r="Q71" s="579"/>
      <c r="R71" s="285" t="str">
        <f t="shared" si="16"/>
        <v/>
      </c>
      <c r="S71" s="291" t="str">
        <f t="shared" si="18"/>
        <v/>
      </c>
      <c r="T71" s="401"/>
      <c r="U71" s="112"/>
      <c r="V71" s="184"/>
      <c r="W71" s="185"/>
      <c r="X71" s="181"/>
      <c r="Y71" s="182"/>
      <c r="Z71" s="182"/>
      <c r="AA71" s="182"/>
      <c r="AB71" s="183"/>
      <c r="AC71" s="186"/>
      <c r="AD71" s="187"/>
      <c r="AE71" s="184"/>
      <c r="AF71" s="188"/>
      <c r="AG71" s="112"/>
      <c r="AH71" s="112"/>
    </row>
    <row r="72" spans="2:34" ht="18" customHeight="1">
      <c r="B72" s="8"/>
      <c r="C72" s="5"/>
      <c r="D72" s="5"/>
      <c r="E72" s="480"/>
      <c r="F72" s="571"/>
      <c r="G72" s="535"/>
      <c r="H72" s="7"/>
      <c r="I72" s="3"/>
      <c r="J72" s="4"/>
      <c r="K72" s="5"/>
      <c r="L72" s="5"/>
      <c r="M72" s="5"/>
      <c r="N72" s="480"/>
      <c r="O72" s="535"/>
      <c r="P72" s="579"/>
      <c r="Q72" s="579"/>
      <c r="R72" s="285" t="str">
        <f t="shared" si="16"/>
        <v/>
      </c>
      <c r="S72" s="291" t="str">
        <f t="shared" si="18"/>
        <v/>
      </c>
      <c r="T72" s="401"/>
      <c r="U72" s="112"/>
      <c r="V72" s="184"/>
      <c r="W72" s="185"/>
      <c r="X72" s="181"/>
      <c r="Y72" s="182"/>
      <c r="Z72" s="182"/>
      <c r="AA72" s="182"/>
      <c r="AB72" s="183"/>
      <c r="AC72" s="186"/>
      <c r="AD72" s="187"/>
      <c r="AE72" s="184"/>
      <c r="AF72" s="188"/>
      <c r="AG72" s="112"/>
      <c r="AH72" s="112"/>
    </row>
    <row r="73" spans="2:34" ht="18" customHeight="1">
      <c r="B73" s="8"/>
      <c r="C73" s="5"/>
      <c r="D73" s="5"/>
      <c r="E73" s="480"/>
      <c r="F73" s="571"/>
      <c r="G73" s="535"/>
      <c r="H73" s="7"/>
      <c r="I73" s="3"/>
      <c r="J73" s="4"/>
      <c r="K73" s="5"/>
      <c r="L73" s="5"/>
      <c r="M73" s="5"/>
      <c r="N73" s="480"/>
      <c r="O73" s="535"/>
      <c r="P73" s="579"/>
      <c r="Q73" s="579"/>
      <c r="R73" s="285" t="str">
        <f t="shared" si="16"/>
        <v/>
      </c>
      <c r="S73" s="291" t="str">
        <f t="shared" si="18"/>
        <v/>
      </c>
      <c r="T73" s="401"/>
      <c r="U73" s="112"/>
      <c r="V73" s="184"/>
      <c r="W73" s="185"/>
      <c r="X73" s="181"/>
      <c r="Y73" s="182"/>
      <c r="Z73" s="182"/>
      <c r="AA73" s="182"/>
      <c r="AB73" s="183"/>
      <c r="AC73" s="186"/>
      <c r="AD73" s="187"/>
      <c r="AE73" s="184"/>
      <c r="AF73" s="188"/>
      <c r="AG73" s="112"/>
      <c r="AH73" s="112"/>
    </row>
    <row r="74" spans="2:34" ht="18" customHeight="1">
      <c r="B74" s="8"/>
      <c r="C74" s="5"/>
      <c r="D74" s="5"/>
      <c r="E74" s="480"/>
      <c r="F74" s="571"/>
      <c r="G74" s="535"/>
      <c r="H74" s="7"/>
      <c r="I74" s="3"/>
      <c r="J74" s="4"/>
      <c r="K74" s="5"/>
      <c r="L74" s="5"/>
      <c r="M74" s="5"/>
      <c r="N74" s="480"/>
      <c r="O74" s="535"/>
      <c r="P74" s="579"/>
      <c r="Q74" s="579"/>
      <c r="R74" s="285" t="str">
        <f t="shared" si="16"/>
        <v/>
      </c>
      <c r="S74" s="291" t="str">
        <f t="shared" si="18"/>
        <v/>
      </c>
      <c r="T74" s="401"/>
      <c r="U74" s="112"/>
      <c r="V74" s="184"/>
      <c r="W74" s="185"/>
      <c r="X74" s="181"/>
      <c r="Y74" s="182"/>
      <c r="Z74" s="182"/>
      <c r="AA74" s="182"/>
      <c r="AB74" s="183"/>
      <c r="AC74" s="186"/>
      <c r="AD74" s="187"/>
      <c r="AE74" s="184"/>
      <c r="AF74" s="188"/>
      <c r="AG74" s="112"/>
      <c r="AH74" s="112"/>
    </row>
    <row r="75" spans="2:34" ht="18" customHeight="1">
      <c r="B75" s="8"/>
      <c r="C75" s="5"/>
      <c r="D75" s="5"/>
      <c r="E75" s="480"/>
      <c r="F75" s="571"/>
      <c r="G75" s="535"/>
      <c r="H75" s="7"/>
      <c r="I75" s="3"/>
      <c r="J75" s="4"/>
      <c r="K75" s="5"/>
      <c r="L75" s="5"/>
      <c r="M75" s="5"/>
      <c r="N75" s="480"/>
      <c r="O75" s="535"/>
      <c r="P75" s="579"/>
      <c r="Q75" s="579"/>
      <c r="R75" s="285" t="str">
        <f t="shared" si="16"/>
        <v/>
      </c>
      <c r="S75" s="291" t="str">
        <f t="shared" ref="S75:S77" si="19">IF(R75="","",S74-R75)</f>
        <v/>
      </c>
      <c r="T75" s="401"/>
      <c r="U75" s="112"/>
      <c r="V75" s="184"/>
      <c r="W75" s="185"/>
      <c r="X75" s="181"/>
      <c r="Y75" s="182"/>
      <c r="Z75" s="182"/>
      <c r="AA75" s="182"/>
      <c r="AB75" s="183"/>
      <c r="AC75" s="186"/>
      <c r="AD75" s="187"/>
      <c r="AE75" s="184"/>
      <c r="AF75" s="188"/>
      <c r="AG75" s="112"/>
      <c r="AH75" s="112"/>
    </row>
    <row r="76" spans="2:34" ht="18" customHeight="1">
      <c r="B76" s="8"/>
      <c r="C76" s="5"/>
      <c r="D76" s="5"/>
      <c r="E76" s="480"/>
      <c r="F76" s="571"/>
      <c r="G76" s="535"/>
      <c r="H76" s="7"/>
      <c r="I76" s="3"/>
      <c r="J76" s="4"/>
      <c r="K76" s="5"/>
      <c r="L76" s="5"/>
      <c r="M76" s="5"/>
      <c r="N76" s="480"/>
      <c r="O76" s="535"/>
      <c r="P76" s="579"/>
      <c r="Q76" s="579"/>
      <c r="R76" s="285" t="str">
        <f t="shared" si="16"/>
        <v/>
      </c>
      <c r="S76" s="291" t="str">
        <f t="shared" si="19"/>
        <v/>
      </c>
      <c r="T76" s="401"/>
      <c r="U76" s="112"/>
      <c r="V76" s="184"/>
      <c r="W76" s="185"/>
      <c r="X76" s="181"/>
      <c r="Y76" s="182"/>
      <c r="Z76" s="182"/>
      <c r="AA76" s="182"/>
      <c r="AB76" s="183"/>
      <c r="AC76" s="186"/>
      <c r="AD76" s="187"/>
      <c r="AE76" s="184"/>
      <c r="AF76" s="188"/>
      <c r="AG76" s="112"/>
      <c r="AH76" s="112"/>
    </row>
    <row r="77" spans="2:34" ht="18" customHeight="1">
      <c r="B77" s="8"/>
      <c r="C77" s="5"/>
      <c r="D77" s="5"/>
      <c r="E77" s="480"/>
      <c r="F77" s="571"/>
      <c r="G77" s="535"/>
      <c r="H77" s="7"/>
      <c r="I77" s="3"/>
      <c r="J77" s="4"/>
      <c r="K77" s="5"/>
      <c r="L77" s="5"/>
      <c r="M77" s="5"/>
      <c r="N77" s="480"/>
      <c r="O77" s="535"/>
      <c r="P77" s="579"/>
      <c r="Q77" s="579"/>
      <c r="R77" s="285" t="str">
        <f t="shared" si="16"/>
        <v/>
      </c>
      <c r="S77" s="291" t="str">
        <f t="shared" si="19"/>
        <v/>
      </c>
      <c r="T77" s="401"/>
      <c r="U77" s="112"/>
      <c r="V77" s="184"/>
      <c r="W77" s="185"/>
      <c r="X77" s="181"/>
      <c r="Y77" s="182"/>
      <c r="Z77" s="182"/>
      <c r="AA77" s="182"/>
      <c r="AB77" s="183"/>
      <c r="AC77" s="186"/>
      <c r="AD77" s="187"/>
      <c r="AE77" s="184"/>
      <c r="AF77" s="188"/>
      <c r="AG77" s="112"/>
      <c r="AH77" s="112"/>
    </row>
    <row r="78" spans="2:34" ht="18" customHeight="1">
      <c r="B78" s="8"/>
      <c r="C78" s="5"/>
      <c r="D78" s="5"/>
      <c r="E78" s="480"/>
      <c r="F78" s="571"/>
      <c r="G78" s="535"/>
      <c r="H78" s="7"/>
      <c r="I78" s="3"/>
      <c r="J78" s="46"/>
      <c r="K78" s="49"/>
      <c r="L78" s="49"/>
      <c r="M78" s="49"/>
      <c r="N78" s="99"/>
      <c r="O78" s="99"/>
      <c r="P78" s="99"/>
      <c r="Q78" s="99"/>
      <c r="R78" s="152"/>
      <c r="S78" s="152"/>
      <c r="T78" s="509"/>
      <c r="U78" s="112"/>
      <c r="V78" s="184"/>
      <c r="W78" s="185"/>
      <c r="X78" s="181"/>
      <c r="Y78" s="182"/>
      <c r="Z78" s="182"/>
      <c r="AA78" s="182"/>
      <c r="AB78" s="183"/>
      <c r="AC78" s="186"/>
      <c r="AD78" s="187"/>
      <c r="AE78" s="184"/>
      <c r="AF78" s="188"/>
      <c r="AG78" s="112"/>
      <c r="AH78" s="112"/>
    </row>
    <row r="79" spans="2:34" ht="18" customHeight="1" thickBot="1">
      <c r="B79" s="8"/>
      <c r="C79" s="5"/>
      <c r="D79" s="5"/>
      <c r="E79" s="480"/>
      <c r="F79" s="571"/>
      <c r="G79" s="535"/>
      <c r="H79" s="7"/>
      <c r="I79" s="3"/>
      <c r="J79" s="88" t="str">
        <f>'1월'!J79</f>
        <v>변동지출</v>
      </c>
      <c r="K79" s="510"/>
      <c r="L79" s="510"/>
      <c r="M79" s="510"/>
      <c r="N79" s="510"/>
      <c r="O79" s="511"/>
      <c r="P79" s="511"/>
      <c r="Q79" s="511"/>
      <c r="R79" s="101" t="s">
        <v>215</v>
      </c>
      <c r="S79" s="450">
        <f>L55-SUM(P58:P77)</f>
        <v>0</v>
      </c>
      <c r="T79" s="513"/>
      <c r="U79" s="112"/>
      <c r="V79" s="184"/>
      <c r="W79" s="185"/>
      <c r="X79" s="181"/>
      <c r="Y79" s="182"/>
      <c r="Z79" s="182"/>
      <c r="AA79" s="182"/>
      <c r="AB79" s="183"/>
      <c r="AC79" s="186"/>
      <c r="AD79" s="187"/>
      <c r="AE79" s="184"/>
      <c r="AF79" s="188"/>
      <c r="AG79" s="112"/>
      <c r="AH79" s="112"/>
    </row>
    <row r="80" spans="2:34" ht="18" customHeight="1" thickBot="1">
      <c r="B80" s="8"/>
      <c r="C80" s="5"/>
      <c r="D80" s="5"/>
      <c r="E80" s="480"/>
      <c r="F80" s="571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564" t="s">
        <v>258</v>
      </c>
      <c r="Q80" s="564" t="s">
        <v>271</v>
      </c>
      <c r="R80" s="38" t="s">
        <v>257</v>
      </c>
      <c r="S80" s="38" t="s">
        <v>214</v>
      </c>
      <c r="T80" s="39" t="s">
        <v>67</v>
      </c>
      <c r="U80" s="112"/>
      <c r="V80" s="184"/>
      <c r="W80" s="185"/>
      <c r="X80" s="181"/>
      <c r="Y80" s="182"/>
      <c r="Z80" s="182"/>
      <c r="AA80" s="182"/>
      <c r="AB80" s="183"/>
      <c r="AC80" s="186"/>
      <c r="AD80" s="187"/>
      <c r="AE80" s="184"/>
      <c r="AF80" s="188"/>
      <c r="AG80" s="112"/>
      <c r="AH80" s="112"/>
    </row>
    <row r="81" spans="2:34" ht="18" customHeight="1">
      <c r="B81" s="8"/>
      <c r="C81" s="5"/>
      <c r="D81" s="5"/>
      <c r="E81" s="480"/>
      <c r="F81" s="571"/>
      <c r="G81" s="535"/>
      <c r="H81" s="7"/>
      <c r="I81" s="3"/>
      <c r="J81" s="8"/>
      <c r="K81" s="9"/>
      <c r="L81" s="9"/>
      <c r="M81" s="9"/>
      <c r="N81" s="479"/>
      <c r="O81" s="554"/>
      <c r="P81" s="580"/>
      <c r="Q81" s="580"/>
      <c r="R81" s="285" t="str">
        <f>IF(P81="","",P81-Q81)</f>
        <v/>
      </c>
      <c r="S81" s="285" t="str">
        <f>IF(R81="","",S79-R81)</f>
        <v/>
      </c>
      <c r="T81" s="402"/>
      <c r="U81" s="112"/>
      <c r="V81" s="184"/>
      <c r="W81" s="185"/>
      <c r="X81" s="181"/>
      <c r="Y81" s="182"/>
      <c r="Z81" s="182"/>
      <c r="AA81" s="182"/>
      <c r="AB81" s="183"/>
      <c r="AC81" s="186"/>
      <c r="AD81" s="187"/>
      <c r="AE81" s="184"/>
      <c r="AF81" s="188"/>
      <c r="AG81" s="112"/>
      <c r="AH81" s="112"/>
    </row>
    <row r="82" spans="2:34" ht="18" customHeight="1">
      <c r="B82" s="8"/>
      <c r="C82" s="5"/>
      <c r="D82" s="5"/>
      <c r="E82" s="480"/>
      <c r="F82" s="571"/>
      <c r="G82" s="535"/>
      <c r="H82" s="7"/>
      <c r="I82" s="3"/>
      <c r="J82" s="8"/>
      <c r="K82" s="5"/>
      <c r="L82" s="5"/>
      <c r="M82" s="5"/>
      <c r="N82" s="479"/>
      <c r="O82" s="535"/>
      <c r="P82" s="580"/>
      <c r="Q82" s="580"/>
      <c r="R82" s="285" t="str">
        <f t="shared" ref="R82:R145" si="20">IF(P82="","",P82-Q82)</f>
        <v/>
      </c>
      <c r="S82" s="285" t="str">
        <f t="shared" ref="S82:S87" si="21">IF(R82="","",S81-R82)</f>
        <v/>
      </c>
      <c r="T82" s="402"/>
      <c r="U82" s="112"/>
      <c r="V82" s="184"/>
      <c r="W82" s="185"/>
      <c r="X82" s="181"/>
      <c r="Y82" s="182"/>
      <c r="Z82" s="182"/>
      <c r="AA82" s="182"/>
      <c r="AB82" s="183"/>
      <c r="AC82" s="186"/>
      <c r="AD82" s="187"/>
      <c r="AE82" s="184"/>
      <c r="AF82" s="188"/>
      <c r="AG82" s="112"/>
      <c r="AH82" s="112"/>
    </row>
    <row r="83" spans="2:34" ht="18" customHeight="1">
      <c r="B83" s="8"/>
      <c r="C83" s="5"/>
      <c r="D83" s="5"/>
      <c r="E83" s="480"/>
      <c r="F83" s="571"/>
      <c r="G83" s="535"/>
      <c r="H83" s="7"/>
      <c r="I83" s="3"/>
      <c r="J83" s="8"/>
      <c r="K83" s="5"/>
      <c r="L83" s="5"/>
      <c r="M83" s="5"/>
      <c r="N83" s="480"/>
      <c r="O83" s="535"/>
      <c r="P83" s="505"/>
      <c r="Q83" s="505"/>
      <c r="R83" s="285" t="str">
        <f t="shared" si="20"/>
        <v/>
      </c>
      <c r="S83" s="285" t="str">
        <f t="shared" si="21"/>
        <v/>
      </c>
      <c r="T83" s="402"/>
      <c r="U83" s="112"/>
      <c r="V83" s="184"/>
      <c r="W83" s="185"/>
      <c r="X83" s="181"/>
      <c r="Y83" s="182"/>
      <c r="Z83" s="182"/>
      <c r="AA83" s="182"/>
      <c r="AB83" s="183"/>
      <c r="AC83" s="186"/>
      <c r="AD83" s="187"/>
      <c r="AE83" s="184"/>
      <c r="AF83" s="188"/>
      <c r="AG83" s="112"/>
      <c r="AH83" s="112"/>
    </row>
    <row r="84" spans="2:34" ht="18" customHeight="1">
      <c r="B84" s="8"/>
      <c r="C84" s="5"/>
      <c r="D84" s="5"/>
      <c r="E84" s="480"/>
      <c r="F84" s="571"/>
      <c r="G84" s="535"/>
      <c r="H84" s="7"/>
      <c r="I84" s="3"/>
      <c r="J84" s="8"/>
      <c r="K84" s="5"/>
      <c r="L84" s="5"/>
      <c r="M84" s="5"/>
      <c r="N84" s="479"/>
      <c r="O84" s="535"/>
      <c r="P84" s="580"/>
      <c r="Q84" s="580"/>
      <c r="R84" s="285" t="str">
        <f t="shared" si="20"/>
        <v/>
      </c>
      <c r="S84" s="285" t="str">
        <f t="shared" si="21"/>
        <v/>
      </c>
      <c r="T84" s="402"/>
      <c r="U84" s="3"/>
      <c r="V84" s="184"/>
      <c r="W84" s="185"/>
      <c r="X84" s="181"/>
      <c r="Y84" s="182"/>
      <c r="Z84" s="182"/>
      <c r="AA84" s="182"/>
      <c r="AB84" s="183"/>
      <c r="AC84" s="186"/>
      <c r="AD84" s="187"/>
      <c r="AE84" s="184"/>
      <c r="AF84" s="188"/>
      <c r="AG84" s="112"/>
      <c r="AH84" s="112"/>
    </row>
    <row r="85" spans="2:34" ht="18" customHeight="1">
      <c r="B85" s="8"/>
      <c r="C85" s="5"/>
      <c r="D85" s="5"/>
      <c r="E85" s="480"/>
      <c r="F85" s="571"/>
      <c r="G85" s="535"/>
      <c r="H85" s="7"/>
      <c r="I85" s="3"/>
      <c r="J85" s="8"/>
      <c r="K85" s="5"/>
      <c r="L85" s="5"/>
      <c r="M85" s="5"/>
      <c r="N85" s="479"/>
      <c r="O85" s="535"/>
      <c r="P85" s="580"/>
      <c r="Q85" s="580"/>
      <c r="R85" s="285" t="str">
        <f t="shared" si="20"/>
        <v/>
      </c>
      <c r="S85" s="285" t="str">
        <f t="shared" si="21"/>
        <v/>
      </c>
      <c r="T85" s="402"/>
      <c r="U85" s="3"/>
      <c r="V85" s="184"/>
      <c r="W85" s="185"/>
      <c r="X85" s="181"/>
      <c r="Y85" s="182"/>
      <c r="Z85" s="182"/>
      <c r="AA85" s="182"/>
      <c r="AB85" s="183"/>
      <c r="AC85" s="186"/>
      <c r="AD85" s="187"/>
      <c r="AE85" s="184"/>
      <c r="AF85" s="188"/>
      <c r="AG85" s="112"/>
      <c r="AH85" s="112"/>
    </row>
    <row r="86" spans="2:34" ht="18" customHeight="1">
      <c r="B86" s="8"/>
      <c r="C86" s="5"/>
      <c r="D86" s="5"/>
      <c r="E86" s="480"/>
      <c r="F86" s="571"/>
      <c r="G86" s="535"/>
      <c r="H86" s="7"/>
      <c r="I86" s="3"/>
      <c r="J86" s="8"/>
      <c r="K86" s="5"/>
      <c r="L86" s="5"/>
      <c r="M86" s="5"/>
      <c r="N86" s="479"/>
      <c r="O86" s="535"/>
      <c r="P86" s="580"/>
      <c r="Q86" s="580"/>
      <c r="R86" s="285" t="str">
        <f t="shared" si="20"/>
        <v/>
      </c>
      <c r="S86" s="285" t="str">
        <f t="shared" si="21"/>
        <v/>
      </c>
      <c r="T86" s="402"/>
      <c r="U86" s="3"/>
      <c r="V86" s="184"/>
      <c r="W86" s="185"/>
      <c r="X86" s="181"/>
      <c r="Y86" s="182"/>
      <c r="Z86" s="182"/>
      <c r="AA86" s="182"/>
      <c r="AB86" s="183"/>
      <c r="AC86" s="186"/>
      <c r="AD86" s="187"/>
      <c r="AE86" s="184"/>
      <c r="AF86" s="188"/>
      <c r="AG86" s="112"/>
      <c r="AH86" s="112"/>
    </row>
    <row r="87" spans="2:34" ht="18" customHeight="1">
      <c r="B87" s="4"/>
      <c r="C87" s="5"/>
      <c r="D87" s="5"/>
      <c r="E87" s="480"/>
      <c r="F87" s="571"/>
      <c r="G87" s="535"/>
      <c r="H87" s="7"/>
      <c r="I87" s="3"/>
      <c r="J87" s="8"/>
      <c r="K87" s="5"/>
      <c r="L87" s="5"/>
      <c r="M87" s="5"/>
      <c r="N87" s="479"/>
      <c r="O87" s="535"/>
      <c r="P87" s="580"/>
      <c r="Q87" s="580"/>
      <c r="R87" s="285" t="str">
        <f t="shared" si="20"/>
        <v/>
      </c>
      <c r="S87" s="285" t="str">
        <f t="shared" si="21"/>
        <v/>
      </c>
      <c r="T87" s="402"/>
      <c r="U87" s="3"/>
      <c r="V87" s="184"/>
      <c r="W87" s="185"/>
      <c r="X87" s="181"/>
      <c r="Y87" s="182"/>
      <c r="Z87" s="182"/>
      <c r="AA87" s="182"/>
      <c r="AB87" s="183"/>
      <c r="AC87" s="186"/>
      <c r="AD87" s="187"/>
      <c r="AE87" s="184"/>
      <c r="AF87" s="188"/>
      <c r="AG87" s="112"/>
      <c r="AH87" s="112"/>
    </row>
    <row r="88" spans="2:34" ht="18" customHeight="1">
      <c r="B88" s="4"/>
      <c r="C88" s="5"/>
      <c r="D88" s="5"/>
      <c r="E88" s="480"/>
      <c r="F88" s="571"/>
      <c r="G88" s="535"/>
      <c r="H88" s="7"/>
      <c r="I88" s="3"/>
      <c r="J88" s="8"/>
      <c r="K88" s="5"/>
      <c r="L88" s="5"/>
      <c r="M88" s="5"/>
      <c r="N88" s="479"/>
      <c r="O88" s="535"/>
      <c r="P88" s="580"/>
      <c r="Q88" s="580"/>
      <c r="R88" s="285" t="str">
        <f t="shared" si="20"/>
        <v/>
      </c>
      <c r="S88" s="285" t="str">
        <f t="shared" ref="S88:S145" si="22">IF(R88="","",S87-R88)</f>
        <v/>
      </c>
      <c r="T88" s="402"/>
      <c r="U88" s="3"/>
      <c r="V88" s="184"/>
      <c r="W88" s="185"/>
      <c r="X88" s="181"/>
      <c r="Y88" s="182"/>
      <c r="Z88" s="182"/>
      <c r="AA88" s="182"/>
      <c r="AB88" s="183"/>
      <c r="AC88" s="186"/>
      <c r="AD88" s="187"/>
      <c r="AE88" s="184"/>
      <c r="AF88" s="188"/>
      <c r="AG88" s="112"/>
      <c r="AH88" s="112"/>
    </row>
    <row r="89" spans="2:34" ht="18" customHeight="1">
      <c r="B89" s="4"/>
      <c r="C89" s="5"/>
      <c r="D89" s="5"/>
      <c r="E89" s="480"/>
      <c r="F89" s="571"/>
      <c r="G89" s="535"/>
      <c r="H89" s="7"/>
      <c r="I89" s="3"/>
      <c r="J89" s="8"/>
      <c r="K89" s="5"/>
      <c r="L89" s="5"/>
      <c r="M89" s="5"/>
      <c r="N89" s="479"/>
      <c r="O89" s="535"/>
      <c r="P89" s="580"/>
      <c r="Q89" s="580"/>
      <c r="R89" s="285" t="str">
        <f t="shared" si="20"/>
        <v/>
      </c>
      <c r="S89" s="285" t="str">
        <f t="shared" si="22"/>
        <v/>
      </c>
      <c r="T89" s="402"/>
      <c r="U89" s="3"/>
      <c r="V89" s="184"/>
      <c r="W89" s="185"/>
      <c r="X89" s="181"/>
      <c r="Y89" s="182"/>
      <c r="Z89" s="182"/>
      <c r="AA89" s="182"/>
      <c r="AB89" s="183"/>
      <c r="AC89" s="186"/>
      <c r="AD89" s="187"/>
      <c r="AE89" s="184"/>
      <c r="AF89" s="188"/>
      <c r="AG89" s="112"/>
      <c r="AH89" s="112"/>
    </row>
    <row r="90" spans="2:34" ht="18" customHeight="1">
      <c r="B90" s="4"/>
      <c r="C90" s="5"/>
      <c r="D90" s="5"/>
      <c r="E90" s="480"/>
      <c r="F90" s="571"/>
      <c r="G90" s="535"/>
      <c r="H90" s="7"/>
      <c r="I90" s="3"/>
      <c r="J90" s="8"/>
      <c r="K90" s="5"/>
      <c r="L90" s="5"/>
      <c r="M90" s="5"/>
      <c r="N90" s="479"/>
      <c r="O90" s="535"/>
      <c r="P90" s="580"/>
      <c r="Q90" s="580"/>
      <c r="R90" s="285" t="str">
        <f t="shared" si="20"/>
        <v/>
      </c>
      <c r="S90" s="285" t="str">
        <f t="shared" si="22"/>
        <v/>
      </c>
      <c r="T90" s="402"/>
      <c r="U90" s="3"/>
      <c r="V90" s="184"/>
      <c r="W90" s="185"/>
      <c r="X90" s="181"/>
      <c r="Y90" s="182"/>
      <c r="Z90" s="182"/>
      <c r="AA90" s="182"/>
      <c r="AB90" s="183"/>
      <c r="AC90" s="186"/>
      <c r="AD90" s="187"/>
      <c r="AE90" s="184"/>
      <c r="AF90" s="188"/>
      <c r="AG90" s="112"/>
      <c r="AH90" s="112"/>
    </row>
    <row r="91" spans="2:34" ht="18" customHeight="1">
      <c r="B91" s="4"/>
      <c r="C91" s="5"/>
      <c r="D91" s="5"/>
      <c r="E91" s="480"/>
      <c r="F91" s="571"/>
      <c r="G91" s="535"/>
      <c r="H91" s="7"/>
      <c r="I91" s="3"/>
      <c r="J91" s="8"/>
      <c r="K91" s="5"/>
      <c r="L91" s="5"/>
      <c r="M91" s="5"/>
      <c r="N91" s="479"/>
      <c r="O91" s="535"/>
      <c r="P91" s="580"/>
      <c r="Q91" s="580"/>
      <c r="R91" s="285" t="str">
        <f t="shared" si="20"/>
        <v/>
      </c>
      <c r="S91" s="285" t="str">
        <f t="shared" si="22"/>
        <v/>
      </c>
      <c r="T91" s="402"/>
      <c r="U91" s="3"/>
      <c r="V91" s="184"/>
      <c r="W91" s="185"/>
      <c r="X91" s="181"/>
      <c r="Y91" s="182"/>
      <c r="Z91" s="182"/>
      <c r="AA91" s="182"/>
      <c r="AB91" s="183"/>
      <c r="AC91" s="186"/>
      <c r="AD91" s="187"/>
      <c r="AE91" s="184"/>
      <c r="AF91" s="188"/>
      <c r="AG91" s="112"/>
      <c r="AH91" s="112"/>
    </row>
    <row r="92" spans="2:34" ht="18" customHeight="1">
      <c r="B92" s="4"/>
      <c r="C92" s="5"/>
      <c r="D92" s="5"/>
      <c r="E92" s="480"/>
      <c r="F92" s="571"/>
      <c r="G92" s="535"/>
      <c r="H92" s="7"/>
      <c r="I92" s="3"/>
      <c r="J92" s="8"/>
      <c r="K92" s="5"/>
      <c r="L92" s="5"/>
      <c r="M92" s="5"/>
      <c r="N92" s="479"/>
      <c r="O92" s="535"/>
      <c r="P92" s="580"/>
      <c r="Q92" s="580"/>
      <c r="R92" s="285" t="str">
        <f t="shared" si="20"/>
        <v/>
      </c>
      <c r="S92" s="285" t="str">
        <f t="shared" si="22"/>
        <v/>
      </c>
      <c r="T92" s="402"/>
      <c r="U92" s="3"/>
      <c r="V92" s="184"/>
      <c r="W92" s="185"/>
      <c r="X92" s="181"/>
      <c r="Y92" s="182"/>
      <c r="Z92" s="182"/>
      <c r="AA92" s="182"/>
      <c r="AB92" s="183"/>
      <c r="AC92" s="186"/>
      <c r="AD92" s="187"/>
      <c r="AE92" s="184"/>
      <c r="AF92" s="188"/>
      <c r="AG92" s="112"/>
      <c r="AH92" s="112"/>
    </row>
    <row r="93" spans="2:34" ht="18" customHeight="1">
      <c r="B93" s="4"/>
      <c r="C93" s="5"/>
      <c r="D93" s="5"/>
      <c r="E93" s="480"/>
      <c r="F93" s="571"/>
      <c r="G93" s="535"/>
      <c r="H93" s="7"/>
      <c r="I93" s="3"/>
      <c r="J93" s="8"/>
      <c r="K93" s="5"/>
      <c r="L93" s="5"/>
      <c r="M93" s="5"/>
      <c r="N93" s="479"/>
      <c r="O93" s="535"/>
      <c r="P93" s="580"/>
      <c r="Q93" s="580"/>
      <c r="R93" s="285" t="str">
        <f t="shared" si="20"/>
        <v/>
      </c>
      <c r="S93" s="285" t="str">
        <f t="shared" si="22"/>
        <v/>
      </c>
      <c r="T93" s="402"/>
      <c r="U93" s="3"/>
      <c r="V93" s="184"/>
      <c r="W93" s="185"/>
      <c r="X93" s="181"/>
      <c r="Y93" s="182"/>
      <c r="Z93" s="182"/>
      <c r="AA93" s="182"/>
      <c r="AB93" s="183"/>
      <c r="AC93" s="186"/>
      <c r="AD93" s="187"/>
      <c r="AE93" s="184"/>
      <c r="AF93" s="188"/>
      <c r="AG93" s="112"/>
      <c r="AH93" s="112"/>
    </row>
    <row r="94" spans="2:34" ht="18" customHeight="1">
      <c r="B94" s="4"/>
      <c r="C94" s="5"/>
      <c r="D94" s="5"/>
      <c r="E94" s="480"/>
      <c r="F94" s="571"/>
      <c r="G94" s="535"/>
      <c r="H94" s="7"/>
      <c r="I94" s="3"/>
      <c r="J94" s="8"/>
      <c r="K94" s="5"/>
      <c r="L94" s="5"/>
      <c r="M94" s="5"/>
      <c r="N94" s="479"/>
      <c r="O94" s="535"/>
      <c r="P94" s="580"/>
      <c r="Q94" s="580"/>
      <c r="R94" s="285" t="str">
        <f t="shared" si="20"/>
        <v/>
      </c>
      <c r="S94" s="285" t="str">
        <f t="shared" si="22"/>
        <v/>
      </c>
      <c r="T94" s="402"/>
      <c r="U94" s="3"/>
      <c r="V94" s="184"/>
      <c r="W94" s="185"/>
      <c r="X94" s="181"/>
      <c r="Y94" s="182"/>
      <c r="Z94" s="182"/>
      <c r="AA94" s="182"/>
      <c r="AB94" s="183"/>
      <c r="AC94" s="186"/>
      <c r="AD94" s="187"/>
      <c r="AE94" s="184"/>
      <c r="AF94" s="188"/>
      <c r="AG94" s="112"/>
      <c r="AH94" s="112"/>
    </row>
    <row r="95" spans="2:34" ht="18" customHeight="1">
      <c r="B95" s="4"/>
      <c r="C95" s="5"/>
      <c r="D95" s="5"/>
      <c r="E95" s="480"/>
      <c r="F95" s="571"/>
      <c r="G95" s="535"/>
      <c r="H95" s="7"/>
      <c r="I95" s="3"/>
      <c r="J95" s="8"/>
      <c r="K95" s="5"/>
      <c r="L95" s="5"/>
      <c r="M95" s="5"/>
      <c r="N95" s="479"/>
      <c r="O95" s="535"/>
      <c r="P95" s="580"/>
      <c r="Q95" s="580"/>
      <c r="R95" s="285" t="str">
        <f t="shared" si="20"/>
        <v/>
      </c>
      <c r="S95" s="285" t="str">
        <f t="shared" si="22"/>
        <v/>
      </c>
      <c r="T95" s="402"/>
      <c r="U95" s="3"/>
      <c r="V95" s="184"/>
      <c r="W95" s="185"/>
      <c r="X95" s="181"/>
      <c r="Y95" s="182"/>
      <c r="Z95" s="182"/>
      <c r="AA95" s="182"/>
      <c r="AB95" s="183"/>
      <c r="AC95" s="186"/>
      <c r="AD95" s="187"/>
      <c r="AE95" s="184"/>
      <c r="AF95" s="188"/>
      <c r="AG95" s="112"/>
      <c r="AH95" s="112"/>
    </row>
    <row r="96" spans="2:34" ht="18" customHeight="1">
      <c r="B96" s="4"/>
      <c r="C96" s="5"/>
      <c r="D96" s="5"/>
      <c r="E96" s="480"/>
      <c r="F96" s="571"/>
      <c r="G96" s="535"/>
      <c r="H96" s="7"/>
      <c r="I96" s="3"/>
      <c r="J96" s="8"/>
      <c r="K96" s="5"/>
      <c r="L96" s="5"/>
      <c r="M96" s="5"/>
      <c r="N96" s="479"/>
      <c r="O96" s="535"/>
      <c r="P96" s="580"/>
      <c r="Q96" s="580"/>
      <c r="R96" s="285" t="str">
        <f t="shared" si="20"/>
        <v/>
      </c>
      <c r="S96" s="285" t="str">
        <f t="shared" si="22"/>
        <v/>
      </c>
      <c r="T96" s="402"/>
      <c r="U96" s="3"/>
      <c r="V96" s="184"/>
      <c r="W96" s="185"/>
      <c r="X96" s="181"/>
      <c r="Y96" s="182"/>
      <c r="Z96" s="182"/>
      <c r="AA96" s="182"/>
      <c r="AB96" s="183"/>
      <c r="AC96" s="186"/>
      <c r="AD96" s="187"/>
      <c r="AE96" s="184"/>
      <c r="AF96" s="188"/>
      <c r="AG96" s="112"/>
      <c r="AH96" s="112"/>
    </row>
    <row r="97" spans="2:34" ht="18" customHeight="1">
      <c r="B97" s="4"/>
      <c r="C97" s="5"/>
      <c r="D97" s="5"/>
      <c r="E97" s="480"/>
      <c r="F97" s="571"/>
      <c r="G97" s="535"/>
      <c r="H97" s="7"/>
      <c r="I97" s="3"/>
      <c r="J97" s="8"/>
      <c r="K97" s="5"/>
      <c r="L97" s="5"/>
      <c r="M97" s="5"/>
      <c r="N97" s="479"/>
      <c r="O97" s="535"/>
      <c r="P97" s="580"/>
      <c r="Q97" s="580"/>
      <c r="R97" s="285" t="str">
        <f t="shared" si="20"/>
        <v/>
      </c>
      <c r="S97" s="285" t="str">
        <f t="shared" si="22"/>
        <v/>
      </c>
      <c r="T97" s="402"/>
      <c r="U97" s="3"/>
      <c r="V97" s="184"/>
      <c r="W97" s="185"/>
      <c r="X97" s="181"/>
      <c r="Y97" s="182"/>
      <c r="Z97" s="182"/>
      <c r="AA97" s="182"/>
      <c r="AB97" s="183"/>
      <c r="AC97" s="186"/>
      <c r="AD97" s="187"/>
      <c r="AE97" s="184"/>
      <c r="AF97" s="188"/>
      <c r="AG97" s="112"/>
      <c r="AH97" s="112"/>
    </row>
    <row r="98" spans="2:34" ht="18" customHeight="1">
      <c r="B98" s="4"/>
      <c r="C98" s="5"/>
      <c r="D98" s="5"/>
      <c r="E98" s="480"/>
      <c r="F98" s="571"/>
      <c r="G98" s="535"/>
      <c r="H98" s="7"/>
      <c r="I98" s="3"/>
      <c r="J98" s="8"/>
      <c r="K98" s="5"/>
      <c r="L98" s="5"/>
      <c r="M98" s="5"/>
      <c r="N98" s="479"/>
      <c r="O98" s="535"/>
      <c r="P98" s="580"/>
      <c r="Q98" s="580"/>
      <c r="R98" s="285" t="str">
        <f t="shared" si="20"/>
        <v/>
      </c>
      <c r="S98" s="285" t="str">
        <f t="shared" si="22"/>
        <v/>
      </c>
      <c r="T98" s="402"/>
      <c r="U98" s="3"/>
      <c r="V98" s="184"/>
      <c r="W98" s="185"/>
      <c r="X98" s="181"/>
      <c r="Y98" s="182"/>
      <c r="Z98" s="182"/>
      <c r="AA98" s="182"/>
      <c r="AB98" s="183"/>
      <c r="AC98" s="186"/>
      <c r="AD98" s="187"/>
      <c r="AE98" s="184"/>
      <c r="AF98" s="188"/>
      <c r="AG98" s="112"/>
      <c r="AH98" s="112"/>
    </row>
    <row r="99" spans="2:34" ht="18" customHeight="1">
      <c r="B99" s="4"/>
      <c r="C99" s="5"/>
      <c r="D99" s="5"/>
      <c r="E99" s="480"/>
      <c r="F99" s="571"/>
      <c r="G99" s="535"/>
      <c r="H99" s="7"/>
      <c r="I99" s="3"/>
      <c r="J99" s="8"/>
      <c r="K99" s="5"/>
      <c r="L99" s="5"/>
      <c r="M99" s="5"/>
      <c r="N99" s="479"/>
      <c r="O99" s="535"/>
      <c r="P99" s="580"/>
      <c r="Q99" s="580"/>
      <c r="R99" s="285" t="str">
        <f t="shared" si="20"/>
        <v/>
      </c>
      <c r="S99" s="285" t="str">
        <f t="shared" si="22"/>
        <v/>
      </c>
      <c r="T99" s="402"/>
      <c r="U99" s="3"/>
      <c r="V99" s="184"/>
      <c r="W99" s="185"/>
      <c r="X99" s="181"/>
      <c r="Y99" s="182"/>
      <c r="Z99" s="182"/>
      <c r="AA99" s="182"/>
      <c r="AB99" s="183"/>
      <c r="AC99" s="186"/>
      <c r="AD99" s="187"/>
      <c r="AE99" s="184"/>
      <c r="AF99" s="188"/>
      <c r="AG99" s="112"/>
      <c r="AH99" s="112"/>
    </row>
    <row r="100" spans="2:34" ht="18" customHeight="1">
      <c r="B100" s="4"/>
      <c r="C100" s="5"/>
      <c r="D100" s="5"/>
      <c r="E100" s="480"/>
      <c r="F100" s="571"/>
      <c r="G100" s="535"/>
      <c r="H100" s="7"/>
      <c r="I100" s="3"/>
      <c r="J100" s="8"/>
      <c r="K100" s="5"/>
      <c r="L100" s="5"/>
      <c r="M100" s="5"/>
      <c r="N100" s="479"/>
      <c r="O100" s="535"/>
      <c r="P100" s="580"/>
      <c r="Q100" s="580"/>
      <c r="R100" s="285" t="str">
        <f t="shared" si="20"/>
        <v/>
      </c>
      <c r="S100" s="285" t="str">
        <f t="shared" si="22"/>
        <v/>
      </c>
      <c r="T100" s="402"/>
      <c r="U100" s="3"/>
      <c r="V100" s="184"/>
      <c r="W100" s="185"/>
      <c r="X100" s="181"/>
      <c r="Y100" s="182"/>
      <c r="Z100" s="182"/>
      <c r="AA100" s="182"/>
      <c r="AB100" s="183"/>
      <c r="AC100" s="186"/>
      <c r="AD100" s="187"/>
      <c r="AE100" s="184"/>
      <c r="AF100" s="188"/>
      <c r="AG100" s="112"/>
      <c r="AH100" s="112"/>
    </row>
    <row r="101" spans="2:34" ht="18" customHeight="1">
      <c r="B101" s="4"/>
      <c r="C101" s="5"/>
      <c r="D101" s="5"/>
      <c r="E101" s="480"/>
      <c r="F101" s="571"/>
      <c r="G101" s="535"/>
      <c r="H101" s="7"/>
      <c r="I101" s="3"/>
      <c r="J101" s="8"/>
      <c r="K101" s="5"/>
      <c r="L101" s="5"/>
      <c r="M101" s="5"/>
      <c r="N101" s="479"/>
      <c r="O101" s="535"/>
      <c r="P101" s="580"/>
      <c r="Q101" s="580"/>
      <c r="R101" s="285" t="str">
        <f t="shared" si="20"/>
        <v/>
      </c>
      <c r="S101" s="285" t="str">
        <f t="shared" si="22"/>
        <v/>
      </c>
      <c r="T101" s="402"/>
      <c r="U101" s="112"/>
      <c r="V101" s="184"/>
      <c r="W101" s="185"/>
      <c r="X101" s="181"/>
      <c r="Y101" s="182"/>
      <c r="Z101" s="182"/>
      <c r="AA101" s="182"/>
      <c r="AB101" s="183"/>
      <c r="AC101" s="186"/>
      <c r="AD101" s="187"/>
      <c r="AE101" s="184"/>
      <c r="AF101" s="188"/>
      <c r="AG101" s="112"/>
      <c r="AH101" s="112"/>
    </row>
    <row r="102" spans="2:34" ht="18" customHeight="1">
      <c r="B102" s="4"/>
      <c r="C102" s="5"/>
      <c r="D102" s="5"/>
      <c r="E102" s="480"/>
      <c r="F102" s="571"/>
      <c r="G102" s="535"/>
      <c r="H102" s="7"/>
      <c r="I102" s="3"/>
      <c r="J102" s="8"/>
      <c r="K102" s="5"/>
      <c r="L102" s="5"/>
      <c r="M102" s="5"/>
      <c r="N102" s="479"/>
      <c r="O102" s="535"/>
      <c r="P102" s="580"/>
      <c r="Q102" s="580"/>
      <c r="R102" s="285" t="str">
        <f t="shared" si="20"/>
        <v/>
      </c>
      <c r="S102" s="285" t="str">
        <f t="shared" si="22"/>
        <v/>
      </c>
      <c r="T102" s="402"/>
      <c r="U102" s="112"/>
      <c r="V102" s="184"/>
      <c r="W102" s="185"/>
      <c r="X102" s="181"/>
      <c r="Y102" s="182"/>
      <c r="Z102" s="182"/>
      <c r="AA102" s="182"/>
      <c r="AB102" s="183"/>
      <c r="AC102" s="186"/>
      <c r="AD102" s="187"/>
      <c r="AE102" s="184"/>
      <c r="AF102" s="188"/>
      <c r="AG102" s="112"/>
      <c r="AH102" s="112"/>
    </row>
    <row r="103" spans="2:34" ht="18" customHeight="1">
      <c r="B103" s="4"/>
      <c r="C103" s="5"/>
      <c r="D103" s="5"/>
      <c r="E103" s="480"/>
      <c r="F103" s="571"/>
      <c r="G103" s="535"/>
      <c r="H103" s="7"/>
      <c r="I103" s="3"/>
      <c r="J103" s="8"/>
      <c r="K103" s="5"/>
      <c r="L103" s="5"/>
      <c r="M103" s="5"/>
      <c r="N103" s="479"/>
      <c r="O103" s="535"/>
      <c r="P103" s="580"/>
      <c r="Q103" s="580"/>
      <c r="R103" s="285" t="str">
        <f t="shared" si="20"/>
        <v/>
      </c>
      <c r="S103" s="285" t="str">
        <f t="shared" si="22"/>
        <v/>
      </c>
      <c r="T103" s="402"/>
      <c r="U103" s="112"/>
      <c r="V103" s="184"/>
      <c r="W103" s="185"/>
      <c r="X103" s="181"/>
      <c r="Y103" s="182"/>
      <c r="Z103" s="182"/>
      <c r="AA103" s="182"/>
      <c r="AB103" s="183"/>
      <c r="AC103" s="186"/>
      <c r="AD103" s="187"/>
      <c r="AE103" s="184"/>
      <c r="AF103" s="188"/>
      <c r="AG103" s="112"/>
      <c r="AH103" s="112"/>
    </row>
    <row r="104" spans="2:34" ht="18" customHeight="1">
      <c r="B104" s="4"/>
      <c r="C104" s="5"/>
      <c r="D104" s="5"/>
      <c r="E104" s="480"/>
      <c r="F104" s="571"/>
      <c r="G104" s="535"/>
      <c r="H104" s="7"/>
      <c r="I104" s="3"/>
      <c r="J104" s="8"/>
      <c r="K104" s="5"/>
      <c r="L104" s="5"/>
      <c r="M104" s="5"/>
      <c r="N104" s="479"/>
      <c r="O104" s="535"/>
      <c r="P104" s="580"/>
      <c r="Q104" s="580"/>
      <c r="R104" s="285" t="str">
        <f t="shared" si="20"/>
        <v/>
      </c>
      <c r="S104" s="285" t="str">
        <f t="shared" si="22"/>
        <v/>
      </c>
      <c r="T104" s="402"/>
      <c r="U104" s="112"/>
      <c r="V104" s="184"/>
      <c r="W104" s="185"/>
      <c r="X104" s="181"/>
      <c r="Y104" s="182"/>
      <c r="Z104" s="182"/>
      <c r="AA104" s="182"/>
      <c r="AB104" s="183"/>
      <c r="AC104" s="186"/>
      <c r="AD104" s="187"/>
      <c r="AE104" s="184"/>
      <c r="AF104" s="188"/>
      <c r="AG104" s="112"/>
      <c r="AH104" s="112"/>
    </row>
    <row r="105" spans="2:34" ht="18" customHeight="1">
      <c r="B105" s="4"/>
      <c r="C105" s="5"/>
      <c r="D105" s="5"/>
      <c r="E105" s="480"/>
      <c r="F105" s="571"/>
      <c r="G105" s="535"/>
      <c r="H105" s="7"/>
      <c r="I105" s="3"/>
      <c r="J105" s="8"/>
      <c r="K105" s="5"/>
      <c r="L105" s="5"/>
      <c r="M105" s="5"/>
      <c r="N105" s="479"/>
      <c r="O105" s="535"/>
      <c r="P105" s="580"/>
      <c r="Q105" s="580"/>
      <c r="R105" s="285" t="str">
        <f t="shared" si="20"/>
        <v/>
      </c>
      <c r="S105" s="285" t="str">
        <f t="shared" si="22"/>
        <v/>
      </c>
      <c r="T105" s="402"/>
      <c r="U105" s="112"/>
      <c r="V105" s="184"/>
      <c r="W105" s="185"/>
      <c r="X105" s="181"/>
      <c r="Y105" s="182"/>
      <c r="Z105" s="182"/>
      <c r="AA105" s="182"/>
      <c r="AB105" s="183"/>
      <c r="AC105" s="186"/>
      <c r="AD105" s="187"/>
      <c r="AE105" s="184"/>
      <c r="AF105" s="188"/>
      <c r="AG105" s="112"/>
      <c r="AH105" s="112"/>
    </row>
    <row r="106" spans="2:34" ht="18" customHeight="1">
      <c r="B106" s="4"/>
      <c r="C106" s="5"/>
      <c r="D106" s="5"/>
      <c r="E106" s="480"/>
      <c r="F106" s="571"/>
      <c r="G106" s="535"/>
      <c r="H106" s="7"/>
      <c r="I106" s="3"/>
      <c r="J106" s="8"/>
      <c r="K106" s="5"/>
      <c r="L106" s="5"/>
      <c r="M106" s="5"/>
      <c r="N106" s="479"/>
      <c r="O106" s="535"/>
      <c r="P106" s="580"/>
      <c r="Q106" s="580"/>
      <c r="R106" s="285" t="str">
        <f t="shared" si="20"/>
        <v/>
      </c>
      <c r="S106" s="285" t="str">
        <f t="shared" si="22"/>
        <v/>
      </c>
      <c r="T106" s="402"/>
      <c r="U106" s="112"/>
      <c r="V106" s="184"/>
      <c r="W106" s="185"/>
      <c r="X106" s="181"/>
      <c r="Y106" s="182"/>
      <c r="Z106" s="182"/>
      <c r="AA106" s="182"/>
      <c r="AB106" s="183"/>
      <c r="AC106" s="186"/>
      <c r="AD106" s="187"/>
      <c r="AE106" s="184"/>
      <c r="AF106" s="188"/>
      <c r="AG106" s="112"/>
      <c r="AH106" s="112"/>
    </row>
    <row r="107" spans="2:34" ht="18" customHeight="1">
      <c r="B107" s="4"/>
      <c r="C107" s="5"/>
      <c r="D107" s="5"/>
      <c r="E107" s="480"/>
      <c r="F107" s="571"/>
      <c r="G107" s="535"/>
      <c r="H107" s="7"/>
      <c r="I107" s="3"/>
      <c r="J107" s="8"/>
      <c r="K107" s="5"/>
      <c r="L107" s="5"/>
      <c r="M107" s="5"/>
      <c r="N107" s="479"/>
      <c r="O107" s="535"/>
      <c r="P107" s="580"/>
      <c r="Q107" s="580"/>
      <c r="R107" s="285" t="str">
        <f t="shared" si="20"/>
        <v/>
      </c>
      <c r="S107" s="285" t="str">
        <f t="shared" si="22"/>
        <v/>
      </c>
      <c r="T107" s="402"/>
      <c r="U107" s="112"/>
      <c r="V107" s="184"/>
      <c r="W107" s="185"/>
      <c r="X107" s="181"/>
      <c r="Y107" s="182"/>
      <c r="Z107" s="182"/>
      <c r="AA107" s="182"/>
      <c r="AB107" s="183"/>
      <c r="AC107" s="186"/>
      <c r="AD107" s="187"/>
      <c r="AE107" s="184"/>
      <c r="AF107" s="188"/>
      <c r="AG107" s="112"/>
      <c r="AH107" s="112"/>
    </row>
    <row r="108" spans="2:34" ht="18" customHeight="1">
      <c r="B108" s="4"/>
      <c r="C108" s="5"/>
      <c r="D108" s="5"/>
      <c r="E108" s="480"/>
      <c r="F108" s="571"/>
      <c r="G108" s="535"/>
      <c r="H108" s="7"/>
      <c r="I108" s="3"/>
      <c r="J108" s="8"/>
      <c r="K108" s="5"/>
      <c r="L108" s="5"/>
      <c r="M108" s="5"/>
      <c r="N108" s="479"/>
      <c r="O108" s="535"/>
      <c r="P108" s="580"/>
      <c r="Q108" s="580"/>
      <c r="R108" s="285" t="str">
        <f t="shared" si="20"/>
        <v/>
      </c>
      <c r="S108" s="285" t="str">
        <f t="shared" si="22"/>
        <v/>
      </c>
      <c r="T108" s="402"/>
      <c r="U108" s="112"/>
      <c r="V108" s="184"/>
      <c r="W108" s="185"/>
      <c r="X108" s="181"/>
      <c r="Y108" s="182"/>
      <c r="Z108" s="182"/>
      <c r="AA108" s="182"/>
      <c r="AB108" s="183"/>
      <c r="AC108" s="186"/>
      <c r="AD108" s="187"/>
      <c r="AE108" s="184"/>
      <c r="AF108" s="188"/>
      <c r="AG108" s="112"/>
      <c r="AH108" s="112"/>
    </row>
    <row r="109" spans="2:34" ht="18" customHeight="1">
      <c r="B109" s="4"/>
      <c r="C109" s="5"/>
      <c r="D109" s="5"/>
      <c r="E109" s="480"/>
      <c r="F109" s="571"/>
      <c r="G109" s="535"/>
      <c r="H109" s="7"/>
      <c r="I109" s="3"/>
      <c r="J109" s="8"/>
      <c r="K109" s="5"/>
      <c r="L109" s="5"/>
      <c r="M109" s="5"/>
      <c r="N109" s="479"/>
      <c r="O109" s="535"/>
      <c r="P109" s="580"/>
      <c r="Q109" s="580"/>
      <c r="R109" s="285" t="str">
        <f t="shared" si="20"/>
        <v/>
      </c>
      <c r="S109" s="285" t="str">
        <f t="shared" si="22"/>
        <v/>
      </c>
      <c r="T109" s="402"/>
      <c r="U109" s="112"/>
      <c r="V109" s="184"/>
      <c r="W109" s="185"/>
      <c r="X109" s="181"/>
      <c r="Y109" s="182"/>
      <c r="Z109" s="182"/>
      <c r="AA109" s="182"/>
      <c r="AB109" s="183"/>
      <c r="AC109" s="186"/>
      <c r="AD109" s="187"/>
      <c r="AE109" s="184"/>
      <c r="AF109" s="188"/>
      <c r="AG109" s="112"/>
      <c r="AH109" s="112"/>
    </row>
    <row r="110" spans="2:34" ht="18" customHeight="1">
      <c r="B110" s="4"/>
      <c r="C110" s="5"/>
      <c r="D110" s="5"/>
      <c r="E110" s="480"/>
      <c r="F110" s="571"/>
      <c r="G110" s="535"/>
      <c r="H110" s="7"/>
      <c r="I110" s="3"/>
      <c r="J110" s="8"/>
      <c r="K110" s="5"/>
      <c r="L110" s="5"/>
      <c r="M110" s="5"/>
      <c r="N110" s="479"/>
      <c r="O110" s="535"/>
      <c r="P110" s="580"/>
      <c r="Q110" s="580"/>
      <c r="R110" s="285" t="str">
        <f t="shared" si="20"/>
        <v/>
      </c>
      <c r="S110" s="285" t="str">
        <f t="shared" si="22"/>
        <v/>
      </c>
      <c r="T110" s="402"/>
      <c r="U110" s="112"/>
      <c r="V110" s="184"/>
      <c r="W110" s="185"/>
      <c r="X110" s="181"/>
      <c r="Y110" s="182"/>
      <c r="Z110" s="182"/>
      <c r="AA110" s="182"/>
      <c r="AB110" s="183"/>
      <c r="AC110" s="186"/>
      <c r="AD110" s="187"/>
      <c r="AE110" s="184"/>
      <c r="AF110" s="188"/>
      <c r="AG110" s="112"/>
      <c r="AH110" s="112"/>
    </row>
    <row r="111" spans="2:34" ht="18" customHeight="1">
      <c r="B111" s="4"/>
      <c r="C111" s="5"/>
      <c r="D111" s="5"/>
      <c r="E111" s="480"/>
      <c r="F111" s="571"/>
      <c r="G111" s="535"/>
      <c r="H111" s="7"/>
      <c r="I111" s="3"/>
      <c r="J111" s="8"/>
      <c r="K111" s="5"/>
      <c r="L111" s="5"/>
      <c r="M111" s="5"/>
      <c r="N111" s="479"/>
      <c r="O111" s="535"/>
      <c r="P111" s="580"/>
      <c r="Q111" s="580"/>
      <c r="R111" s="285" t="str">
        <f t="shared" si="20"/>
        <v/>
      </c>
      <c r="S111" s="285" t="str">
        <f t="shared" si="22"/>
        <v/>
      </c>
      <c r="T111" s="402"/>
      <c r="U111" s="112"/>
      <c r="V111" s="184"/>
      <c r="W111" s="185"/>
      <c r="X111" s="181"/>
      <c r="Y111" s="182"/>
      <c r="Z111" s="182"/>
      <c r="AA111" s="182"/>
      <c r="AB111" s="183"/>
      <c r="AC111" s="186"/>
      <c r="AD111" s="187"/>
      <c r="AE111" s="184"/>
      <c r="AF111" s="188"/>
      <c r="AG111" s="112"/>
      <c r="AH111" s="112"/>
    </row>
    <row r="112" spans="2:34" ht="18" customHeight="1">
      <c r="B112" s="4"/>
      <c r="C112" s="5"/>
      <c r="D112" s="5"/>
      <c r="E112" s="480"/>
      <c r="F112" s="571"/>
      <c r="G112" s="535"/>
      <c r="H112" s="7"/>
      <c r="I112" s="3"/>
      <c r="J112" s="8"/>
      <c r="K112" s="5"/>
      <c r="L112" s="5"/>
      <c r="M112" s="5"/>
      <c r="N112" s="479"/>
      <c r="O112" s="535"/>
      <c r="P112" s="580"/>
      <c r="Q112" s="580"/>
      <c r="R112" s="285" t="str">
        <f t="shared" si="20"/>
        <v/>
      </c>
      <c r="S112" s="285" t="str">
        <f t="shared" si="22"/>
        <v/>
      </c>
      <c r="T112" s="402"/>
      <c r="U112" s="112"/>
      <c r="V112" s="184"/>
      <c r="W112" s="185"/>
      <c r="X112" s="181"/>
      <c r="Y112" s="182"/>
      <c r="Z112" s="182"/>
      <c r="AA112" s="182"/>
      <c r="AB112" s="183"/>
      <c r="AC112" s="186"/>
      <c r="AD112" s="187"/>
      <c r="AE112" s="184"/>
      <c r="AF112" s="188"/>
      <c r="AG112" s="112"/>
      <c r="AH112" s="112"/>
    </row>
    <row r="113" spans="2:34" ht="18" customHeight="1">
      <c r="B113" s="4"/>
      <c r="C113" s="5"/>
      <c r="D113" s="5"/>
      <c r="E113" s="480"/>
      <c r="F113" s="571"/>
      <c r="G113" s="535"/>
      <c r="H113" s="7"/>
      <c r="I113" s="3"/>
      <c r="J113" s="8"/>
      <c r="K113" s="5"/>
      <c r="L113" s="5"/>
      <c r="M113" s="5"/>
      <c r="N113" s="479"/>
      <c r="O113" s="535"/>
      <c r="P113" s="580"/>
      <c r="Q113" s="580"/>
      <c r="R113" s="285" t="str">
        <f t="shared" si="20"/>
        <v/>
      </c>
      <c r="S113" s="285" t="str">
        <f t="shared" si="22"/>
        <v/>
      </c>
      <c r="T113" s="402"/>
      <c r="U113" s="112"/>
      <c r="V113" s="184"/>
      <c r="W113" s="185"/>
      <c r="X113" s="181"/>
      <c r="Y113" s="182"/>
      <c r="Z113" s="182"/>
      <c r="AA113" s="182"/>
      <c r="AB113" s="183"/>
      <c r="AC113" s="186"/>
      <c r="AD113" s="187"/>
      <c r="AE113" s="184"/>
      <c r="AF113" s="188"/>
      <c r="AG113" s="112"/>
      <c r="AH113" s="112"/>
    </row>
    <row r="114" spans="2:34" ht="18" customHeight="1">
      <c r="B114" s="4"/>
      <c r="C114" s="5"/>
      <c r="D114" s="5"/>
      <c r="E114" s="480"/>
      <c r="F114" s="571"/>
      <c r="G114" s="535"/>
      <c r="H114" s="7"/>
      <c r="I114" s="3"/>
      <c r="J114" s="8"/>
      <c r="K114" s="5"/>
      <c r="L114" s="5"/>
      <c r="M114" s="5"/>
      <c r="N114" s="479"/>
      <c r="O114" s="535"/>
      <c r="P114" s="580"/>
      <c r="Q114" s="580"/>
      <c r="R114" s="285" t="str">
        <f t="shared" si="20"/>
        <v/>
      </c>
      <c r="S114" s="285" t="str">
        <f t="shared" si="22"/>
        <v/>
      </c>
      <c r="T114" s="402"/>
      <c r="U114" s="112"/>
      <c r="V114" s="184"/>
      <c r="W114" s="185"/>
      <c r="X114" s="181"/>
      <c r="Y114" s="182"/>
      <c r="Z114" s="182"/>
      <c r="AA114" s="182"/>
      <c r="AB114" s="183"/>
      <c r="AC114" s="186"/>
      <c r="AD114" s="187"/>
      <c r="AE114" s="184"/>
      <c r="AF114" s="188"/>
      <c r="AG114" s="112"/>
      <c r="AH114" s="112"/>
    </row>
    <row r="115" spans="2:34" ht="18" customHeight="1">
      <c r="B115" s="4"/>
      <c r="C115" s="5"/>
      <c r="D115" s="5"/>
      <c r="E115" s="480"/>
      <c r="F115" s="571"/>
      <c r="G115" s="535"/>
      <c r="H115" s="7"/>
      <c r="I115" s="3"/>
      <c r="J115" s="8"/>
      <c r="K115" s="5"/>
      <c r="L115" s="5"/>
      <c r="M115" s="5"/>
      <c r="N115" s="479"/>
      <c r="O115" s="535"/>
      <c r="P115" s="580"/>
      <c r="Q115" s="580"/>
      <c r="R115" s="285" t="str">
        <f t="shared" si="20"/>
        <v/>
      </c>
      <c r="S115" s="285" t="str">
        <f t="shared" si="22"/>
        <v/>
      </c>
      <c r="T115" s="402"/>
      <c r="U115" s="112"/>
      <c r="V115" s="184"/>
      <c r="W115" s="185"/>
      <c r="X115" s="181"/>
      <c r="Y115" s="182"/>
      <c r="Z115" s="182"/>
      <c r="AA115" s="182"/>
      <c r="AB115" s="183"/>
      <c r="AC115" s="186"/>
      <c r="AD115" s="187"/>
      <c r="AE115" s="184"/>
      <c r="AF115" s="188"/>
      <c r="AG115" s="112"/>
      <c r="AH115" s="112"/>
    </row>
    <row r="116" spans="2:34" ht="18" customHeight="1">
      <c r="B116" s="4"/>
      <c r="C116" s="5"/>
      <c r="D116" s="5"/>
      <c r="E116" s="480"/>
      <c r="F116" s="571"/>
      <c r="G116" s="535"/>
      <c r="H116" s="7"/>
      <c r="I116" s="3"/>
      <c r="J116" s="8"/>
      <c r="K116" s="5"/>
      <c r="L116" s="5"/>
      <c r="M116" s="5"/>
      <c r="N116" s="479"/>
      <c r="O116" s="535"/>
      <c r="P116" s="580"/>
      <c r="Q116" s="580"/>
      <c r="R116" s="285" t="str">
        <f t="shared" si="20"/>
        <v/>
      </c>
      <c r="S116" s="285" t="str">
        <f t="shared" si="22"/>
        <v/>
      </c>
      <c r="T116" s="402"/>
      <c r="U116" s="112"/>
      <c r="V116" s="184"/>
      <c r="W116" s="185"/>
      <c r="X116" s="181"/>
      <c r="Y116" s="182"/>
      <c r="Z116" s="182"/>
      <c r="AA116" s="182"/>
      <c r="AB116" s="183"/>
      <c r="AC116" s="186"/>
      <c r="AD116" s="187"/>
      <c r="AE116" s="184"/>
      <c r="AF116" s="188"/>
      <c r="AG116" s="112"/>
      <c r="AH116" s="112"/>
    </row>
    <row r="117" spans="2:34" ht="18" customHeight="1">
      <c r="B117" s="4"/>
      <c r="C117" s="5"/>
      <c r="D117" s="5"/>
      <c r="E117" s="480"/>
      <c r="F117" s="571"/>
      <c r="G117" s="535"/>
      <c r="H117" s="7"/>
      <c r="I117" s="3"/>
      <c r="J117" s="8"/>
      <c r="K117" s="5"/>
      <c r="L117" s="5"/>
      <c r="M117" s="5"/>
      <c r="N117" s="479"/>
      <c r="O117" s="535"/>
      <c r="P117" s="580"/>
      <c r="Q117" s="580"/>
      <c r="R117" s="285" t="str">
        <f t="shared" si="20"/>
        <v/>
      </c>
      <c r="S117" s="285" t="str">
        <f t="shared" si="22"/>
        <v/>
      </c>
      <c r="T117" s="402"/>
      <c r="U117" s="112"/>
      <c r="V117" s="184"/>
      <c r="W117" s="185"/>
      <c r="X117" s="181"/>
      <c r="Y117" s="182"/>
      <c r="Z117" s="182"/>
      <c r="AA117" s="182"/>
      <c r="AB117" s="183"/>
      <c r="AC117" s="186"/>
      <c r="AD117" s="187"/>
      <c r="AE117" s="184"/>
      <c r="AF117" s="188"/>
      <c r="AG117" s="112"/>
      <c r="AH117" s="112"/>
    </row>
    <row r="118" spans="2:34" ht="18" customHeight="1">
      <c r="B118" s="4"/>
      <c r="C118" s="5"/>
      <c r="D118" s="5"/>
      <c r="E118" s="480"/>
      <c r="F118" s="571"/>
      <c r="G118" s="535"/>
      <c r="H118" s="7"/>
      <c r="I118" s="3"/>
      <c r="J118" s="8"/>
      <c r="K118" s="5"/>
      <c r="L118" s="5"/>
      <c r="M118" s="5"/>
      <c r="N118" s="479"/>
      <c r="O118" s="535"/>
      <c r="P118" s="580"/>
      <c r="Q118" s="580"/>
      <c r="R118" s="285" t="str">
        <f t="shared" si="20"/>
        <v/>
      </c>
      <c r="S118" s="285" t="str">
        <f t="shared" si="22"/>
        <v/>
      </c>
      <c r="T118" s="402"/>
      <c r="U118" s="112"/>
      <c r="V118" s="184"/>
      <c r="W118" s="185"/>
      <c r="X118" s="181"/>
      <c r="Y118" s="182"/>
      <c r="Z118" s="182"/>
      <c r="AA118" s="182"/>
      <c r="AB118" s="183"/>
      <c r="AC118" s="186"/>
      <c r="AD118" s="187"/>
      <c r="AE118" s="184"/>
      <c r="AF118" s="188"/>
      <c r="AG118" s="112"/>
      <c r="AH118" s="112"/>
    </row>
    <row r="119" spans="2:34" ht="18" customHeight="1">
      <c r="B119" s="4"/>
      <c r="C119" s="5"/>
      <c r="D119" s="5"/>
      <c r="E119" s="480"/>
      <c r="F119" s="571"/>
      <c r="G119" s="535"/>
      <c r="H119" s="7"/>
      <c r="I119" s="3"/>
      <c r="J119" s="8"/>
      <c r="K119" s="5"/>
      <c r="L119" s="5"/>
      <c r="M119" s="5"/>
      <c r="N119" s="479"/>
      <c r="O119" s="535"/>
      <c r="P119" s="580"/>
      <c r="Q119" s="580"/>
      <c r="R119" s="285" t="str">
        <f t="shared" si="20"/>
        <v/>
      </c>
      <c r="S119" s="285" t="str">
        <f t="shared" si="22"/>
        <v/>
      </c>
      <c r="T119" s="402"/>
      <c r="U119" s="112"/>
      <c r="V119" s="184"/>
      <c r="W119" s="185"/>
      <c r="X119" s="181"/>
      <c r="Y119" s="182"/>
      <c r="Z119" s="182"/>
      <c r="AA119" s="182"/>
      <c r="AB119" s="183"/>
      <c r="AC119" s="186"/>
      <c r="AD119" s="187"/>
      <c r="AE119" s="184"/>
      <c r="AF119" s="188"/>
      <c r="AG119" s="112"/>
      <c r="AH119" s="112"/>
    </row>
    <row r="120" spans="2:34" ht="18" customHeight="1">
      <c r="B120" s="4"/>
      <c r="C120" s="5"/>
      <c r="D120" s="5"/>
      <c r="E120" s="480"/>
      <c r="F120" s="571"/>
      <c r="G120" s="535"/>
      <c r="H120" s="7"/>
      <c r="I120" s="3"/>
      <c r="J120" s="8"/>
      <c r="K120" s="5"/>
      <c r="L120" s="5"/>
      <c r="M120" s="5"/>
      <c r="N120" s="479"/>
      <c r="O120" s="535"/>
      <c r="P120" s="580"/>
      <c r="Q120" s="580"/>
      <c r="R120" s="285" t="str">
        <f t="shared" si="20"/>
        <v/>
      </c>
      <c r="S120" s="285" t="str">
        <f t="shared" si="22"/>
        <v/>
      </c>
      <c r="T120" s="402"/>
      <c r="U120" s="112"/>
      <c r="V120" s="184"/>
      <c r="W120" s="185"/>
      <c r="X120" s="181"/>
      <c r="Y120" s="182"/>
      <c r="Z120" s="182"/>
      <c r="AA120" s="182"/>
      <c r="AB120" s="183"/>
      <c r="AC120" s="186"/>
      <c r="AD120" s="187"/>
      <c r="AE120" s="184"/>
      <c r="AF120" s="187"/>
      <c r="AG120" s="112"/>
      <c r="AH120" s="112"/>
    </row>
    <row r="121" spans="2:34" ht="18" customHeight="1">
      <c r="B121" s="4"/>
      <c r="C121" s="5"/>
      <c r="D121" s="5"/>
      <c r="E121" s="480"/>
      <c r="F121" s="571"/>
      <c r="G121" s="535"/>
      <c r="H121" s="7"/>
      <c r="I121" s="3"/>
      <c r="J121" s="8"/>
      <c r="K121" s="5"/>
      <c r="L121" s="5"/>
      <c r="M121" s="5"/>
      <c r="N121" s="479"/>
      <c r="O121" s="535"/>
      <c r="P121" s="580"/>
      <c r="Q121" s="580"/>
      <c r="R121" s="285" t="str">
        <f t="shared" si="20"/>
        <v/>
      </c>
      <c r="S121" s="285" t="str">
        <f t="shared" si="22"/>
        <v/>
      </c>
      <c r="T121" s="402"/>
      <c r="U121" s="112"/>
      <c r="V121" s="184"/>
      <c r="W121" s="185"/>
      <c r="X121" s="181"/>
      <c r="Y121" s="182"/>
      <c r="Z121" s="182"/>
      <c r="AA121" s="182"/>
      <c r="AB121" s="183"/>
      <c r="AC121" s="186"/>
      <c r="AD121" s="187"/>
      <c r="AE121" s="184"/>
      <c r="AF121" s="187"/>
      <c r="AG121" s="112"/>
      <c r="AH121" s="112"/>
    </row>
    <row r="122" spans="2:34" ht="18" customHeight="1">
      <c r="B122" s="4"/>
      <c r="C122" s="5"/>
      <c r="D122" s="5"/>
      <c r="E122" s="480"/>
      <c r="F122" s="571"/>
      <c r="G122" s="535"/>
      <c r="H122" s="7"/>
      <c r="I122" s="3"/>
      <c r="J122" s="8"/>
      <c r="K122" s="5"/>
      <c r="L122" s="5"/>
      <c r="M122" s="5"/>
      <c r="N122" s="479"/>
      <c r="O122" s="535"/>
      <c r="P122" s="580"/>
      <c r="Q122" s="580"/>
      <c r="R122" s="285" t="str">
        <f t="shared" si="20"/>
        <v/>
      </c>
      <c r="S122" s="285" t="str">
        <f t="shared" si="22"/>
        <v/>
      </c>
      <c r="T122" s="402"/>
      <c r="U122" s="112"/>
      <c r="V122" s="184"/>
      <c r="W122" s="185"/>
      <c r="X122" s="181"/>
      <c r="Y122" s="182"/>
      <c r="Z122" s="182"/>
      <c r="AA122" s="182"/>
      <c r="AB122" s="183"/>
      <c r="AC122" s="186"/>
      <c r="AD122" s="187"/>
      <c r="AE122" s="184"/>
      <c r="AF122" s="187"/>
      <c r="AG122" s="112"/>
      <c r="AH122" s="112"/>
    </row>
    <row r="123" spans="2:34" ht="18" customHeight="1">
      <c r="B123" s="4"/>
      <c r="C123" s="5"/>
      <c r="D123" s="5"/>
      <c r="E123" s="480"/>
      <c r="F123" s="571"/>
      <c r="G123" s="535"/>
      <c r="H123" s="7"/>
      <c r="I123" s="3"/>
      <c r="J123" s="4"/>
      <c r="K123" s="5"/>
      <c r="L123" s="5"/>
      <c r="M123" s="5"/>
      <c r="N123" s="479"/>
      <c r="O123" s="535"/>
      <c r="P123" s="580"/>
      <c r="Q123" s="580"/>
      <c r="R123" s="285" t="str">
        <f t="shared" si="20"/>
        <v/>
      </c>
      <c r="S123" s="285" t="str">
        <f t="shared" si="22"/>
        <v/>
      </c>
      <c r="T123" s="402"/>
      <c r="U123" s="112"/>
      <c r="V123" s="184"/>
      <c r="W123" s="185"/>
      <c r="X123" s="181"/>
      <c r="Y123" s="182"/>
      <c r="Z123" s="182"/>
      <c r="AA123" s="182"/>
      <c r="AB123" s="183"/>
      <c r="AC123" s="186"/>
      <c r="AD123" s="187"/>
      <c r="AE123" s="184"/>
      <c r="AF123" s="187"/>
      <c r="AG123" s="112"/>
      <c r="AH123" s="112"/>
    </row>
    <row r="124" spans="2:34" ht="18" customHeight="1">
      <c r="B124" s="4"/>
      <c r="C124" s="5"/>
      <c r="D124" s="5"/>
      <c r="E124" s="480"/>
      <c r="F124" s="571"/>
      <c r="G124" s="535"/>
      <c r="H124" s="7"/>
      <c r="I124" s="3"/>
      <c r="J124" s="4"/>
      <c r="K124" s="5"/>
      <c r="L124" s="5"/>
      <c r="M124" s="5"/>
      <c r="N124" s="479"/>
      <c r="O124" s="535"/>
      <c r="P124" s="580"/>
      <c r="Q124" s="580"/>
      <c r="R124" s="285" t="str">
        <f t="shared" si="20"/>
        <v/>
      </c>
      <c r="S124" s="285" t="str">
        <f t="shared" si="22"/>
        <v/>
      </c>
      <c r="T124" s="402"/>
      <c r="U124" s="112"/>
      <c r="V124" s="184"/>
      <c r="W124" s="185"/>
      <c r="X124" s="181"/>
      <c r="Y124" s="182"/>
      <c r="Z124" s="182"/>
      <c r="AA124" s="182"/>
      <c r="AB124" s="183"/>
      <c r="AC124" s="186"/>
      <c r="AD124" s="187"/>
      <c r="AE124" s="184"/>
      <c r="AF124" s="187"/>
      <c r="AG124" s="112"/>
      <c r="AH124" s="112"/>
    </row>
    <row r="125" spans="2:34" ht="18" customHeight="1">
      <c r="B125" s="4"/>
      <c r="C125" s="5"/>
      <c r="D125" s="5"/>
      <c r="E125" s="480"/>
      <c r="F125" s="571"/>
      <c r="G125" s="535"/>
      <c r="H125" s="7"/>
      <c r="I125" s="3"/>
      <c r="J125" s="4"/>
      <c r="K125" s="5"/>
      <c r="L125" s="5"/>
      <c r="M125" s="5"/>
      <c r="N125" s="479"/>
      <c r="O125" s="535"/>
      <c r="P125" s="580"/>
      <c r="Q125" s="580"/>
      <c r="R125" s="285" t="str">
        <f t="shared" si="20"/>
        <v/>
      </c>
      <c r="S125" s="285" t="str">
        <f t="shared" si="22"/>
        <v/>
      </c>
      <c r="T125" s="402"/>
      <c r="U125" s="112"/>
      <c r="V125" s="184"/>
      <c r="W125" s="185"/>
      <c r="X125" s="181"/>
      <c r="Y125" s="182"/>
      <c r="Z125" s="182"/>
      <c r="AA125" s="182"/>
      <c r="AB125" s="183"/>
      <c r="AC125" s="186"/>
      <c r="AD125" s="187"/>
      <c r="AE125" s="184"/>
      <c r="AF125" s="187"/>
      <c r="AG125" s="112"/>
      <c r="AH125" s="112"/>
    </row>
    <row r="126" spans="2:34" ht="18" customHeight="1">
      <c r="B126" s="4"/>
      <c r="C126" s="5"/>
      <c r="D126" s="5"/>
      <c r="E126" s="480"/>
      <c r="F126" s="571"/>
      <c r="G126" s="535"/>
      <c r="H126" s="7"/>
      <c r="I126" s="3"/>
      <c r="J126" s="4"/>
      <c r="K126" s="5"/>
      <c r="L126" s="5"/>
      <c r="M126" s="5"/>
      <c r="N126" s="479"/>
      <c r="O126" s="535"/>
      <c r="P126" s="580"/>
      <c r="Q126" s="580"/>
      <c r="R126" s="285" t="str">
        <f t="shared" si="20"/>
        <v/>
      </c>
      <c r="S126" s="285" t="str">
        <f t="shared" si="22"/>
        <v/>
      </c>
      <c r="T126" s="402"/>
      <c r="U126" s="112"/>
      <c r="V126" s="184"/>
      <c r="W126" s="185"/>
      <c r="X126" s="181"/>
      <c r="Y126" s="182"/>
      <c r="Z126" s="182"/>
      <c r="AA126" s="182"/>
      <c r="AB126" s="183"/>
      <c r="AC126" s="186"/>
      <c r="AD126" s="187"/>
      <c r="AE126" s="184"/>
      <c r="AF126" s="187"/>
      <c r="AG126" s="112"/>
      <c r="AH126" s="112"/>
    </row>
    <row r="127" spans="2:34" ht="18" customHeight="1">
      <c r="B127" s="4"/>
      <c r="C127" s="5"/>
      <c r="D127" s="5"/>
      <c r="E127" s="480"/>
      <c r="F127" s="571"/>
      <c r="G127" s="535"/>
      <c r="H127" s="7"/>
      <c r="I127" s="3"/>
      <c r="J127" s="4"/>
      <c r="K127" s="5"/>
      <c r="L127" s="5"/>
      <c r="M127" s="5"/>
      <c r="N127" s="479"/>
      <c r="O127" s="535"/>
      <c r="P127" s="580"/>
      <c r="Q127" s="580"/>
      <c r="R127" s="285" t="str">
        <f t="shared" si="20"/>
        <v/>
      </c>
      <c r="S127" s="285" t="str">
        <f t="shared" si="22"/>
        <v/>
      </c>
      <c r="T127" s="402"/>
      <c r="U127" s="112"/>
      <c r="V127" s="184"/>
      <c r="W127" s="185"/>
      <c r="X127" s="181"/>
      <c r="Y127" s="182"/>
      <c r="Z127" s="182"/>
      <c r="AA127" s="182"/>
      <c r="AB127" s="183"/>
      <c r="AC127" s="186"/>
      <c r="AD127" s="187"/>
      <c r="AE127" s="184"/>
      <c r="AF127" s="187"/>
      <c r="AG127" s="112"/>
      <c r="AH127" s="112"/>
    </row>
    <row r="128" spans="2:34" ht="18" customHeight="1">
      <c r="B128" s="4"/>
      <c r="C128" s="5"/>
      <c r="D128" s="5"/>
      <c r="E128" s="480"/>
      <c r="F128" s="571"/>
      <c r="G128" s="535"/>
      <c r="H128" s="7"/>
      <c r="I128" s="3"/>
      <c r="J128" s="4"/>
      <c r="K128" s="5"/>
      <c r="L128" s="5"/>
      <c r="M128" s="5"/>
      <c r="N128" s="479"/>
      <c r="O128" s="535"/>
      <c r="P128" s="580"/>
      <c r="Q128" s="580"/>
      <c r="R128" s="285" t="str">
        <f t="shared" si="20"/>
        <v/>
      </c>
      <c r="S128" s="285" t="str">
        <f t="shared" si="22"/>
        <v/>
      </c>
      <c r="T128" s="402"/>
      <c r="U128" s="112"/>
      <c r="V128" s="184"/>
      <c r="W128" s="185"/>
      <c r="X128" s="181"/>
      <c r="Y128" s="182"/>
      <c r="Z128" s="182"/>
      <c r="AA128" s="182"/>
      <c r="AB128" s="183"/>
      <c r="AC128" s="186"/>
      <c r="AD128" s="187"/>
      <c r="AE128" s="184"/>
      <c r="AF128" s="187"/>
      <c r="AG128" s="112"/>
      <c r="AH128" s="112"/>
    </row>
    <row r="129" spans="2:34" ht="18" customHeight="1">
      <c r="B129" s="4"/>
      <c r="C129" s="5"/>
      <c r="D129" s="5"/>
      <c r="E129" s="480"/>
      <c r="F129" s="571"/>
      <c r="G129" s="535"/>
      <c r="H129" s="7"/>
      <c r="I129" s="3"/>
      <c r="J129" s="4"/>
      <c r="K129" s="5"/>
      <c r="L129" s="5"/>
      <c r="M129" s="5"/>
      <c r="N129" s="479"/>
      <c r="O129" s="535"/>
      <c r="P129" s="580"/>
      <c r="Q129" s="580"/>
      <c r="R129" s="285" t="str">
        <f t="shared" si="20"/>
        <v/>
      </c>
      <c r="S129" s="285" t="str">
        <f t="shared" si="22"/>
        <v/>
      </c>
      <c r="T129" s="402"/>
      <c r="U129" s="112"/>
      <c r="V129" s="184"/>
      <c r="W129" s="185"/>
      <c r="X129" s="181"/>
      <c r="Y129" s="182"/>
      <c r="Z129" s="182"/>
      <c r="AA129" s="182"/>
      <c r="AB129" s="183"/>
      <c r="AC129" s="186"/>
      <c r="AD129" s="187"/>
      <c r="AE129" s="184"/>
      <c r="AF129" s="187"/>
      <c r="AG129" s="112"/>
      <c r="AH129" s="112"/>
    </row>
    <row r="130" spans="2:34" ht="18" customHeight="1">
      <c r="B130" s="4"/>
      <c r="C130" s="5"/>
      <c r="D130" s="5"/>
      <c r="E130" s="480"/>
      <c r="F130" s="571"/>
      <c r="G130" s="535"/>
      <c r="H130" s="7"/>
      <c r="I130" s="3"/>
      <c r="J130" s="4"/>
      <c r="K130" s="5"/>
      <c r="L130" s="5"/>
      <c r="M130" s="5"/>
      <c r="N130" s="479"/>
      <c r="O130" s="535"/>
      <c r="P130" s="580"/>
      <c r="Q130" s="580"/>
      <c r="R130" s="285" t="str">
        <f t="shared" si="20"/>
        <v/>
      </c>
      <c r="S130" s="285" t="str">
        <f t="shared" si="22"/>
        <v/>
      </c>
      <c r="T130" s="402"/>
      <c r="U130" s="112"/>
      <c r="V130" s="184"/>
      <c r="W130" s="185"/>
      <c r="X130" s="181"/>
      <c r="Y130" s="182"/>
      <c r="Z130" s="182"/>
      <c r="AA130" s="182"/>
      <c r="AB130" s="183"/>
      <c r="AC130" s="186"/>
      <c r="AD130" s="187"/>
      <c r="AE130" s="184"/>
      <c r="AF130" s="187"/>
      <c r="AG130" s="112"/>
      <c r="AH130" s="112"/>
    </row>
    <row r="131" spans="2:34" ht="18" customHeight="1">
      <c r="B131" s="4"/>
      <c r="C131" s="5"/>
      <c r="D131" s="5"/>
      <c r="E131" s="480"/>
      <c r="F131" s="571"/>
      <c r="G131" s="535"/>
      <c r="H131" s="7"/>
      <c r="I131" s="3"/>
      <c r="J131" s="4"/>
      <c r="K131" s="5"/>
      <c r="L131" s="5"/>
      <c r="M131" s="5"/>
      <c r="N131" s="479"/>
      <c r="O131" s="535"/>
      <c r="P131" s="580"/>
      <c r="Q131" s="580"/>
      <c r="R131" s="285" t="str">
        <f t="shared" si="20"/>
        <v/>
      </c>
      <c r="S131" s="285" t="str">
        <f t="shared" si="22"/>
        <v/>
      </c>
      <c r="T131" s="402"/>
      <c r="U131" s="112"/>
      <c r="V131" s="112"/>
      <c r="W131" s="112"/>
      <c r="X131" s="112"/>
      <c r="Y131" s="112"/>
      <c r="Z131" s="112"/>
      <c r="AA131" s="112"/>
      <c r="AB131" s="198"/>
      <c r="AC131" s="112"/>
      <c r="AD131" s="112"/>
      <c r="AE131" s="112"/>
      <c r="AF131" s="112"/>
      <c r="AG131" s="112"/>
      <c r="AH131" s="112"/>
    </row>
    <row r="132" spans="2:34" ht="18" customHeight="1">
      <c r="B132" s="4"/>
      <c r="C132" s="5"/>
      <c r="D132" s="5"/>
      <c r="E132" s="480"/>
      <c r="F132" s="571"/>
      <c r="G132" s="535"/>
      <c r="H132" s="7"/>
      <c r="I132" s="3"/>
      <c r="J132" s="4"/>
      <c r="K132" s="5"/>
      <c r="L132" s="5"/>
      <c r="M132" s="5"/>
      <c r="N132" s="479"/>
      <c r="O132" s="535"/>
      <c r="P132" s="580"/>
      <c r="Q132" s="580"/>
      <c r="R132" s="285" t="str">
        <f t="shared" si="20"/>
        <v/>
      </c>
      <c r="S132" s="285" t="str">
        <f t="shared" si="22"/>
        <v/>
      </c>
      <c r="T132" s="40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</row>
    <row r="133" spans="2:34" ht="18" customHeight="1">
      <c r="B133" s="4"/>
      <c r="C133" s="5"/>
      <c r="D133" s="5"/>
      <c r="E133" s="480"/>
      <c r="F133" s="571"/>
      <c r="G133" s="535"/>
      <c r="H133" s="7"/>
      <c r="I133" s="3"/>
      <c r="J133" s="4"/>
      <c r="K133" s="5"/>
      <c r="L133" s="5"/>
      <c r="M133" s="5"/>
      <c r="N133" s="479"/>
      <c r="O133" s="535"/>
      <c r="P133" s="580"/>
      <c r="Q133" s="580"/>
      <c r="R133" s="285" t="str">
        <f t="shared" si="20"/>
        <v/>
      </c>
      <c r="S133" s="285" t="str">
        <f t="shared" si="22"/>
        <v/>
      </c>
      <c r="T133" s="40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</row>
    <row r="134" spans="2:34" ht="18" customHeight="1">
      <c r="B134" s="4"/>
      <c r="C134" s="5"/>
      <c r="D134" s="5"/>
      <c r="E134" s="480"/>
      <c r="F134" s="571"/>
      <c r="G134" s="535"/>
      <c r="H134" s="7"/>
      <c r="I134" s="3"/>
      <c r="J134" s="4"/>
      <c r="K134" s="5"/>
      <c r="L134" s="5"/>
      <c r="M134" s="5"/>
      <c r="N134" s="479"/>
      <c r="O134" s="535"/>
      <c r="P134" s="580"/>
      <c r="Q134" s="580"/>
      <c r="R134" s="285" t="str">
        <f t="shared" si="20"/>
        <v/>
      </c>
      <c r="S134" s="285" t="str">
        <f t="shared" si="22"/>
        <v/>
      </c>
      <c r="T134" s="40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</row>
    <row r="135" spans="2:34" ht="18" customHeight="1">
      <c r="B135" s="4"/>
      <c r="C135" s="5"/>
      <c r="D135" s="5"/>
      <c r="E135" s="480"/>
      <c r="F135" s="571"/>
      <c r="G135" s="535"/>
      <c r="H135" s="7"/>
      <c r="I135" s="3"/>
      <c r="J135" s="4"/>
      <c r="K135" s="5"/>
      <c r="L135" s="5"/>
      <c r="M135" s="5"/>
      <c r="N135" s="479"/>
      <c r="O135" s="535"/>
      <c r="P135" s="580"/>
      <c r="Q135" s="580"/>
      <c r="R135" s="285" t="str">
        <f t="shared" si="20"/>
        <v/>
      </c>
      <c r="S135" s="285" t="str">
        <f t="shared" si="22"/>
        <v/>
      </c>
      <c r="T135" s="40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</row>
    <row r="136" spans="2:34" ht="18" customHeight="1">
      <c r="B136" s="4"/>
      <c r="C136" s="5"/>
      <c r="D136" s="5"/>
      <c r="E136" s="480"/>
      <c r="F136" s="571"/>
      <c r="G136" s="535"/>
      <c r="H136" s="7"/>
      <c r="I136" s="3"/>
      <c r="J136" s="4"/>
      <c r="K136" s="5"/>
      <c r="L136" s="5"/>
      <c r="M136" s="5"/>
      <c r="N136" s="479"/>
      <c r="O136" s="535"/>
      <c r="P136" s="580"/>
      <c r="Q136" s="580"/>
      <c r="R136" s="285" t="str">
        <f t="shared" si="20"/>
        <v/>
      </c>
      <c r="S136" s="285" t="str">
        <f t="shared" si="22"/>
        <v/>
      </c>
      <c r="T136" s="40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</row>
    <row r="137" spans="2:34" ht="18" customHeight="1">
      <c r="B137" s="4"/>
      <c r="C137" s="5"/>
      <c r="D137" s="5"/>
      <c r="E137" s="480"/>
      <c r="F137" s="571"/>
      <c r="G137" s="535"/>
      <c r="H137" s="7"/>
      <c r="I137" s="3"/>
      <c r="J137" s="4"/>
      <c r="K137" s="5"/>
      <c r="L137" s="5"/>
      <c r="M137" s="5"/>
      <c r="N137" s="479"/>
      <c r="O137" s="535"/>
      <c r="P137" s="580"/>
      <c r="Q137" s="580"/>
      <c r="R137" s="285" t="str">
        <f t="shared" si="20"/>
        <v/>
      </c>
      <c r="S137" s="285" t="str">
        <f t="shared" si="22"/>
        <v/>
      </c>
      <c r="T137" s="40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</row>
    <row r="138" spans="2:34" ht="18" customHeight="1">
      <c r="B138" s="4"/>
      <c r="C138" s="5"/>
      <c r="D138" s="5"/>
      <c r="E138" s="480"/>
      <c r="F138" s="571"/>
      <c r="G138" s="535"/>
      <c r="H138" s="7"/>
      <c r="I138" s="3"/>
      <c r="J138" s="4"/>
      <c r="K138" s="5"/>
      <c r="L138" s="5"/>
      <c r="M138" s="5"/>
      <c r="N138" s="479"/>
      <c r="O138" s="535"/>
      <c r="P138" s="580"/>
      <c r="Q138" s="580"/>
      <c r="R138" s="285" t="str">
        <f t="shared" si="20"/>
        <v/>
      </c>
      <c r="S138" s="285" t="str">
        <f t="shared" si="22"/>
        <v/>
      </c>
      <c r="T138" s="40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</row>
    <row r="139" spans="2:34" ht="18" customHeight="1">
      <c r="B139" s="4"/>
      <c r="C139" s="5"/>
      <c r="D139" s="5"/>
      <c r="E139" s="480"/>
      <c r="F139" s="571"/>
      <c r="G139" s="535"/>
      <c r="H139" s="7"/>
      <c r="I139" s="3"/>
      <c r="J139" s="4"/>
      <c r="K139" s="5"/>
      <c r="L139" s="5"/>
      <c r="M139" s="5"/>
      <c r="N139" s="479"/>
      <c r="O139" s="535"/>
      <c r="P139" s="580"/>
      <c r="Q139" s="580"/>
      <c r="R139" s="285" t="str">
        <f t="shared" si="20"/>
        <v/>
      </c>
      <c r="S139" s="285" t="str">
        <f t="shared" si="22"/>
        <v/>
      </c>
      <c r="T139" s="40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</row>
    <row r="140" spans="2:34" ht="18" customHeight="1">
      <c r="B140" s="4"/>
      <c r="C140" s="5"/>
      <c r="D140" s="5"/>
      <c r="E140" s="480"/>
      <c r="F140" s="571"/>
      <c r="G140" s="535"/>
      <c r="H140" s="7"/>
      <c r="I140" s="3"/>
      <c r="J140" s="4"/>
      <c r="K140" s="5"/>
      <c r="L140" s="5"/>
      <c r="M140" s="5"/>
      <c r="N140" s="479"/>
      <c r="O140" s="535"/>
      <c r="P140" s="580"/>
      <c r="Q140" s="580"/>
      <c r="R140" s="285" t="str">
        <f t="shared" si="20"/>
        <v/>
      </c>
      <c r="S140" s="285" t="str">
        <f t="shared" si="22"/>
        <v/>
      </c>
      <c r="T140" s="40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</row>
    <row r="141" spans="2:34" ht="18" customHeight="1">
      <c r="B141" s="4"/>
      <c r="C141" s="5"/>
      <c r="D141" s="5"/>
      <c r="E141" s="480"/>
      <c r="F141" s="571"/>
      <c r="G141" s="535"/>
      <c r="H141" s="7"/>
      <c r="I141" s="3"/>
      <c r="J141" s="4"/>
      <c r="K141" s="5"/>
      <c r="L141" s="5"/>
      <c r="M141" s="5"/>
      <c r="N141" s="479"/>
      <c r="O141" s="535"/>
      <c r="P141" s="580"/>
      <c r="Q141" s="580"/>
      <c r="R141" s="285" t="str">
        <f t="shared" si="20"/>
        <v/>
      </c>
      <c r="S141" s="285" t="str">
        <f t="shared" si="22"/>
        <v/>
      </c>
      <c r="T141" s="40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</row>
    <row r="142" spans="2:34" ht="18" customHeight="1">
      <c r="B142" s="4"/>
      <c r="C142" s="5"/>
      <c r="D142" s="5"/>
      <c r="E142" s="480"/>
      <c r="F142" s="571"/>
      <c r="G142" s="535"/>
      <c r="H142" s="7"/>
      <c r="I142" s="3"/>
      <c r="J142" s="4"/>
      <c r="K142" s="5"/>
      <c r="L142" s="5"/>
      <c r="M142" s="5"/>
      <c r="N142" s="479"/>
      <c r="O142" s="535"/>
      <c r="P142" s="580"/>
      <c r="Q142" s="580"/>
      <c r="R142" s="285" t="str">
        <f t="shared" si="20"/>
        <v/>
      </c>
      <c r="S142" s="285" t="str">
        <f t="shared" si="22"/>
        <v/>
      </c>
      <c r="T142" s="40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</row>
    <row r="143" spans="2:34" ht="18" customHeight="1">
      <c r="B143" s="4"/>
      <c r="C143" s="5"/>
      <c r="D143" s="5"/>
      <c r="E143" s="480"/>
      <c r="F143" s="571"/>
      <c r="G143" s="535"/>
      <c r="H143" s="7"/>
      <c r="I143" s="3"/>
      <c r="J143" s="4"/>
      <c r="K143" s="5"/>
      <c r="L143" s="5"/>
      <c r="M143" s="5"/>
      <c r="N143" s="479"/>
      <c r="O143" s="535"/>
      <c r="P143" s="580"/>
      <c r="Q143" s="580"/>
      <c r="R143" s="285" t="str">
        <f t="shared" si="20"/>
        <v/>
      </c>
      <c r="S143" s="285" t="str">
        <f t="shared" si="22"/>
        <v/>
      </c>
      <c r="T143" s="40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</row>
    <row r="144" spans="2:34" ht="18" customHeight="1">
      <c r="B144" s="4"/>
      <c r="C144" s="5"/>
      <c r="D144" s="5"/>
      <c r="E144" s="480"/>
      <c r="F144" s="571"/>
      <c r="G144" s="535"/>
      <c r="H144" s="7"/>
      <c r="I144" s="3"/>
      <c r="J144" s="4"/>
      <c r="K144" s="5"/>
      <c r="L144" s="5"/>
      <c r="M144" s="5"/>
      <c r="N144" s="479"/>
      <c r="O144" s="535"/>
      <c r="P144" s="580"/>
      <c r="Q144" s="580"/>
      <c r="R144" s="285" t="str">
        <f t="shared" si="20"/>
        <v/>
      </c>
      <c r="S144" s="285" t="str">
        <f t="shared" si="22"/>
        <v/>
      </c>
      <c r="T144" s="40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</row>
    <row r="145" spans="1:34" ht="18" customHeight="1">
      <c r="B145" s="4"/>
      <c r="C145" s="5"/>
      <c r="D145" s="5"/>
      <c r="E145" s="480"/>
      <c r="F145" s="571"/>
      <c r="G145" s="535"/>
      <c r="H145" s="7"/>
      <c r="I145" s="3"/>
      <c r="J145" s="4"/>
      <c r="K145" s="5"/>
      <c r="L145" s="5"/>
      <c r="M145" s="5"/>
      <c r="N145" s="479"/>
      <c r="O145" s="535"/>
      <c r="P145" s="580"/>
      <c r="Q145" s="580"/>
      <c r="R145" s="285" t="str">
        <f t="shared" si="20"/>
        <v/>
      </c>
      <c r="S145" s="285" t="str">
        <f t="shared" si="22"/>
        <v/>
      </c>
      <c r="T145" s="40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</row>
    <row r="146" spans="1:34" ht="18" customHeight="1">
      <c r="A146" s="574"/>
      <c r="B146" s="574"/>
      <c r="C146" s="574"/>
      <c r="D146" s="574"/>
      <c r="E146" s="574"/>
      <c r="F146" s="574"/>
      <c r="G146" s="611"/>
      <c r="H146" s="574"/>
      <c r="I146" s="574"/>
      <c r="J146" s="574"/>
      <c r="K146" s="574"/>
      <c r="L146" s="574"/>
      <c r="M146" s="574"/>
      <c r="N146" s="574"/>
      <c r="O146" s="611"/>
      <c r="P146" s="611"/>
      <c r="Q146" s="611"/>
      <c r="R146" s="574"/>
      <c r="S146" s="574"/>
      <c r="T146" s="574"/>
      <c r="U146" s="619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</row>
    <row r="147" spans="1:34" ht="18" customHeight="1">
      <c r="G147" s="2"/>
      <c r="O147" s="2"/>
      <c r="P147" s="2"/>
      <c r="Q147" s="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</row>
    <row r="148" spans="1:34" ht="18" customHeight="1">
      <c r="G148" s="2"/>
      <c r="O148" s="2"/>
      <c r="P148" s="2"/>
      <c r="Q148" s="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</row>
    <row r="149" spans="1:34" ht="18" customHeight="1">
      <c r="G149" s="2"/>
      <c r="O149" s="2"/>
      <c r="P149" s="2"/>
      <c r="Q149" s="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</row>
    <row r="150" spans="1:34" ht="18" customHeight="1">
      <c r="G150" s="2"/>
      <c r="O150" s="2"/>
      <c r="P150" s="2"/>
      <c r="Q150" s="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</row>
    <row r="151" spans="1:34" ht="18" customHeight="1">
      <c r="G151" s="2"/>
      <c r="O151" s="2"/>
      <c r="P151" s="2"/>
      <c r="Q151" s="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</row>
    <row r="152" spans="1:34" ht="18" customHeight="1">
      <c r="G152" s="2"/>
      <c r="O152" s="2"/>
      <c r="P152" s="2"/>
      <c r="Q152" s="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</row>
    <row r="153" spans="1:34" ht="18" customHeight="1">
      <c r="G153" s="2"/>
      <c r="O153" s="2"/>
      <c r="P153" s="2"/>
      <c r="Q153" s="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</row>
    <row r="154" spans="1:34" ht="18" customHeight="1">
      <c r="G154" s="2"/>
      <c r="O154" s="2"/>
      <c r="P154" s="2"/>
      <c r="Q154" s="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</row>
    <row r="155" spans="1:34" ht="18" customHeight="1">
      <c r="G155" s="2"/>
      <c r="O155" s="2"/>
      <c r="P155" s="2"/>
      <c r="Q155" s="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</row>
    <row r="156" spans="1:34" ht="18" customHeight="1">
      <c r="G156" s="2"/>
      <c r="O156" s="2"/>
      <c r="P156" s="2"/>
      <c r="Q156" s="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</row>
    <row r="157" spans="1:34" ht="18" customHeight="1">
      <c r="G157" s="2"/>
      <c r="O157" s="2"/>
      <c r="P157" s="2"/>
      <c r="Q157" s="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</row>
    <row r="158" spans="1:34" ht="18" customHeight="1">
      <c r="G158" s="2"/>
      <c r="O158" s="2"/>
      <c r="P158" s="2"/>
      <c r="Q158" s="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</row>
    <row r="159" spans="1:34" ht="18" customHeight="1">
      <c r="G159" s="2"/>
      <c r="O159" s="2"/>
      <c r="P159" s="2"/>
      <c r="Q159" s="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</row>
    <row r="160" spans="1:34" ht="18" customHeight="1">
      <c r="G160" s="2"/>
      <c r="O160" s="2"/>
      <c r="P160" s="2"/>
      <c r="Q160" s="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</row>
    <row r="161" spans="7:34" ht="18" customHeight="1">
      <c r="G161" s="2"/>
      <c r="O161" s="2"/>
      <c r="P161" s="2"/>
      <c r="Q161" s="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</row>
    <row r="162" spans="7:34" ht="18" customHeight="1">
      <c r="G162" s="2"/>
      <c r="O162" s="2"/>
      <c r="P162" s="2"/>
      <c r="Q162" s="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</row>
    <row r="163" spans="7:34" ht="18" customHeight="1">
      <c r="G163" s="2"/>
      <c r="O163" s="2"/>
      <c r="P163" s="2"/>
      <c r="Q163" s="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</row>
    <row r="164" spans="7:34" ht="18" customHeight="1">
      <c r="G164" s="2"/>
      <c r="O164" s="2"/>
      <c r="P164" s="2"/>
      <c r="Q164" s="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</row>
    <row r="165" spans="7:34" ht="18" customHeight="1">
      <c r="G165" s="2"/>
      <c r="O165" s="2"/>
      <c r="P165" s="2"/>
      <c r="Q165" s="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</row>
    <row r="166" spans="7:34" ht="18" customHeight="1">
      <c r="G166" s="2"/>
      <c r="O166" s="2"/>
      <c r="P166" s="2"/>
      <c r="Q166" s="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</row>
    <row r="167" spans="7:34" ht="18" customHeight="1">
      <c r="G167" s="2"/>
      <c r="O167" s="2"/>
      <c r="P167" s="2"/>
      <c r="Q167" s="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</row>
    <row r="168" spans="7:34" ht="18" customHeight="1">
      <c r="G168" s="2"/>
      <c r="O168" s="2"/>
      <c r="P168" s="2"/>
      <c r="Q168" s="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</row>
    <row r="169" spans="7:34" ht="18" customHeight="1">
      <c r="G169" s="2"/>
      <c r="O169" s="2"/>
      <c r="P169" s="2"/>
      <c r="Q169" s="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</row>
    <row r="170" spans="7:34" ht="18" customHeight="1">
      <c r="G170" s="2"/>
      <c r="O170" s="2"/>
      <c r="P170" s="2"/>
      <c r="Q170" s="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</row>
    <row r="171" spans="7:34" ht="18" customHeight="1">
      <c r="G171" s="2"/>
      <c r="O171" s="2"/>
      <c r="P171" s="2"/>
      <c r="Q171" s="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</row>
    <row r="172" spans="7:34" ht="18" customHeight="1">
      <c r="G172" s="2"/>
      <c r="O172" s="2"/>
      <c r="P172" s="2"/>
      <c r="Q172" s="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</row>
    <row r="173" spans="7:34" ht="18" customHeight="1">
      <c r="G173" s="2"/>
      <c r="O173" s="2"/>
      <c r="P173" s="2"/>
      <c r="Q173" s="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</row>
    <row r="174" spans="7:34" ht="18" customHeight="1">
      <c r="G174" s="2"/>
      <c r="O174" s="2"/>
      <c r="P174" s="2"/>
      <c r="Q174" s="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</row>
    <row r="175" spans="7:34" ht="18" customHeight="1">
      <c r="G175" s="2"/>
      <c r="O175" s="2"/>
      <c r="P175" s="2"/>
      <c r="Q175" s="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</row>
    <row r="176" spans="7:34" ht="18" customHeight="1">
      <c r="G176" s="2"/>
      <c r="O176" s="2"/>
      <c r="P176" s="2"/>
      <c r="Q176" s="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</row>
    <row r="177" spans="7:34" ht="18" customHeight="1">
      <c r="G177" s="2"/>
      <c r="O177" s="2"/>
      <c r="P177" s="2"/>
      <c r="Q177" s="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</row>
    <row r="178" spans="7:34" ht="18" customHeight="1">
      <c r="G178" s="2"/>
      <c r="O178" s="2"/>
      <c r="P178" s="2"/>
      <c r="Q178" s="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</row>
    <row r="179" spans="7:34" ht="18" customHeight="1">
      <c r="G179" s="2"/>
      <c r="O179" s="2"/>
      <c r="P179" s="2"/>
      <c r="Q179" s="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</row>
    <row r="180" spans="7:34" ht="18" customHeight="1">
      <c r="G180" s="2"/>
      <c r="O180" s="2"/>
      <c r="P180" s="2"/>
      <c r="Q180" s="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</row>
    <row r="181" spans="7:34" ht="18" customHeight="1">
      <c r="G181" s="2"/>
      <c r="O181" s="2"/>
      <c r="P181" s="2"/>
      <c r="Q181" s="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</row>
    <row r="182" spans="7:34" ht="18" customHeight="1">
      <c r="G182" s="2"/>
      <c r="O182" s="2"/>
      <c r="P182" s="2"/>
      <c r="Q182" s="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</row>
    <row r="183" spans="7:34" ht="18" customHeight="1">
      <c r="G183" s="2"/>
      <c r="O183" s="2"/>
      <c r="P183" s="2"/>
      <c r="Q183" s="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</row>
    <row r="184" spans="7:34" ht="18" customHeight="1">
      <c r="G184" s="2"/>
      <c r="O184" s="2"/>
      <c r="P184" s="2"/>
      <c r="Q184" s="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</row>
    <row r="185" spans="7:34" ht="18" customHeight="1">
      <c r="G185" s="2"/>
      <c r="O185" s="2"/>
      <c r="P185" s="2"/>
      <c r="Q185" s="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</row>
    <row r="186" spans="7:34" ht="18" customHeight="1">
      <c r="G186" s="2"/>
      <c r="O186" s="2"/>
      <c r="P186" s="2"/>
      <c r="Q186" s="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</row>
    <row r="187" spans="7:34" ht="18" customHeight="1">
      <c r="G187" s="2"/>
      <c r="O187" s="2"/>
      <c r="P187" s="2"/>
      <c r="Q187" s="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</row>
    <row r="188" spans="7:34" ht="18" customHeight="1">
      <c r="G188" s="2"/>
      <c r="O188" s="2"/>
      <c r="P188" s="2"/>
      <c r="Q188" s="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</row>
    <row r="189" spans="7:34" ht="18" customHeight="1">
      <c r="G189" s="2"/>
      <c r="O189" s="2"/>
      <c r="P189" s="2"/>
      <c r="Q189" s="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</row>
    <row r="190" spans="7:34" ht="18" customHeight="1">
      <c r="G190" s="2"/>
      <c r="O190" s="2"/>
      <c r="P190" s="2"/>
      <c r="Q190" s="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</row>
    <row r="191" spans="7:34" ht="18" customHeight="1">
      <c r="G191" s="2"/>
      <c r="O191" s="2"/>
      <c r="P191" s="2"/>
      <c r="Q191" s="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</row>
    <row r="192" spans="7:34" ht="18" customHeight="1">
      <c r="G192" s="2"/>
      <c r="O192" s="2"/>
      <c r="P192" s="2"/>
      <c r="Q192" s="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</row>
    <row r="193" spans="7:34" ht="18" customHeight="1">
      <c r="G193" s="2"/>
      <c r="O193" s="2"/>
      <c r="P193" s="2"/>
      <c r="Q193" s="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</row>
    <row r="194" spans="7:34" ht="18" customHeight="1">
      <c r="G194" s="2"/>
      <c r="O194" s="2"/>
      <c r="P194" s="2"/>
      <c r="Q194" s="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</row>
    <row r="195" spans="7:34" ht="18" customHeight="1">
      <c r="G195" s="2"/>
      <c r="O195" s="2"/>
      <c r="P195" s="2"/>
      <c r="Q195" s="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</row>
    <row r="196" spans="7:34" ht="18" customHeight="1">
      <c r="G196" s="2"/>
      <c r="O196" s="2"/>
      <c r="P196" s="2"/>
      <c r="Q196" s="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</row>
    <row r="197" spans="7:34" ht="18" customHeight="1">
      <c r="G197" s="2"/>
      <c r="O197" s="2"/>
      <c r="P197" s="2"/>
      <c r="Q197" s="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</row>
    <row r="198" spans="7:34" ht="18" customHeight="1">
      <c r="G198" s="2"/>
      <c r="O198" s="2"/>
      <c r="P198" s="2"/>
      <c r="Q198" s="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</row>
    <row r="199" spans="7:34" ht="18" customHeight="1">
      <c r="G199" s="2"/>
      <c r="O199" s="2"/>
      <c r="P199" s="2"/>
      <c r="Q199" s="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</row>
    <row r="200" spans="7:34" ht="18" customHeight="1">
      <c r="G200" s="2"/>
      <c r="O200" s="2"/>
      <c r="P200" s="2"/>
      <c r="Q200" s="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</row>
    <row r="201" spans="7:34" ht="18" customHeight="1">
      <c r="G201" s="2"/>
      <c r="O201" s="2"/>
      <c r="P201" s="2"/>
      <c r="Q201" s="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</row>
    <row r="202" spans="7:34" ht="18" customHeight="1">
      <c r="G202" s="2"/>
      <c r="O202" s="2"/>
      <c r="P202" s="2"/>
      <c r="Q202" s="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</row>
    <row r="203" spans="7:34" ht="18" customHeight="1">
      <c r="G203" s="2"/>
      <c r="O203" s="2"/>
      <c r="P203" s="2"/>
      <c r="Q203" s="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</row>
    <row r="204" spans="7:34" ht="18" customHeight="1">
      <c r="G204" s="2"/>
      <c r="O204" s="2"/>
      <c r="P204" s="2"/>
      <c r="Q204" s="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</row>
    <row r="205" spans="7:34" ht="18" customHeight="1">
      <c r="G205" s="2"/>
      <c r="O205" s="2"/>
      <c r="P205" s="2"/>
      <c r="Q205" s="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</row>
    <row r="206" spans="7:34" ht="18" customHeight="1">
      <c r="G206" s="2"/>
      <c r="O206" s="2"/>
      <c r="P206" s="2"/>
      <c r="Q206" s="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</row>
    <row r="207" spans="7:34" ht="18" customHeight="1">
      <c r="G207" s="2"/>
      <c r="O207" s="2"/>
      <c r="P207" s="2"/>
      <c r="Q207" s="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</row>
    <row r="208" spans="7:34" ht="18" customHeight="1">
      <c r="G208" s="2"/>
      <c r="O208" s="2"/>
      <c r="P208" s="2"/>
      <c r="Q208" s="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</row>
    <row r="209" spans="7:34" ht="18" customHeight="1">
      <c r="G209" s="2"/>
      <c r="O209" s="2"/>
      <c r="P209" s="2"/>
      <c r="Q209" s="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</row>
    <row r="210" spans="7:34" ht="18" customHeight="1">
      <c r="G210" s="2"/>
      <c r="O210" s="2"/>
      <c r="P210" s="2"/>
      <c r="Q210" s="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</row>
    <row r="211" spans="7:34" ht="18" customHeight="1">
      <c r="G211" s="2"/>
      <c r="O211" s="2"/>
      <c r="P211" s="2"/>
      <c r="Q211" s="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</row>
    <row r="212" spans="7:34" ht="18" customHeight="1">
      <c r="G212" s="2"/>
      <c r="O212" s="2"/>
      <c r="P212" s="2"/>
      <c r="Q212" s="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</row>
    <row r="213" spans="7:34" ht="18" customHeight="1">
      <c r="G213" s="2"/>
      <c r="O213" s="2"/>
      <c r="P213" s="2"/>
      <c r="Q213" s="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</row>
    <row r="214" spans="7:34" ht="18" customHeight="1">
      <c r="G214" s="2"/>
      <c r="O214" s="2"/>
      <c r="P214" s="2"/>
      <c r="Q214" s="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</row>
    <row r="215" spans="7:34" ht="18" customHeight="1">
      <c r="G215" s="2"/>
      <c r="O215" s="2"/>
      <c r="P215" s="2"/>
      <c r="Q215" s="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</row>
    <row r="216" spans="7:34" ht="18" customHeight="1">
      <c r="G216" s="2"/>
      <c r="O216" s="2"/>
      <c r="P216" s="2"/>
      <c r="Q216" s="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</row>
    <row r="217" spans="7:34" ht="18" customHeight="1">
      <c r="G217" s="2"/>
      <c r="O217" s="2"/>
      <c r="P217" s="2"/>
      <c r="Q217" s="2"/>
    </row>
    <row r="218" spans="7:34" ht="18" customHeight="1">
      <c r="G218" s="2"/>
      <c r="O218" s="2"/>
      <c r="P218" s="2"/>
      <c r="Q218" s="2"/>
    </row>
    <row r="219" spans="7:34" ht="18" customHeight="1">
      <c r="G219" s="2"/>
      <c r="O219" s="2"/>
      <c r="P219" s="2"/>
      <c r="Q219" s="2"/>
    </row>
    <row r="220" spans="7:34" ht="18" customHeight="1">
      <c r="G220" s="2"/>
      <c r="O220" s="2"/>
      <c r="P220" s="2"/>
      <c r="Q220" s="2"/>
    </row>
    <row r="221" spans="7:34" ht="18" customHeight="1">
      <c r="G221" s="2"/>
      <c r="O221" s="2"/>
      <c r="P221" s="2"/>
      <c r="Q221" s="2"/>
    </row>
    <row r="222" spans="7:34" ht="18" customHeight="1">
      <c r="G222" s="2"/>
      <c r="O222" s="2"/>
      <c r="P222" s="2"/>
      <c r="Q222" s="2"/>
    </row>
    <row r="223" spans="7:34" ht="18" customHeight="1">
      <c r="G223" s="2"/>
      <c r="O223" s="2"/>
      <c r="P223" s="2"/>
      <c r="Q223" s="2"/>
    </row>
    <row r="224" spans="7:34" ht="18" customHeight="1">
      <c r="G224" s="2"/>
      <c r="O224" s="2"/>
      <c r="P224" s="2"/>
      <c r="Q224" s="2"/>
    </row>
    <row r="225" spans="7:17" ht="18" customHeight="1">
      <c r="G225" s="2"/>
      <c r="O225" s="2"/>
      <c r="P225" s="2"/>
      <c r="Q225" s="2"/>
    </row>
    <row r="226" spans="7:17" ht="18" customHeight="1">
      <c r="G226" s="2"/>
      <c r="O226" s="2"/>
      <c r="P226" s="2"/>
      <c r="Q226" s="2"/>
    </row>
    <row r="227" spans="7:17" ht="18" customHeight="1">
      <c r="G227" s="2"/>
      <c r="O227" s="2"/>
      <c r="P227" s="2"/>
      <c r="Q227" s="2"/>
    </row>
    <row r="228" spans="7:17" ht="18" customHeight="1">
      <c r="G228" s="2"/>
      <c r="O228" s="2"/>
      <c r="P228" s="2"/>
      <c r="Q228" s="2"/>
    </row>
    <row r="229" spans="7:17" ht="18" customHeight="1">
      <c r="G229" s="2"/>
      <c r="O229" s="2"/>
      <c r="P229" s="2"/>
      <c r="Q229" s="2"/>
    </row>
    <row r="230" spans="7:17" ht="18" customHeight="1">
      <c r="G230" s="2"/>
      <c r="O230" s="2"/>
      <c r="P230" s="2"/>
      <c r="Q230" s="2"/>
    </row>
    <row r="231" spans="7:17" ht="18" customHeight="1">
      <c r="G231" s="2"/>
      <c r="O231" s="2"/>
      <c r="P231" s="2"/>
      <c r="Q231" s="2"/>
    </row>
    <row r="232" spans="7:17" ht="18" customHeight="1">
      <c r="G232" s="2"/>
      <c r="O232" s="2"/>
      <c r="P232" s="2"/>
      <c r="Q232" s="2"/>
    </row>
    <row r="233" spans="7:17" ht="18" customHeight="1">
      <c r="G233" s="2"/>
      <c r="O233" s="2"/>
      <c r="P233" s="2"/>
      <c r="Q233" s="2"/>
    </row>
    <row r="234" spans="7:17" ht="18" customHeight="1">
      <c r="G234" s="2"/>
      <c r="O234" s="2"/>
      <c r="P234" s="2"/>
      <c r="Q234" s="2"/>
    </row>
    <row r="235" spans="7:17" ht="18" customHeight="1">
      <c r="G235" s="2"/>
      <c r="O235" s="2"/>
      <c r="P235" s="2"/>
      <c r="Q235" s="2"/>
    </row>
    <row r="236" spans="7:17" ht="18" customHeight="1">
      <c r="G236" s="2"/>
      <c r="O236" s="2"/>
      <c r="P236" s="2"/>
      <c r="Q236" s="2"/>
    </row>
    <row r="237" spans="7:17" ht="18" customHeight="1">
      <c r="G237" s="2"/>
      <c r="O237" s="2"/>
      <c r="P237" s="2"/>
      <c r="Q237" s="2"/>
    </row>
    <row r="238" spans="7:17" ht="18" customHeight="1">
      <c r="G238" s="2"/>
      <c r="O238" s="2"/>
      <c r="P238" s="2"/>
      <c r="Q238" s="2"/>
    </row>
    <row r="239" spans="7:17" ht="18" customHeight="1">
      <c r="G239" s="2"/>
      <c r="O239" s="2"/>
      <c r="P239" s="2"/>
      <c r="Q239" s="2"/>
    </row>
    <row r="240" spans="7:17" ht="18" customHeight="1">
      <c r="G240" s="2"/>
      <c r="O240" s="2"/>
      <c r="P240" s="2"/>
      <c r="Q240" s="2"/>
    </row>
    <row r="241" spans="7:17" ht="18" customHeight="1">
      <c r="G241" s="2"/>
      <c r="O241" s="2"/>
      <c r="P241" s="2"/>
      <c r="Q241" s="2"/>
    </row>
    <row r="242" spans="7:17" ht="18" customHeight="1">
      <c r="G242" s="2"/>
      <c r="O242" s="2"/>
      <c r="P242" s="2"/>
      <c r="Q242" s="2"/>
    </row>
    <row r="243" spans="7:17" ht="18" customHeight="1">
      <c r="G243" s="2"/>
      <c r="O243" s="2"/>
      <c r="P243" s="2"/>
      <c r="Q243" s="2"/>
    </row>
    <row r="244" spans="7:17" ht="18" customHeight="1">
      <c r="G244" s="2"/>
      <c r="O244" s="2"/>
      <c r="P244" s="2"/>
      <c r="Q244" s="2"/>
    </row>
    <row r="245" spans="7:17" ht="18" customHeight="1">
      <c r="G245" s="2"/>
      <c r="O245" s="2"/>
      <c r="P245" s="2"/>
      <c r="Q245" s="2"/>
    </row>
    <row r="246" spans="7:17" ht="18" customHeight="1">
      <c r="G246" s="2"/>
      <c r="O246" s="2"/>
      <c r="P246" s="2"/>
      <c r="Q246" s="2"/>
    </row>
    <row r="247" spans="7:17" ht="18" customHeight="1">
      <c r="G247" s="2"/>
      <c r="O247" s="2"/>
      <c r="P247" s="2"/>
      <c r="Q247" s="2"/>
    </row>
    <row r="248" spans="7:17" ht="18" customHeight="1">
      <c r="G248" s="2"/>
      <c r="O248" s="2"/>
      <c r="P248" s="2"/>
      <c r="Q248" s="2"/>
    </row>
    <row r="249" spans="7:17" ht="18" customHeight="1">
      <c r="G249" s="2"/>
      <c r="O249" s="2"/>
      <c r="P249" s="2"/>
      <c r="Q249" s="2"/>
    </row>
    <row r="250" spans="7:17" ht="18" customHeight="1">
      <c r="G250" s="2"/>
      <c r="O250" s="2"/>
      <c r="P250" s="2"/>
      <c r="Q250" s="2"/>
    </row>
    <row r="251" spans="7:17" ht="18" customHeight="1">
      <c r="G251" s="2"/>
      <c r="O251" s="2"/>
      <c r="P251" s="2"/>
      <c r="Q251" s="2"/>
    </row>
    <row r="252" spans="7:17" ht="18" customHeight="1">
      <c r="G252" s="2"/>
      <c r="O252" s="2"/>
      <c r="P252" s="2"/>
      <c r="Q252" s="2"/>
    </row>
    <row r="253" spans="7:17" ht="18" customHeight="1">
      <c r="G253" s="2"/>
      <c r="O253" s="2"/>
      <c r="P253" s="2"/>
      <c r="Q253" s="2"/>
    </row>
    <row r="254" spans="7:17" ht="18" customHeight="1">
      <c r="G254" s="2"/>
      <c r="O254" s="2"/>
      <c r="P254" s="2"/>
      <c r="Q254" s="2"/>
    </row>
    <row r="255" spans="7:17" ht="18" customHeight="1">
      <c r="G255" s="2"/>
      <c r="O255" s="2"/>
      <c r="P255" s="2"/>
      <c r="Q255" s="2"/>
    </row>
    <row r="256" spans="7:17" ht="18" customHeight="1">
      <c r="G256" s="2"/>
      <c r="O256" s="2"/>
      <c r="P256" s="2"/>
      <c r="Q256" s="2"/>
    </row>
    <row r="257" spans="7:17" ht="18" customHeight="1">
      <c r="G257" s="2"/>
      <c r="O257" s="2"/>
      <c r="P257" s="2"/>
      <c r="Q257" s="2"/>
    </row>
    <row r="258" spans="7:17" ht="18" customHeight="1">
      <c r="G258" s="2"/>
      <c r="O258" s="2"/>
      <c r="P258" s="2"/>
      <c r="Q258" s="2"/>
    </row>
    <row r="259" spans="7:17" ht="18" customHeight="1">
      <c r="G259" s="2"/>
      <c r="O259" s="2"/>
      <c r="P259" s="2"/>
      <c r="Q259" s="2"/>
    </row>
    <row r="260" spans="7:17" ht="18" customHeight="1">
      <c r="G260" s="2"/>
      <c r="O260" s="2"/>
      <c r="P260" s="2"/>
      <c r="Q260" s="2"/>
    </row>
    <row r="261" spans="7:17" ht="18" customHeight="1">
      <c r="G261" s="2"/>
      <c r="O261" s="2"/>
      <c r="P261" s="2"/>
      <c r="Q261" s="2"/>
    </row>
    <row r="262" spans="7:17" ht="18" customHeight="1">
      <c r="G262" s="2"/>
      <c r="O262" s="2"/>
      <c r="P262" s="2"/>
      <c r="Q262" s="2"/>
    </row>
    <row r="263" spans="7:17" ht="18" customHeight="1">
      <c r="G263" s="2"/>
      <c r="O263" s="2"/>
      <c r="P263" s="2"/>
      <c r="Q263" s="2"/>
    </row>
    <row r="264" spans="7:17" ht="18" customHeight="1">
      <c r="G264" s="2"/>
      <c r="O264" s="2"/>
      <c r="P264" s="2"/>
      <c r="Q264" s="2"/>
    </row>
    <row r="265" spans="7:17" ht="18" customHeight="1">
      <c r="G265" s="2"/>
      <c r="O265" s="2"/>
      <c r="P265" s="2"/>
      <c r="Q265" s="2"/>
    </row>
    <row r="266" spans="7:17" ht="18" customHeight="1">
      <c r="G266" s="2"/>
      <c r="O266" s="2"/>
      <c r="P266" s="2"/>
      <c r="Q266" s="2"/>
    </row>
    <row r="267" spans="7:17" ht="18" customHeight="1">
      <c r="G267" s="2"/>
      <c r="O267" s="2"/>
      <c r="P267" s="2"/>
      <c r="Q267" s="2"/>
    </row>
    <row r="268" spans="7:17" ht="18" customHeight="1">
      <c r="G268" s="2"/>
      <c r="O268" s="2"/>
      <c r="P268" s="2"/>
      <c r="Q268" s="2"/>
    </row>
    <row r="269" spans="7:17" ht="18" customHeight="1">
      <c r="G269" s="2"/>
      <c r="O269" s="2"/>
      <c r="P269" s="2"/>
      <c r="Q269" s="2"/>
    </row>
    <row r="270" spans="7:17" ht="18" customHeight="1">
      <c r="G270" s="2"/>
      <c r="O270" s="2"/>
      <c r="P270" s="2"/>
      <c r="Q270" s="2"/>
    </row>
    <row r="271" spans="7:17" ht="18" customHeight="1">
      <c r="G271" s="2"/>
      <c r="O271" s="2"/>
      <c r="P271" s="2"/>
      <c r="Q271" s="2"/>
    </row>
    <row r="272" spans="7:17" ht="18" customHeight="1">
      <c r="G272" s="2"/>
      <c r="O272" s="2"/>
      <c r="P272" s="2"/>
      <c r="Q272" s="2"/>
    </row>
    <row r="273" spans="7:17" ht="18" customHeight="1">
      <c r="G273" s="2"/>
      <c r="O273" s="2"/>
      <c r="P273" s="2"/>
      <c r="Q273" s="2"/>
    </row>
    <row r="274" spans="7:17" ht="18" customHeight="1">
      <c r="G274" s="2"/>
      <c r="O274" s="2"/>
      <c r="P274" s="2"/>
      <c r="Q274" s="2"/>
    </row>
    <row r="275" spans="7:17" ht="18" customHeight="1">
      <c r="G275" s="2"/>
      <c r="O275" s="2"/>
      <c r="P275" s="2"/>
      <c r="Q275" s="2"/>
    </row>
    <row r="276" spans="7:17" ht="18" customHeight="1">
      <c r="G276" s="2"/>
      <c r="O276" s="2"/>
      <c r="P276" s="2"/>
      <c r="Q276" s="2"/>
    </row>
    <row r="277" spans="7:17" ht="18" customHeight="1">
      <c r="G277" s="2"/>
      <c r="O277" s="2"/>
      <c r="P277" s="2"/>
      <c r="Q277" s="2"/>
    </row>
    <row r="278" spans="7:17" ht="18" customHeight="1">
      <c r="G278" s="2"/>
      <c r="O278" s="2"/>
      <c r="P278" s="2"/>
      <c r="Q278" s="2"/>
    </row>
    <row r="279" spans="7:17" ht="18" customHeight="1">
      <c r="G279" s="2"/>
      <c r="O279" s="2"/>
      <c r="P279" s="2"/>
      <c r="Q279" s="2"/>
    </row>
    <row r="280" spans="7:17" ht="18" customHeight="1">
      <c r="G280" s="2"/>
      <c r="O280" s="2"/>
      <c r="P280" s="2"/>
      <c r="Q280" s="2"/>
    </row>
    <row r="281" spans="7:17" ht="18" customHeight="1">
      <c r="G281" s="2"/>
      <c r="O281" s="2"/>
      <c r="P281" s="2"/>
      <c r="Q281" s="2"/>
    </row>
    <row r="282" spans="7:17" ht="18" customHeight="1">
      <c r="G282" s="2"/>
      <c r="O282" s="2"/>
      <c r="P282" s="2"/>
      <c r="Q282" s="2"/>
    </row>
    <row r="283" spans="7:17" ht="18" customHeight="1">
      <c r="G283" s="2"/>
      <c r="O283" s="2"/>
      <c r="P283" s="2"/>
      <c r="Q283" s="2"/>
    </row>
    <row r="284" spans="7:17" ht="18" customHeight="1">
      <c r="G284" s="2"/>
      <c r="O284" s="2"/>
      <c r="P284" s="2"/>
      <c r="Q284" s="2"/>
    </row>
    <row r="285" spans="7:17" ht="18" customHeight="1">
      <c r="G285" s="2"/>
      <c r="O285" s="2"/>
      <c r="P285" s="2"/>
      <c r="Q285" s="2"/>
    </row>
    <row r="286" spans="7:17" ht="18" customHeight="1">
      <c r="G286" s="2"/>
      <c r="O286" s="2"/>
      <c r="P286" s="2"/>
      <c r="Q286" s="2"/>
    </row>
    <row r="287" spans="7:17" ht="18" customHeight="1">
      <c r="G287" s="2"/>
      <c r="O287" s="2"/>
      <c r="P287" s="2"/>
      <c r="Q287" s="2"/>
    </row>
    <row r="288" spans="7:17" ht="18" customHeight="1">
      <c r="G288" s="2"/>
      <c r="O288" s="2"/>
      <c r="P288" s="2"/>
      <c r="Q288" s="2"/>
    </row>
    <row r="289" spans="7:17" ht="18" customHeight="1">
      <c r="G289" s="2"/>
      <c r="O289" s="2"/>
      <c r="P289" s="2"/>
      <c r="Q289" s="2"/>
    </row>
    <row r="290" spans="7:17" ht="18" customHeight="1">
      <c r="G290" s="2"/>
      <c r="O290" s="2"/>
      <c r="P290" s="2"/>
      <c r="Q290" s="2"/>
    </row>
    <row r="291" spans="7:17" ht="18" customHeight="1">
      <c r="G291" s="2"/>
      <c r="O291" s="2"/>
      <c r="P291" s="2"/>
      <c r="Q291" s="2"/>
    </row>
    <row r="292" spans="7:17" ht="18" customHeight="1">
      <c r="G292" s="2"/>
      <c r="O292" s="2"/>
      <c r="P292" s="2"/>
      <c r="Q292" s="2"/>
    </row>
    <row r="293" spans="7:17" ht="18" customHeight="1">
      <c r="G293" s="2"/>
      <c r="O293" s="2"/>
      <c r="P293" s="2"/>
      <c r="Q293" s="2"/>
    </row>
    <row r="294" spans="7:17" ht="18" customHeight="1">
      <c r="G294" s="2"/>
      <c r="O294" s="2"/>
      <c r="P294" s="2"/>
      <c r="Q294" s="2"/>
    </row>
    <row r="295" spans="7:17" ht="18" customHeight="1">
      <c r="G295" s="2"/>
      <c r="O295" s="2"/>
      <c r="P295" s="2"/>
      <c r="Q295" s="2"/>
    </row>
    <row r="296" spans="7:17" ht="18" customHeight="1">
      <c r="G296" s="2"/>
      <c r="O296" s="2"/>
      <c r="P296" s="2"/>
      <c r="Q296" s="2"/>
    </row>
    <row r="297" spans="7:17" ht="18" customHeight="1">
      <c r="G297" s="2"/>
      <c r="O297" s="2"/>
      <c r="P297" s="2"/>
      <c r="Q297" s="2"/>
    </row>
    <row r="298" spans="7:17" ht="18" customHeight="1">
      <c r="G298" s="2"/>
      <c r="O298" s="2"/>
      <c r="P298" s="2"/>
      <c r="Q298" s="2"/>
    </row>
    <row r="299" spans="7:17" ht="18" customHeight="1">
      <c r="G299" s="2"/>
      <c r="O299" s="2"/>
      <c r="P299" s="2"/>
      <c r="Q299" s="2"/>
    </row>
    <row r="300" spans="7:17" ht="18" customHeight="1">
      <c r="G300" s="2"/>
      <c r="O300" s="2"/>
      <c r="P300" s="2"/>
      <c r="Q300" s="2"/>
    </row>
    <row r="301" spans="7:17" ht="18" customHeight="1">
      <c r="G301" s="2"/>
      <c r="O301" s="2"/>
      <c r="P301" s="2"/>
      <c r="Q301" s="2"/>
    </row>
    <row r="302" spans="7:17" ht="18" customHeight="1">
      <c r="G302" s="2"/>
      <c r="O302" s="2"/>
      <c r="P302" s="2"/>
      <c r="Q302" s="2"/>
    </row>
    <row r="303" spans="7:17" ht="18" customHeight="1">
      <c r="G303" s="2"/>
      <c r="O303" s="2"/>
      <c r="P303" s="2"/>
      <c r="Q303" s="2"/>
    </row>
    <row r="304" spans="7:17" ht="18" customHeight="1">
      <c r="G304" s="2"/>
      <c r="O304" s="2"/>
      <c r="P304" s="2"/>
      <c r="Q304" s="2"/>
    </row>
    <row r="305" spans="7:17">
      <c r="G305" s="2"/>
      <c r="O305" s="2"/>
      <c r="P305" s="2"/>
      <c r="Q305" s="2"/>
    </row>
    <row r="306" spans="7:17">
      <c r="G306" s="2"/>
      <c r="O306" s="2"/>
      <c r="P306" s="2"/>
      <c r="Q306" s="2"/>
    </row>
    <row r="307" spans="7:17">
      <c r="G307" s="2"/>
      <c r="O307" s="2"/>
      <c r="P307" s="2"/>
      <c r="Q307" s="2"/>
    </row>
    <row r="308" spans="7:17">
      <c r="G308" s="2"/>
      <c r="O308" s="2"/>
      <c r="P308" s="2"/>
      <c r="Q308" s="2"/>
    </row>
    <row r="309" spans="7:17">
      <c r="G309" s="2"/>
      <c r="O309" s="2"/>
      <c r="P309" s="2"/>
      <c r="Q309" s="2"/>
    </row>
    <row r="310" spans="7:17">
      <c r="G310" s="2"/>
      <c r="O310" s="2"/>
      <c r="P310" s="2"/>
      <c r="Q310" s="2"/>
    </row>
    <row r="311" spans="7:17">
      <c r="G311" s="2"/>
      <c r="O311" s="2"/>
      <c r="P311" s="2"/>
      <c r="Q311" s="2"/>
    </row>
    <row r="312" spans="7:17">
      <c r="G312" s="2"/>
      <c r="O312" s="2"/>
      <c r="P312" s="2"/>
      <c r="Q312" s="2"/>
    </row>
    <row r="313" spans="7:17">
      <c r="G313" s="2"/>
      <c r="O313" s="2"/>
      <c r="P313" s="2"/>
      <c r="Q313" s="2"/>
    </row>
    <row r="314" spans="7:17">
      <c r="G314" s="2"/>
      <c r="O314" s="2"/>
      <c r="P314" s="2"/>
      <c r="Q314" s="2"/>
    </row>
    <row r="315" spans="7:17">
      <c r="G315" s="2"/>
      <c r="O315" s="2"/>
      <c r="P315" s="2"/>
      <c r="Q315" s="2"/>
    </row>
    <row r="316" spans="7:17">
      <c r="G316" s="2"/>
      <c r="O316" s="2"/>
      <c r="P316" s="2"/>
      <c r="Q316" s="2"/>
    </row>
    <row r="317" spans="7:17">
      <c r="G317" s="2"/>
      <c r="O317" s="2"/>
      <c r="P317" s="2"/>
      <c r="Q317" s="2"/>
    </row>
    <row r="318" spans="7:17">
      <c r="G318" s="2"/>
      <c r="O318" s="2"/>
      <c r="P318" s="2"/>
      <c r="Q318" s="2"/>
    </row>
    <row r="319" spans="7:17">
      <c r="G319" s="2"/>
      <c r="O319" s="2"/>
      <c r="P319" s="2"/>
      <c r="Q319" s="2"/>
    </row>
    <row r="320" spans="7:17">
      <c r="G320" s="2"/>
      <c r="O320" s="2"/>
      <c r="P320" s="2"/>
      <c r="Q320" s="2"/>
    </row>
    <row r="321" spans="7:17">
      <c r="G321" s="2"/>
      <c r="O321" s="2"/>
      <c r="P321" s="2"/>
      <c r="Q321" s="2"/>
    </row>
    <row r="322" spans="7:17">
      <c r="G322" s="2"/>
      <c r="O322" s="2"/>
      <c r="P322" s="2"/>
      <c r="Q322" s="2"/>
    </row>
    <row r="323" spans="7:17">
      <c r="G323" s="2"/>
      <c r="O323" s="2"/>
      <c r="P323" s="2"/>
      <c r="Q323" s="2"/>
    </row>
    <row r="324" spans="7:17">
      <c r="G324" s="2"/>
      <c r="O324" s="2"/>
      <c r="P324" s="2"/>
      <c r="Q324" s="2"/>
    </row>
    <row r="325" spans="7:17">
      <c r="G325" s="2"/>
      <c r="O325" s="2"/>
      <c r="P325" s="2"/>
      <c r="Q325" s="2"/>
    </row>
    <row r="326" spans="7:17">
      <c r="G326" s="2"/>
      <c r="O326" s="2"/>
      <c r="P326" s="2"/>
      <c r="Q326" s="2"/>
    </row>
    <row r="327" spans="7:17">
      <c r="G327" s="2"/>
      <c r="O327" s="2"/>
      <c r="P327" s="2"/>
      <c r="Q327" s="2"/>
    </row>
    <row r="328" spans="7:17">
      <c r="G328" s="2"/>
      <c r="O328" s="2"/>
      <c r="P328" s="2"/>
      <c r="Q328" s="2"/>
    </row>
    <row r="329" spans="7:17">
      <c r="G329" s="2"/>
      <c r="O329" s="2"/>
      <c r="P329" s="2"/>
      <c r="Q329" s="2"/>
    </row>
    <row r="330" spans="7:17">
      <c r="G330" s="2"/>
      <c r="O330" s="2"/>
      <c r="P330" s="2"/>
      <c r="Q330" s="2"/>
    </row>
    <row r="331" spans="7:17">
      <c r="G331" s="2"/>
      <c r="O331" s="2"/>
      <c r="P331" s="2"/>
      <c r="Q331" s="2"/>
    </row>
    <row r="332" spans="7:17">
      <c r="G332" s="2"/>
      <c r="O332" s="2"/>
      <c r="P332" s="2"/>
      <c r="Q332" s="2"/>
    </row>
    <row r="333" spans="7:17">
      <c r="G333" s="2"/>
      <c r="O333" s="2"/>
      <c r="P333" s="2"/>
      <c r="Q333" s="2"/>
    </row>
    <row r="334" spans="7:17">
      <c r="G334" s="2"/>
      <c r="O334" s="2"/>
      <c r="P334" s="2"/>
      <c r="Q334" s="2"/>
    </row>
    <row r="335" spans="7:17">
      <c r="G335" s="2"/>
      <c r="O335" s="2"/>
      <c r="P335" s="2"/>
      <c r="Q335" s="2"/>
    </row>
    <row r="336" spans="7:17">
      <c r="G336" s="2"/>
      <c r="O336" s="2"/>
      <c r="P336" s="2"/>
      <c r="Q336" s="2"/>
    </row>
    <row r="337" spans="7:17">
      <c r="G337" s="2"/>
      <c r="O337" s="2"/>
      <c r="P337" s="2"/>
      <c r="Q337" s="2"/>
    </row>
    <row r="338" spans="7:17">
      <c r="G338" s="2"/>
      <c r="O338" s="2"/>
      <c r="P338" s="2"/>
      <c r="Q338" s="2"/>
    </row>
    <row r="339" spans="7:17">
      <c r="G339" s="2"/>
      <c r="O339" s="2"/>
      <c r="P339" s="2"/>
      <c r="Q339" s="2"/>
    </row>
    <row r="340" spans="7:17">
      <c r="G340" s="2"/>
      <c r="O340" s="2"/>
      <c r="P340" s="2"/>
      <c r="Q340" s="2"/>
    </row>
    <row r="341" spans="7:17">
      <c r="G341" s="2"/>
      <c r="O341" s="2"/>
      <c r="P341" s="2"/>
      <c r="Q341" s="2"/>
    </row>
    <row r="342" spans="7:17">
      <c r="G342" s="2"/>
      <c r="O342" s="2"/>
      <c r="P342" s="2"/>
      <c r="Q342" s="2"/>
    </row>
    <row r="343" spans="7:17">
      <c r="G343" s="2"/>
      <c r="O343" s="2"/>
      <c r="P343" s="2"/>
      <c r="Q343" s="2"/>
    </row>
    <row r="344" spans="7:17">
      <c r="G344" s="2"/>
      <c r="O344" s="2"/>
      <c r="P344" s="2"/>
      <c r="Q344" s="2"/>
    </row>
    <row r="345" spans="7:17">
      <c r="G345" s="2"/>
      <c r="O345" s="2"/>
      <c r="P345" s="2"/>
      <c r="Q345" s="2"/>
    </row>
    <row r="346" spans="7:17">
      <c r="G346" s="2"/>
      <c r="O346" s="2"/>
      <c r="P346" s="2"/>
      <c r="Q346" s="2"/>
    </row>
    <row r="347" spans="7:17">
      <c r="G347" s="2"/>
      <c r="O347" s="2"/>
      <c r="P347" s="2"/>
      <c r="Q347" s="2"/>
    </row>
    <row r="348" spans="7:17">
      <c r="G348" s="2"/>
      <c r="O348" s="2"/>
      <c r="P348" s="2"/>
      <c r="Q348" s="2"/>
    </row>
    <row r="349" spans="7:17">
      <c r="G349" s="2"/>
      <c r="O349" s="2"/>
      <c r="P349" s="2"/>
      <c r="Q349" s="2"/>
    </row>
    <row r="350" spans="7:17">
      <c r="G350" s="2"/>
      <c r="O350" s="2"/>
      <c r="P350" s="2"/>
      <c r="Q350" s="2"/>
    </row>
    <row r="351" spans="7:17">
      <c r="G351" s="2"/>
      <c r="O351" s="2"/>
      <c r="P351" s="2"/>
      <c r="Q351" s="2"/>
    </row>
    <row r="352" spans="7:17">
      <c r="G352" s="2"/>
      <c r="O352" s="2"/>
      <c r="P352" s="2"/>
      <c r="Q352" s="2"/>
    </row>
    <row r="353" spans="7:17">
      <c r="G353" s="2"/>
      <c r="O353" s="2"/>
      <c r="P353" s="2"/>
      <c r="Q353" s="2"/>
    </row>
    <row r="354" spans="7:17">
      <c r="G354" s="2"/>
      <c r="O354" s="2"/>
      <c r="P354" s="2"/>
      <c r="Q354" s="2"/>
    </row>
    <row r="355" spans="7:17">
      <c r="G355" s="2"/>
      <c r="O355" s="2"/>
      <c r="P355" s="2"/>
      <c r="Q355" s="2"/>
    </row>
    <row r="356" spans="7:17">
      <c r="G356" s="2"/>
      <c r="O356" s="2"/>
      <c r="P356" s="2"/>
      <c r="Q356" s="2"/>
    </row>
    <row r="357" spans="7:17">
      <c r="G357" s="2"/>
      <c r="O357" s="2"/>
      <c r="P357" s="2"/>
      <c r="Q357" s="2"/>
    </row>
    <row r="358" spans="7:17">
      <c r="G358" s="2"/>
      <c r="O358" s="2"/>
      <c r="P358" s="2"/>
      <c r="Q358" s="2"/>
    </row>
    <row r="359" spans="7:17">
      <c r="G359" s="2"/>
      <c r="O359" s="2"/>
      <c r="P359" s="2"/>
      <c r="Q359" s="2"/>
    </row>
    <row r="360" spans="7:17">
      <c r="G360" s="2"/>
      <c r="O360" s="2"/>
      <c r="P360" s="2"/>
      <c r="Q360" s="2"/>
    </row>
    <row r="361" spans="7:17">
      <c r="G361" s="2"/>
      <c r="O361" s="2"/>
      <c r="P361" s="2"/>
      <c r="Q361" s="2"/>
    </row>
    <row r="362" spans="7:17">
      <c r="G362" s="2"/>
      <c r="O362" s="2"/>
      <c r="P362" s="2"/>
      <c r="Q362" s="2"/>
    </row>
    <row r="363" spans="7:17">
      <c r="G363" s="2"/>
      <c r="O363" s="2"/>
      <c r="P363" s="2"/>
      <c r="Q363" s="2"/>
    </row>
    <row r="364" spans="7:17">
      <c r="G364" s="2"/>
      <c r="O364" s="2"/>
      <c r="P364" s="2"/>
      <c r="Q364" s="2"/>
    </row>
    <row r="365" spans="7:17">
      <c r="G365" s="2"/>
      <c r="O365" s="2"/>
      <c r="P365" s="2"/>
      <c r="Q365" s="2"/>
    </row>
    <row r="366" spans="7:17">
      <c r="G366" s="2"/>
      <c r="O366" s="2"/>
      <c r="P366" s="2"/>
      <c r="Q366" s="2"/>
    </row>
    <row r="367" spans="7:17">
      <c r="G367" s="2"/>
      <c r="O367" s="2"/>
      <c r="P367" s="2"/>
      <c r="Q367" s="2"/>
    </row>
    <row r="368" spans="7:17">
      <c r="G368" s="2"/>
      <c r="O368" s="2"/>
      <c r="P368" s="2"/>
      <c r="Q368" s="2"/>
    </row>
    <row r="369" spans="7:17">
      <c r="G369" s="2"/>
      <c r="O369" s="2"/>
      <c r="P369" s="2"/>
      <c r="Q369" s="2"/>
    </row>
    <row r="370" spans="7:17">
      <c r="G370" s="2"/>
      <c r="O370" s="2"/>
      <c r="P370" s="2"/>
      <c r="Q370" s="2"/>
    </row>
    <row r="371" spans="7:17">
      <c r="G371" s="2"/>
      <c r="O371" s="2"/>
      <c r="P371" s="2"/>
      <c r="Q371" s="2"/>
    </row>
    <row r="372" spans="7:17">
      <c r="G372" s="2"/>
      <c r="O372" s="2"/>
      <c r="P372" s="2"/>
      <c r="Q372" s="2"/>
    </row>
    <row r="373" spans="7:17">
      <c r="G373" s="2"/>
      <c r="O373" s="2"/>
      <c r="P373" s="2"/>
      <c r="Q373" s="2"/>
    </row>
    <row r="374" spans="7:17">
      <c r="G374" s="2"/>
      <c r="O374" s="2"/>
      <c r="P374" s="2"/>
      <c r="Q374" s="2"/>
    </row>
    <row r="375" spans="7:17">
      <c r="G375" s="2"/>
      <c r="O375" s="2"/>
      <c r="P375" s="2"/>
      <c r="Q375" s="2"/>
    </row>
    <row r="376" spans="7:17">
      <c r="G376" s="2"/>
      <c r="O376" s="2"/>
      <c r="P376" s="2"/>
      <c r="Q376" s="2"/>
    </row>
    <row r="377" spans="7:17">
      <c r="G377" s="2"/>
      <c r="O377" s="2"/>
      <c r="P377" s="2"/>
      <c r="Q377" s="2"/>
    </row>
    <row r="378" spans="7:17">
      <c r="G378" s="2"/>
      <c r="O378" s="2"/>
      <c r="P378" s="2"/>
      <c r="Q378" s="2"/>
    </row>
    <row r="379" spans="7:17">
      <c r="G379" s="2"/>
      <c r="O379" s="2"/>
      <c r="P379" s="2"/>
      <c r="Q379" s="2"/>
    </row>
    <row r="380" spans="7:17">
      <c r="G380" s="2"/>
      <c r="O380" s="2"/>
      <c r="P380" s="2"/>
      <c r="Q380" s="2"/>
    </row>
    <row r="381" spans="7:17">
      <c r="G381" s="2"/>
      <c r="O381" s="2"/>
      <c r="P381" s="2"/>
      <c r="Q381" s="2"/>
    </row>
    <row r="382" spans="7:17">
      <c r="G382" s="2"/>
      <c r="O382" s="2"/>
      <c r="P382" s="2"/>
      <c r="Q382" s="2"/>
    </row>
    <row r="383" spans="7:17">
      <c r="G383" s="2"/>
      <c r="O383" s="2"/>
      <c r="P383" s="2"/>
      <c r="Q383" s="2"/>
    </row>
    <row r="384" spans="7:17">
      <c r="G384" s="2"/>
      <c r="O384" s="2"/>
      <c r="P384" s="2"/>
      <c r="Q384" s="2"/>
    </row>
    <row r="385" spans="7:17">
      <c r="G385" s="2"/>
      <c r="O385" s="2"/>
      <c r="P385" s="2"/>
      <c r="Q385" s="2"/>
    </row>
    <row r="386" spans="7:17">
      <c r="G386" s="2"/>
      <c r="O386" s="2"/>
      <c r="P386" s="2"/>
      <c r="Q386" s="2"/>
    </row>
    <row r="387" spans="7:17">
      <c r="G387" s="2"/>
      <c r="O387" s="2"/>
      <c r="P387" s="2"/>
      <c r="Q387" s="2"/>
    </row>
    <row r="388" spans="7:17">
      <c r="G388" s="2"/>
      <c r="O388" s="2"/>
      <c r="P388" s="2"/>
      <c r="Q388" s="2"/>
    </row>
    <row r="389" spans="7:17">
      <c r="G389" s="2"/>
      <c r="O389" s="2"/>
      <c r="P389" s="2"/>
      <c r="Q389" s="2"/>
    </row>
    <row r="390" spans="7:17">
      <c r="G390" s="2"/>
      <c r="O390" s="2"/>
      <c r="P390" s="2"/>
      <c r="Q390" s="2"/>
    </row>
    <row r="391" spans="7:17">
      <c r="G391" s="2"/>
      <c r="O391" s="2"/>
      <c r="P391" s="2"/>
      <c r="Q391" s="2"/>
    </row>
    <row r="392" spans="7:17">
      <c r="G392" s="2"/>
      <c r="O392" s="2"/>
      <c r="P392" s="2"/>
      <c r="Q392" s="2"/>
    </row>
    <row r="393" spans="7:17">
      <c r="G393" s="2"/>
      <c r="O393" s="2"/>
      <c r="P393" s="2"/>
      <c r="Q393" s="2"/>
    </row>
    <row r="394" spans="7:17">
      <c r="G394" s="2"/>
      <c r="O394" s="2"/>
      <c r="P394" s="2"/>
      <c r="Q394" s="2"/>
    </row>
    <row r="395" spans="7:17">
      <c r="G395" s="2"/>
      <c r="O395" s="2"/>
      <c r="P395" s="2"/>
      <c r="Q395" s="2"/>
    </row>
    <row r="396" spans="7:17">
      <c r="G396" s="2"/>
      <c r="O396" s="2"/>
      <c r="P396" s="2"/>
      <c r="Q396" s="2"/>
    </row>
    <row r="397" spans="7:17">
      <c r="G397" s="2"/>
      <c r="O397" s="2"/>
      <c r="P397" s="2"/>
      <c r="Q397" s="2"/>
    </row>
    <row r="398" spans="7:17">
      <c r="G398" s="2"/>
      <c r="O398" s="2"/>
      <c r="P398" s="2"/>
      <c r="Q398" s="2"/>
    </row>
    <row r="399" spans="7:17">
      <c r="G399" s="2"/>
      <c r="O399" s="2"/>
      <c r="P399" s="2"/>
      <c r="Q399" s="2"/>
    </row>
    <row r="400" spans="7:17">
      <c r="G400" s="2"/>
      <c r="O400" s="2"/>
      <c r="P400" s="2"/>
      <c r="Q400" s="2"/>
    </row>
    <row r="401" spans="7:17">
      <c r="G401" s="2"/>
      <c r="O401" s="2"/>
      <c r="P401" s="2"/>
      <c r="Q401" s="2"/>
    </row>
    <row r="402" spans="7:17">
      <c r="G402" s="2"/>
      <c r="O402" s="2"/>
      <c r="P402" s="2"/>
      <c r="Q402" s="2"/>
    </row>
    <row r="403" spans="7:17">
      <c r="G403" s="2"/>
      <c r="O403" s="2"/>
      <c r="P403" s="2"/>
      <c r="Q403" s="2"/>
    </row>
    <row r="404" spans="7:17">
      <c r="G404" s="2"/>
      <c r="O404" s="2"/>
      <c r="P404" s="2"/>
      <c r="Q404" s="2"/>
    </row>
    <row r="405" spans="7:17">
      <c r="G405" s="2"/>
      <c r="O405" s="2"/>
      <c r="P405" s="2"/>
      <c r="Q405" s="2"/>
    </row>
    <row r="406" spans="7:17">
      <c r="G406" s="2"/>
      <c r="O406" s="2"/>
      <c r="P406" s="2"/>
      <c r="Q406" s="2"/>
    </row>
    <row r="407" spans="7:17">
      <c r="G407" s="2"/>
      <c r="O407" s="2"/>
      <c r="P407" s="2"/>
      <c r="Q407" s="2"/>
    </row>
    <row r="408" spans="7:17">
      <c r="G408" s="2"/>
      <c r="O408" s="2"/>
      <c r="P408" s="2"/>
      <c r="Q408" s="2"/>
    </row>
    <row r="409" spans="7:17">
      <c r="G409" s="2"/>
      <c r="O409" s="2"/>
      <c r="P409" s="2"/>
      <c r="Q409" s="2"/>
    </row>
    <row r="410" spans="7:17">
      <c r="G410" s="2"/>
      <c r="O410" s="2"/>
      <c r="P410" s="2"/>
      <c r="Q410" s="2"/>
    </row>
    <row r="411" spans="7:17">
      <c r="G411" s="2"/>
      <c r="O411" s="2"/>
      <c r="P411" s="2"/>
      <c r="Q411" s="2"/>
    </row>
    <row r="412" spans="7:17">
      <c r="G412" s="2"/>
      <c r="O412" s="2"/>
      <c r="P412" s="2"/>
      <c r="Q412" s="2"/>
    </row>
    <row r="413" spans="7:17">
      <c r="G413" s="2"/>
      <c r="O413" s="2"/>
      <c r="P413" s="2"/>
      <c r="Q413" s="2"/>
    </row>
    <row r="414" spans="7:17">
      <c r="G414" s="2"/>
      <c r="O414" s="2"/>
      <c r="P414" s="2"/>
      <c r="Q414" s="2"/>
    </row>
    <row r="415" spans="7:17">
      <c r="G415" s="2"/>
      <c r="O415" s="2"/>
      <c r="P415" s="2"/>
      <c r="Q415" s="2"/>
    </row>
    <row r="416" spans="7:17">
      <c r="G416" s="2"/>
      <c r="O416" s="2"/>
      <c r="P416" s="2"/>
      <c r="Q416" s="2"/>
    </row>
    <row r="417" spans="7:17">
      <c r="G417" s="2"/>
      <c r="O417" s="2"/>
      <c r="P417" s="2"/>
      <c r="Q417" s="2"/>
    </row>
    <row r="418" spans="7:17">
      <c r="G418" s="2"/>
      <c r="O418" s="2"/>
      <c r="P418" s="2"/>
      <c r="Q418" s="2"/>
    </row>
    <row r="419" spans="7:17">
      <c r="G419" s="2"/>
      <c r="O419" s="2"/>
      <c r="P419" s="2"/>
      <c r="Q419" s="2"/>
    </row>
    <row r="420" spans="7:17">
      <c r="G420" s="2"/>
      <c r="O420" s="2"/>
      <c r="P420" s="2"/>
      <c r="Q420" s="2"/>
    </row>
    <row r="421" spans="7:17">
      <c r="G421" s="2"/>
      <c r="O421" s="2"/>
      <c r="P421" s="2"/>
      <c r="Q421" s="2"/>
    </row>
    <row r="422" spans="7:17">
      <c r="G422" s="2"/>
      <c r="O422" s="2"/>
      <c r="P422" s="2"/>
      <c r="Q422" s="2"/>
    </row>
    <row r="423" spans="7:17">
      <c r="G423" s="2"/>
      <c r="O423" s="2"/>
      <c r="P423" s="2"/>
      <c r="Q423" s="2"/>
    </row>
    <row r="424" spans="7:17">
      <c r="G424" s="2"/>
      <c r="O424" s="2"/>
      <c r="P424" s="2"/>
      <c r="Q424" s="2"/>
    </row>
    <row r="425" spans="7:17">
      <c r="G425" s="2"/>
      <c r="O425" s="2"/>
      <c r="P425" s="2"/>
      <c r="Q425" s="2"/>
    </row>
  </sheetData>
  <autoFilter ref="J10:O23" xr:uid="{B452773D-298B-41C1-B6DC-F1315DAFD6A1}">
    <sortState xmlns:xlrd2="http://schemas.microsoft.com/office/spreadsheetml/2017/richdata2" ref="J11:O23">
      <sortCondition descending="1" ref="K10:K23"/>
    </sortState>
  </autoFilter>
  <mergeCells count="47">
    <mergeCell ref="G27:G28"/>
    <mergeCell ref="H27:H28"/>
    <mergeCell ref="B30:H30"/>
    <mergeCell ref="J30:T30"/>
    <mergeCell ref="B27:B28"/>
    <mergeCell ref="C27:C28"/>
    <mergeCell ref="D27:D28"/>
    <mergeCell ref="E27:E28"/>
    <mergeCell ref="F27:F28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</mergeCells>
  <phoneticPr fontId="3" type="noConversion"/>
  <conditionalFormatting sqref="B11:H11 B14:H14 B17:H17 B20:H20 B23:H23 B26:H26">
    <cfRule type="expression" dxfId="33" priority="2">
      <formula>MONTH(B11)&lt;&gt;$A$2</formula>
    </cfRule>
  </conditionalFormatting>
  <conditionalFormatting sqref="B11:H28">
    <cfRule type="expression" dxfId="32" priority="1">
      <formula>B11="무지출"</formula>
    </cfRule>
  </conditionalFormatting>
  <conditionalFormatting sqref="S58:S78 S81:S145">
    <cfRule type="expression" dxfId="31" priority="3">
      <formula>$S58&lt;0</formula>
    </cfRule>
  </conditionalFormatting>
  <dataValidations count="3">
    <dataValidation type="list" allowBlank="1" showInputMessage="1" showErrorMessage="1" sqref="L34:L53 C34:C53 C58:C145 L58:L79 L81:L145" xr:uid="{5A2DB52C-B309-49CE-866F-9481FFEEE143}">
      <formula1>대분류</formula1>
    </dataValidation>
    <dataValidation type="list" allowBlank="1" showInputMessage="1" showErrorMessage="1" sqref="K34:K53 K58:K79 K81:K145" xr:uid="{7C3686FC-2525-4DC8-9E0D-4C700BD4D770}">
      <formula1>계정</formula1>
    </dataValidation>
    <dataValidation type="list" allowBlank="1" showInputMessage="1" showErrorMessage="1" sqref="M34:M53 D34:D53 M81:M145 M58:M79 D58:D145" xr:uid="{97DC9C06-2696-4640-AEC8-089A8E396ED1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C88A-DDA5-4674-88D5-7B712126589F}">
  <sheetPr codeName="Sheet35">
    <tabColor theme="4"/>
    <pageSetUpPr autoPageBreaks="0" fitToPage="1"/>
  </sheetPr>
  <dimension ref="A1:AI434"/>
  <sheetViews>
    <sheetView showGridLines="0" topLeftCell="A31" zoomScale="90" zoomScaleNormal="90" zoomScaleSheetLayoutView="25" workbookViewId="0">
      <selection activeCell="S46" sqref="S46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33" width="8.85546875" style="1" customWidth="1"/>
    <col min="34" max="16384" width="8.85546875" style="1"/>
  </cols>
  <sheetData>
    <row r="1" spans="1:35" ht="16.5" customHeight="1">
      <c r="A1" s="524">
        <f>메인!$R$3</f>
        <v>2025</v>
      </c>
      <c r="B1" s="883" t="s">
        <v>141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35" ht="16.5" customHeight="1">
      <c r="A2" s="525">
        <f>메인!$K$11</f>
        <v>7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</row>
    <row r="3" spans="1:35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</row>
    <row r="4" spans="1:35" ht="17.45" customHeight="1"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</row>
    <row r="5" spans="1:35" ht="19.899999999999999" customHeight="1">
      <c r="B5" s="64" t="s">
        <v>77</v>
      </c>
      <c r="C5" s="67">
        <f>SUM($C$32+$C$56)</f>
        <v>0</v>
      </c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92"/>
      <c r="S5" s="40"/>
      <c r="T5" s="40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</row>
    <row r="6" spans="1:35" ht="19.899999999999999" customHeight="1">
      <c r="B6" s="64" t="s">
        <v>78</v>
      </c>
      <c r="C6" s="89">
        <f>SUM($K$32+$L$56)</f>
        <v>0</v>
      </c>
      <c r="G6" s="469"/>
      <c r="H6" s="113"/>
      <c r="J6" s="572"/>
      <c r="K6" s="503"/>
      <c r="L6" s="503"/>
      <c r="M6" s="503"/>
      <c r="N6" s="503"/>
      <c r="O6" s="503"/>
      <c r="P6" s="503"/>
      <c r="Q6" s="456"/>
      <c r="R6" s="574"/>
      <c r="S6" s="503"/>
      <c r="T6" s="503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</row>
    <row r="7" spans="1:35" ht="19.899999999999999" customHeight="1">
      <c r="B7" s="70" t="s">
        <v>48</v>
      </c>
      <c r="C7" s="65">
        <f>$C$5-$C$6</f>
        <v>0</v>
      </c>
      <c r="J7" s="573"/>
      <c r="K7" s="504"/>
      <c r="L7" s="504"/>
      <c r="M7" s="504"/>
      <c r="N7" s="504"/>
      <c r="O7" s="504"/>
      <c r="P7" s="504"/>
      <c r="Q7" s="457"/>
      <c r="R7" s="574"/>
      <c r="S7" s="504"/>
      <c r="T7" s="504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</row>
    <row r="8" spans="1:35" ht="19.899999999999999" customHeight="1">
      <c r="E8" s="3"/>
      <c r="F8" s="3"/>
      <c r="G8" s="529" t="s">
        <v>281</v>
      </c>
      <c r="H8" s="530">
        <f ca="1">COUNTIF(B10:H28,"무지출")</f>
        <v>31</v>
      </c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</row>
    <row r="9" spans="1:35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</row>
    <row r="10" spans="1:35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</row>
    <row r="11" spans="1:35" ht="19.899999999999999" customHeight="1">
      <c r="B11" s="521">
        <f>DATE($A$1,$A$2,1)-WEEKDAY(DATE($A$1,$A$2,1))+1</f>
        <v>45837</v>
      </c>
      <c r="C11" s="522">
        <f>B11+1</f>
        <v>45838</v>
      </c>
      <c r="D11" s="522">
        <f t="shared" ref="D11:H11" si="0">C11+1</f>
        <v>45839</v>
      </c>
      <c r="E11" s="522">
        <f t="shared" si="0"/>
        <v>45840</v>
      </c>
      <c r="F11" s="522">
        <f t="shared" si="0"/>
        <v>45841</v>
      </c>
      <c r="G11" s="522">
        <f t="shared" si="0"/>
        <v>45842</v>
      </c>
      <c r="H11" s="523">
        <f t="shared" si="0"/>
        <v>45843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VLOOKUP(J11,예산!$B$41:$N$53,8,FALSE)</f>
        <v>0</v>
      </c>
      <c r="M11" s="548">
        <f t="shared" ref="M11:M23" si="1">L11-K11</f>
        <v>0</v>
      </c>
      <c r="N11" s="567">
        <f>VLOOKUP(J11,'6월'!$J$10:$K$23,2,FALSE)</f>
        <v>0</v>
      </c>
      <c r="O11" s="569">
        <f t="shared" ref="O11:O23" si="2">K11-N11</f>
        <v>0</v>
      </c>
      <c r="P11" s="3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</row>
    <row r="12" spans="1:35" ht="19.899999999999999" customHeight="1">
      <c r="B12" s="886" t="str">
        <f t="shared" ref="B12:H12" ca="1" si="3">IF(MONTH(B11)&lt;&gt;$A$2,"",IF(AND(SUMIF($J$80:$J$173,B11,$R$80:$R$173)=0,B11&lt;TODAY()),"무지출",SUMIF($J$80:$J$173,B11,$R$80:$R$173)))</f>
        <v/>
      </c>
      <c r="C12" s="888" t="str">
        <f t="shared" ca="1" si="3"/>
        <v/>
      </c>
      <c r="D12" s="888" t="str">
        <f t="shared" ca="1" si="3"/>
        <v>무지출</v>
      </c>
      <c r="E12" s="888" t="str">
        <f t="shared" ca="1" si="3"/>
        <v>무지출</v>
      </c>
      <c r="F12" s="888" t="str">
        <f t="shared" ca="1" si="3"/>
        <v>무지출</v>
      </c>
      <c r="G12" s="888" t="str">
        <f t="shared" ca="1" si="3"/>
        <v>무지출</v>
      </c>
      <c r="H12" s="890" t="str">
        <f t="shared" ca="1" si="3"/>
        <v>무지출</v>
      </c>
      <c r="J12" s="475" t="str">
        <f>항목!J$3</f>
        <v>교육비</v>
      </c>
      <c r="K12" s="546">
        <f t="shared" ref="K12:K23" si="4">SUMIF($L$58:$L$300,J12,$R$58:$R$300)</f>
        <v>0</v>
      </c>
      <c r="L12" s="546">
        <f>VLOOKUP(J12,예산!$B$41:$N$53,8,FALSE)</f>
        <v>0</v>
      </c>
      <c r="M12" s="548">
        <f t="shared" si="1"/>
        <v>0</v>
      </c>
      <c r="N12" s="567">
        <f>VLOOKUP(J12,'6월'!$J$10:$K$23,2,FALSE)</f>
        <v>0</v>
      </c>
      <c r="O12" s="569">
        <f t="shared" si="2"/>
        <v>0</v>
      </c>
      <c r="P12" s="3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</row>
    <row r="13" spans="1:35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항목!M$3</f>
        <v>유류교통비</v>
      </c>
      <c r="K13" s="546">
        <f t="shared" si="4"/>
        <v>0</v>
      </c>
      <c r="L13" s="546">
        <f>VLOOKUP(J13,예산!$B$41:$N$53,8,FALSE)</f>
        <v>0</v>
      </c>
      <c r="M13" s="548">
        <f t="shared" si="1"/>
        <v>0</v>
      </c>
      <c r="N13" s="567">
        <f>VLOOKUP(J13,'6월'!$J$10:$K$23,2,FALSE)</f>
        <v>0</v>
      </c>
      <c r="O13" s="569">
        <f t="shared" si="2"/>
        <v>0</v>
      </c>
      <c r="P13" s="3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</row>
    <row r="14" spans="1:35" ht="19.899999999999999" customHeight="1">
      <c r="B14" s="521">
        <f>B11+7</f>
        <v>45844</v>
      </c>
      <c r="C14" s="522">
        <f t="shared" ref="C14:H14" si="5">C11+7</f>
        <v>45845</v>
      </c>
      <c r="D14" s="522">
        <f t="shared" si="5"/>
        <v>45846</v>
      </c>
      <c r="E14" s="522">
        <f t="shared" si="5"/>
        <v>45847</v>
      </c>
      <c r="F14" s="522">
        <f t="shared" si="5"/>
        <v>45848</v>
      </c>
      <c r="G14" s="522">
        <f t="shared" si="5"/>
        <v>45849</v>
      </c>
      <c r="H14" s="523">
        <f t="shared" si="5"/>
        <v>45850</v>
      </c>
      <c r="J14" s="475" t="str">
        <f>항목!Q$3</f>
        <v>추가항목</v>
      </c>
      <c r="K14" s="546">
        <f t="shared" si="4"/>
        <v>0</v>
      </c>
      <c r="L14" s="546">
        <f>VLOOKUP(J14,예산!$B$41:$N$53,8,FALSE)</f>
        <v>0</v>
      </c>
      <c r="M14" s="548">
        <f t="shared" si="1"/>
        <v>0</v>
      </c>
      <c r="N14" s="567">
        <f>VLOOKUP(J14,'6월'!$J$10:$K$23,2,FALSE)</f>
        <v>0</v>
      </c>
      <c r="O14" s="569">
        <f t="shared" si="2"/>
        <v>0</v>
      </c>
      <c r="P14" s="3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</row>
    <row r="15" spans="1:35" ht="19.899999999999999" customHeight="1">
      <c r="B15" s="886" t="str">
        <f t="shared" ref="B15:H15" ca="1" si="6">IF(MONTH(B14)&lt;&gt;$A$2,"",IF(AND(SUMIF($J$80:$J$173,B14,$R$80:$R$173)=0,B14&lt;TODAY()),"무지출",SUMIF($J$80:$J$173,B14,$R$80:$R$173)))</f>
        <v>무지출</v>
      </c>
      <c r="C15" s="888" t="str">
        <f t="shared" ca="1" si="6"/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항목!P$3</f>
        <v>용돈</v>
      </c>
      <c r="K15" s="546">
        <f t="shared" si="4"/>
        <v>0</v>
      </c>
      <c r="L15" s="546">
        <f>VLOOKUP(J15,예산!$B$41:$N$53,8,FALSE)</f>
        <v>0</v>
      </c>
      <c r="M15" s="548">
        <f t="shared" si="1"/>
        <v>0</v>
      </c>
      <c r="N15" s="567">
        <f>VLOOKUP(J15,'6월'!$J$10:$K$23,2,FALSE)</f>
        <v>0</v>
      </c>
      <c r="O15" s="569">
        <f t="shared" si="2"/>
        <v>0</v>
      </c>
      <c r="P15" s="3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</row>
    <row r="16" spans="1:35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항목!O$3</f>
        <v>경조사회비</v>
      </c>
      <c r="K16" s="546">
        <f t="shared" si="4"/>
        <v>0</v>
      </c>
      <c r="L16" s="546">
        <f>VLOOKUP(J16,예산!$B$41:$N$53,8,FALSE)</f>
        <v>0</v>
      </c>
      <c r="M16" s="548">
        <f t="shared" si="1"/>
        <v>0</v>
      </c>
      <c r="N16" s="567">
        <f>VLOOKUP(J16,'6월'!$J$10:$K$23,2,FALSE)</f>
        <v>0</v>
      </c>
      <c r="O16" s="569">
        <f t="shared" si="2"/>
        <v>0</v>
      </c>
      <c r="P16" s="3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</row>
    <row r="17" spans="2:35" ht="19.899999999999999" customHeight="1">
      <c r="B17" s="521">
        <f>B11+14</f>
        <v>45851</v>
      </c>
      <c r="C17" s="522">
        <f t="shared" ref="C17:H17" si="7">C11+14</f>
        <v>45852</v>
      </c>
      <c r="D17" s="522">
        <f t="shared" si="7"/>
        <v>45853</v>
      </c>
      <c r="E17" s="522">
        <f t="shared" si="7"/>
        <v>45854</v>
      </c>
      <c r="F17" s="522">
        <f t="shared" si="7"/>
        <v>45855</v>
      </c>
      <c r="G17" s="522">
        <f t="shared" si="7"/>
        <v>45856</v>
      </c>
      <c r="H17" s="523">
        <f t="shared" si="7"/>
        <v>45857</v>
      </c>
      <c r="J17" s="475" t="str">
        <f>항목!G$3</f>
        <v>생활용품비</v>
      </c>
      <c r="K17" s="546">
        <f t="shared" si="4"/>
        <v>0</v>
      </c>
      <c r="L17" s="546">
        <f>VLOOKUP(J17,예산!$B$41:$N$53,8,FALSE)</f>
        <v>0</v>
      </c>
      <c r="M17" s="548">
        <f t="shared" si="1"/>
        <v>0</v>
      </c>
      <c r="N17" s="567">
        <f>VLOOKUP(J17,'6월'!$J$10:$K$23,2,FALSE)</f>
        <v>0</v>
      </c>
      <c r="O17" s="569">
        <f t="shared" si="2"/>
        <v>0</v>
      </c>
      <c r="P17" s="3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</row>
    <row r="18" spans="2:35" ht="19.899999999999999" customHeight="1">
      <c r="B18" s="886" t="str">
        <f t="shared" ref="B18:H18" ca="1" si="8">IF(MONTH(B17)&lt;&gt;$A$2,"",IF(AND(SUMIF($J$80:$J$173,B17,$R$80:$R$173)=0,B17&lt;TODAY()),"무지출",SUMIF($J$80:$J$173,B17,$R$80:$R$173)))</f>
        <v>무지출</v>
      </c>
      <c r="C18" s="888" t="str">
        <f t="shared" ca="1" si="8"/>
        <v>무지출</v>
      </c>
      <c r="D18" s="888" t="str">
        <f t="shared" ca="1" si="8"/>
        <v>무지출</v>
      </c>
      <c r="E18" s="888" t="str">
        <f t="shared" ca="1" si="8"/>
        <v>무지출</v>
      </c>
      <c r="F18" s="888" t="str">
        <f t="shared" ca="1" si="8"/>
        <v>무지출</v>
      </c>
      <c r="G18" s="888" t="str">
        <f t="shared" ca="1" si="8"/>
        <v>무지출</v>
      </c>
      <c r="H18" s="890" t="str">
        <f t="shared" ca="1" si="8"/>
        <v>무지출</v>
      </c>
      <c r="J18" s="475" t="str">
        <f>항목!L$3</f>
        <v>의료비</v>
      </c>
      <c r="K18" s="546">
        <f t="shared" si="4"/>
        <v>0</v>
      </c>
      <c r="L18" s="546">
        <f>VLOOKUP(J18,예산!$B$41:$N$53,8,FALSE)</f>
        <v>0</v>
      </c>
      <c r="M18" s="548">
        <f t="shared" si="1"/>
        <v>0</v>
      </c>
      <c r="N18" s="567">
        <f>VLOOKUP(J18,'6월'!$J$10:$K$23,2,FALSE)</f>
        <v>0</v>
      </c>
      <c r="O18" s="569">
        <f t="shared" si="2"/>
        <v>0</v>
      </c>
      <c r="P18" s="3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</row>
    <row r="19" spans="2:35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항목!E$3</f>
        <v>식비</v>
      </c>
      <c r="K19" s="546">
        <f t="shared" si="4"/>
        <v>0</v>
      </c>
      <c r="L19" s="546">
        <f>VLOOKUP(J19,예산!$B$41:$N$53,8,FALSE)</f>
        <v>0</v>
      </c>
      <c r="M19" s="548">
        <f t="shared" si="1"/>
        <v>0</v>
      </c>
      <c r="N19" s="567">
        <f>VLOOKUP(J19,'6월'!$J$10:$K$23,2,FALSE)</f>
        <v>0</v>
      </c>
      <c r="O19" s="569">
        <f t="shared" si="2"/>
        <v>0</v>
      </c>
      <c r="P19" s="3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</row>
    <row r="20" spans="2:35" ht="19.899999999999999" customHeight="1">
      <c r="B20" s="521">
        <f>B11+21</f>
        <v>45858</v>
      </c>
      <c r="C20" s="522">
        <f t="shared" ref="C20:H20" si="9">C11+21</f>
        <v>45859</v>
      </c>
      <c r="D20" s="522">
        <f t="shared" si="9"/>
        <v>45860</v>
      </c>
      <c r="E20" s="522">
        <f t="shared" si="9"/>
        <v>45861</v>
      </c>
      <c r="F20" s="522">
        <f t="shared" si="9"/>
        <v>45862</v>
      </c>
      <c r="G20" s="522">
        <f t="shared" si="9"/>
        <v>45863</v>
      </c>
      <c r="H20" s="523">
        <f t="shared" si="9"/>
        <v>45864</v>
      </c>
      <c r="J20" s="475" t="str">
        <f>항목!I$3</f>
        <v>의류미용비</v>
      </c>
      <c r="K20" s="546">
        <f t="shared" si="4"/>
        <v>0</v>
      </c>
      <c r="L20" s="546">
        <f>VLOOKUP(J20,예산!$B$41:$N$53,8,FALSE)</f>
        <v>0</v>
      </c>
      <c r="M20" s="548">
        <f t="shared" si="1"/>
        <v>0</v>
      </c>
      <c r="N20" s="567">
        <f>VLOOKUP(J20,'6월'!$J$10:$K$23,2,FALSE)</f>
        <v>0</v>
      </c>
      <c r="O20" s="569">
        <f t="shared" si="2"/>
        <v>0</v>
      </c>
      <c r="P20" s="3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</row>
    <row r="21" spans="2:35" ht="19.899999999999999" customHeight="1">
      <c r="B21" s="886" t="str">
        <f t="shared" ref="B21:H21" ca="1" si="10">IF(MONTH(B20)&lt;&gt;$A$2,"",IF(AND(SUMIF($J$80:$J$173,B20,$R$80:$R$173)=0,B20&lt;TODAY()),"무지출",SUMIF($J$80:$J$173,B20,$R$80:$R$173)))</f>
        <v>무지출</v>
      </c>
      <c r="C21" s="888" t="str">
        <f t="shared" ca="1" si="10"/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항목!F$3</f>
        <v>주거비</v>
      </c>
      <c r="K21" s="546">
        <f t="shared" si="4"/>
        <v>0</v>
      </c>
      <c r="L21" s="546">
        <f>VLOOKUP(J21,예산!$B$41:$N$53,8,FALSE)</f>
        <v>0</v>
      </c>
      <c r="M21" s="548">
        <f t="shared" si="1"/>
        <v>0</v>
      </c>
      <c r="N21" s="567">
        <f>VLOOKUP(J21,'6월'!$J$10:$K$23,2,FALSE)</f>
        <v>0</v>
      </c>
      <c r="O21" s="569">
        <f t="shared" si="2"/>
        <v>0</v>
      </c>
      <c r="P21" s="3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</row>
    <row r="22" spans="2:35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항목!H$3</f>
        <v>반려동물비</v>
      </c>
      <c r="K22" s="546">
        <f t="shared" si="4"/>
        <v>0</v>
      </c>
      <c r="L22" s="546">
        <f>VLOOKUP(J22,예산!$B$41:$N$53,8,FALSE)</f>
        <v>0</v>
      </c>
      <c r="M22" s="548">
        <f t="shared" si="1"/>
        <v>0</v>
      </c>
      <c r="N22" s="567">
        <f>VLOOKUP(J22,'6월'!$J$10:$K$23,2,FALSE)</f>
        <v>0</v>
      </c>
      <c r="O22" s="569">
        <f t="shared" si="2"/>
        <v>0</v>
      </c>
      <c r="P22" s="3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</row>
    <row r="23" spans="2:35" ht="19.899999999999999" customHeight="1">
      <c r="B23" s="521">
        <f>B11+28</f>
        <v>45865</v>
      </c>
      <c r="C23" s="522">
        <f t="shared" ref="C23:H23" si="11">C11+28</f>
        <v>45866</v>
      </c>
      <c r="D23" s="522">
        <f t="shared" si="11"/>
        <v>45867</v>
      </c>
      <c r="E23" s="522">
        <f t="shared" si="11"/>
        <v>45868</v>
      </c>
      <c r="F23" s="522">
        <f t="shared" si="11"/>
        <v>45869</v>
      </c>
      <c r="G23" s="522">
        <f t="shared" si="11"/>
        <v>45870</v>
      </c>
      <c r="H23" s="523">
        <f t="shared" si="11"/>
        <v>45871</v>
      </c>
      <c r="J23" s="436" t="str">
        <f>항목!K$3</f>
        <v>문화생활비</v>
      </c>
      <c r="K23" s="547">
        <f t="shared" si="4"/>
        <v>0</v>
      </c>
      <c r="L23" s="547">
        <f>VLOOKUP(J23,예산!$B$41:$N$53,8,FALSE)</f>
        <v>0</v>
      </c>
      <c r="M23" s="549">
        <f t="shared" si="1"/>
        <v>0</v>
      </c>
      <c r="N23" s="568">
        <f>VLOOKUP(J23,'6월'!$J$10:$K$23,2,FALSE)</f>
        <v>0</v>
      </c>
      <c r="O23" s="570">
        <f t="shared" si="2"/>
        <v>0</v>
      </c>
      <c r="P23" s="3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</row>
    <row r="24" spans="2:35" ht="19.899999999999999" customHeight="1">
      <c r="B24" s="886" t="str">
        <f t="shared" ref="B24:H24" ca="1" si="12">IF(MONTH(B23)&lt;&gt;$A$2,"",IF(AND(SUMIF($J$80:$J$173,B23,$R$80:$R$173)=0,B23&lt;TODAY()),"무지출",SUMIF($J$80:$J$173,B23,$R$80:$R$173)))</f>
        <v>무지출</v>
      </c>
      <c r="C24" s="888" t="str">
        <f t="shared" ca="1" si="12"/>
        <v>무지출</v>
      </c>
      <c r="D24" s="888" t="str">
        <f t="shared" ca="1" si="12"/>
        <v>무지출</v>
      </c>
      <c r="E24" s="888" t="str">
        <f t="shared" ca="1" si="12"/>
        <v>무지출</v>
      </c>
      <c r="F24" s="888" t="str">
        <f t="shared" ca="1" si="12"/>
        <v>무지출</v>
      </c>
      <c r="G24" s="888" t="str">
        <f t="shared" ca="1" si="12"/>
        <v/>
      </c>
      <c r="H24" s="890" t="str">
        <f t="shared" ca="1" si="12"/>
        <v/>
      </c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</row>
    <row r="25" spans="2:35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</row>
    <row r="26" spans="2:35" ht="19.899999999999999" customHeight="1">
      <c r="B26" s="521">
        <f>B11+35</f>
        <v>45872</v>
      </c>
      <c r="C26" s="522">
        <f t="shared" ref="C26:H26" si="13">C11+35</f>
        <v>45873</v>
      </c>
      <c r="D26" s="522">
        <f t="shared" si="13"/>
        <v>45874</v>
      </c>
      <c r="E26" s="522">
        <f t="shared" si="13"/>
        <v>45875</v>
      </c>
      <c r="F26" s="522">
        <f t="shared" si="13"/>
        <v>45876</v>
      </c>
      <c r="G26" s="522">
        <f t="shared" si="13"/>
        <v>45877</v>
      </c>
      <c r="H26" s="523">
        <f t="shared" si="13"/>
        <v>45878</v>
      </c>
      <c r="J26" s="577"/>
      <c r="K26" s="474"/>
      <c r="L26" s="474"/>
      <c r="M26" s="474"/>
      <c r="N26" s="474"/>
      <c r="O26" s="474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</row>
    <row r="27" spans="2:35" ht="19.899999999999999" customHeight="1">
      <c r="B27" s="886" t="str">
        <f t="shared" ref="B27:H27" ca="1" si="14">IF(MONTH(B26)&lt;&gt;$A$2,"",IF(AND(SUMIF($J$80:$J$173,B26,$R$80:$R$173)=0,B26&lt;TODAY()),"무지출",SUMIF($J$80:$J$173,B26,$R$80:$R$173)))</f>
        <v/>
      </c>
      <c r="C27" s="888" t="str">
        <f t="shared" ca="1" si="14"/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577"/>
      <c r="K27" s="474"/>
      <c r="L27" s="474"/>
      <c r="M27" s="474"/>
      <c r="N27" s="474"/>
      <c r="O27" s="474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</row>
    <row r="28" spans="2:35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</row>
    <row r="29" spans="2:35" ht="19.899999999999999" customHeight="1"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</row>
    <row r="30" spans="2:35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</row>
    <row r="31" spans="2:35" ht="10.15" customHeight="1"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</row>
    <row r="32" spans="2:35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N32" s="90"/>
      <c r="P32" s="469"/>
      <c r="Q32" s="113"/>
      <c r="R32" s="40"/>
      <c r="S32" s="40"/>
      <c r="V32" s="176"/>
      <c r="W32" s="175"/>
      <c r="X32" s="91"/>
      <c r="Y32" s="177"/>
      <c r="Z32" s="178"/>
      <c r="AA32" s="179"/>
      <c r="AB32" s="112"/>
      <c r="AC32" s="175"/>
      <c r="AD32" s="175"/>
      <c r="AE32" s="175"/>
      <c r="AF32" s="112"/>
      <c r="AG32" s="112"/>
      <c r="AH32" s="112"/>
      <c r="AI32" s="112"/>
    </row>
    <row r="33" spans="2:35" ht="19.899999999999999" customHeight="1" thickBot="1">
      <c r="B33" s="37" t="s">
        <v>0</v>
      </c>
      <c r="C33" s="38" t="s">
        <v>8</v>
      </c>
      <c r="D33" s="38" t="s">
        <v>27</v>
      </c>
      <c r="E33" s="563" t="s">
        <v>28</v>
      </c>
      <c r="F33" s="578"/>
      <c r="G33" s="564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563" t="s">
        <v>67</v>
      </c>
      <c r="T33" s="578"/>
      <c r="V33" s="180"/>
      <c r="W33" s="175"/>
      <c r="X33" s="180"/>
      <c r="Y33" s="180"/>
      <c r="Z33" s="180"/>
      <c r="AA33" s="180"/>
      <c r="AB33" s="180"/>
      <c r="AC33" s="180"/>
      <c r="AD33" s="180"/>
      <c r="AE33" s="180"/>
      <c r="AF33" s="180"/>
      <c r="AG33" s="112"/>
      <c r="AH33" s="112"/>
      <c r="AI33" s="112"/>
    </row>
    <row r="34" spans="2:35" ht="18" customHeight="1">
      <c r="B34" s="8"/>
      <c r="C34" s="9"/>
      <c r="D34" s="9"/>
      <c r="E34" s="479"/>
      <c r="F34" s="586"/>
      <c r="G34" s="554"/>
      <c r="H34" s="11"/>
      <c r="I34" s="3"/>
      <c r="J34" s="8"/>
      <c r="K34" s="9"/>
      <c r="L34" s="9"/>
      <c r="M34" s="9"/>
      <c r="N34" s="480"/>
      <c r="O34" s="535"/>
      <c r="P34" s="7"/>
      <c r="Q34" s="506"/>
      <c r="R34" s="637" t="str">
        <f>IF(P34="","",P34-Q34)</f>
        <v/>
      </c>
      <c r="S34" s="464"/>
      <c r="T34" s="550"/>
      <c r="V34" s="184"/>
      <c r="W34" s="185"/>
      <c r="X34" s="181"/>
      <c r="Y34" s="182"/>
      <c r="Z34" s="182"/>
      <c r="AA34" s="182"/>
      <c r="AB34" s="183"/>
      <c r="AC34" s="186"/>
      <c r="AD34" s="187"/>
      <c r="AE34" s="200"/>
      <c r="AF34" s="188"/>
      <c r="AG34" s="112"/>
      <c r="AH34" s="112"/>
      <c r="AI34" s="112"/>
    </row>
    <row r="35" spans="2:35" ht="18" customHeight="1">
      <c r="B35" s="8"/>
      <c r="C35" s="9"/>
      <c r="D35" s="9"/>
      <c r="E35" s="479"/>
      <c r="F35" s="586"/>
      <c r="G35" s="554"/>
      <c r="H35" s="7"/>
      <c r="I35" s="3"/>
      <c r="J35" s="8"/>
      <c r="K35" s="9"/>
      <c r="L35" s="9"/>
      <c r="M35" s="9"/>
      <c r="N35" s="480"/>
      <c r="O35" s="535"/>
      <c r="P35" s="7"/>
      <c r="Q35" s="506"/>
      <c r="R35" s="637" t="str">
        <f t="shared" ref="R35:R53" si="15">IF(P35="","",P35-Q35)</f>
        <v/>
      </c>
      <c r="S35" s="464"/>
      <c r="T35" s="550"/>
      <c r="V35" s="184"/>
      <c r="W35" s="185"/>
      <c r="X35" s="181"/>
      <c r="Y35" s="182"/>
      <c r="Z35" s="182"/>
      <c r="AA35" s="182"/>
      <c r="AB35" s="183"/>
      <c r="AC35" s="186"/>
      <c r="AD35" s="187"/>
      <c r="AE35" s="200"/>
      <c r="AF35" s="188"/>
      <c r="AG35" s="112"/>
      <c r="AH35" s="112"/>
      <c r="AI35" s="112"/>
    </row>
    <row r="36" spans="2:35" ht="18" customHeight="1">
      <c r="B36" s="8"/>
      <c r="C36" s="9"/>
      <c r="D36" s="5"/>
      <c r="E36" s="480"/>
      <c r="F36" s="587"/>
      <c r="G36" s="535"/>
      <c r="H36" s="7"/>
      <c r="I36" s="3"/>
      <c r="J36" s="8"/>
      <c r="K36" s="9"/>
      <c r="L36" s="9"/>
      <c r="M36" s="9"/>
      <c r="N36" s="480"/>
      <c r="O36" s="535"/>
      <c r="P36" s="7"/>
      <c r="Q36" s="506"/>
      <c r="R36" s="637" t="str">
        <f t="shared" si="15"/>
        <v/>
      </c>
      <c r="S36" s="464"/>
      <c r="T36" s="550"/>
      <c r="V36" s="184"/>
      <c r="W36" s="185"/>
      <c r="X36" s="181"/>
      <c r="Y36" s="182"/>
      <c r="Z36" s="182"/>
      <c r="AA36" s="182"/>
      <c r="AB36" s="183"/>
      <c r="AC36" s="186"/>
      <c r="AD36" s="187"/>
      <c r="AE36" s="200"/>
      <c r="AF36" s="188"/>
      <c r="AG36" s="112"/>
      <c r="AH36" s="112"/>
      <c r="AI36" s="112"/>
    </row>
    <row r="37" spans="2:35" ht="18" customHeight="1">
      <c r="B37" s="8"/>
      <c r="C37" s="5"/>
      <c r="D37" s="5"/>
      <c r="E37" s="480"/>
      <c r="F37" s="587"/>
      <c r="G37" s="535"/>
      <c r="H37" s="7"/>
      <c r="I37" s="3"/>
      <c r="J37" s="8"/>
      <c r="K37" s="9"/>
      <c r="L37" s="9"/>
      <c r="M37" s="9"/>
      <c r="N37" s="480"/>
      <c r="O37" s="535"/>
      <c r="P37" s="7"/>
      <c r="Q37" s="506"/>
      <c r="R37" s="637" t="str">
        <f t="shared" si="15"/>
        <v/>
      </c>
      <c r="S37" s="464"/>
      <c r="T37" s="550"/>
      <c r="V37" s="184"/>
      <c r="W37" s="185"/>
      <c r="X37" s="181"/>
      <c r="Y37" s="182"/>
      <c r="Z37" s="182"/>
      <c r="AA37" s="182"/>
      <c r="AB37" s="183"/>
      <c r="AC37" s="186"/>
      <c r="AD37" s="187"/>
      <c r="AE37" s="200"/>
      <c r="AF37" s="188"/>
      <c r="AG37" s="112"/>
      <c r="AH37" s="112"/>
      <c r="AI37" s="112"/>
    </row>
    <row r="38" spans="2:35" ht="18" customHeight="1">
      <c r="B38" s="8"/>
      <c r="C38" s="5"/>
      <c r="D38" s="5"/>
      <c r="E38" s="480"/>
      <c r="F38" s="587"/>
      <c r="G38" s="535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5"/>
        <v/>
      </c>
      <c r="S38" s="464"/>
      <c r="T38" s="550"/>
      <c r="V38" s="184"/>
      <c r="W38" s="185"/>
      <c r="X38" s="181"/>
      <c r="Y38" s="182"/>
      <c r="Z38" s="182"/>
      <c r="AA38" s="182"/>
      <c r="AB38" s="183"/>
      <c r="AC38" s="186"/>
      <c r="AD38" s="187"/>
      <c r="AE38" s="200"/>
      <c r="AF38" s="188"/>
      <c r="AG38" s="112"/>
      <c r="AH38" s="112"/>
      <c r="AI38" s="112"/>
    </row>
    <row r="39" spans="2:35" ht="18" customHeight="1">
      <c r="B39" s="8"/>
      <c r="C39" s="5"/>
      <c r="D39" s="5"/>
      <c r="E39" s="480"/>
      <c r="F39" s="587"/>
      <c r="G39" s="535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5"/>
        <v/>
      </c>
      <c r="S39" s="464"/>
      <c r="T39" s="550"/>
      <c r="V39" s="184"/>
      <c r="W39" s="185"/>
      <c r="X39" s="181"/>
      <c r="Y39" s="182"/>
      <c r="Z39" s="182"/>
      <c r="AA39" s="182"/>
      <c r="AB39" s="183"/>
      <c r="AC39" s="186"/>
      <c r="AD39" s="187"/>
      <c r="AE39" s="200"/>
      <c r="AF39" s="188"/>
      <c r="AG39" s="112"/>
      <c r="AH39" s="112"/>
      <c r="AI39" s="112"/>
    </row>
    <row r="40" spans="2:35" ht="18" customHeight="1">
      <c r="B40" s="8"/>
      <c r="C40" s="5"/>
      <c r="D40" s="5"/>
      <c r="E40" s="480"/>
      <c r="F40" s="587"/>
      <c r="G40" s="535"/>
      <c r="H40" s="7"/>
      <c r="I40" s="3"/>
      <c r="J40" s="8"/>
      <c r="K40" s="9"/>
      <c r="L40" s="9"/>
      <c r="M40" s="9"/>
      <c r="N40" s="480"/>
      <c r="O40" s="535"/>
      <c r="P40" s="506"/>
      <c r="Q40" s="506"/>
      <c r="R40" s="637" t="str">
        <f t="shared" si="15"/>
        <v/>
      </c>
      <c r="S40" s="464"/>
      <c r="T40" s="550"/>
      <c r="V40" s="184"/>
      <c r="W40" s="185"/>
      <c r="X40" s="181"/>
      <c r="Y40" s="182"/>
      <c r="Z40" s="182"/>
      <c r="AA40" s="182"/>
      <c r="AB40" s="183"/>
      <c r="AC40" s="186"/>
      <c r="AD40" s="187"/>
      <c r="AE40" s="200"/>
      <c r="AF40" s="188"/>
      <c r="AG40" s="112"/>
      <c r="AH40" s="112"/>
      <c r="AI40" s="112"/>
    </row>
    <row r="41" spans="2:35" ht="18" customHeight="1">
      <c r="B41" s="8"/>
      <c r="C41" s="5"/>
      <c r="D41" s="5"/>
      <c r="E41" s="480"/>
      <c r="F41" s="587"/>
      <c r="G41" s="535"/>
      <c r="H41" s="7"/>
      <c r="I41" s="3"/>
      <c r="J41" s="4"/>
      <c r="K41" s="9"/>
      <c r="L41" s="9"/>
      <c r="M41" s="9"/>
      <c r="N41" s="480"/>
      <c r="O41" s="535"/>
      <c r="P41" s="506"/>
      <c r="Q41" s="506"/>
      <c r="R41" s="637" t="str">
        <f t="shared" si="15"/>
        <v/>
      </c>
      <c r="S41" s="464"/>
      <c r="T41" s="550"/>
      <c r="V41" s="184"/>
      <c r="W41" s="185"/>
      <c r="X41" s="181"/>
      <c r="Y41" s="182"/>
      <c r="Z41" s="182"/>
      <c r="AA41" s="182"/>
      <c r="AB41" s="183"/>
      <c r="AC41" s="186"/>
      <c r="AD41" s="187"/>
      <c r="AE41" s="200"/>
      <c r="AF41" s="188"/>
      <c r="AG41" s="112"/>
      <c r="AH41" s="112"/>
      <c r="AI41" s="112"/>
    </row>
    <row r="42" spans="2:35" ht="18" customHeight="1">
      <c r="B42" s="8"/>
      <c r="C42" s="5"/>
      <c r="D42" s="5"/>
      <c r="E42" s="480"/>
      <c r="F42" s="587"/>
      <c r="G42" s="535"/>
      <c r="H42" s="7"/>
      <c r="I42" s="3"/>
      <c r="J42" s="4"/>
      <c r="K42" s="9"/>
      <c r="L42" s="9"/>
      <c r="M42" s="9"/>
      <c r="N42" s="479"/>
      <c r="O42" s="535"/>
      <c r="P42" s="506"/>
      <c r="Q42" s="506"/>
      <c r="R42" s="637" t="str">
        <f t="shared" si="15"/>
        <v/>
      </c>
      <c r="S42" s="7"/>
      <c r="T42" s="550"/>
      <c r="V42" s="184"/>
      <c r="W42" s="185"/>
      <c r="X42" s="181"/>
      <c r="Y42" s="182"/>
      <c r="Z42" s="182"/>
      <c r="AA42" s="182"/>
      <c r="AB42" s="183"/>
      <c r="AC42" s="186"/>
      <c r="AD42" s="187"/>
      <c r="AE42" s="200"/>
      <c r="AF42" s="188"/>
      <c r="AG42" s="112"/>
      <c r="AH42" s="112"/>
      <c r="AI42" s="112"/>
    </row>
    <row r="43" spans="2:35" ht="18" customHeight="1">
      <c r="B43" s="8"/>
      <c r="C43" s="5"/>
      <c r="D43" s="5"/>
      <c r="E43" s="480"/>
      <c r="F43" s="587"/>
      <c r="G43" s="535"/>
      <c r="H43" s="7"/>
      <c r="I43" s="3"/>
      <c r="J43" s="8"/>
      <c r="K43" s="9"/>
      <c r="L43" s="9"/>
      <c r="M43" s="9"/>
      <c r="N43" s="479"/>
      <c r="O43" s="535"/>
      <c r="P43" s="506"/>
      <c r="Q43" s="506"/>
      <c r="R43" s="637" t="str">
        <f t="shared" si="15"/>
        <v/>
      </c>
      <c r="S43" s="7"/>
      <c r="T43" s="551"/>
      <c r="V43" s="184"/>
      <c r="W43" s="185"/>
      <c r="X43" s="181"/>
      <c r="Y43" s="182"/>
      <c r="Z43" s="182"/>
      <c r="AA43" s="182"/>
      <c r="AB43" s="183"/>
      <c r="AC43" s="186"/>
      <c r="AD43" s="187"/>
      <c r="AE43" s="200"/>
      <c r="AF43" s="188"/>
      <c r="AG43" s="112"/>
      <c r="AH43" s="112"/>
      <c r="AI43" s="112"/>
    </row>
    <row r="44" spans="2:35" ht="18" customHeight="1">
      <c r="B44" s="8"/>
      <c r="C44" s="5"/>
      <c r="D44" s="5"/>
      <c r="E44" s="480"/>
      <c r="F44" s="587"/>
      <c r="G44" s="535"/>
      <c r="H44" s="7"/>
      <c r="I44" s="3"/>
      <c r="J44" s="8"/>
      <c r="K44" s="9"/>
      <c r="L44" s="9"/>
      <c r="M44" s="9"/>
      <c r="N44" s="479"/>
      <c r="O44" s="535"/>
      <c r="P44" s="506"/>
      <c r="Q44" s="506"/>
      <c r="R44" s="637" t="str">
        <f t="shared" si="15"/>
        <v/>
      </c>
      <c r="S44" s="7"/>
      <c r="T44" s="551"/>
      <c r="V44" s="184"/>
      <c r="W44" s="185"/>
      <c r="X44" s="181"/>
      <c r="Y44" s="182"/>
      <c r="Z44" s="182"/>
      <c r="AA44" s="182"/>
      <c r="AB44" s="183"/>
      <c r="AC44" s="186"/>
      <c r="AD44" s="187"/>
      <c r="AE44" s="200"/>
      <c r="AF44" s="188"/>
      <c r="AG44" s="112"/>
      <c r="AH44" s="112"/>
      <c r="AI44" s="112"/>
    </row>
    <row r="45" spans="2:35" ht="18" customHeight="1">
      <c r="B45" s="8"/>
      <c r="C45" s="5"/>
      <c r="D45" s="5"/>
      <c r="E45" s="480"/>
      <c r="F45" s="587"/>
      <c r="G45" s="535"/>
      <c r="H45" s="7"/>
      <c r="I45" s="3"/>
      <c r="J45" s="8"/>
      <c r="K45" s="9"/>
      <c r="L45" s="9"/>
      <c r="M45" s="9"/>
      <c r="N45" s="479"/>
      <c r="O45" s="535"/>
      <c r="P45" s="507"/>
      <c r="Q45" s="507"/>
      <c r="R45" s="637" t="str">
        <f t="shared" si="15"/>
        <v/>
      </c>
      <c r="S45" s="7"/>
      <c r="T45" s="551"/>
      <c r="V45" s="184"/>
      <c r="W45" s="185"/>
      <c r="X45" s="181"/>
      <c r="Y45" s="182"/>
      <c r="Z45" s="182"/>
      <c r="AA45" s="182"/>
      <c r="AB45" s="183"/>
      <c r="AC45" s="186"/>
      <c r="AD45" s="187"/>
      <c r="AE45" s="200"/>
      <c r="AF45" s="188"/>
      <c r="AG45" s="112"/>
      <c r="AH45" s="112"/>
      <c r="AI45" s="112"/>
    </row>
    <row r="46" spans="2:35" ht="18" customHeight="1">
      <c r="B46" s="8"/>
      <c r="C46" s="5"/>
      <c r="D46" s="5"/>
      <c r="E46" s="480"/>
      <c r="F46" s="587"/>
      <c r="G46" s="535"/>
      <c r="H46" s="7"/>
      <c r="I46" s="3"/>
      <c r="J46" s="4"/>
      <c r="K46" s="9"/>
      <c r="L46" s="9"/>
      <c r="M46" s="9"/>
      <c r="N46" s="479"/>
      <c r="O46" s="535"/>
      <c r="P46" s="507"/>
      <c r="Q46" s="507"/>
      <c r="R46" s="637" t="str">
        <f t="shared" si="15"/>
        <v/>
      </c>
      <c r="S46" s="7"/>
      <c r="T46" s="551"/>
      <c r="V46" s="184"/>
      <c r="W46" s="185"/>
      <c r="X46" s="181"/>
      <c r="Y46" s="182"/>
      <c r="Z46" s="182"/>
      <c r="AA46" s="182"/>
      <c r="AB46" s="183"/>
      <c r="AC46" s="186"/>
      <c r="AD46" s="187"/>
      <c r="AE46" s="200"/>
      <c r="AF46" s="188"/>
      <c r="AG46" s="112"/>
      <c r="AH46" s="112"/>
      <c r="AI46" s="112"/>
    </row>
    <row r="47" spans="2:35" ht="18" customHeight="1">
      <c r="B47" s="8"/>
      <c r="C47" s="5"/>
      <c r="D47" s="5"/>
      <c r="E47" s="480"/>
      <c r="F47" s="587"/>
      <c r="G47" s="535"/>
      <c r="H47" s="7"/>
      <c r="I47" s="3"/>
      <c r="J47" s="4"/>
      <c r="K47" s="9"/>
      <c r="L47" s="9"/>
      <c r="M47" s="9"/>
      <c r="N47" s="479"/>
      <c r="O47" s="535"/>
      <c r="P47" s="507"/>
      <c r="Q47" s="507"/>
      <c r="R47" s="637" t="str">
        <f t="shared" si="15"/>
        <v/>
      </c>
      <c r="S47" s="7"/>
      <c r="T47" s="551"/>
      <c r="V47" s="184"/>
      <c r="W47" s="185"/>
      <c r="X47" s="181"/>
      <c r="Y47" s="182"/>
      <c r="Z47" s="182"/>
      <c r="AA47" s="182"/>
      <c r="AB47" s="183"/>
      <c r="AC47" s="186"/>
      <c r="AD47" s="187"/>
      <c r="AE47" s="200"/>
      <c r="AF47" s="188"/>
      <c r="AG47" s="112"/>
      <c r="AH47" s="112"/>
      <c r="AI47" s="112"/>
    </row>
    <row r="48" spans="2:35" ht="18" customHeight="1">
      <c r="B48" s="8"/>
      <c r="C48" s="5"/>
      <c r="D48" s="5"/>
      <c r="E48" s="480"/>
      <c r="F48" s="587"/>
      <c r="G48" s="535"/>
      <c r="H48" s="7"/>
      <c r="I48" s="3"/>
      <c r="J48" s="4"/>
      <c r="K48" s="9"/>
      <c r="L48" s="9"/>
      <c r="M48" s="9"/>
      <c r="N48" s="479"/>
      <c r="O48" s="535"/>
      <c r="P48" s="507"/>
      <c r="Q48" s="507"/>
      <c r="R48" s="637" t="str">
        <f t="shared" si="15"/>
        <v/>
      </c>
      <c r="S48" s="7"/>
      <c r="T48" s="551"/>
      <c r="V48" s="184"/>
      <c r="W48" s="185"/>
      <c r="X48" s="181"/>
      <c r="Y48" s="182"/>
      <c r="Z48" s="182"/>
      <c r="AA48" s="182"/>
      <c r="AB48" s="183"/>
      <c r="AC48" s="186"/>
      <c r="AD48" s="187"/>
      <c r="AE48" s="200"/>
      <c r="AF48" s="188"/>
      <c r="AG48" s="112"/>
      <c r="AH48" s="112"/>
      <c r="AI48" s="112"/>
    </row>
    <row r="49" spans="2:35" ht="18" customHeight="1">
      <c r="B49" s="8"/>
      <c r="C49" s="5"/>
      <c r="D49" s="5"/>
      <c r="E49" s="480"/>
      <c r="F49" s="587"/>
      <c r="G49" s="535"/>
      <c r="H49" s="7"/>
      <c r="I49" s="3"/>
      <c r="J49" s="4"/>
      <c r="K49" s="9"/>
      <c r="L49" s="9"/>
      <c r="M49" s="9"/>
      <c r="N49" s="479"/>
      <c r="O49" s="535"/>
      <c r="P49" s="507"/>
      <c r="Q49" s="507"/>
      <c r="R49" s="637" t="str">
        <f t="shared" si="15"/>
        <v/>
      </c>
      <c r="S49" s="7"/>
      <c r="T49" s="551"/>
      <c r="V49" s="184"/>
      <c r="W49" s="185"/>
      <c r="X49" s="181"/>
      <c r="Y49" s="182"/>
      <c r="Z49" s="182"/>
      <c r="AA49" s="182"/>
      <c r="AB49" s="183"/>
      <c r="AC49" s="186"/>
      <c r="AD49" s="187"/>
      <c r="AE49" s="200"/>
      <c r="AF49" s="188"/>
      <c r="AG49" s="112"/>
      <c r="AH49" s="112"/>
      <c r="AI49" s="112"/>
    </row>
    <row r="50" spans="2:35" ht="18" customHeight="1">
      <c r="B50" s="8"/>
      <c r="C50" s="5"/>
      <c r="D50" s="5"/>
      <c r="E50" s="480"/>
      <c r="F50" s="587"/>
      <c r="G50" s="535"/>
      <c r="H50" s="7"/>
      <c r="I50" s="3"/>
      <c r="J50" s="4"/>
      <c r="K50" s="9"/>
      <c r="L50" s="9"/>
      <c r="M50" s="9"/>
      <c r="N50" s="479"/>
      <c r="O50" s="535"/>
      <c r="P50" s="507"/>
      <c r="Q50" s="507"/>
      <c r="R50" s="637" t="str">
        <f t="shared" si="15"/>
        <v/>
      </c>
      <c r="S50" s="7"/>
      <c r="T50" s="551"/>
      <c r="V50" s="184"/>
      <c r="W50" s="185"/>
      <c r="X50" s="181"/>
      <c r="Y50" s="182"/>
      <c r="Z50" s="182"/>
      <c r="AA50" s="182"/>
      <c r="AB50" s="183"/>
      <c r="AC50" s="186"/>
      <c r="AD50" s="187"/>
      <c r="AE50" s="200"/>
      <c r="AF50" s="188"/>
      <c r="AG50" s="112"/>
      <c r="AH50" s="112"/>
      <c r="AI50" s="112"/>
    </row>
    <row r="51" spans="2:35" ht="18" customHeight="1">
      <c r="B51" s="8"/>
      <c r="C51" s="5"/>
      <c r="D51" s="5"/>
      <c r="E51" s="480"/>
      <c r="F51" s="587"/>
      <c r="G51" s="535"/>
      <c r="H51" s="7"/>
      <c r="I51" s="3"/>
      <c r="J51" s="4"/>
      <c r="K51" s="9"/>
      <c r="L51" s="9"/>
      <c r="M51" s="9"/>
      <c r="N51" s="479"/>
      <c r="O51" s="535"/>
      <c r="P51" s="507"/>
      <c r="Q51" s="507"/>
      <c r="R51" s="637" t="str">
        <f t="shared" si="15"/>
        <v/>
      </c>
      <c r="S51" s="7"/>
      <c r="T51" s="551"/>
      <c r="V51" s="184"/>
      <c r="W51" s="185"/>
      <c r="X51" s="181"/>
      <c r="Y51" s="182"/>
      <c r="Z51" s="182"/>
      <c r="AA51" s="182"/>
      <c r="AB51" s="183"/>
      <c r="AC51" s="186"/>
      <c r="AD51" s="187"/>
      <c r="AE51" s="200"/>
      <c r="AF51" s="188"/>
      <c r="AG51" s="112"/>
      <c r="AH51" s="112"/>
      <c r="AI51" s="112"/>
    </row>
    <row r="52" spans="2:35" ht="18" customHeight="1">
      <c r="B52" s="8"/>
      <c r="C52" s="5"/>
      <c r="D52" s="5"/>
      <c r="E52" s="480"/>
      <c r="F52" s="587"/>
      <c r="G52" s="535"/>
      <c r="H52" s="7"/>
      <c r="I52" s="3"/>
      <c r="J52" s="4"/>
      <c r="K52" s="9"/>
      <c r="L52" s="9"/>
      <c r="M52" s="9"/>
      <c r="N52" s="479"/>
      <c r="O52" s="535"/>
      <c r="P52" s="507"/>
      <c r="Q52" s="507"/>
      <c r="R52" s="637" t="str">
        <f t="shared" si="15"/>
        <v/>
      </c>
      <c r="S52" s="7"/>
      <c r="T52" s="551"/>
      <c r="V52" s="184"/>
      <c r="W52" s="185"/>
      <c r="X52" s="181"/>
      <c r="Y52" s="182"/>
      <c r="Z52" s="182"/>
      <c r="AA52" s="182"/>
      <c r="AB52" s="183"/>
      <c r="AC52" s="186"/>
      <c r="AD52" s="187"/>
      <c r="AE52" s="200"/>
      <c r="AF52" s="188"/>
      <c r="AG52" s="112"/>
      <c r="AH52" s="112"/>
      <c r="AI52" s="112"/>
    </row>
    <row r="53" spans="2:35" ht="18" customHeight="1">
      <c r="B53" s="8"/>
      <c r="C53" s="5"/>
      <c r="D53" s="5"/>
      <c r="E53" s="480"/>
      <c r="F53" s="587"/>
      <c r="G53" s="535"/>
      <c r="H53" s="7"/>
      <c r="I53" s="3"/>
      <c r="J53" s="4"/>
      <c r="K53" s="9"/>
      <c r="L53" s="9"/>
      <c r="M53" s="9"/>
      <c r="N53" s="479"/>
      <c r="O53" s="535"/>
      <c r="P53" s="507"/>
      <c r="Q53" s="507"/>
      <c r="R53" s="637" t="str">
        <f t="shared" si="15"/>
        <v/>
      </c>
      <c r="S53" s="7"/>
      <c r="T53" s="551"/>
      <c r="V53" s="184"/>
      <c r="W53" s="185"/>
      <c r="X53" s="181"/>
      <c r="Y53" s="182"/>
      <c r="Z53" s="182"/>
      <c r="AA53" s="182"/>
      <c r="AB53" s="183"/>
      <c r="AC53" s="186"/>
      <c r="AD53" s="187"/>
      <c r="AE53" s="200"/>
      <c r="AF53" s="188"/>
      <c r="AG53" s="112"/>
      <c r="AH53" s="112"/>
      <c r="AI53" s="112"/>
    </row>
    <row r="54" spans="2:35" ht="18" customHeight="1">
      <c r="B54" s="46"/>
      <c r="C54" s="79"/>
      <c r="D54" s="79"/>
      <c r="E54" s="79"/>
      <c r="F54" s="79"/>
      <c r="G54" s="77"/>
      <c r="H54" s="78"/>
      <c r="I54" s="3"/>
      <c r="J54" s="76"/>
      <c r="K54" s="49"/>
      <c r="L54" s="49"/>
      <c r="M54" s="49"/>
      <c r="N54" s="49"/>
      <c r="O54" s="77"/>
      <c r="P54" s="77"/>
      <c r="Q54" s="77"/>
      <c r="R54" s="78"/>
      <c r="S54" s="78"/>
      <c r="T54" s="403"/>
      <c r="V54" s="184"/>
      <c r="W54" s="185"/>
      <c r="X54" s="181"/>
      <c r="Y54" s="182"/>
      <c r="Z54" s="182"/>
      <c r="AA54" s="182"/>
      <c r="AB54" s="183"/>
      <c r="AC54" s="201"/>
      <c r="AD54" s="187"/>
      <c r="AE54" s="200"/>
      <c r="AF54" s="188"/>
      <c r="AG54" s="112"/>
      <c r="AH54" s="112"/>
      <c r="AI54" s="112"/>
    </row>
    <row r="55" spans="2:35" ht="19.899999999999999" customHeight="1">
      <c r="B55" s="46"/>
      <c r="C55" s="49"/>
      <c r="D55" s="49"/>
      <c r="E55" s="49"/>
      <c r="F55" s="49"/>
      <c r="G55" s="99"/>
      <c r="H55" s="50"/>
      <c r="I55" s="3"/>
      <c r="J55" s="46"/>
      <c r="K55" s="101" t="s">
        <v>216</v>
      </c>
      <c r="L55" s="86">
        <f>예산!I40</f>
        <v>0</v>
      </c>
      <c r="M55" s="49"/>
      <c r="N55" s="49"/>
      <c r="O55" s="99"/>
      <c r="P55" s="99"/>
      <c r="Q55" s="99"/>
      <c r="R55" s="469"/>
      <c r="S55" s="483"/>
      <c r="T55" s="50"/>
      <c r="V55" s="184"/>
      <c r="W55" s="185"/>
      <c r="X55" s="112"/>
      <c r="Y55" s="91"/>
      <c r="Z55" s="189"/>
      <c r="AA55" s="178"/>
      <c r="AB55" s="183"/>
      <c r="AC55" s="201"/>
      <c r="AD55" s="187"/>
      <c r="AE55" s="200"/>
      <c r="AF55" s="187"/>
      <c r="AG55" s="112"/>
      <c r="AH55" s="112"/>
      <c r="AI55" s="112"/>
    </row>
    <row r="56" spans="2:35" ht="19.899999999999999" customHeight="1" thickBot="1">
      <c r="B56" s="87" t="str">
        <f>'1월'!B56</f>
        <v>부가수입</v>
      </c>
      <c r="C56" s="85">
        <f>SUM($H$58:$H$145)</f>
        <v>0</v>
      </c>
      <c r="D56" s="81"/>
      <c r="E56" s="81"/>
      <c r="F56" s="81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58"/>
      <c r="O56" s="84"/>
      <c r="P56" s="84"/>
      <c r="Q56" s="84"/>
      <c r="R56" s="469"/>
      <c r="S56" s="483"/>
      <c r="T56" s="428"/>
      <c r="V56" s="193"/>
      <c r="W56" s="175"/>
      <c r="X56" s="190"/>
      <c r="Y56" s="91"/>
      <c r="Z56" s="191"/>
      <c r="AA56" s="178"/>
      <c r="AB56" s="192"/>
      <c r="AC56" s="202"/>
      <c r="AD56" s="195"/>
      <c r="AE56" s="203"/>
      <c r="AF56" s="178"/>
      <c r="AG56" s="112"/>
      <c r="AH56" s="112"/>
      <c r="AI56" s="112"/>
    </row>
    <row r="57" spans="2:35" ht="19.899999999999999" customHeight="1" thickBot="1">
      <c r="B57" s="37" t="s">
        <v>0</v>
      </c>
      <c r="C57" s="38" t="s">
        <v>8</v>
      </c>
      <c r="D57" s="38" t="s">
        <v>27</v>
      </c>
      <c r="E57" s="563" t="s">
        <v>28</v>
      </c>
      <c r="F57" s="578"/>
      <c r="G57" s="564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196"/>
      <c r="W57" s="175"/>
      <c r="X57" s="180"/>
      <c r="Y57" s="180"/>
      <c r="Z57" s="180"/>
      <c r="AA57" s="180"/>
      <c r="AB57" s="180"/>
      <c r="AC57" s="180"/>
      <c r="AD57" s="180"/>
      <c r="AE57" s="180"/>
      <c r="AF57" s="180"/>
      <c r="AG57" s="112"/>
      <c r="AH57" s="112"/>
      <c r="AI57" s="112"/>
    </row>
    <row r="58" spans="2:35" ht="18" customHeight="1">
      <c r="B58" s="8"/>
      <c r="C58" s="5"/>
      <c r="D58" s="5"/>
      <c r="E58" s="480"/>
      <c r="F58" s="587"/>
      <c r="G58" s="535"/>
      <c r="H58" s="7"/>
      <c r="I58" s="3"/>
      <c r="J58" s="405"/>
      <c r="K58" s="406"/>
      <c r="L58" s="406"/>
      <c r="M58" s="406"/>
      <c r="N58" s="531"/>
      <c r="O58" s="533"/>
      <c r="P58" s="583"/>
      <c r="Q58" s="583"/>
      <c r="R58" s="407" t="str">
        <f>IF(P58="","",P58-Q58)</f>
        <v/>
      </c>
      <c r="S58" s="407" t="str">
        <f>IF(R58="","",L55-R58)</f>
        <v/>
      </c>
      <c r="T58" s="581"/>
      <c r="V58" s="184"/>
      <c r="W58" s="185"/>
      <c r="X58" s="181"/>
      <c r="Y58" s="182"/>
      <c r="Z58" s="182"/>
      <c r="AA58" s="182"/>
      <c r="AB58" s="183"/>
      <c r="AC58" s="186"/>
      <c r="AD58" s="187"/>
      <c r="AE58" s="184"/>
      <c r="AF58" s="188"/>
      <c r="AG58" s="112"/>
      <c r="AH58" s="112"/>
      <c r="AI58" s="112"/>
    </row>
    <row r="59" spans="2:35" ht="18" customHeight="1">
      <c r="B59" s="8"/>
      <c r="C59" s="5"/>
      <c r="D59" s="5"/>
      <c r="E59" s="480"/>
      <c r="F59" s="587"/>
      <c r="G59" s="535"/>
      <c r="H59" s="7"/>
      <c r="I59" s="3"/>
      <c r="J59" s="8"/>
      <c r="K59" s="5"/>
      <c r="L59" s="5"/>
      <c r="M59" s="5"/>
      <c r="N59" s="480"/>
      <c r="O59" s="535"/>
      <c r="P59" s="43"/>
      <c r="Q59" s="507"/>
      <c r="R59" s="291" t="str">
        <f t="shared" ref="R59:R77" si="16">IF(P59="","",P59-Q59)</f>
        <v/>
      </c>
      <c r="S59" s="291" t="str">
        <f t="shared" ref="S59:S77" si="17">IF(R59="","",S58-R59)</f>
        <v/>
      </c>
      <c r="T59" s="468"/>
      <c r="V59" s="184"/>
      <c r="W59" s="185"/>
      <c r="X59" s="181"/>
      <c r="Y59" s="182"/>
      <c r="Z59" s="182"/>
      <c r="AA59" s="182"/>
      <c r="AB59" s="183"/>
      <c r="AC59" s="186"/>
      <c r="AD59" s="187"/>
      <c r="AE59" s="184"/>
      <c r="AF59" s="188"/>
      <c r="AG59" s="112"/>
      <c r="AH59" s="112"/>
      <c r="AI59" s="112"/>
    </row>
    <row r="60" spans="2:35" ht="18" customHeight="1">
      <c r="B60" s="8"/>
      <c r="C60" s="5"/>
      <c r="D60" s="5"/>
      <c r="E60" s="480"/>
      <c r="F60" s="587"/>
      <c r="G60" s="535"/>
      <c r="H60" s="7"/>
      <c r="I60" s="3"/>
      <c r="J60" s="4"/>
      <c r="K60" s="5"/>
      <c r="L60" s="5"/>
      <c r="M60" s="5"/>
      <c r="N60" s="480"/>
      <c r="O60" s="535"/>
      <c r="P60" s="43"/>
      <c r="Q60" s="507"/>
      <c r="R60" s="291" t="str">
        <f t="shared" si="16"/>
        <v/>
      </c>
      <c r="S60" s="291" t="str">
        <f t="shared" si="17"/>
        <v/>
      </c>
      <c r="T60" s="468"/>
      <c r="V60" s="184"/>
      <c r="W60" s="185"/>
      <c r="X60" s="181"/>
      <c r="Y60" s="182"/>
      <c r="Z60" s="182"/>
      <c r="AA60" s="182"/>
      <c r="AB60" s="183"/>
      <c r="AC60" s="186"/>
      <c r="AD60" s="187"/>
      <c r="AE60" s="184"/>
      <c r="AF60" s="188"/>
      <c r="AG60" s="112"/>
      <c r="AH60" s="112"/>
      <c r="AI60" s="112"/>
    </row>
    <row r="61" spans="2:35" ht="18" customHeight="1">
      <c r="B61" s="8"/>
      <c r="C61" s="5"/>
      <c r="D61" s="5"/>
      <c r="E61" s="480"/>
      <c r="F61" s="587"/>
      <c r="G61" s="535"/>
      <c r="H61" s="7"/>
      <c r="I61" s="3"/>
      <c r="J61" s="4"/>
      <c r="K61" s="5"/>
      <c r="L61" s="5"/>
      <c r="M61" s="5"/>
      <c r="N61" s="480"/>
      <c r="O61" s="535"/>
      <c r="P61" s="43"/>
      <c r="Q61" s="507"/>
      <c r="R61" s="291" t="str">
        <f t="shared" si="16"/>
        <v/>
      </c>
      <c r="S61" s="291" t="str">
        <f t="shared" si="17"/>
        <v/>
      </c>
      <c r="T61" s="468"/>
      <c r="V61" s="184"/>
      <c r="W61" s="185"/>
      <c r="X61" s="181"/>
      <c r="Y61" s="182"/>
      <c r="Z61" s="182"/>
      <c r="AA61" s="182"/>
      <c r="AB61" s="183"/>
      <c r="AC61" s="186"/>
      <c r="AD61" s="187"/>
      <c r="AE61" s="184"/>
      <c r="AF61" s="188"/>
      <c r="AG61" s="112"/>
      <c r="AH61" s="112"/>
      <c r="AI61" s="112"/>
    </row>
    <row r="62" spans="2:35" ht="18" customHeight="1">
      <c r="B62" s="8"/>
      <c r="C62" s="5"/>
      <c r="D62" s="5"/>
      <c r="E62" s="480"/>
      <c r="F62" s="587"/>
      <c r="G62" s="535"/>
      <c r="H62" s="7"/>
      <c r="I62" s="3"/>
      <c r="J62" s="4"/>
      <c r="K62" s="5"/>
      <c r="L62" s="5"/>
      <c r="M62" s="5"/>
      <c r="N62" s="480"/>
      <c r="O62" s="535"/>
      <c r="P62" s="43"/>
      <c r="Q62" s="507"/>
      <c r="R62" s="291" t="str">
        <f t="shared" si="16"/>
        <v/>
      </c>
      <c r="S62" s="291" t="str">
        <f t="shared" si="17"/>
        <v/>
      </c>
      <c r="T62" s="468"/>
      <c r="V62" s="184"/>
      <c r="W62" s="185"/>
      <c r="X62" s="181"/>
      <c r="Y62" s="182"/>
      <c r="Z62" s="182"/>
      <c r="AA62" s="182"/>
      <c r="AB62" s="183"/>
      <c r="AC62" s="186"/>
      <c r="AD62" s="187"/>
      <c r="AE62" s="184"/>
      <c r="AF62" s="188"/>
      <c r="AG62" s="112"/>
      <c r="AH62" s="112"/>
      <c r="AI62" s="112"/>
    </row>
    <row r="63" spans="2:35" ht="18" customHeight="1">
      <c r="B63" s="8"/>
      <c r="C63" s="5"/>
      <c r="D63" s="5"/>
      <c r="E63" s="480"/>
      <c r="F63" s="587"/>
      <c r="G63" s="535"/>
      <c r="H63" s="7"/>
      <c r="I63" s="3"/>
      <c r="J63" s="4"/>
      <c r="K63" s="5"/>
      <c r="L63" s="5"/>
      <c r="M63" s="5"/>
      <c r="N63" s="480"/>
      <c r="O63" s="535"/>
      <c r="P63" s="43"/>
      <c r="Q63" s="507"/>
      <c r="R63" s="291" t="str">
        <f t="shared" si="16"/>
        <v/>
      </c>
      <c r="S63" s="291" t="str">
        <f t="shared" si="17"/>
        <v/>
      </c>
      <c r="T63" s="468"/>
      <c r="V63" s="184"/>
      <c r="W63" s="185"/>
      <c r="X63" s="181"/>
      <c r="Y63" s="182"/>
      <c r="Z63" s="182"/>
      <c r="AA63" s="182"/>
      <c r="AB63" s="183"/>
      <c r="AC63" s="186"/>
      <c r="AD63" s="187"/>
      <c r="AE63" s="184"/>
      <c r="AF63" s="188"/>
      <c r="AG63" s="112"/>
      <c r="AH63" s="112"/>
      <c r="AI63" s="112"/>
    </row>
    <row r="64" spans="2:35" ht="18" customHeight="1">
      <c r="B64" s="8"/>
      <c r="C64" s="5"/>
      <c r="D64" s="5"/>
      <c r="E64" s="480"/>
      <c r="F64" s="587"/>
      <c r="G64" s="535"/>
      <c r="H64" s="7"/>
      <c r="I64" s="3"/>
      <c r="J64" s="4"/>
      <c r="K64" s="5"/>
      <c r="L64" s="5"/>
      <c r="M64" s="5"/>
      <c r="N64" s="480"/>
      <c r="O64" s="535"/>
      <c r="P64" s="43"/>
      <c r="Q64" s="507"/>
      <c r="R64" s="291" t="str">
        <f t="shared" si="16"/>
        <v/>
      </c>
      <c r="S64" s="291" t="str">
        <f t="shared" si="17"/>
        <v/>
      </c>
      <c r="T64" s="468"/>
      <c r="V64" s="184"/>
      <c r="W64" s="185"/>
      <c r="X64" s="181"/>
      <c r="Y64" s="182"/>
      <c r="Z64" s="182"/>
      <c r="AA64" s="182"/>
      <c r="AB64" s="183"/>
      <c r="AC64" s="186"/>
      <c r="AD64" s="187"/>
      <c r="AE64" s="184"/>
      <c r="AF64" s="188"/>
      <c r="AG64" s="112"/>
      <c r="AH64" s="112"/>
      <c r="AI64" s="112"/>
    </row>
    <row r="65" spans="2:35" ht="18" customHeight="1">
      <c r="B65" s="8"/>
      <c r="C65" s="5"/>
      <c r="D65" s="5"/>
      <c r="E65" s="480"/>
      <c r="F65" s="587"/>
      <c r="G65" s="535"/>
      <c r="H65" s="7"/>
      <c r="I65" s="3"/>
      <c r="J65" s="4"/>
      <c r="K65" s="5"/>
      <c r="L65" s="5"/>
      <c r="M65" s="5"/>
      <c r="N65" s="480"/>
      <c r="O65" s="535"/>
      <c r="P65" s="507"/>
      <c r="Q65" s="507"/>
      <c r="R65" s="291" t="str">
        <f t="shared" si="16"/>
        <v/>
      </c>
      <c r="S65" s="291" t="str">
        <f t="shared" si="17"/>
        <v/>
      </c>
      <c r="T65" s="401"/>
      <c r="V65" s="184"/>
      <c r="W65" s="185"/>
      <c r="X65" s="181"/>
      <c r="Y65" s="182"/>
      <c r="Z65" s="182"/>
      <c r="AA65" s="182"/>
      <c r="AB65" s="183"/>
      <c r="AC65" s="186"/>
      <c r="AD65" s="187"/>
      <c r="AE65" s="184"/>
      <c r="AF65" s="188"/>
      <c r="AG65" s="112"/>
      <c r="AH65" s="112"/>
      <c r="AI65" s="112"/>
    </row>
    <row r="66" spans="2:35" ht="18" customHeight="1">
      <c r="B66" s="8"/>
      <c r="C66" s="5"/>
      <c r="D66" s="5"/>
      <c r="E66" s="480"/>
      <c r="F66" s="587"/>
      <c r="G66" s="535"/>
      <c r="H66" s="7"/>
      <c r="I66" s="3"/>
      <c r="J66" s="4"/>
      <c r="K66" s="5"/>
      <c r="L66" s="5"/>
      <c r="M66" s="5"/>
      <c r="N66" s="480"/>
      <c r="O66" s="535"/>
      <c r="P66" s="507"/>
      <c r="Q66" s="507"/>
      <c r="R66" s="291" t="str">
        <f t="shared" si="16"/>
        <v/>
      </c>
      <c r="S66" s="291" t="str">
        <f t="shared" si="17"/>
        <v/>
      </c>
      <c r="T66" s="401"/>
      <c r="V66" s="184"/>
      <c r="W66" s="185"/>
      <c r="X66" s="181"/>
      <c r="Y66" s="182"/>
      <c r="Z66" s="182"/>
      <c r="AA66" s="182"/>
      <c r="AB66" s="183"/>
      <c r="AC66" s="186"/>
      <c r="AD66" s="187"/>
      <c r="AE66" s="184"/>
      <c r="AF66" s="188"/>
      <c r="AG66" s="112"/>
      <c r="AH66" s="112"/>
      <c r="AI66" s="112"/>
    </row>
    <row r="67" spans="2:35" ht="18" customHeight="1">
      <c r="B67" s="8"/>
      <c r="C67" s="5"/>
      <c r="D67" s="5"/>
      <c r="E67" s="480"/>
      <c r="F67" s="587"/>
      <c r="G67" s="535"/>
      <c r="H67" s="7"/>
      <c r="I67" s="3"/>
      <c r="J67" s="4"/>
      <c r="K67" s="5"/>
      <c r="L67" s="5"/>
      <c r="M67" s="5"/>
      <c r="N67" s="480"/>
      <c r="O67" s="535"/>
      <c r="P67" s="507"/>
      <c r="Q67" s="507"/>
      <c r="R67" s="291" t="str">
        <f t="shared" si="16"/>
        <v/>
      </c>
      <c r="S67" s="291" t="str">
        <f t="shared" si="17"/>
        <v/>
      </c>
      <c r="T67" s="401"/>
      <c r="V67" s="184"/>
      <c r="W67" s="185"/>
      <c r="X67" s="181"/>
      <c r="Y67" s="182"/>
      <c r="Z67" s="182"/>
      <c r="AA67" s="182"/>
      <c r="AB67" s="183"/>
      <c r="AC67" s="186"/>
      <c r="AD67" s="187"/>
      <c r="AE67" s="184"/>
      <c r="AF67" s="188"/>
      <c r="AG67" s="112"/>
      <c r="AH67" s="112"/>
      <c r="AI67" s="112"/>
    </row>
    <row r="68" spans="2:35" ht="18" customHeight="1">
      <c r="B68" s="8"/>
      <c r="C68" s="5"/>
      <c r="D68" s="5"/>
      <c r="E68" s="480"/>
      <c r="F68" s="587"/>
      <c r="G68" s="535"/>
      <c r="H68" s="7"/>
      <c r="I68" s="3"/>
      <c r="J68" s="4"/>
      <c r="K68" s="5"/>
      <c r="L68" s="5"/>
      <c r="M68" s="5"/>
      <c r="N68" s="480"/>
      <c r="O68" s="535"/>
      <c r="P68" s="507"/>
      <c r="Q68" s="507"/>
      <c r="R68" s="291" t="str">
        <f t="shared" si="16"/>
        <v/>
      </c>
      <c r="S68" s="291" t="str">
        <f t="shared" si="17"/>
        <v/>
      </c>
      <c r="T68" s="401"/>
      <c r="V68" s="184"/>
      <c r="W68" s="185"/>
      <c r="X68" s="181"/>
      <c r="Y68" s="182"/>
      <c r="Z68" s="182"/>
      <c r="AA68" s="182"/>
      <c r="AB68" s="183"/>
      <c r="AC68" s="186"/>
      <c r="AD68" s="187"/>
      <c r="AE68" s="184"/>
      <c r="AF68" s="188"/>
      <c r="AG68" s="112"/>
      <c r="AH68" s="112"/>
      <c r="AI68" s="112"/>
    </row>
    <row r="69" spans="2:35" ht="18" customHeight="1">
      <c r="B69" s="8"/>
      <c r="C69" s="5"/>
      <c r="D69" s="5"/>
      <c r="E69" s="480"/>
      <c r="F69" s="587"/>
      <c r="G69" s="535"/>
      <c r="H69" s="7"/>
      <c r="I69" s="3"/>
      <c r="J69" s="4"/>
      <c r="K69" s="5"/>
      <c r="L69" s="5"/>
      <c r="M69" s="5"/>
      <c r="N69" s="480"/>
      <c r="O69" s="535"/>
      <c r="P69" s="507"/>
      <c r="Q69" s="507"/>
      <c r="R69" s="291" t="str">
        <f t="shared" si="16"/>
        <v/>
      </c>
      <c r="S69" s="291" t="str">
        <f t="shared" si="17"/>
        <v/>
      </c>
      <c r="T69" s="401"/>
      <c r="V69" s="184"/>
      <c r="W69" s="185"/>
      <c r="X69" s="181"/>
      <c r="Y69" s="182"/>
      <c r="Z69" s="182"/>
      <c r="AA69" s="182"/>
      <c r="AB69" s="183"/>
      <c r="AC69" s="186"/>
      <c r="AD69" s="187"/>
      <c r="AE69" s="184"/>
      <c r="AF69" s="188"/>
      <c r="AG69" s="112"/>
      <c r="AH69" s="112"/>
      <c r="AI69" s="112"/>
    </row>
    <row r="70" spans="2:35" ht="18" customHeight="1">
      <c r="B70" s="8"/>
      <c r="C70" s="5"/>
      <c r="D70" s="5"/>
      <c r="E70" s="480"/>
      <c r="F70" s="587"/>
      <c r="G70" s="535"/>
      <c r="H70" s="7"/>
      <c r="I70" s="3"/>
      <c r="J70" s="4"/>
      <c r="K70" s="5"/>
      <c r="L70" s="5"/>
      <c r="M70" s="5"/>
      <c r="N70" s="480"/>
      <c r="O70" s="535"/>
      <c r="P70" s="507"/>
      <c r="Q70" s="507"/>
      <c r="R70" s="291" t="str">
        <f t="shared" si="16"/>
        <v/>
      </c>
      <c r="S70" s="291" t="str">
        <f t="shared" si="17"/>
        <v/>
      </c>
      <c r="T70" s="401"/>
      <c r="V70" s="184"/>
      <c r="W70" s="185"/>
      <c r="X70" s="181"/>
      <c r="Y70" s="182"/>
      <c r="Z70" s="182"/>
      <c r="AA70" s="182"/>
      <c r="AB70" s="183"/>
      <c r="AC70" s="186"/>
      <c r="AD70" s="187"/>
      <c r="AE70" s="184"/>
      <c r="AF70" s="188"/>
      <c r="AG70" s="112"/>
      <c r="AH70" s="112"/>
      <c r="AI70" s="112"/>
    </row>
    <row r="71" spans="2:35" ht="18" customHeight="1">
      <c r="B71" s="8"/>
      <c r="C71" s="5"/>
      <c r="D71" s="5"/>
      <c r="E71" s="480"/>
      <c r="F71" s="587"/>
      <c r="G71" s="535"/>
      <c r="H71" s="7"/>
      <c r="I71" s="3"/>
      <c r="J71" s="4"/>
      <c r="K71" s="5"/>
      <c r="L71" s="5"/>
      <c r="M71" s="5"/>
      <c r="N71" s="480"/>
      <c r="O71" s="535"/>
      <c r="P71" s="507"/>
      <c r="Q71" s="507"/>
      <c r="R71" s="291" t="str">
        <f t="shared" si="16"/>
        <v/>
      </c>
      <c r="S71" s="291" t="str">
        <f t="shared" si="17"/>
        <v/>
      </c>
      <c r="T71" s="401"/>
      <c r="V71" s="184"/>
      <c r="W71" s="185"/>
      <c r="X71" s="181"/>
      <c r="Y71" s="182"/>
      <c r="Z71" s="182"/>
      <c r="AA71" s="182"/>
      <c r="AB71" s="183"/>
      <c r="AC71" s="186"/>
      <c r="AD71" s="187"/>
      <c r="AE71" s="184"/>
      <c r="AF71" s="188"/>
      <c r="AG71" s="112"/>
      <c r="AH71" s="112"/>
      <c r="AI71" s="112"/>
    </row>
    <row r="72" spans="2:35" ht="18" customHeight="1">
      <c r="B72" s="8"/>
      <c r="C72" s="5"/>
      <c r="D72" s="5"/>
      <c r="E72" s="480"/>
      <c r="F72" s="587"/>
      <c r="G72" s="535"/>
      <c r="H72" s="7"/>
      <c r="I72" s="3"/>
      <c r="J72" s="4"/>
      <c r="K72" s="5"/>
      <c r="L72" s="5"/>
      <c r="M72" s="5"/>
      <c r="N72" s="480"/>
      <c r="O72" s="535"/>
      <c r="P72" s="507"/>
      <c r="Q72" s="507"/>
      <c r="R72" s="291" t="str">
        <f t="shared" si="16"/>
        <v/>
      </c>
      <c r="S72" s="291" t="str">
        <f t="shared" si="17"/>
        <v/>
      </c>
      <c r="T72" s="401"/>
      <c r="V72" s="184"/>
      <c r="W72" s="185"/>
      <c r="X72" s="181"/>
      <c r="Y72" s="182"/>
      <c r="Z72" s="182"/>
      <c r="AA72" s="182"/>
      <c r="AB72" s="183"/>
      <c r="AC72" s="186"/>
      <c r="AD72" s="187"/>
      <c r="AE72" s="184"/>
      <c r="AF72" s="188"/>
      <c r="AG72" s="112"/>
      <c r="AH72" s="112"/>
      <c r="AI72" s="112"/>
    </row>
    <row r="73" spans="2:35" ht="18" customHeight="1">
      <c r="B73" s="8"/>
      <c r="C73" s="5"/>
      <c r="D73" s="5"/>
      <c r="E73" s="480"/>
      <c r="F73" s="587"/>
      <c r="G73" s="535"/>
      <c r="H73" s="7"/>
      <c r="I73" s="3"/>
      <c r="J73" s="4"/>
      <c r="K73" s="5"/>
      <c r="L73" s="5"/>
      <c r="M73" s="5"/>
      <c r="N73" s="480"/>
      <c r="O73" s="535"/>
      <c r="P73" s="507"/>
      <c r="Q73" s="507"/>
      <c r="R73" s="291" t="str">
        <f t="shared" si="16"/>
        <v/>
      </c>
      <c r="S73" s="291" t="str">
        <f t="shared" si="17"/>
        <v/>
      </c>
      <c r="T73" s="401"/>
      <c r="V73" s="184"/>
      <c r="W73" s="185"/>
      <c r="X73" s="181"/>
      <c r="Y73" s="182"/>
      <c r="Z73" s="182"/>
      <c r="AA73" s="182"/>
      <c r="AB73" s="183"/>
      <c r="AC73" s="186"/>
      <c r="AD73" s="187"/>
      <c r="AE73" s="184"/>
      <c r="AF73" s="188"/>
      <c r="AG73" s="112"/>
      <c r="AH73" s="112"/>
      <c r="AI73" s="112"/>
    </row>
    <row r="74" spans="2:35" ht="18" customHeight="1">
      <c r="B74" s="8"/>
      <c r="C74" s="5"/>
      <c r="D74" s="5"/>
      <c r="E74" s="480"/>
      <c r="F74" s="587"/>
      <c r="G74" s="535"/>
      <c r="H74" s="7"/>
      <c r="I74" s="3"/>
      <c r="J74" s="4"/>
      <c r="K74" s="5"/>
      <c r="L74" s="5"/>
      <c r="M74" s="5"/>
      <c r="N74" s="480"/>
      <c r="O74" s="535"/>
      <c r="P74" s="507"/>
      <c r="Q74" s="507"/>
      <c r="R74" s="291" t="str">
        <f t="shared" si="16"/>
        <v/>
      </c>
      <c r="S74" s="291" t="str">
        <f t="shared" si="17"/>
        <v/>
      </c>
      <c r="T74" s="401"/>
      <c r="V74" s="184"/>
      <c r="W74" s="185"/>
      <c r="X74" s="181"/>
      <c r="Y74" s="182"/>
      <c r="Z74" s="182"/>
      <c r="AA74" s="182"/>
      <c r="AB74" s="183"/>
      <c r="AC74" s="186"/>
      <c r="AD74" s="187"/>
      <c r="AE74" s="184"/>
      <c r="AF74" s="188"/>
      <c r="AG74" s="112"/>
      <c r="AH74" s="112"/>
      <c r="AI74" s="112"/>
    </row>
    <row r="75" spans="2:35" ht="18" customHeight="1">
      <c r="B75" s="8"/>
      <c r="C75" s="5"/>
      <c r="D75" s="5"/>
      <c r="E75" s="480"/>
      <c r="F75" s="587"/>
      <c r="G75" s="535"/>
      <c r="H75" s="7"/>
      <c r="I75" s="3"/>
      <c r="J75" s="4"/>
      <c r="K75" s="5"/>
      <c r="L75" s="5"/>
      <c r="M75" s="5"/>
      <c r="N75" s="480"/>
      <c r="O75" s="535"/>
      <c r="P75" s="507"/>
      <c r="Q75" s="507"/>
      <c r="R75" s="291" t="str">
        <f t="shared" si="16"/>
        <v/>
      </c>
      <c r="S75" s="291" t="str">
        <f t="shared" si="17"/>
        <v/>
      </c>
      <c r="T75" s="401"/>
      <c r="V75" s="184"/>
      <c r="W75" s="185"/>
      <c r="X75" s="181"/>
      <c r="Y75" s="182"/>
      <c r="Z75" s="182"/>
      <c r="AA75" s="182"/>
      <c r="AB75" s="183"/>
      <c r="AC75" s="186"/>
      <c r="AD75" s="187"/>
      <c r="AE75" s="184"/>
      <c r="AF75" s="188"/>
      <c r="AG75" s="112"/>
      <c r="AH75" s="112"/>
      <c r="AI75" s="112"/>
    </row>
    <row r="76" spans="2:35" ht="18" customHeight="1">
      <c r="B76" s="8"/>
      <c r="C76" s="5"/>
      <c r="D76" s="5"/>
      <c r="E76" s="480"/>
      <c r="F76" s="587"/>
      <c r="G76" s="535"/>
      <c r="H76" s="7"/>
      <c r="I76" s="3"/>
      <c r="J76" s="4"/>
      <c r="K76" s="5"/>
      <c r="L76" s="5"/>
      <c r="M76" s="5"/>
      <c r="N76" s="480"/>
      <c r="O76" s="535"/>
      <c r="P76" s="507"/>
      <c r="Q76" s="507"/>
      <c r="R76" s="291" t="str">
        <f t="shared" si="16"/>
        <v/>
      </c>
      <c r="S76" s="291" t="str">
        <f t="shared" si="17"/>
        <v/>
      </c>
      <c r="T76" s="401"/>
      <c r="V76" s="184"/>
      <c r="W76" s="185"/>
      <c r="X76" s="181"/>
      <c r="Y76" s="182"/>
      <c r="Z76" s="182"/>
      <c r="AA76" s="182"/>
      <c r="AB76" s="183"/>
      <c r="AC76" s="186"/>
      <c r="AD76" s="187"/>
      <c r="AE76" s="184"/>
      <c r="AF76" s="188"/>
      <c r="AG76" s="112"/>
      <c r="AH76" s="112"/>
      <c r="AI76" s="112"/>
    </row>
    <row r="77" spans="2:35" ht="18" customHeight="1">
      <c r="B77" s="8"/>
      <c r="C77" s="5"/>
      <c r="D77" s="5"/>
      <c r="E77" s="480"/>
      <c r="F77" s="587"/>
      <c r="G77" s="535"/>
      <c r="H77" s="7"/>
      <c r="I77" s="3"/>
      <c r="J77" s="4"/>
      <c r="K77" s="5"/>
      <c r="L77" s="5"/>
      <c r="M77" s="5"/>
      <c r="N77" s="480"/>
      <c r="O77" s="535"/>
      <c r="P77" s="507"/>
      <c r="Q77" s="507"/>
      <c r="R77" s="291" t="str">
        <f t="shared" si="16"/>
        <v/>
      </c>
      <c r="S77" s="291" t="str">
        <f t="shared" si="17"/>
        <v/>
      </c>
      <c r="T77" s="401"/>
      <c r="V77" s="184"/>
      <c r="W77" s="185"/>
      <c r="X77" s="181"/>
      <c r="Y77" s="182"/>
      <c r="Z77" s="182"/>
      <c r="AA77" s="182"/>
      <c r="AB77" s="183"/>
      <c r="AC77" s="186"/>
      <c r="AD77" s="187"/>
      <c r="AE77" s="184"/>
      <c r="AF77" s="188"/>
      <c r="AG77" s="112"/>
      <c r="AH77" s="112"/>
      <c r="AI77" s="112"/>
    </row>
    <row r="78" spans="2:35" ht="18" customHeight="1">
      <c r="B78" s="8"/>
      <c r="C78" s="5"/>
      <c r="D78" s="5"/>
      <c r="E78" s="480"/>
      <c r="F78" s="587"/>
      <c r="G78" s="535"/>
      <c r="H78" s="7"/>
      <c r="I78" s="3"/>
      <c r="J78" s="46"/>
      <c r="K78" s="49"/>
      <c r="L78" s="49"/>
      <c r="M78" s="49"/>
      <c r="N78" s="49"/>
      <c r="O78" s="99"/>
      <c r="P78" s="99"/>
      <c r="Q78" s="99"/>
      <c r="R78" s="152"/>
      <c r="S78" s="152"/>
      <c r="T78" s="509"/>
      <c r="V78" s="184"/>
      <c r="W78" s="185"/>
      <c r="X78" s="181"/>
      <c r="Y78" s="182"/>
      <c r="Z78" s="182"/>
      <c r="AA78" s="182"/>
      <c r="AB78" s="183"/>
      <c r="AC78" s="186"/>
      <c r="AD78" s="187"/>
      <c r="AE78" s="184"/>
      <c r="AF78" s="188"/>
      <c r="AG78" s="112"/>
      <c r="AH78" s="112"/>
      <c r="AI78" s="112"/>
    </row>
    <row r="79" spans="2:35" ht="18" customHeight="1" thickBot="1">
      <c r="B79" s="8"/>
      <c r="C79" s="5"/>
      <c r="D79" s="5"/>
      <c r="E79" s="480"/>
      <c r="F79" s="587"/>
      <c r="G79" s="535"/>
      <c r="H79" s="7"/>
      <c r="I79" s="3"/>
      <c r="J79" s="88" t="str">
        <f>'1월'!J79</f>
        <v>변동지출</v>
      </c>
      <c r="K79" s="49"/>
      <c r="L79" s="49"/>
      <c r="M79" s="49"/>
      <c r="N79" s="49"/>
      <c r="O79" s="99"/>
      <c r="P79" s="99"/>
      <c r="Q79" s="99"/>
      <c r="R79" s="101" t="s">
        <v>215</v>
      </c>
      <c r="S79" s="450">
        <f>L55-SUM(P58:P77)</f>
        <v>0</v>
      </c>
      <c r="T79" s="509"/>
      <c r="V79" s="184"/>
      <c r="W79" s="185"/>
      <c r="X79" s="181"/>
      <c r="Y79" s="182"/>
      <c r="Z79" s="182"/>
      <c r="AA79" s="182"/>
      <c r="AB79" s="183"/>
      <c r="AC79" s="186"/>
      <c r="AD79" s="187"/>
      <c r="AE79" s="184"/>
      <c r="AF79" s="188"/>
      <c r="AG79" s="112"/>
      <c r="AH79" s="112"/>
      <c r="AI79" s="112"/>
    </row>
    <row r="80" spans="2:35" ht="18" customHeight="1" thickBot="1">
      <c r="B80" s="8"/>
      <c r="C80" s="5"/>
      <c r="D80" s="5"/>
      <c r="E80" s="480"/>
      <c r="F80" s="587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38" t="s">
        <v>258</v>
      </c>
      <c r="Q80" s="38" t="s">
        <v>271</v>
      </c>
      <c r="R80" s="38" t="s">
        <v>257</v>
      </c>
      <c r="S80" s="38" t="s">
        <v>214</v>
      </c>
      <c r="T80" s="39" t="s">
        <v>67</v>
      </c>
      <c r="V80" s="184"/>
      <c r="W80" s="185"/>
      <c r="X80" s="181"/>
      <c r="Y80" s="182"/>
      <c r="Z80" s="182"/>
      <c r="AA80" s="182"/>
      <c r="AB80" s="183"/>
      <c r="AC80" s="186"/>
      <c r="AD80" s="187"/>
      <c r="AE80" s="184"/>
      <c r="AF80" s="188"/>
      <c r="AG80" s="112"/>
      <c r="AH80" s="112"/>
      <c r="AI80" s="112"/>
    </row>
    <row r="81" spans="2:35" ht="18" customHeight="1">
      <c r="B81" s="8"/>
      <c r="C81" s="5"/>
      <c r="D81" s="5"/>
      <c r="E81" s="480"/>
      <c r="F81" s="587"/>
      <c r="G81" s="535"/>
      <c r="H81" s="7"/>
      <c r="I81" s="3"/>
      <c r="J81" s="405"/>
      <c r="K81" s="406"/>
      <c r="L81" s="406"/>
      <c r="M81" s="9"/>
      <c r="N81" s="479"/>
      <c r="O81" s="533"/>
      <c r="P81" s="583"/>
      <c r="Q81" s="583"/>
      <c r="R81" s="407" t="str">
        <f>IF(P81="","",P81-Q81)</f>
        <v/>
      </c>
      <c r="S81" s="407" t="str">
        <f>IF(R81="","",S79-R81)</f>
        <v/>
      </c>
      <c r="T81" s="400"/>
      <c r="V81" s="184"/>
      <c r="W81" s="185"/>
      <c r="X81" s="181"/>
      <c r="Y81" s="182"/>
      <c r="Z81" s="182"/>
      <c r="AA81" s="182"/>
      <c r="AB81" s="183"/>
      <c r="AC81" s="186"/>
      <c r="AD81" s="187"/>
      <c r="AE81" s="184"/>
      <c r="AF81" s="188"/>
      <c r="AG81" s="112"/>
      <c r="AH81" s="112"/>
      <c r="AI81" s="112"/>
    </row>
    <row r="82" spans="2:35" ht="18" customHeight="1">
      <c r="B82" s="8"/>
      <c r="C82" s="5"/>
      <c r="D82" s="5"/>
      <c r="E82" s="480"/>
      <c r="F82" s="587"/>
      <c r="G82" s="535"/>
      <c r="H82" s="7"/>
      <c r="I82" s="3"/>
      <c r="J82" s="4"/>
      <c r="K82" s="9"/>
      <c r="L82" s="9"/>
      <c r="M82" s="5"/>
      <c r="N82" s="479"/>
      <c r="O82" s="554"/>
      <c r="P82" s="505"/>
      <c r="Q82" s="505"/>
      <c r="R82" s="291" t="str">
        <f t="shared" ref="R82:R145" si="18">IF(P82="","",P82-Q82)</f>
        <v/>
      </c>
      <c r="S82" s="285" t="str">
        <f t="shared" ref="S82:S145" si="19">IF(R82="","",S81-R82)</f>
        <v/>
      </c>
      <c r="T82" s="402"/>
      <c r="V82" s="184"/>
      <c r="W82" s="185"/>
      <c r="X82" s="181"/>
      <c r="Y82" s="182"/>
      <c r="Z82" s="182"/>
      <c r="AA82" s="182"/>
      <c r="AB82" s="183"/>
      <c r="AC82" s="186"/>
      <c r="AD82" s="187"/>
      <c r="AE82" s="184"/>
      <c r="AF82" s="188"/>
      <c r="AG82" s="112"/>
      <c r="AH82" s="112"/>
      <c r="AI82" s="112"/>
    </row>
    <row r="83" spans="2:35" ht="18" customHeight="1">
      <c r="B83" s="8"/>
      <c r="C83" s="5"/>
      <c r="D83" s="5"/>
      <c r="E83" s="480"/>
      <c r="F83" s="587"/>
      <c r="G83" s="535"/>
      <c r="H83" s="7"/>
      <c r="I83" s="3"/>
      <c r="J83" s="4"/>
      <c r="K83" s="5"/>
      <c r="L83" s="5"/>
      <c r="M83" s="5"/>
      <c r="N83" s="480"/>
      <c r="O83" s="535"/>
      <c r="P83" s="505"/>
      <c r="Q83" s="505"/>
      <c r="R83" s="291" t="str">
        <f t="shared" si="18"/>
        <v/>
      </c>
      <c r="S83" s="285" t="str">
        <f t="shared" si="19"/>
        <v/>
      </c>
      <c r="T83" s="590"/>
      <c r="V83" s="184"/>
      <c r="W83" s="185"/>
      <c r="X83" s="181"/>
      <c r="Y83" s="182"/>
      <c r="Z83" s="182"/>
      <c r="AA83" s="182"/>
      <c r="AB83" s="183"/>
      <c r="AC83" s="186"/>
      <c r="AD83" s="187"/>
      <c r="AE83" s="184"/>
      <c r="AF83" s="188"/>
      <c r="AG83" s="112"/>
      <c r="AH83" s="112"/>
      <c r="AI83" s="112"/>
    </row>
    <row r="84" spans="2:35" ht="18" customHeight="1">
      <c r="B84" s="4"/>
      <c r="C84" s="5"/>
      <c r="D84" s="5"/>
      <c r="E84" s="480"/>
      <c r="F84" s="587"/>
      <c r="G84" s="535"/>
      <c r="H84" s="7"/>
      <c r="I84" s="3"/>
      <c r="J84" s="4"/>
      <c r="K84" s="5"/>
      <c r="L84" s="5"/>
      <c r="M84" s="5"/>
      <c r="N84" s="480"/>
      <c r="O84" s="535"/>
      <c r="P84" s="505"/>
      <c r="Q84" s="505"/>
      <c r="R84" s="291" t="str">
        <f t="shared" si="18"/>
        <v/>
      </c>
      <c r="S84" s="285" t="str">
        <f t="shared" si="19"/>
        <v/>
      </c>
      <c r="T84" s="401"/>
      <c r="U84" s="3"/>
      <c r="V84" s="184"/>
      <c r="W84" s="185"/>
      <c r="X84" s="181"/>
      <c r="Y84" s="182"/>
      <c r="Z84" s="182"/>
      <c r="AA84" s="182"/>
      <c r="AB84" s="183"/>
      <c r="AC84" s="186"/>
      <c r="AD84" s="187"/>
      <c r="AE84" s="184"/>
      <c r="AF84" s="188"/>
      <c r="AG84" s="112"/>
      <c r="AH84" s="112"/>
      <c r="AI84" s="112"/>
    </row>
    <row r="85" spans="2:35" ht="18" customHeight="1">
      <c r="B85" s="4"/>
      <c r="C85" s="5"/>
      <c r="D85" s="5"/>
      <c r="E85" s="480"/>
      <c r="F85" s="587"/>
      <c r="G85" s="535"/>
      <c r="H85" s="7"/>
      <c r="I85" s="3"/>
      <c r="J85" s="4"/>
      <c r="K85" s="5"/>
      <c r="L85" s="5"/>
      <c r="M85" s="5"/>
      <c r="N85" s="480"/>
      <c r="O85" s="535"/>
      <c r="P85" s="505"/>
      <c r="Q85" s="505"/>
      <c r="R85" s="291" t="str">
        <f t="shared" si="18"/>
        <v/>
      </c>
      <c r="S85" s="285" t="str">
        <f t="shared" si="19"/>
        <v/>
      </c>
      <c r="T85" s="402"/>
      <c r="U85" s="3"/>
      <c r="V85" s="184"/>
      <c r="W85" s="185"/>
      <c r="X85" s="181"/>
      <c r="Y85" s="182"/>
      <c r="Z85" s="182"/>
      <c r="AA85" s="182"/>
      <c r="AB85" s="183"/>
      <c r="AC85" s="186"/>
      <c r="AD85" s="187"/>
      <c r="AE85" s="184"/>
      <c r="AF85" s="188"/>
      <c r="AG85" s="112"/>
      <c r="AH85" s="112"/>
      <c r="AI85" s="112"/>
    </row>
    <row r="86" spans="2:35" ht="18" customHeight="1">
      <c r="B86" s="4"/>
      <c r="C86" s="5"/>
      <c r="D86" s="5"/>
      <c r="E86" s="480"/>
      <c r="F86" s="587"/>
      <c r="G86" s="535"/>
      <c r="H86" s="7"/>
      <c r="I86" s="3"/>
      <c r="J86" s="4"/>
      <c r="K86" s="5"/>
      <c r="L86" s="5"/>
      <c r="M86" s="5"/>
      <c r="N86" s="480"/>
      <c r="O86" s="535"/>
      <c r="P86" s="505"/>
      <c r="Q86" s="505"/>
      <c r="R86" s="291" t="str">
        <f t="shared" si="18"/>
        <v/>
      </c>
      <c r="S86" s="285" t="str">
        <f t="shared" si="19"/>
        <v/>
      </c>
      <c r="T86" s="402"/>
      <c r="U86" s="3"/>
      <c r="V86" s="184"/>
      <c r="W86" s="185"/>
      <c r="X86" s="181"/>
      <c r="Y86" s="182"/>
      <c r="Z86" s="182"/>
      <c r="AA86" s="182"/>
      <c r="AB86" s="183"/>
      <c r="AC86" s="186"/>
      <c r="AD86" s="187"/>
      <c r="AE86" s="184"/>
      <c r="AF86" s="188"/>
      <c r="AG86" s="112"/>
      <c r="AH86" s="112"/>
      <c r="AI86" s="112"/>
    </row>
    <row r="87" spans="2:35" ht="18" customHeight="1">
      <c r="B87" s="4"/>
      <c r="C87" s="5"/>
      <c r="D87" s="5"/>
      <c r="E87" s="480"/>
      <c r="F87" s="587"/>
      <c r="G87" s="535"/>
      <c r="H87" s="7"/>
      <c r="I87" s="3"/>
      <c r="J87" s="4"/>
      <c r="K87" s="5"/>
      <c r="L87" s="5"/>
      <c r="M87" s="5"/>
      <c r="N87" s="480"/>
      <c r="O87" s="535"/>
      <c r="P87" s="505"/>
      <c r="Q87" s="505"/>
      <c r="R87" s="291" t="str">
        <f t="shared" si="18"/>
        <v/>
      </c>
      <c r="S87" s="285" t="str">
        <f t="shared" si="19"/>
        <v/>
      </c>
      <c r="T87" s="402"/>
      <c r="U87" s="3"/>
      <c r="V87" s="184"/>
      <c r="W87" s="185"/>
      <c r="X87" s="181"/>
      <c r="Y87" s="182"/>
      <c r="Z87" s="182"/>
      <c r="AA87" s="182"/>
      <c r="AB87" s="183"/>
      <c r="AC87" s="186"/>
      <c r="AD87" s="187"/>
      <c r="AE87" s="184"/>
      <c r="AF87" s="188"/>
      <c r="AG87" s="112"/>
      <c r="AH87" s="112"/>
      <c r="AI87" s="112"/>
    </row>
    <row r="88" spans="2:35" ht="18" customHeight="1">
      <c r="B88" s="4"/>
      <c r="C88" s="5"/>
      <c r="D88" s="5"/>
      <c r="E88" s="480"/>
      <c r="F88" s="587"/>
      <c r="G88" s="535"/>
      <c r="H88" s="7"/>
      <c r="I88" s="3"/>
      <c r="J88" s="4"/>
      <c r="K88" s="5"/>
      <c r="L88" s="5"/>
      <c r="M88" s="5"/>
      <c r="N88" s="480"/>
      <c r="O88" s="535"/>
      <c r="P88" s="505"/>
      <c r="Q88" s="505"/>
      <c r="R88" s="291" t="str">
        <f t="shared" si="18"/>
        <v/>
      </c>
      <c r="S88" s="285" t="str">
        <f t="shared" si="19"/>
        <v/>
      </c>
      <c r="T88" s="402"/>
      <c r="U88" s="3"/>
      <c r="V88" s="184"/>
      <c r="W88" s="185"/>
      <c r="X88" s="181"/>
      <c r="Y88" s="182"/>
      <c r="Z88" s="182"/>
      <c r="AA88" s="182"/>
      <c r="AB88" s="183"/>
      <c r="AC88" s="186"/>
      <c r="AD88" s="187"/>
      <c r="AE88" s="184"/>
      <c r="AF88" s="188"/>
      <c r="AG88" s="112"/>
      <c r="AH88" s="112"/>
      <c r="AI88" s="112"/>
    </row>
    <row r="89" spans="2:35" ht="18" customHeight="1">
      <c r="B89" s="4"/>
      <c r="C89" s="5"/>
      <c r="D89" s="5"/>
      <c r="E89" s="480"/>
      <c r="F89" s="587"/>
      <c r="G89" s="535"/>
      <c r="H89" s="7"/>
      <c r="I89" s="3"/>
      <c r="J89" s="4"/>
      <c r="K89" s="5"/>
      <c r="L89" s="5"/>
      <c r="M89" s="5"/>
      <c r="N89" s="480"/>
      <c r="O89" s="535"/>
      <c r="P89" s="505"/>
      <c r="Q89" s="505"/>
      <c r="R89" s="291" t="str">
        <f t="shared" si="18"/>
        <v/>
      </c>
      <c r="S89" s="285" t="str">
        <f t="shared" si="19"/>
        <v/>
      </c>
      <c r="T89" s="402"/>
      <c r="U89" s="3"/>
      <c r="V89" s="184"/>
      <c r="W89" s="185"/>
      <c r="X89" s="181"/>
      <c r="Y89" s="182"/>
      <c r="Z89" s="182"/>
      <c r="AA89" s="182"/>
      <c r="AB89" s="183"/>
      <c r="AC89" s="186"/>
      <c r="AD89" s="187"/>
      <c r="AE89" s="184"/>
      <c r="AF89" s="188"/>
      <c r="AG89" s="112"/>
      <c r="AH89" s="112"/>
      <c r="AI89" s="112"/>
    </row>
    <row r="90" spans="2:35" ht="18" customHeight="1">
      <c r="B90" s="4"/>
      <c r="C90" s="5"/>
      <c r="D90" s="5"/>
      <c r="E90" s="480"/>
      <c r="F90" s="587"/>
      <c r="G90" s="535"/>
      <c r="H90" s="7"/>
      <c r="I90" s="3"/>
      <c r="J90" s="4"/>
      <c r="K90" s="5"/>
      <c r="L90" s="5"/>
      <c r="M90" s="5"/>
      <c r="N90" s="480"/>
      <c r="O90" s="535"/>
      <c r="P90" s="505"/>
      <c r="Q90" s="505"/>
      <c r="R90" s="291" t="str">
        <f t="shared" si="18"/>
        <v/>
      </c>
      <c r="S90" s="285" t="str">
        <f t="shared" si="19"/>
        <v/>
      </c>
      <c r="T90" s="402"/>
      <c r="U90" s="3"/>
      <c r="V90" s="184"/>
      <c r="W90" s="185"/>
      <c r="X90" s="181"/>
      <c r="Y90" s="182"/>
      <c r="Z90" s="182"/>
      <c r="AA90" s="182"/>
      <c r="AB90" s="183"/>
      <c r="AC90" s="186"/>
      <c r="AD90" s="187"/>
      <c r="AE90" s="184"/>
      <c r="AF90" s="188"/>
      <c r="AG90" s="112"/>
      <c r="AH90" s="112"/>
      <c r="AI90" s="112"/>
    </row>
    <row r="91" spans="2:35" ht="18" customHeight="1">
      <c r="B91" s="4"/>
      <c r="C91" s="5"/>
      <c r="D91" s="5"/>
      <c r="E91" s="480"/>
      <c r="F91" s="587"/>
      <c r="G91" s="535"/>
      <c r="H91" s="7"/>
      <c r="I91" s="3"/>
      <c r="J91" s="4"/>
      <c r="K91" s="5"/>
      <c r="L91" s="5"/>
      <c r="M91" s="5"/>
      <c r="N91" s="480"/>
      <c r="O91" s="535"/>
      <c r="P91" s="505"/>
      <c r="Q91" s="505"/>
      <c r="R91" s="291" t="str">
        <f t="shared" si="18"/>
        <v/>
      </c>
      <c r="S91" s="285" t="str">
        <f t="shared" si="19"/>
        <v/>
      </c>
      <c r="T91" s="402"/>
      <c r="U91" s="3"/>
      <c r="V91" s="184"/>
      <c r="W91" s="185"/>
      <c r="X91" s="181"/>
      <c r="Y91" s="182"/>
      <c r="Z91" s="182"/>
      <c r="AA91" s="182"/>
      <c r="AB91" s="183"/>
      <c r="AC91" s="186"/>
      <c r="AD91" s="187"/>
      <c r="AE91" s="184"/>
      <c r="AF91" s="188"/>
      <c r="AG91" s="112"/>
      <c r="AH91" s="112"/>
      <c r="AI91" s="112"/>
    </row>
    <row r="92" spans="2:35" ht="18" customHeight="1">
      <c r="B92" s="4"/>
      <c r="C92" s="5"/>
      <c r="D92" s="5"/>
      <c r="E92" s="480"/>
      <c r="F92" s="587"/>
      <c r="G92" s="535"/>
      <c r="H92" s="7"/>
      <c r="I92" s="3"/>
      <c r="J92" s="4"/>
      <c r="K92" s="5"/>
      <c r="L92" s="5"/>
      <c r="M92" s="5"/>
      <c r="N92" s="480"/>
      <c r="O92" s="535"/>
      <c r="P92" s="505"/>
      <c r="Q92" s="505"/>
      <c r="R92" s="291" t="str">
        <f t="shared" si="18"/>
        <v/>
      </c>
      <c r="S92" s="285" t="str">
        <f t="shared" si="19"/>
        <v/>
      </c>
      <c r="T92" s="402"/>
      <c r="U92" s="3"/>
      <c r="V92" s="184"/>
      <c r="W92" s="185"/>
      <c r="X92" s="181"/>
      <c r="Y92" s="182"/>
      <c r="Z92" s="182"/>
      <c r="AA92" s="182"/>
      <c r="AB92" s="183"/>
      <c r="AC92" s="186"/>
      <c r="AD92" s="187"/>
      <c r="AE92" s="184"/>
      <c r="AF92" s="188"/>
      <c r="AG92" s="112"/>
      <c r="AH92" s="112"/>
      <c r="AI92" s="112"/>
    </row>
    <row r="93" spans="2:35" ht="18" customHeight="1">
      <c r="B93" s="4"/>
      <c r="C93" s="5"/>
      <c r="D93" s="5"/>
      <c r="E93" s="480"/>
      <c r="F93" s="587"/>
      <c r="G93" s="535"/>
      <c r="H93" s="7"/>
      <c r="I93" s="3"/>
      <c r="J93" s="4"/>
      <c r="K93" s="5"/>
      <c r="L93" s="5"/>
      <c r="M93" s="5"/>
      <c r="N93" s="480"/>
      <c r="O93" s="535"/>
      <c r="P93" s="505"/>
      <c r="Q93" s="505"/>
      <c r="R93" s="291" t="str">
        <f t="shared" si="18"/>
        <v/>
      </c>
      <c r="S93" s="285" t="str">
        <f t="shared" si="19"/>
        <v/>
      </c>
      <c r="T93" s="402"/>
      <c r="U93" s="3"/>
      <c r="V93" s="184"/>
      <c r="W93" s="185"/>
      <c r="X93" s="181"/>
      <c r="Y93" s="182"/>
      <c r="Z93" s="182"/>
      <c r="AA93" s="182"/>
      <c r="AB93" s="183"/>
      <c r="AC93" s="186"/>
      <c r="AD93" s="187"/>
      <c r="AE93" s="184"/>
      <c r="AF93" s="188"/>
      <c r="AG93" s="112"/>
      <c r="AH93" s="112"/>
      <c r="AI93" s="112"/>
    </row>
    <row r="94" spans="2:35" ht="18" customHeight="1">
      <c r="B94" s="4"/>
      <c r="C94" s="5"/>
      <c r="D94" s="5"/>
      <c r="E94" s="480"/>
      <c r="F94" s="587"/>
      <c r="G94" s="535"/>
      <c r="H94" s="7"/>
      <c r="I94" s="3"/>
      <c r="J94" s="4"/>
      <c r="K94" s="5"/>
      <c r="L94" s="5"/>
      <c r="M94" s="5"/>
      <c r="N94" s="480"/>
      <c r="O94" s="535"/>
      <c r="P94" s="505"/>
      <c r="Q94" s="505"/>
      <c r="R94" s="291" t="str">
        <f t="shared" si="18"/>
        <v/>
      </c>
      <c r="S94" s="285" t="str">
        <f t="shared" si="19"/>
        <v/>
      </c>
      <c r="T94" s="402"/>
      <c r="U94" s="3"/>
      <c r="V94" s="184"/>
      <c r="W94" s="185"/>
      <c r="X94" s="181"/>
      <c r="Y94" s="182"/>
      <c r="Z94" s="182"/>
      <c r="AA94" s="182"/>
      <c r="AB94" s="183"/>
      <c r="AC94" s="186"/>
      <c r="AD94" s="187"/>
      <c r="AE94" s="184"/>
      <c r="AF94" s="188"/>
      <c r="AG94" s="112"/>
      <c r="AH94" s="112"/>
      <c r="AI94" s="112"/>
    </row>
    <row r="95" spans="2:35" ht="18" customHeight="1">
      <c r="B95" s="4"/>
      <c r="C95" s="5"/>
      <c r="D95" s="5"/>
      <c r="E95" s="480"/>
      <c r="F95" s="587"/>
      <c r="G95" s="535"/>
      <c r="H95" s="7"/>
      <c r="I95" s="3"/>
      <c r="J95" s="4"/>
      <c r="K95" s="5"/>
      <c r="L95" s="5"/>
      <c r="M95" s="5"/>
      <c r="N95" s="480"/>
      <c r="O95" s="535"/>
      <c r="P95" s="505"/>
      <c r="Q95" s="505"/>
      <c r="R95" s="291" t="str">
        <f t="shared" si="18"/>
        <v/>
      </c>
      <c r="S95" s="285" t="str">
        <f t="shared" si="19"/>
        <v/>
      </c>
      <c r="T95" s="402"/>
      <c r="U95" s="3"/>
      <c r="V95" s="184"/>
      <c r="W95" s="185"/>
      <c r="X95" s="181"/>
      <c r="Y95" s="182"/>
      <c r="Z95" s="182"/>
      <c r="AA95" s="182"/>
      <c r="AB95" s="183"/>
      <c r="AC95" s="186"/>
      <c r="AD95" s="187"/>
      <c r="AE95" s="184"/>
      <c r="AF95" s="188"/>
      <c r="AG95" s="112"/>
      <c r="AH95" s="112"/>
      <c r="AI95" s="112"/>
    </row>
    <row r="96" spans="2:35" ht="18" customHeight="1">
      <c r="B96" s="4"/>
      <c r="C96" s="5"/>
      <c r="D96" s="5"/>
      <c r="E96" s="480"/>
      <c r="F96" s="587"/>
      <c r="G96" s="535"/>
      <c r="H96" s="7"/>
      <c r="I96" s="3"/>
      <c r="J96" s="4"/>
      <c r="K96" s="5"/>
      <c r="L96" s="5"/>
      <c r="M96" s="5"/>
      <c r="N96" s="480"/>
      <c r="O96" s="535"/>
      <c r="P96" s="505"/>
      <c r="Q96" s="505"/>
      <c r="R96" s="291" t="str">
        <f t="shared" si="18"/>
        <v/>
      </c>
      <c r="S96" s="285" t="str">
        <f t="shared" si="19"/>
        <v/>
      </c>
      <c r="T96" s="402"/>
      <c r="U96" s="3"/>
      <c r="V96" s="184"/>
      <c r="W96" s="185"/>
      <c r="X96" s="181"/>
      <c r="Y96" s="182"/>
      <c r="Z96" s="182"/>
      <c r="AA96" s="182"/>
      <c r="AB96" s="183"/>
      <c r="AC96" s="186"/>
      <c r="AD96" s="187"/>
      <c r="AE96" s="184"/>
      <c r="AF96" s="188"/>
      <c r="AG96" s="112"/>
      <c r="AH96" s="112"/>
      <c r="AI96" s="112"/>
    </row>
    <row r="97" spans="2:35" ht="18" customHeight="1">
      <c r="B97" s="4"/>
      <c r="C97" s="5"/>
      <c r="D97" s="5"/>
      <c r="E97" s="480"/>
      <c r="F97" s="587"/>
      <c r="G97" s="535"/>
      <c r="H97" s="7"/>
      <c r="I97" s="3"/>
      <c r="J97" s="4"/>
      <c r="K97" s="5"/>
      <c r="L97" s="5"/>
      <c r="M97" s="5"/>
      <c r="N97" s="480"/>
      <c r="O97" s="535"/>
      <c r="P97" s="505"/>
      <c r="Q97" s="505"/>
      <c r="R97" s="291" t="str">
        <f t="shared" si="18"/>
        <v/>
      </c>
      <c r="S97" s="285" t="str">
        <f t="shared" si="19"/>
        <v/>
      </c>
      <c r="T97" s="402"/>
      <c r="U97" s="3"/>
      <c r="V97" s="184"/>
      <c r="W97" s="185"/>
      <c r="X97" s="181"/>
      <c r="Y97" s="182"/>
      <c r="Z97" s="182"/>
      <c r="AA97" s="182"/>
      <c r="AB97" s="183"/>
      <c r="AC97" s="186"/>
      <c r="AD97" s="187"/>
      <c r="AE97" s="184"/>
      <c r="AF97" s="188"/>
      <c r="AG97" s="112"/>
      <c r="AH97" s="112"/>
      <c r="AI97" s="112"/>
    </row>
    <row r="98" spans="2:35" ht="18" customHeight="1">
      <c r="B98" s="4"/>
      <c r="C98" s="5"/>
      <c r="D98" s="5"/>
      <c r="E98" s="480"/>
      <c r="F98" s="587"/>
      <c r="G98" s="535"/>
      <c r="H98" s="7"/>
      <c r="I98" s="3"/>
      <c r="J98" s="4"/>
      <c r="K98" s="5"/>
      <c r="L98" s="5"/>
      <c r="M98" s="5"/>
      <c r="N98" s="480"/>
      <c r="O98" s="535"/>
      <c r="P98" s="505"/>
      <c r="Q98" s="505"/>
      <c r="R98" s="291" t="str">
        <f t="shared" si="18"/>
        <v/>
      </c>
      <c r="S98" s="285" t="str">
        <f t="shared" si="19"/>
        <v/>
      </c>
      <c r="T98" s="402"/>
      <c r="U98" s="3"/>
      <c r="V98" s="184"/>
      <c r="W98" s="185"/>
      <c r="X98" s="181"/>
      <c r="Y98" s="182"/>
      <c r="Z98" s="182"/>
      <c r="AA98" s="182"/>
      <c r="AB98" s="183"/>
      <c r="AC98" s="186"/>
      <c r="AD98" s="187"/>
      <c r="AE98" s="184"/>
      <c r="AF98" s="188"/>
      <c r="AG98" s="112"/>
      <c r="AH98" s="112"/>
      <c r="AI98" s="112"/>
    </row>
    <row r="99" spans="2:35" ht="18" customHeight="1">
      <c r="B99" s="4"/>
      <c r="C99" s="5"/>
      <c r="D99" s="5"/>
      <c r="E99" s="480"/>
      <c r="F99" s="587"/>
      <c r="G99" s="535"/>
      <c r="H99" s="7"/>
      <c r="I99" s="3"/>
      <c r="J99" s="4"/>
      <c r="K99" s="5"/>
      <c r="L99" s="5"/>
      <c r="M99" s="5"/>
      <c r="N99" s="480"/>
      <c r="O99" s="535"/>
      <c r="P99" s="505"/>
      <c r="Q99" s="505"/>
      <c r="R99" s="291" t="str">
        <f t="shared" si="18"/>
        <v/>
      </c>
      <c r="S99" s="285" t="str">
        <f t="shared" si="19"/>
        <v/>
      </c>
      <c r="T99" s="402"/>
      <c r="U99" s="3"/>
      <c r="V99" s="184"/>
      <c r="W99" s="185"/>
      <c r="X99" s="181"/>
      <c r="Y99" s="182"/>
      <c r="Z99" s="182"/>
      <c r="AA99" s="182"/>
      <c r="AB99" s="183"/>
      <c r="AC99" s="186"/>
      <c r="AD99" s="187"/>
      <c r="AE99" s="184"/>
      <c r="AF99" s="188"/>
      <c r="AG99" s="112"/>
      <c r="AH99" s="112"/>
      <c r="AI99" s="112"/>
    </row>
    <row r="100" spans="2:35" ht="18" customHeight="1">
      <c r="B100" s="4"/>
      <c r="C100" s="5"/>
      <c r="D100" s="5"/>
      <c r="E100" s="480"/>
      <c r="F100" s="587"/>
      <c r="G100" s="535"/>
      <c r="H100" s="7"/>
      <c r="I100" s="3"/>
      <c r="J100" s="4"/>
      <c r="K100" s="5"/>
      <c r="L100" s="5"/>
      <c r="M100" s="5"/>
      <c r="N100" s="480"/>
      <c r="O100" s="535"/>
      <c r="P100" s="505"/>
      <c r="Q100" s="505"/>
      <c r="R100" s="291" t="str">
        <f t="shared" si="18"/>
        <v/>
      </c>
      <c r="S100" s="285" t="str">
        <f t="shared" si="19"/>
        <v/>
      </c>
      <c r="T100" s="402"/>
      <c r="U100" s="3"/>
      <c r="V100" s="184"/>
      <c r="W100" s="185"/>
      <c r="X100" s="181"/>
      <c r="Y100" s="182"/>
      <c r="Z100" s="182"/>
      <c r="AA100" s="182"/>
      <c r="AB100" s="183"/>
      <c r="AC100" s="186"/>
      <c r="AD100" s="187"/>
      <c r="AE100" s="184"/>
      <c r="AF100" s="188"/>
      <c r="AG100" s="112"/>
      <c r="AH100" s="112"/>
      <c r="AI100" s="112"/>
    </row>
    <row r="101" spans="2:35" ht="18" customHeight="1">
      <c r="B101" s="4"/>
      <c r="C101" s="5"/>
      <c r="D101" s="5"/>
      <c r="E101" s="480"/>
      <c r="F101" s="587"/>
      <c r="G101" s="535"/>
      <c r="H101" s="7"/>
      <c r="I101" s="3"/>
      <c r="J101" s="4"/>
      <c r="K101" s="5"/>
      <c r="L101" s="5"/>
      <c r="M101" s="5"/>
      <c r="N101" s="480"/>
      <c r="O101" s="535"/>
      <c r="P101" s="505"/>
      <c r="Q101" s="505"/>
      <c r="R101" s="291" t="str">
        <f t="shared" si="18"/>
        <v/>
      </c>
      <c r="S101" s="285" t="str">
        <f t="shared" si="19"/>
        <v/>
      </c>
      <c r="T101" s="402"/>
      <c r="U101" s="3"/>
      <c r="V101" s="184"/>
      <c r="W101" s="185"/>
      <c r="X101" s="181"/>
      <c r="Y101" s="182"/>
      <c r="Z101" s="182"/>
      <c r="AA101" s="182"/>
      <c r="AB101" s="183"/>
      <c r="AC101" s="186"/>
      <c r="AD101" s="187"/>
      <c r="AE101" s="184"/>
      <c r="AF101" s="188"/>
      <c r="AG101" s="112"/>
      <c r="AH101" s="112"/>
      <c r="AI101" s="112"/>
    </row>
    <row r="102" spans="2:35" ht="18" customHeight="1">
      <c r="B102" s="4"/>
      <c r="C102" s="5"/>
      <c r="D102" s="5"/>
      <c r="E102" s="480"/>
      <c r="F102" s="587"/>
      <c r="G102" s="535"/>
      <c r="H102" s="7"/>
      <c r="I102" s="3"/>
      <c r="J102" s="4"/>
      <c r="K102" s="5"/>
      <c r="L102" s="5"/>
      <c r="M102" s="5"/>
      <c r="N102" s="480"/>
      <c r="O102" s="535"/>
      <c r="P102" s="505"/>
      <c r="Q102" s="505"/>
      <c r="R102" s="291" t="str">
        <f t="shared" si="18"/>
        <v/>
      </c>
      <c r="S102" s="285" t="str">
        <f t="shared" si="19"/>
        <v/>
      </c>
      <c r="T102" s="402"/>
      <c r="U102" s="3"/>
      <c r="V102" s="184"/>
      <c r="W102" s="185"/>
      <c r="X102" s="181"/>
      <c r="Y102" s="182"/>
      <c r="Z102" s="182"/>
      <c r="AA102" s="182"/>
      <c r="AB102" s="183"/>
      <c r="AC102" s="186"/>
      <c r="AD102" s="187"/>
      <c r="AE102" s="184"/>
      <c r="AF102" s="188"/>
      <c r="AG102" s="112"/>
      <c r="AH102" s="112"/>
      <c r="AI102" s="112"/>
    </row>
    <row r="103" spans="2:35" ht="18" customHeight="1">
      <c r="B103" s="4"/>
      <c r="C103" s="5"/>
      <c r="D103" s="5"/>
      <c r="E103" s="480"/>
      <c r="F103" s="587"/>
      <c r="G103" s="535"/>
      <c r="H103" s="7"/>
      <c r="I103" s="3"/>
      <c r="J103" s="4"/>
      <c r="K103" s="5"/>
      <c r="L103" s="5"/>
      <c r="M103" s="5"/>
      <c r="N103" s="480"/>
      <c r="O103" s="535"/>
      <c r="P103" s="505"/>
      <c r="Q103" s="505"/>
      <c r="R103" s="291" t="str">
        <f t="shared" si="18"/>
        <v/>
      </c>
      <c r="S103" s="285" t="str">
        <f t="shared" si="19"/>
        <v/>
      </c>
      <c r="T103" s="402"/>
      <c r="V103" s="184"/>
      <c r="W103" s="185"/>
      <c r="X103" s="181"/>
      <c r="Y103" s="182"/>
      <c r="Z103" s="182"/>
      <c r="AA103" s="182"/>
      <c r="AB103" s="183"/>
      <c r="AC103" s="186"/>
      <c r="AD103" s="187"/>
      <c r="AE103" s="184"/>
      <c r="AF103" s="188"/>
      <c r="AG103" s="112"/>
      <c r="AH103" s="112"/>
      <c r="AI103" s="112"/>
    </row>
    <row r="104" spans="2:35" ht="18" customHeight="1">
      <c r="B104" s="4"/>
      <c r="C104" s="5"/>
      <c r="D104" s="5"/>
      <c r="E104" s="480"/>
      <c r="F104" s="587"/>
      <c r="G104" s="535"/>
      <c r="H104" s="7"/>
      <c r="I104" s="3"/>
      <c r="J104" s="4"/>
      <c r="K104" s="5"/>
      <c r="L104" s="5"/>
      <c r="M104" s="5"/>
      <c r="N104" s="480"/>
      <c r="O104" s="535"/>
      <c r="P104" s="505"/>
      <c r="Q104" s="505"/>
      <c r="R104" s="291" t="str">
        <f t="shared" si="18"/>
        <v/>
      </c>
      <c r="S104" s="285" t="str">
        <f t="shared" si="19"/>
        <v/>
      </c>
      <c r="T104" s="402"/>
      <c r="V104" s="184"/>
      <c r="W104" s="185"/>
      <c r="X104" s="181"/>
      <c r="Y104" s="182"/>
      <c r="Z104" s="182"/>
      <c r="AA104" s="182"/>
      <c r="AB104" s="183"/>
      <c r="AC104" s="186"/>
      <c r="AD104" s="187"/>
      <c r="AE104" s="184"/>
      <c r="AF104" s="188"/>
      <c r="AG104" s="112"/>
      <c r="AH104" s="112"/>
      <c r="AI104" s="112"/>
    </row>
    <row r="105" spans="2:35" ht="18" customHeight="1">
      <c r="B105" s="4"/>
      <c r="C105" s="5"/>
      <c r="D105" s="5"/>
      <c r="E105" s="480"/>
      <c r="F105" s="587"/>
      <c r="G105" s="535"/>
      <c r="H105" s="7"/>
      <c r="I105" s="3"/>
      <c r="J105" s="4"/>
      <c r="K105" s="5"/>
      <c r="L105" s="5"/>
      <c r="M105" s="5"/>
      <c r="N105" s="480"/>
      <c r="O105" s="535"/>
      <c r="P105" s="505"/>
      <c r="Q105" s="505"/>
      <c r="R105" s="291" t="str">
        <f t="shared" si="18"/>
        <v/>
      </c>
      <c r="S105" s="285" t="str">
        <f t="shared" si="19"/>
        <v/>
      </c>
      <c r="T105" s="402"/>
      <c r="V105" s="184"/>
      <c r="W105" s="185"/>
      <c r="X105" s="181"/>
      <c r="Y105" s="182"/>
      <c r="Z105" s="182"/>
      <c r="AA105" s="182"/>
      <c r="AB105" s="183"/>
      <c r="AC105" s="186"/>
      <c r="AD105" s="187"/>
      <c r="AE105" s="184"/>
      <c r="AF105" s="188"/>
      <c r="AG105" s="112"/>
      <c r="AH105" s="112"/>
      <c r="AI105" s="112"/>
    </row>
    <row r="106" spans="2:35" ht="18" customHeight="1">
      <c r="B106" s="4"/>
      <c r="C106" s="5"/>
      <c r="D106" s="5"/>
      <c r="E106" s="480"/>
      <c r="F106" s="587"/>
      <c r="G106" s="535"/>
      <c r="H106" s="7"/>
      <c r="I106" s="3"/>
      <c r="J106" s="4"/>
      <c r="K106" s="5"/>
      <c r="L106" s="5"/>
      <c r="M106" s="5"/>
      <c r="N106" s="480"/>
      <c r="O106" s="535"/>
      <c r="P106" s="505"/>
      <c r="Q106" s="505"/>
      <c r="R106" s="291" t="str">
        <f t="shared" si="18"/>
        <v/>
      </c>
      <c r="S106" s="285" t="str">
        <f t="shared" si="19"/>
        <v/>
      </c>
      <c r="T106" s="402"/>
      <c r="V106" s="184"/>
      <c r="W106" s="185"/>
      <c r="X106" s="181"/>
      <c r="Y106" s="182"/>
      <c r="Z106" s="182"/>
      <c r="AA106" s="182"/>
      <c r="AB106" s="183"/>
      <c r="AC106" s="186"/>
      <c r="AD106" s="187"/>
      <c r="AE106" s="184"/>
      <c r="AF106" s="188"/>
      <c r="AG106" s="112"/>
      <c r="AH106" s="112"/>
      <c r="AI106" s="112"/>
    </row>
    <row r="107" spans="2:35" ht="18" customHeight="1">
      <c r="B107" s="4"/>
      <c r="C107" s="5"/>
      <c r="D107" s="5"/>
      <c r="E107" s="480"/>
      <c r="F107" s="587"/>
      <c r="G107" s="535"/>
      <c r="H107" s="7"/>
      <c r="I107" s="3"/>
      <c r="J107" s="4"/>
      <c r="K107" s="5"/>
      <c r="L107" s="5"/>
      <c r="M107" s="5"/>
      <c r="N107" s="480"/>
      <c r="O107" s="535"/>
      <c r="P107" s="505"/>
      <c r="Q107" s="505"/>
      <c r="R107" s="291" t="str">
        <f t="shared" si="18"/>
        <v/>
      </c>
      <c r="S107" s="285" t="str">
        <f t="shared" si="19"/>
        <v/>
      </c>
      <c r="T107" s="402"/>
      <c r="V107" s="184"/>
      <c r="W107" s="185"/>
      <c r="X107" s="181"/>
      <c r="Y107" s="182"/>
      <c r="Z107" s="182"/>
      <c r="AA107" s="182"/>
      <c r="AB107" s="183"/>
      <c r="AC107" s="186"/>
      <c r="AD107" s="187"/>
      <c r="AE107" s="184"/>
      <c r="AF107" s="188"/>
      <c r="AG107" s="112"/>
      <c r="AH107" s="112"/>
      <c r="AI107" s="112"/>
    </row>
    <row r="108" spans="2:35" ht="18" customHeight="1">
      <c r="B108" s="4"/>
      <c r="C108" s="5"/>
      <c r="D108" s="5"/>
      <c r="E108" s="480"/>
      <c r="F108" s="587"/>
      <c r="G108" s="535"/>
      <c r="H108" s="7"/>
      <c r="I108" s="3"/>
      <c r="J108" s="4"/>
      <c r="K108" s="5"/>
      <c r="L108" s="5"/>
      <c r="M108" s="5"/>
      <c r="N108" s="480"/>
      <c r="O108" s="535"/>
      <c r="P108" s="505"/>
      <c r="Q108" s="505"/>
      <c r="R108" s="291" t="str">
        <f t="shared" si="18"/>
        <v/>
      </c>
      <c r="S108" s="285" t="str">
        <f t="shared" si="19"/>
        <v/>
      </c>
      <c r="T108" s="402"/>
      <c r="V108" s="184"/>
      <c r="W108" s="185"/>
      <c r="X108" s="181"/>
      <c r="Y108" s="182"/>
      <c r="Z108" s="182"/>
      <c r="AA108" s="182"/>
      <c r="AB108" s="183"/>
      <c r="AC108" s="186"/>
      <c r="AD108" s="187"/>
      <c r="AE108" s="184"/>
      <c r="AF108" s="188"/>
      <c r="AG108" s="112"/>
      <c r="AH108" s="112"/>
      <c r="AI108" s="112"/>
    </row>
    <row r="109" spans="2:35" ht="18" customHeight="1">
      <c r="B109" s="4"/>
      <c r="C109" s="5"/>
      <c r="D109" s="5"/>
      <c r="E109" s="480"/>
      <c r="F109" s="587"/>
      <c r="G109" s="535"/>
      <c r="H109" s="7"/>
      <c r="I109" s="3"/>
      <c r="J109" s="4"/>
      <c r="K109" s="5"/>
      <c r="L109" s="5"/>
      <c r="M109" s="5"/>
      <c r="N109" s="480"/>
      <c r="O109" s="535"/>
      <c r="P109" s="505"/>
      <c r="Q109" s="505"/>
      <c r="R109" s="291" t="str">
        <f t="shared" si="18"/>
        <v/>
      </c>
      <c r="S109" s="285" t="str">
        <f t="shared" si="19"/>
        <v/>
      </c>
      <c r="T109" s="402"/>
      <c r="V109" s="184"/>
      <c r="W109" s="185"/>
      <c r="X109" s="181"/>
      <c r="Y109" s="182"/>
      <c r="Z109" s="182"/>
      <c r="AA109" s="182"/>
      <c r="AB109" s="183"/>
      <c r="AC109" s="186"/>
      <c r="AD109" s="187"/>
      <c r="AE109" s="184"/>
      <c r="AF109" s="188"/>
      <c r="AG109" s="112"/>
      <c r="AH109" s="112"/>
      <c r="AI109" s="112"/>
    </row>
    <row r="110" spans="2:35" ht="18" customHeight="1">
      <c r="B110" s="4"/>
      <c r="C110" s="5"/>
      <c r="D110" s="5"/>
      <c r="E110" s="480"/>
      <c r="F110" s="587"/>
      <c r="G110" s="535"/>
      <c r="H110" s="7"/>
      <c r="I110" s="3"/>
      <c r="J110" s="4"/>
      <c r="K110" s="5"/>
      <c r="L110" s="5"/>
      <c r="M110" s="5"/>
      <c r="N110" s="480"/>
      <c r="O110" s="535"/>
      <c r="P110" s="505"/>
      <c r="Q110" s="505"/>
      <c r="R110" s="291" t="str">
        <f t="shared" si="18"/>
        <v/>
      </c>
      <c r="S110" s="285" t="str">
        <f t="shared" si="19"/>
        <v/>
      </c>
      <c r="T110" s="402"/>
      <c r="V110" s="184"/>
      <c r="W110" s="185"/>
      <c r="X110" s="181"/>
      <c r="Y110" s="182"/>
      <c r="Z110" s="182"/>
      <c r="AA110" s="182"/>
      <c r="AB110" s="183"/>
      <c r="AC110" s="186"/>
      <c r="AD110" s="187"/>
      <c r="AE110" s="184"/>
      <c r="AF110" s="188"/>
      <c r="AG110" s="112"/>
      <c r="AH110" s="112"/>
      <c r="AI110" s="112"/>
    </row>
    <row r="111" spans="2:35" ht="18" customHeight="1">
      <c r="B111" s="4"/>
      <c r="C111" s="5"/>
      <c r="D111" s="5"/>
      <c r="E111" s="480"/>
      <c r="F111" s="587"/>
      <c r="G111" s="535"/>
      <c r="H111" s="7"/>
      <c r="I111" s="3"/>
      <c r="J111" s="4"/>
      <c r="K111" s="5"/>
      <c r="L111" s="5"/>
      <c r="M111" s="5"/>
      <c r="N111" s="480"/>
      <c r="O111" s="535"/>
      <c r="P111" s="505"/>
      <c r="Q111" s="505"/>
      <c r="R111" s="291" t="str">
        <f t="shared" si="18"/>
        <v/>
      </c>
      <c r="S111" s="285" t="str">
        <f t="shared" si="19"/>
        <v/>
      </c>
      <c r="T111" s="402"/>
      <c r="V111" s="184"/>
      <c r="W111" s="185"/>
      <c r="X111" s="181"/>
      <c r="Y111" s="182"/>
      <c r="Z111" s="182"/>
      <c r="AA111" s="182"/>
      <c r="AB111" s="183"/>
      <c r="AC111" s="186"/>
      <c r="AD111" s="187"/>
      <c r="AE111" s="184"/>
      <c r="AF111" s="188"/>
      <c r="AG111" s="112"/>
      <c r="AH111" s="112"/>
      <c r="AI111" s="112"/>
    </row>
    <row r="112" spans="2:35" ht="18" customHeight="1">
      <c r="B112" s="4"/>
      <c r="C112" s="5"/>
      <c r="D112" s="5"/>
      <c r="E112" s="480"/>
      <c r="F112" s="587"/>
      <c r="G112" s="535"/>
      <c r="H112" s="7"/>
      <c r="I112" s="3"/>
      <c r="J112" s="4"/>
      <c r="K112" s="5"/>
      <c r="L112" s="5"/>
      <c r="M112" s="5"/>
      <c r="N112" s="480"/>
      <c r="O112" s="535"/>
      <c r="P112" s="505"/>
      <c r="Q112" s="505"/>
      <c r="R112" s="291" t="str">
        <f t="shared" si="18"/>
        <v/>
      </c>
      <c r="S112" s="285" t="str">
        <f t="shared" si="19"/>
        <v/>
      </c>
      <c r="T112" s="402"/>
      <c r="V112" s="184"/>
      <c r="W112" s="185"/>
      <c r="X112" s="181"/>
      <c r="Y112" s="182"/>
      <c r="Z112" s="182"/>
      <c r="AA112" s="182"/>
      <c r="AB112" s="183"/>
      <c r="AC112" s="186"/>
      <c r="AD112" s="187"/>
      <c r="AE112" s="184"/>
      <c r="AF112" s="188"/>
      <c r="AG112" s="112"/>
      <c r="AH112" s="112"/>
      <c r="AI112" s="112"/>
    </row>
    <row r="113" spans="2:35" ht="18" customHeight="1">
      <c r="B113" s="4"/>
      <c r="C113" s="5"/>
      <c r="D113" s="5"/>
      <c r="E113" s="480"/>
      <c r="F113" s="587"/>
      <c r="G113" s="535"/>
      <c r="H113" s="7"/>
      <c r="I113" s="3"/>
      <c r="J113" s="4"/>
      <c r="K113" s="5"/>
      <c r="L113" s="5"/>
      <c r="M113" s="5"/>
      <c r="N113" s="480"/>
      <c r="O113" s="535"/>
      <c r="P113" s="505"/>
      <c r="Q113" s="505"/>
      <c r="R113" s="291" t="str">
        <f t="shared" si="18"/>
        <v/>
      </c>
      <c r="S113" s="285" t="str">
        <f t="shared" si="19"/>
        <v/>
      </c>
      <c r="T113" s="402"/>
      <c r="V113" s="184"/>
      <c r="W113" s="185"/>
      <c r="X113" s="181"/>
      <c r="Y113" s="182"/>
      <c r="Z113" s="182"/>
      <c r="AA113" s="182"/>
      <c r="AB113" s="183"/>
      <c r="AC113" s="186"/>
      <c r="AD113" s="187"/>
      <c r="AE113" s="184"/>
      <c r="AF113" s="188"/>
      <c r="AG113" s="112"/>
      <c r="AH113" s="112"/>
      <c r="AI113" s="112"/>
    </row>
    <row r="114" spans="2:35" ht="18" customHeight="1">
      <c r="B114" s="4"/>
      <c r="C114" s="5"/>
      <c r="D114" s="5"/>
      <c r="E114" s="480"/>
      <c r="F114" s="587"/>
      <c r="G114" s="535"/>
      <c r="H114" s="7"/>
      <c r="I114" s="3"/>
      <c r="J114" s="4"/>
      <c r="K114" s="5"/>
      <c r="L114" s="5"/>
      <c r="M114" s="5"/>
      <c r="N114" s="480"/>
      <c r="O114" s="535"/>
      <c r="P114" s="505"/>
      <c r="Q114" s="505"/>
      <c r="R114" s="291" t="str">
        <f t="shared" si="18"/>
        <v/>
      </c>
      <c r="S114" s="285" t="str">
        <f t="shared" si="19"/>
        <v/>
      </c>
      <c r="T114" s="402"/>
      <c r="V114" s="184"/>
      <c r="W114" s="185"/>
      <c r="X114" s="181"/>
      <c r="Y114" s="182"/>
      <c r="Z114" s="182"/>
      <c r="AA114" s="182"/>
      <c r="AB114" s="183"/>
      <c r="AC114" s="186"/>
      <c r="AD114" s="187"/>
      <c r="AE114" s="184"/>
      <c r="AF114" s="188"/>
      <c r="AG114" s="112"/>
      <c r="AH114" s="112"/>
      <c r="AI114" s="112"/>
    </row>
    <row r="115" spans="2:35" ht="18" customHeight="1">
      <c r="B115" s="4"/>
      <c r="C115" s="5"/>
      <c r="D115" s="5"/>
      <c r="E115" s="480"/>
      <c r="F115" s="587"/>
      <c r="G115" s="535"/>
      <c r="H115" s="7"/>
      <c r="I115" s="3"/>
      <c r="J115" s="4"/>
      <c r="K115" s="5"/>
      <c r="L115" s="5"/>
      <c r="M115" s="5"/>
      <c r="N115" s="480"/>
      <c r="O115" s="535"/>
      <c r="P115" s="505"/>
      <c r="Q115" s="505"/>
      <c r="R115" s="291" t="str">
        <f t="shared" si="18"/>
        <v/>
      </c>
      <c r="S115" s="285" t="str">
        <f t="shared" si="19"/>
        <v/>
      </c>
      <c r="T115" s="402"/>
      <c r="V115" s="184"/>
      <c r="W115" s="185"/>
      <c r="X115" s="181"/>
      <c r="Y115" s="182"/>
      <c r="Z115" s="182"/>
      <c r="AA115" s="182"/>
      <c r="AB115" s="183"/>
      <c r="AC115" s="186"/>
      <c r="AD115" s="187"/>
      <c r="AE115" s="184"/>
      <c r="AF115" s="188"/>
      <c r="AG115" s="112"/>
      <c r="AH115" s="112"/>
      <c r="AI115" s="112"/>
    </row>
    <row r="116" spans="2:35" ht="18" customHeight="1">
      <c r="B116" s="4"/>
      <c r="C116" s="5"/>
      <c r="D116" s="5"/>
      <c r="E116" s="480"/>
      <c r="F116" s="587"/>
      <c r="G116" s="535"/>
      <c r="H116" s="7"/>
      <c r="I116" s="3"/>
      <c r="J116" s="4"/>
      <c r="K116" s="5"/>
      <c r="L116" s="5"/>
      <c r="M116" s="5"/>
      <c r="N116" s="480"/>
      <c r="O116" s="535"/>
      <c r="P116" s="505"/>
      <c r="Q116" s="505"/>
      <c r="R116" s="291" t="str">
        <f t="shared" si="18"/>
        <v/>
      </c>
      <c r="S116" s="285" t="str">
        <f t="shared" si="19"/>
        <v/>
      </c>
      <c r="T116" s="402"/>
      <c r="V116" s="184"/>
      <c r="W116" s="185"/>
      <c r="X116" s="181"/>
      <c r="Y116" s="182"/>
      <c r="Z116" s="182"/>
      <c r="AA116" s="182"/>
      <c r="AB116" s="183"/>
      <c r="AC116" s="186"/>
      <c r="AD116" s="187"/>
      <c r="AE116" s="184"/>
      <c r="AF116" s="188"/>
      <c r="AG116" s="112"/>
      <c r="AH116" s="112"/>
      <c r="AI116" s="112"/>
    </row>
    <row r="117" spans="2:35" ht="18" customHeight="1">
      <c r="B117" s="4"/>
      <c r="C117" s="5"/>
      <c r="D117" s="5"/>
      <c r="E117" s="480"/>
      <c r="F117" s="587"/>
      <c r="G117" s="535"/>
      <c r="H117" s="7"/>
      <c r="I117" s="3"/>
      <c r="J117" s="4"/>
      <c r="K117" s="5"/>
      <c r="L117" s="5"/>
      <c r="M117" s="5"/>
      <c r="N117" s="480"/>
      <c r="O117" s="535"/>
      <c r="P117" s="505"/>
      <c r="Q117" s="505"/>
      <c r="R117" s="291" t="str">
        <f t="shared" si="18"/>
        <v/>
      </c>
      <c r="S117" s="285" t="str">
        <f t="shared" si="19"/>
        <v/>
      </c>
      <c r="T117" s="402"/>
      <c r="V117" s="184"/>
      <c r="W117" s="185"/>
      <c r="X117" s="181"/>
      <c r="Y117" s="182"/>
      <c r="Z117" s="182"/>
      <c r="AA117" s="182"/>
      <c r="AB117" s="183"/>
      <c r="AC117" s="186"/>
      <c r="AD117" s="187"/>
      <c r="AE117" s="184"/>
      <c r="AF117" s="188"/>
      <c r="AG117" s="112"/>
      <c r="AH117" s="112"/>
      <c r="AI117" s="112"/>
    </row>
    <row r="118" spans="2:35" ht="18" customHeight="1">
      <c r="B118" s="4"/>
      <c r="C118" s="5"/>
      <c r="D118" s="5"/>
      <c r="E118" s="480"/>
      <c r="F118" s="587"/>
      <c r="G118" s="535"/>
      <c r="H118" s="7"/>
      <c r="I118" s="3"/>
      <c r="J118" s="4"/>
      <c r="K118" s="5"/>
      <c r="L118" s="5"/>
      <c r="M118" s="5"/>
      <c r="N118" s="480"/>
      <c r="O118" s="535"/>
      <c r="P118" s="505"/>
      <c r="Q118" s="505"/>
      <c r="R118" s="291" t="str">
        <f t="shared" si="18"/>
        <v/>
      </c>
      <c r="S118" s="285" t="str">
        <f t="shared" si="19"/>
        <v/>
      </c>
      <c r="T118" s="402"/>
      <c r="V118" s="184"/>
      <c r="W118" s="185"/>
      <c r="X118" s="181"/>
      <c r="Y118" s="182"/>
      <c r="Z118" s="182"/>
      <c r="AA118" s="182"/>
      <c r="AB118" s="183"/>
      <c r="AC118" s="186"/>
      <c r="AD118" s="187"/>
      <c r="AE118" s="184"/>
      <c r="AF118" s="188"/>
      <c r="AG118" s="112"/>
      <c r="AH118" s="112"/>
      <c r="AI118" s="112"/>
    </row>
    <row r="119" spans="2:35" ht="18" customHeight="1">
      <c r="B119" s="4"/>
      <c r="C119" s="5"/>
      <c r="D119" s="5"/>
      <c r="E119" s="480"/>
      <c r="F119" s="587"/>
      <c r="G119" s="535"/>
      <c r="H119" s="7"/>
      <c r="I119" s="3"/>
      <c r="J119" s="4"/>
      <c r="K119" s="5"/>
      <c r="L119" s="5"/>
      <c r="M119" s="5"/>
      <c r="N119" s="480"/>
      <c r="O119" s="535"/>
      <c r="P119" s="505"/>
      <c r="Q119" s="505"/>
      <c r="R119" s="291" t="str">
        <f t="shared" si="18"/>
        <v/>
      </c>
      <c r="S119" s="285" t="str">
        <f t="shared" si="19"/>
        <v/>
      </c>
      <c r="T119" s="402"/>
      <c r="V119" s="184"/>
      <c r="W119" s="185"/>
      <c r="X119" s="181"/>
      <c r="Y119" s="182"/>
      <c r="Z119" s="182"/>
      <c r="AA119" s="182"/>
      <c r="AB119" s="183"/>
      <c r="AC119" s="186"/>
      <c r="AD119" s="187"/>
      <c r="AE119" s="184"/>
      <c r="AF119" s="188"/>
      <c r="AG119" s="112"/>
      <c r="AH119" s="112"/>
      <c r="AI119" s="112"/>
    </row>
    <row r="120" spans="2:35" ht="18" customHeight="1">
      <c r="B120" s="4"/>
      <c r="C120" s="5"/>
      <c r="D120" s="5"/>
      <c r="E120" s="480"/>
      <c r="F120" s="587"/>
      <c r="G120" s="535"/>
      <c r="H120" s="7"/>
      <c r="I120" s="3"/>
      <c r="J120" s="4"/>
      <c r="K120" s="5"/>
      <c r="L120" s="5"/>
      <c r="M120" s="5"/>
      <c r="N120" s="480"/>
      <c r="O120" s="535"/>
      <c r="P120" s="505"/>
      <c r="Q120" s="505"/>
      <c r="R120" s="291" t="str">
        <f t="shared" si="18"/>
        <v/>
      </c>
      <c r="S120" s="285" t="str">
        <f t="shared" si="19"/>
        <v/>
      </c>
      <c r="T120" s="402"/>
      <c r="V120" s="184"/>
      <c r="W120" s="185"/>
      <c r="X120" s="181"/>
      <c r="Y120" s="182"/>
      <c r="Z120" s="182"/>
      <c r="AA120" s="182"/>
      <c r="AB120" s="183"/>
      <c r="AC120" s="186"/>
      <c r="AD120" s="187"/>
      <c r="AE120" s="184"/>
      <c r="AF120" s="188"/>
      <c r="AG120" s="112"/>
      <c r="AH120" s="112"/>
      <c r="AI120" s="112"/>
    </row>
    <row r="121" spans="2:35" ht="18" customHeight="1">
      <c r="B121" s="4"/>
      <c r="C121" s="5"/>
      <c r="D121" s="5"/>
      <c r="E121" s="480"/>
      <c r="F121" s="587"/>
      <c r="G121" s="535"/>
      <c r="H121" s="7"/>
      <c r="I121" s="3"/>
      <c r="J121" s="4"/>
      <c r="K121" s="5"/>
      <c r="L121" s="5"/>
      <c r="M121" s="5"/>
      <c r="N121" s="480"/>
      <c r="O121" s="535"/>
      <c r="P121" s="505"/>
      <c r="Q121" s="505"/>
      <c r="R121" s="291" t="str">
        <f t="shared" si="18"/>
        <v/>
      </c>
      <c r="S121" s="285" t="str">
        <f t="shared" si="19"/>
        <v/>
      </c>
      <c r="T121" s="402"/>
      <c r="V121" s="184"/>
      <c r="W121" s="185"/>
      <c r="X121" s="181"/>
      <c r="Y121" s="182"/>
      <c r="Z121" s="182"/>
      <c r="AA121" s="182"/>
      <c r="AB121" s="183"/>
      <c r="AC121" s="186"/>
      <c r="AD121" s="187"/>
      <c r="AE121" s="184"/>
      <c r="AF121" s="188"/>
      <c r="AG121" s="112"/>
      <c r="AH121" s="112"/>
      <c r="AI121" s="112"/>
    </row>
    <row r="122" spans="2:35" ht="18" customHeight="1">
      <c r="B122" s="4"/>
      <c r="C122" s="5"/>
      <c r="D122" s="5"/>
      <c r="E122" s="480"/>
      <c r="F122" s="587"/>
      <c r="G122" s="535"/>
      <c r="H122" s="7"/>
      <c r="I122" s="3"/>
      <c r="J122" s="4"/>
      <c r="K122" s="5"/>
      <c r="L122" s="5"/>
      <c r="M122" s="5"/>
      <c r="N122" s="480"/>
      <c r="O122" s="535"/>
      <c r="P122" s="505"/>
      <c r="Q122" s="505"/>
      <c r="R122" s="291" t="str">
        <f t="shared" si="18"/>
        <v/>
      </c>
      <c r="S122" s="285" t="str">
        <f t="shared" si="19"/>
        <v/>
      </c>
      <c r="T122" s="402"/>
      <c r="V122" s="184"/>
      <c r="W122" s="185"/>
      <c r="X122" s="181"/>
      <c r="Y122" s="182"/>
      <c r="Z122" s="182"/>
      <c r="AA122" s="182"/>
      <c r="AB122" s="183"/>
      <c r="AC122" s="186"/>
      <c r="AD122" s="187"/>
      <c r="AE122" s="184"/>
      <c r="AF122" s="188"/>
      <c r="AG122" s="112"/>
      <c r="AH122" s="112"/>
      <c r="AI122" s="112"/>
    </row>
    <row r="123" spans="2:35" ht="18" customHeight="1">
      <c r="B123" s="4"/>
      <c r="C123" s="5"/>
      <c r="D123" s="5"/>
      <c r="E123" s="480"/>
      <c r="F123" s="587"/>
      <c r="G123" s="535"/>
      <c r="H123" s="7"/>
      <c r="I123" s="3"/>
      <c r="J123" s="4"/>
      <c r="K123" s="5"/>
      <c r="L123" s="5"/>
      <c r="M123" s="5"/>
      <c r="N123" s="480"/>
      <c r="O123" s="535"/>
      <c r="P123" s="505"/>
      <c r="Q123" s="505"/>
      <c r="R123" s="291" t="str">
        <f t="shared" si="18"/>
        <v/>
      </c>
      <c r="S123" s="285" t="str">
        <f t="shared" si="19"/>
        <v/>
      </c>
      <c r="T123" s="402"/>
      <c r="V123" s="184"/>
      <c r="W123" s="185"/>
      <c r="X123" s="181"/>
      <c r="Y123" s="182"/>
      <c r="Z123" s="182"/>
      <c r="AA123" s="182"/>
      <c r="AB123" s="183"/>
      <c r="AC123" s="186"/>
      <c r="AD123" s="187"/>
      <c r="AE123" s="184"/>
      <c r="AF123" s="188"/>
      <c r="AG123" s="112"/>
      <c r="AH123" s="112"/>
      <c r="AI123" s="112"/>
    </row>
    <row r="124" spans="2:35" ht="18" customHeight="1">
      <c r="B124" s="4"/>
      <c r="C124" s="5"/>
      <c r="D124" s="5"/>
      <c r="E124" s="480"/>
      <c r="F124" s="587"/>
      <c r="G124" s="535"/>
      <c r="H124" s="7"/>
      <c r="I124" s="3"/>
      <c r="J124" s="4"/>
      <c r="K124" s="5"/>
      <c r="L124" s="5"/>
      <c r="M124" s="5"/>
      <c r="N124" s="480"/>
      <c r="O124" s="535"/>
      <c r="P124" s="505"/>
      <c r="Q124" s="505"/>
      <c r="R124" s="291" t="str">
        <f t="shared" si="18"/>
        <v/>
      </c>
      <c r="S124" s="285" t="str">
        <f t="shared" si="19"/>
        <v/>
      </c>
      <c r="T124" s="402"/>
      <c r="V124" s="184"/>
      <c r="W124" s="185"/>
      <c r="X124" s="181"/>
      <c r="Y124" s="182"/>
      <c r="Z124" s="182"/>
      <c r="AA124" s="182"/>
      <c r="AB124" s="183"/>
      <c r="AC124" s="186"/>
      <c r="AD124" s="187"/>
      <c r="AE124" s="184"/>
      <c r="AF124" s="188"/>
      <c r="AG124" s="112"/>
      <c r="AH124" s="112"/>
      <c r="AI124" s="112"/>
    </row>
    <row r="125" spans="2:35" ht="18" customHeight="1">
      <c r="B125" s="4"/>
      <c r="C125" s="5"/>
      <c r="D125" s="5"/>
      <c r="E125" s="480"/>
      <c r="F125" s="587"/>
      <c r="G125" s="535"/>
      <c r="H125" s="7"/>
      <c r="I125" s="3"/>
      <c r="J125" s="4"/>
      <c r="K125" s="5"/>
      <c r="L125" s="5"/>
      <c r="M125" s="5"/>
      <c r="N125" s="480"/>
      <c r="O125" s="535"/>
      <c r="P125" s="505"/>
      <c r="Q125" s="505"/>
      <c r="R125" s="291" t="str">
        <f t="shared" si="18"/>
        <v/>
      </c>
      <c r="S125" s="285" t="str">
        <f t="shared" si="19"/>
        <v/>
      </c>
      <c r="T125" s="402"/>
      <c r="V125" s="184"/>
      <c r="W125" s="185"/>
      <c r="X125" s="181"/>
      <c r="Y125" s="182"/>
      <c r="Z125" s="182"/>
      <c r="AA125" s="182"/>
      <c r="AB125" s="183"/>
      <c r="AC125" s="186"/>
      <c r="AD125" s="187"/>
      <c r="AE125" s="184"/>
      <c r="AF125" s="188"/>
      <c r="AG125" s="112"/>
      <c r="AH125" s="112"/>
      <c r="AI125" s="112"/>
    </row>
    <row r="126" spans="2:35" ht="18" customHeight="1">
      <c r="B126" s="4"/>
      <c r="C126" s="5"/>
      <c r="D126" s="5"/>
      <c r="E126" s="480"/>
      <c r="F126" s="587"/>
      <c r="G126" s="535"/>
      <c r="H126" s="7"/>
      <c r="I126" s="3"/>
      <c r="J126" s="4"/>
      <c r="K126" s="5"/>
      <c r="L126" s="5"/>
      <c r="M126" s="5"/>
      <c r="N126" s="480"/>
      <c r="O126" s="535"/>
      <c r="P126" s="505"/>
      <c r="Q126" s="505"/>
      <c r="R126" s="291" t="str">
        <f t="shared" si="18"/>
        <v/>
      </c>
      <c r="S126" s="285" t="str">
        <f t="shared" si="19"/>
        <v/>
      </c>
      <c r="T126" s="402"/>
      <c r="V126" s="184"/>
      <c r="W126" s="185"/>
      <c r="X126" s="181"/>
      <c r="Y126" s="182"/>
      <c r="Z126" s="182"/>
      <c r="AA126" s="182"/>
      <c r="AB126" s="183"/>
      <c r="AC126" s="186"/>
      <c r="AD126" s="187"/>
      <c r="AE126" s="184"/>
      <c r="AF126" s="188"/>
      <c r="AG126" s="112"/>
      <c r="AH126" s="112"/>
      <c r="AI126" s="112"/>
    </row>
    <row r="127" spans="2:35" ht="18" customHeight="1">
      <c r="B127" s="4"/>
      <c r="C127" s="5"/>
      <c r="D127" s="5"/>
      <c r="E127" s="480"/>
      <c r="F127" s="587"/>
      <c r="G127" s="535"/>
      <c r="H127" s="7"/>
      <c r="I127" s="3"/>
      <c r="J127" s="4"/>
      <c r="K127" s="5"/>
      <c r="L127" s="5"/>
      <c r="M127" s="5"/>
      <c r="N127" s="480"/>
      <c r="O127" s="535"/>
      <c r="P127" s="505"/>
      <c r="Q127" s="505"/>
      <c r="R127" s="291" t="str">
        <f t="shared" si="18"/>
        <v/>
      </c>
      <c r="S127" s="285" t="str">
        <f t="shared" si="19"/>
        <v/>
      </c>
      <c r="T127" s="402"/>
      <c r="V127" s="184"/>
      <c r="W127" s="185"/>
      <c r="X127" s="181"/>
      <c r="Y127" s="182"/>
      <c r="Z127" s="182"/>
      <c r="AA127" s="182"/>
      <c r="AB127" s="183"/>
      <c r="AC127" s="186"/>
      <c r="AD127" s="187"/>
      <c r="AE127" s="184"/>
      <c r="AF127" s="188"/>
      <c r="AG127" s="112"/>
      <c r="AH127" s="112"/>
      <c r="AI127" s="112"/>
    </row>
    <row r="128" spans="2:35" ht="18" customHeight="1">
      <c r="B128" s="4"/>
      <c r="C128" s="5"/>
      <c r="D128" s="5"/>
      <c r="E128" s="480"/>
      <c r="F128" s="587"/>
      <c r="G128" s="535"/>
      <c r="H128" s="7"/>
      <c r="I128" s="3"/>
      <c r="J128" s="4"/>
      <c r="K128" s="5"/>
      <c r="L128" s="5"/>
      <c r="M128" s="5"/>
      <c r="N128" s="480"/>
      <c r="O128" s="535"/>
      <c r="P128" s="505"/>
      <c r="Q128" s="505"/>
      <c r="R128" s="291" t="str">
        <f t="shared" si="18"/>
        <v/>
      </c>
      <c r="S128" s="285" t="str">
        <f t="shared" si="19"/>
        <v/>
      </c>
      <c r="T128" s="402"/>
      <c r="V128" s="184"/>
      <c r="W128" s="185"/>
      <c r="X128" s="181"/>
      <c r="Y128" s="182"/>
      <c r="Z128" s="182"/>
      <c r="AA128" s="182"/>
      <c r="AB128" s="183"/>
      <c r="AC128" s="186"/>
      <c r="AD128" s="187"/>
      <c r="AE128" s="184"/>
      <c r="AF128" s="188"/>
      <c r="AG128" s="112"/>
      <c r="AH128" s="112"/>
      <c r="AI128" s="112"/>
    </row>
    <row r="129" spans="2:35" ht="18" customHeight="1">
      <c r="B129" s="4"/>
      <c r="C129" s="5"/>
      <c r="D129" s="5"/>
      <c r="E129" s="480"/>
      <c r="F129" s="587"/>
      <c r="G129" s="535"/>
      <c r="H129" s="7"/>
      <c r="I129" s="3"/>
      <c r="J129" s="4"/>
      <c r="K129" s="5"/>
      <c r="L129" s="5"/>
      <c r="M129" s="5"/>
      <c r="N129" s="480"/>
      <c r="O129" s="535"/>
      <c r="P129" s="505"/>
      <c r="Q129" s="505"/>
      <c r="R129" s="291" t="str">
        <f t="shared" si="18"/>
        <v/>
      </c>
      <c r="S129" s="285" t="str">
        <f t="shared" si="19"/>
        <v/>
      </c>
      <c r="T129" s="402"/>
      <c r="V129" s="184"/>
      <c r="W129" s="185"/>
      <c r="X129" s="181"/>
      <c r="Y129" s="182"/>
      <c r="Z129" s="182"/>
      <c r="AA129" s="182"/>
      <c r="AB129" s="183"/>
      <c r="AC129" s="186"/>
      <c r="AD129" s="187"/>
      <c r="AE129" s="184"/>
      <c r="AF129" s="188"/>
      <c r="AG129" s="112"/>
      <c r="AH129" s="112"/>
      <c r="AI129" s="112"/>
    </row>
    <row r="130" spans="2:35" ht="18" customHeight="1">
      <c r="B130" s="4"/>
      <c r="C130" s="5"/>
      <c r="D130" s="5"/>
      <c r="E130" s="480"/>
      <c r="F130" s="587"/>
      <c r="G130" s="535"/>
      <c r="H130" s="7"/>
      <c r="I130" s="3"/>
      <c r="J130" s="4"/>
      <c r="K130" s="5"/>
      <c r="L130" s="5"/>
      <c r="M130" s="5"/>
      <c r="N130" s="480"/>
      <c r="O130" s="535"/>
      <c r="P130" s="505"/>
      <c r="Q130" s="505"/>
      <c r="R130" s="291" t="str">
        <f t="shared" si="18"/>
        <v/>
      </c>
      <c r="S130" s="285" t="str">
        <f t="shared" si="19"/>
        <v/>
      </c>
      <c r="T130" s="402"/>
      <c r="V130" s="184"/>
      <c r="W130" s="185"/>
      <c r="X130" s="181"/>
      <c r="Y130" s="182"/>
      <c r="Z130" s="182"/>
      <c r="AA130" s="182"/>
      <c r="AB130" s="183"/>
      <c r="AC130" s="186"/>
      <c r="AD130" s="187"/>
      <c r="AE130" s="184"/>
      <c r="AF130" s="187"/>
      <c r="AG130" s="112"/>
      <c r="AH130" s="112"/>
      <c r="AI130" s="112"/>
    </row>
    <row r="131" spans="2:35" ht="18" customHeight="1">
      <c r="B131" s="4"/>
      <c r="C131" s="5"/>
      <c r="D131" s="5"/>
      <c r="E131" s="480"/>
      <c r="F131" s="587"/>
      <c r="G131" s="535"/>
      <c r="H131" s="7"/>
      <c r="I131" s="3"/>
      <c r="J131" s="4"/>
      <c r="K131" s="5"/>
      <c r="L131" s="5"/>
      <c r="M131" s="5"/>
      <c r="N131" s="480"/>
      <c r="O131" s="535"/>
      <c r="P131" s="505"/>
      <c r="Q131" s="505"/>
      <c r="R131" s="291" t="str">
        <f t="shared" si="18"/>
        <v/>
      </c>
      <c r="S131" s="285" t="str">
        <f t="shared" si="19"/>
        <v/>
      </c>
      <c r="T131" s="402"/>
      <c r="V131" s="184"/>
      <c r="W131" s="185"/>
      <c r="X131" s="181"/>
      <c r="Y131" s="182"/>
      <c r="Z131" s="182"/>
      <c r="AA131" s="182"/>
      <c r="AB131" s="183"/>
      <c r="AC131" s="186"/>
      <c r="AD131" s="187"/>
      <c r="AE131" s="184"/>
      <c r="AF131" s="187"/>
      <c r="AG131" s="112"/>
      <c r="AH131" s="112"/>
      <c r="AI131" s="112"/>
    </row>
    <row r="132" spans="2:35" ht="18" customHeight="1">
      <c r="B132" s="4"/>
      <c r="C132" s="5"/>
      <c r="D132" s="5"/>
      <c r="E132" s="480"/>
      <c r="F132" s="587"/>
      <c r="G132" s="535"/>
      <c r="H132" s="7"/>
      <c r="I132" s="3"/>
      <c r="J132" s="4"/>
      <c r="K132" s="5"/>
      <c r="L132" s="5"/>
      <c r="M132" s="5"/>
      <c r="N132" s="480"/>
      <c r="O132" s="535"/>
      <c r="P132" s="505"/>
      <c r="Q132" s="505"/>
      <c r="R132" s="291" t="str">
        <f t="shared" si="18"/>
        <v/>
      </c>
      <c r="S132" s="285" t="str">
        <f t="shared" si="19"/>
        <v/>
      </c>
      <c r="T132" s="402"/>
      <c r="V132" s="184"/>
      <c r="W132" s="185"/>
      <c r="X132" s="181"/>
      <c r="Y132" s="182"/>
      <c r="Z132" s="182"/>
      <c r="AA132" s="182"/>
      <c r="AB132" s="183"/>
      <c r="AC132" s="186"/>
      <c r="AD132" s="187"/>
      <c r="AE132" s="184"/>
      <c r="AF132" s="187"/>
      <c r="AG132" s="112"/>
      <c r="AH132" s="112"/>
      <c r="AI132" s="112"/>
    </row>
    <row r="133" spans="2:35" ht="18" customHeight="1">
      <c r="B133" s="4"/>
      <c r="C133" s="5"/>
      <c r="D133" s="5"/>
      <c r="E133" s="480"/>
      <c r="F133" s="587"/>
      <c r="G133" s="535"/>
      <c r="H133" s="7"/>
      <c r="I133" s="3"/>
      <c r="J133" s="4"/>
      <c r="K133" s="5"/>
      <c r="L133" s="5"/>
      <c r="M133" s="5"/>
      <c r="N133" s="480"/>
      <c r="O133" s="535"/>
      <c r="P133" s="505"/>
      <c r="Q133" s="505"/>
      <c r="R133" s="291" t="str">
        <f t="shared" si="18"/>
        <v/>
      </c>
      <c r="S133" s="285" t="str">
        <f t="shared" si="19"/>
        <v/>
      </c>
      <c r="T133" s="402"/>
      <c r="V133" s="184"/>
      <c r="W133" s="185"/>
      <c r="X133" s="181"/>
      <c r="Y133" s="182"/>
      <c r="Z133" s="182"/>
      <c r="AA133" s="182"/>
      <c r="AB133" s="183"/>
      <c r="AC133" s="186"/>
      <c r="AD133" s="187"/>
      <c r="AE133" s="184"/>
      <c r="AF133" s="187"/>
      <c r="AG133" s="112"/>
      <c r="AH133" s="112"/>
      <c r="AI133" s="112"/>
    </row>
    <row r="134" spans="2:35" ht="18" customHeight="1">
      <c r="B134" s="4"/>
      <c r="C134" s="5"/>
      <c r="D134" s="5"/>
      <c r="E134" s="480"/>
      <c r="F134" s="587"/>
      <c r="G134" s="535"/>
      <c r="H134" s="7"/>
      <c r="I134" s="3"/>
      <c r="J134" s="4"/>
      <c r="K134" s="5"/>
      <c r="L134" s="5"/>
      <c r="M134" s="5"/>
      <c r="N134" s="480"/>
      <c r="O134" s="535"/>
      <c r="P134" s="505"/>
      <c r="Q134" s="505"/>
      <c r="R134" s="291" t="str">
        <f t="shared" si="18"/>
        <v/>
      </c>
      <c r="S134" s="285" t="str">
        <f t="shared" si="19"/>
        <v/>
      </c>
      <c r="T134" s="402"/>
      <c r="V134" s="184"/>
      <c r="W134" s="185"/>
      <c r="X134" s="181"/>
      <c r="Y134" s="182"/>
      <c r="Z134" s="182"/>
      <c r="AA134" s="182"/>
      <c r="AB134" s="183"/>
      <c r="AC134" s="186"/>
      <c r="AD134" s="187"/>
      <c r="AE134" s="184"/>
      <c r="AF134" s="187"/>
      <c r="AG134" s="112"/>
      <c r="AH134" s="112"/>
      <c r="AI134" s="112"/>
    </row>
    <row r="135" spans="2:35" ht="18" customHeight="1">
      <c r="B135" s="4"/>
      <c r="C135" s="5"/>
      <c r="D135" s="5"/>
      <c r="E135" s="480"/>
      <c r="F135" s="587"/>
      <c r="G135" s="535"/>
      <c r="H135" s="7"/>
      <c r="I135" s="3"/>
      <c r="J135" s="4"/>
      <c r="K135" s="5"/>
      <c r="L135" s="5"/>
      <c r="M135" s="5"/>
      <c r="N135" s="480"/>
      <c r="O135" s="535"/>
      <c r="P135" s="505"/>
      <c r="Q135" s="505"/>
      <c r="R135" s="291" t="str">
        <f t="shared" si="18"/>
        <v/>
      </c>
      <c r="S135" s="285" t="str">
        <f t="shared" si="19"/>
        <v/>
      </c>
      <c r="T135" s="402"/>
      <c r="V135" s="184"/>
      <c r="W135" s="185"/>
      <c r="X135" s="181"/>
      <c r="Y135" s="182"/>
      <c r="Z135" s="182"/>
      <c r="AA135" s="182"/>
      <c r="AB135" s="183"/>
      <c r="AC135" s="186"/>
      <c r="AD135" s="187"/>
      <c r="AE135" s="184"/>
      <c r="AF135" s="187"/>
      <c r="AG135" s="112"/>
      <c r="AH135" s="112"/>
      <c r="AI135" s="112"/>
    </row>
    <row r="136" spans="2:35" ht="18" customHeight="1">
      <c r="B136" s="4"/>
      <c r="C136" s="5"/>
      <c r="D136" s="5"/>
      <c r="E136" s="480"/>
      <c r="F136" s="587"/>
      <c r="G136" s="535"/>
      <c r="H136" s="7"/>
      <c r="I136" s="3"/>
      <c r="J136" s="4"/>
      <c r="K136" s="5"/>
      <c r="L136" s="5"/>
      <c r="M136" s="5"/>
      <c r="N136" s="480"/>
      <c r="O136" s="535"/>
      <c r="P136" s="505"/>
      <c r="Q136" s="505"/>
      <c r="R136" s="291" t="str">
        <f t="shared" si="18"/>
        <v/>
      </c>
      <c r="S136" s="285" t="str">
        <f t="shared" si="19"/>
        <v/>
      </c>
      <c r="T136" s="402"/>
      <c r="V136" s="184"/>
      <c r="W136" s="185"/>
      <c r="X136" s="181"/>
      <c r="Y136" s="182"/>
      <c r="Z136" s="182"/>
      <c r="AA136" s="182"/>
      <c r="AB136" s="183"/>
      <c r="AC136" s="186"/>
      <c r="AD136" s="187"/>
      <c r="AE136" s="184"/>
      <c r="AF136" s="187"/>
      <c r="AG136" s="112"/>
      <c r="AH136" s="112"/>
      <c r="AI136" s="112"/>
    </row>
    <row r="137" spans="2:35" ht="18" customHeight="1">
      <c r="B137" s="4"/>
      <c r="C137" s="5"/>
      <c r="D137" s="5"/>
      <c r="E137" s="480"/>
      <c r="F137" s="587"/>
      <c r="G137" s="535"/>
      <c r="H137" s="7"/>
      <c r="I137" s="3"/>
      <c r="J137" s="4"/>
      <c r="K137" s="5"/>
      <c r="L137" s="5"/>
      <c r="M137" s="5"/>
      <c r="N137" s="480"/>
      <c r="O137" s="535"/>
      <c r="P137" s="505"/>
      <c r="Q137" s="505"/>
      <c r="R137" s="291" t="str">
        <f t="shared" si="18"/>
        <v/>
      </c>
      <c r="S137" s="285" t="str">
        <f t="shared" si="19"/>
        <v/>
      </c>
      <c r="T137" s="402"/>
      <c r="V137" s="184"/>
      <c r="W137" s="185"/>
      <c r="X137" s="181"/>
      <c r="Y137" s="182"/>
      <c r="Z137" s="182"/>
      <c r="AA137" s="182"/>
      <c r="AB137" s="183"/>
      <c r="AC137" s="186"/>
      <c r="AD137" s="187"/>
      <c r="AE137" s="184"/>
      <c r="AF137" s="187"/>
      <c r="AG137" s="112"/>
      <c r="AH137" s="112"/>
      <c r="AI137" s="112"/>
    </row>
    <row r="138" spans="2:35" ht="18" customHeight="1">
      <c r="B138" s="4"/>
      <c r="C138" s="5"/>
      <c r="D138" s="5"/>
      <c r="E138" s="480"/>
      <c r="F138" s="587"/>
      <c r="G138" s="535"/>
      <c r="H138" s="7"/>
      <c r="I138" s="3"/>
      <c r="J138" s="4"/>
      <c r="K138" s="5"/>
      <c r="L138" s="5"/>
      <c r="M138" s="5"/>
      <c r="N138" s="480"/>
      <c r="O138" s="535"/>
      <c r="P138" s="505"/>
      <c r="Q138" s="505"/>
      <c r="R138" s="291" t="str">
        <f t="shared" si="18"/>
        <v/>
      </c>
      <c r="S138" s="285" t="str">
        <f t="shared" si="19"/>
        <v/>
      </c>
      <c r="T138" s="402"/>
      <c r="V138" s="184"/>
      <c r="W138" s="185"/>
      <c r="X138" s="181"/>
      <c r="Y138" s="182"/>
      <c r="Z138" s="182"/>
      <c r="AA138" s="182"/>
      <c r="AB138" s="183"/>
      <c r="AC138" s="186"/>
      <c r="AD138" s="187"/>
      <c r="AE138" s="184"/>
      <c r="AF138" s="187"/>
      <c r="AG138" s="112"/>
      <c r="AH138" s="112"/>
      <c r="AI138" s="112"/>
    </row>
    <row r="139" spans="2:35" ht="18" customHeight="1">
      <c r="B139" s="4"/>
      <c r="C139" s="5"/>
      <c r="D139" s="5"/>
      <c r="E139" s="480"/>
      <c r="F139" s="587"/>
      <c r="G139" s="535"/>
      <c r="H139" s="7"/>
      <c r="I139" s="3"/>
      <c r="J139" s="4"/>
      <c r="K139" s="5"/>
      <c r="L139" s="5"/>
      <c r="M139" s="5"/>
      <c r="N139" s="480"/>
      <c r="O139" s="535"/>
      <c r="P139" s="505"/>
      <c r="Q139" s="505"/>
      <c r="R139" s="291" t="str">
        <f t="shared" si="18"/>
        <v/>
      </c>
      <c r="S139" s="285" t="str">
        <f t="shared" si="19"/>
        <v/>
      </c>
      <c r="T139" s="402"/>
      <c r="V139" s="184"/>
      <c r="W139" s="185"/>
      <c r="X139" s="181"/>
      <c r="Y139" s="182"/>
      <c r="Z139" s="182"/>
      <c r="AA139" s="182"/>
      <c r="AB139" s="183"/>
      <c r="AC139" s="186"/>
      <c r="AD139" s="187"/>
      <c r="AE139" s="184"/>
      <c r="AF139" s="187"/>
      <c r="AG139" s="112"/>
      <c r="AH139" s="112"/>
      <c r="AI139" s="112"/>
    </row>
    <row r="140" spans="2:35" ht="18" customHeight="1">
      <c r="B140" s="4"/>
      <c r="C140" s="5"/>
      <c r="D140" s="5"/>
      <c r="E140" s="480"/>
      <c r="F140" s="587"/>
      <c r="G140" s="535"/>
      <c r="H140" s="7"/>
      <c r="I140" s="3"/>
      <c r="J140" s="4"/>
      <c r="K140" s="5"/>
      <c r="L140" s="5"/>
      <c r="M140" s="5"/>
      <c r="N140" s="480"/>
      <c r="O140" s="535"/>
      <c r="P140" s="505"/>
      <c r="Q140" s="505"/>
      <c r="R140" s="291" t="str">
        <f t="shared" si="18"/>
        <v/>
      </c>
      <c r="S140" s="285" t="str">
        <f t="shared" si="19"/>
        <v/>
      </c>
      <c r="T140" s="402"/>
      <c r="V140" s="184"/>
      <c r="W140" s="185"/>
      <c r="X140" s="181"/>
      <c r="Y140" s="182"/>
      <c r="Z140" s="182"/>
      <c r="AA140" s="182"/>
      <c r="AB140" s="183"/>
      <c r="AC140" s="186"/>
      <c r="AD140" s="187"/>
      <c r="AE140" s="184"/>
      <c r="AF140" s="187"/>
      <c r="AG140" s="112"/>
      <c r="AH140" s="112"/>
      <c r="AI140" s="112"/>
    </row>
    <row r="141" spans="2:35" ht="18" customHeight="1">
      <c r="B141" s="4"/>
      <c r="C141" s="5"/>
      <c r="D141" s="5"/>
      <c r="E141" s="480"/>
      <c r="F141" s="587"/>
      <c r="G141" s="535"/>
      <c r="H141" s="7"/>
      <c r="I141" s="3"/>
      <c r="J141" s="4"/>
      <c r="K141" s="5"/>
      <c r="L141" s="5"/>
      <c r="M141" s="5"/>
      <c r="N141" s="480"/>
      <c r="O141" s="535"/>
      <c r="P141" s="505"/>
      <c r="Q141" s="505"/>
      <c r="R141" s="291" t="str">
        <f t="shared" si="18"/>
        <v/>
      </c>
      <c r="S141" s="285" t="str">
        <f t="shared" si="19"/>
        <v/>
      </c>
      <c r="T141" s="402"/>
      <c r="V141" s="184"/>
      <c r="W141" s="185"/>
      <c r="X141" s="181"/>
      <c r="Y141" s="182"/>
      <c r="Z141" s="182"/>
      <c r="AA141" s="182"/>
      <c r="AB141" s="183"/>
      <c r="AC141" s="186"/>
      <c r="AD141" s="187"/>
      <c r="AE141" s="184"/>
      <c r="AF141" s="187"/>
      <c r="AG141" s="112"/>
      <c r="AH141" s="112"/>
      <c r="AI141" s="112"/>
    </row>
    <row r="142" spans="2:35" ht="18" customHeight="1">
      <c r="B142" s="4"/>
      <c r="C142" s="5"/>
      <c r="D142" s="5"/>
      <c r="E142" s="480"/>
      <c r="F142" s="587"/>
      <c r="G142" s="535"/>
      <c r="H142" s="7"/>
      <c r="I142" s="3"/>
      <c r="J142" s="4"/>
      <c r="K142" s="5"/>
      <c r="L142" s="5"/>
      <c r="M142" s="5"/>
      <c r="N142" s="480"/>
      <c r="O142" s="535"/>
      <c r="P142" s="505"/>
      <c r="Q142" s="505"/>
      <c r="R142" s="291" t="str">
        <f t="shared" si="18"/>
        <v/>
      </c>
      <c r="S142" s="285" t="str">
        <f t="shared" si="19"/>
        <v/>
      </c>
      <c r="T142" s="402"/>
      <c r="V142" s="184"/>
      <c r="W142" s="185"/>
      <c r="X142" s="181"/>
      <c r="Y142" s="182"/>
      <c r="Z142" s="182"/>
      <c r="AA142" s="182"/>
      <c r="AB142" s="183"/>
      <c r="AC142" s="186"/>
      <c r="AD142" s="187"/>
      <c r="AE142" s="184"/>
      <c r="AF142" s="187"/>
      <c r="AG142" s="112"/>
      <c r="AH142" s="112"/>
      <c r="AI142" s="112"/>
    </row>
    <row r="143" spans="2:35" ht="18" customHeight="1">
      <c r="B143" s="4"/>
      <c r="C143" s="5"/>
      <c r="D143" s="5"/>
      <c r="E143" s="480"/>
      <c r="F143" s="587"/>
      <c r="G143" s="535"/>
      <c r="H143" s="7"/>
      <c r="I143" s="3"/>
      <c r="J143" s="4"/>
      <c r="K143" s="5"/>
      <c r="L143" s="5"/>
      <c r="M143" s="5"/>
      <c r="N143" s="480"/>
      <c r="O143" s="535"/>
      <c r="P143" s="505"/>
      <c r="Q143" s="505"/>
      <c r="R143" s="291" t="str">
        <f t="shared" si="18"/>
        <v/>
      </c>
      <c r="S143" s="285" t="str">
        <f t="shared" si="19"/>
        <v/>
      </c>
      <c r="T143" s="402"/>
      <c r="V143" s="184"/>
      <c r="W143" s="185"/>
      <c r="X143" s="181"/>
      <c r="Y143" s="182"/>
      <c r="Z143" s="182"/>
      <c r="AA143" s="182"/>
      <c r="AB143" s="183"/>
      <c r="AC143" s="186"/>
      <c r="AD143" s="187"/>
      <c r="AE143" s="184"/>
      <c r="AF143" s="187"/>
      <c r="AG143" s="112"/>
      <c r="AH143" s="112"/>
      <c r="AI143" s="112"/>
    </row>
    <row r="144" spans="2:35" ht="18" customHeight="1">
      <c r="B144" s="4"/>
      <c r="C144" s="5"/>
      <c r="D144" s="5"/>
      <c r="E144" s="480"/>
      <c r="F144" s="587"/>
      <c r="G144" s="535"/>
      <c r="H144" s="7"/>
      <c r="I144" s="3"/>
      <c r="J144" s="4"/>
      <c r="K144" s="5"/>
      <c r="L144" s="5"/>
      <c r="M144" s="5"/>
      <c r="N144" s="480"/>
      <c r="O144" s="535"/>
      <c r="P144" s="505"/>
      <c r="Q144" s="505"/>
      <c r="R144" s="291" t="str">
        <f t="shared" si="18"/>
        <v/>
      </c>
      <c r="S144" s="285" t="str">
        <f t="shared" si="19"/>
        <v/>
      </c>
      <c r="T144" s="402"/>
      <c r="V144" s="184"/>
      <c r="W144" s="185"/>
      <c r="X144" s="181"/>
      <c r="Y144" s="182"/>
      <c r="Z144" s="182"/>
      <c r="AA144" s="182"/>
      <c r="AB144" s="183"/>
      <c r="AC144" s="186"/>
      <c r="AD144" s="187"/>
      <c r="AE144" s="184"/>
      <c r="AF144" s="187"/>
      <c r="AG144" s="112"/>
      <c r="AH144" s="112"/>
      <c r="AI144" s="112"/>
    </row>
    <row r="145" spans="1:35" ht="18" customHeight="1">
      <c r="B145" s="4"/>
      <c r="C145" s="5"/>
      <c r="D145" s="5"/>
      <c r="E145" s="480"/>
      <c r="F145" s="587"/>
      <c r="G145" s="535"/>
      <c r="H145" s="7"/>
      <c r="I145" s="3"/>
      <c r="J145" s="4"/>
      <c r="K145" s="5"/>
      <c r="L145" s="5"/>
      <c r="M145" s="5"/>
      <c r="N145" s="480"/>
      <c r="O145" s="535"/>
      <c r="P145" s="505"/>
      <c r="Q145" s="505"/>
      <c r="R145" s="291" t="str">
        <f t="shared" si="18"/>
        <v/>
      </c>
      <c r="S145" s="285" t="str">
        <f t="shared" si="19"/>
        <v/>
      </c>
      <c r="T145" s="402"/>
      <c r="V145" s="184"/>
      <c r="W145" s="185"/>
      <c r="X145" s="181"/>
      <c r="Y145" s="182"/>
      <c r="Z145" s="182"/>
      <c r="AA145" s="182"/>
      <c r="AB145" s="183"/>
      <c r="AC145" s="186"/>
      <c r="AD145" s="187"/>
      <c r="AE145" s="184"/>
      <c r="AF145" s="187"/>
      <c r="AG145" s="112"/>
      <c r="AH145" s="112"/>
      <c r="AI145" s="112"/>
    </row>
    <row r="146" spans="1:35" ht="18" customHeight="1">
      <c r="A146" s="574"/>
      <c r="B146" s="574"/>
      <c r="C146" s="574"/>
      <c r="D146" s="574"/>
      <c r="E146" s="574"/>
      <c r="F146" s="574"/>
      <c r="G146" s="611"/>
      <c r="H146" s="574"/>
      <c r="I146" s="574"/>
      <c r="J146" s="574"/>
      <c r="K146" s="574"/>
      <c r="L146" s="574"/>
      <c r="M146" s="574"/>
      <c r="N146" s="574"/>
      <c r="O146" s="611"/>
      <c r="P146" s="611"/>
      <c r="Q146" s="611"/>
      <c r="R146" s="574"/>
      <c r="S146" s="574"/>
      <c r="T146" s="574"/>
      <c r="U146" s="574"/>
      <c r="V146" s="112"/>
      <c r="W146" s="112"/>
      <c r="X146" s="112"/>
      <c r="Y146" s="112"/>
      <c r="Z146" s="112"/>
      <c r="AA146" s="112"/>
      <c r="AB146" s="198"/>
      <c r="AC146" s="112"/>
      <c r="AD146" s="112"/>
      <c r="AE146" s="112"/>
      <c r="AF146" s="112"/>
      <c r="AG146" s="112"/>
      <c r="AH146" s="112"/>
      <c r="AI146" s="112"/>
    </row>
    <row r="147" spans="1:35" ht="18" customHeight="1">
      <c r="G147" s="2"/>
      <c r="O147" s="2"/>
      <c r="P147" s="2"/>
      <c r="Q147" s="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</row>
    <row r="148" spans="1:35" ht="18" customHeight="1">
      <c r="G148" s="2"/>
      <c r="O148" s="2"/>
      <c r="P148" s="2"/>
      <c r="Q148" s="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</row>
    <row r="149" spans="1:35" ht="18" customHeight="1">
      <c r="G149" s="2"/>
      <c r="O149" s="2"/>
      <c r="P149" s="2"/>
      <c r="Q149" s="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</row>
    <row r="150" spans="1:35" ht="18" customHeight="1">
      <c r="G150" s="2"/>
      <c r="O150" s="2"/>
      <c r="P150" s="2"/>
      <c r="Q150" s="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</row>
    <row r="151" spans="1:35" ht="18" customHeight="1">
      <c r="G151" s="2"/>
      <c r="O151" s="2"/>
      <c r="P151" s="2"/>
      <c r="Q151" s="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</row>
    <row r="152" spans="1:35" ht="18" customHeight="1">
      <c r="G152" s="2"/>
      <c r="O152" s="2"/>
      <c r="P152" s="2"/>
      <c r="Q152" s="2"/>
    </row>
    <row r="153" spans="1:35" ht="18" customHeight="1">
      <c r="G153" s="2"/>
      <c r="O153" s="2"/>
      <c r="P153" s="2"/>
      <c r="Q153" s="2"/>
    </row>
    <row r="154" spans="1:35" ht="18" customHeight="1">
      <c r="G154" s="2"/>
      <c r="O154" s="2"/>
      <c r="P154" s="2"/>
      <c r="Q154" s="2"/>
    </row>
    <row r="155" spans="1:35" ht="18" customHeight="1">
      <c r="G155" s="2"/>
      <c r="O155" s="2"/>
      <c r="P155" s="2"/>
      <c r="Q155" s="2"/>
    </row>
    <row r="156" spans="1:35" ht="18" customHeight="1">
      <c r="G156" s="2"/>
      <c r="O156" s="2"/>
      <c r="P156" s="2"/>
      <c r="Q156" s="2"/>
    </row>
    <row r="157" spans="1:35" ht="18" customHeight="1">
      <c r="G157" s="2"/>
      <c r="O157" s="2"/>
      <c r="P157" s="2"/>
      <c r="Q157" s="2"/>
    </row>
    <row r="158" spans="1:35" ht="18" customHeight="1">
      <c r="G158" s="2"/>
      <c r="O158" s="2"/>
      <c r="P158" s="2"/>
      <c r="Q158" s="2"/>
    </row>
    <row r="159" spans="1:35" ht="18" customHeight="1">
      <c r="G159" s="2"/>
      <c r="O159" s="2"/>
      <c r="P159" s="2"/>
      <c r="Q159" s="2"/>
    </row>
    <row r="160" spans="1:35" ht="18" customHeight="1">
      <c r="G160" s="2"/>
      <c r="O160" s="2"/>
      <c r="P160" s="2"/>
      <c r="Q160" s="2"/>
    </row>
    <row r="161" spans="7:17" ht="18" customHeight="1">
      <c r="G161" s="2"/>
      <c r="O161" s="2"/>
      <c r="P161" s="2"/>
      <c r="Q161" s="2"/>
    </row>
    <row r="162" spans="7:17" ht="18" customHeight="1">
      <c r="G162" s="2"/>
      <c r="O162" s="2"/>
      <c r="P162" s="2"/>
      <c r="Q162" s="2"/>
    </row>
    <row r="163" spans="7:17" ht="18" customHeight="1">
      <c r="G163" s="2"/>
      <c r="O163" s="2"/>
      <c r="P163" s="2"/>
      <c r="Q163" s="2"/>
    </row>
    <row r="164" spans="7:17" ht="18" customHeight="1">
      <c r="G164" s="2"/>
      <c r="O164" s="2"/>
      <c r="P164" s="2"/>
      <c r="Q164" s="2"/>
    </row>
    <row r="165" spans="7:17" ht="18" customHeight="1">
      <c r="G165" s="2"/>
      <c r="O165" s="2"/>
      <c r="P165" s="2"/>
      <c r="Q165" s="2"/>
    </row>
    <row r="166" spans="7:17" ht="18" customHeight="1">
      <c r="G166" s="2"/>
      <c r="O166" s="2"/>
      <c r="P166" s="2"/>
      <c r="Q166" s="2"/>
    </row>
    <row r="167" spans="7:17" ht="18" customHeight="1">
      <c r="G167" s="2"/>
      <c r="O167" s="2"/>
      <c r="P167" s="2"/>
      <c r="Q167" s="2"/>
    </row>
    <row r="168" spans="7:17" ht="18" customHeight="1">
      <c r="G168" s="2"/>
      <c r="O168" s="2"/>
      <c r="P168" s="2"/>
      <c r="Q168" s="2"/>
    </row>
    <row r="169" spans="7:17" ht="18" customHeight="1">
      <c r="G169" s="2"/>
      <c r="O169" s="2"/>
      <c r="P169" s="2"/>
      <c r="Q169" s="2"/>
    </row>
    <row r="170" spans="7:17" ht="18" customHeight="1">
      <c r="G170" s="2"/>
      <c r="O170" s="2"/>
      <c r="P170" s="2"/>
      <c r="Q170" s="2"/>
    </row>
    <row r="171" spans="7:17" ht="18" customHeight="1">
      <c r="G171" s="2"/>
      <c r="O171" s="2"/>
      <c r="P171" s="2"/>
      <c r="Q171" s="2"/>
    </row>
    <row r="172" spans="7:17" ht="18" customHeight="1">
      <c r="G172" s="2"/>
      <c r="O172" s="2"/>
      <c r="P172" s="2"/>
      <c r="Q172" s="2"/>
    </row>
    <row r="173" spans="7:17" ht="18" customHeight="1">
      <c r="G173" s="2"/>
      <c r="O173" s="2"/>
      <c r="P173" s="2"/>
      <c r="Q173" s="2"/>
    </row>
    <row r="174" spans="7:17" ht="18" customHeight="1">
      <c r="G174" s="2"/>
      <c r="O174" s="2"/>
      <c r="P174" s="2"/>
      <c r="Q174" s="2"/>
    </row>
    <row r="175" spans="7:17" ht="18" customHeight="1">
      <c r="G175" s="2"/>
      <c r="O175" s="2"/>
      <c r="P175" s="2"/>
      <c r="Q175" s="2"/>
    </row>
    <row r="176" spans="7:17" ht="18" customHeight="1">
      <c r="G176" s="2"/>
      <c r="O176" s="2"/>
      <c r="P176" s="2"/>
      <c r="Q176" s="2"/>
    </row>
    <row r="177" spans="7:17" ht="18" customHeight="1">
      <c r="G177" s="2"/>
      <c r="O177" s="2"/>
      <c r="P177" s="2"/>
      <c r="Q177" s="2"/>
    </row>
    <row r="178" spans="7:17" ht="18" customHeight="1">
      <c r="G178" s="2"/>
      <c r="O178" s="2"/>
      <c r="P178" s="2"/>
      <c r="Q178" s="2"/>
    </row>
    <row r="179" spans="7:17" ht="18" customHeight="1">
      <c r="G179" s="2"/>
      <c r="O179" s="2"/>
      <c r="P179" s="2"/>
      <c r="Q179" s="2"/>
    </row>
    <row r="180" spans="7:17" ht="18" customHeight="1">
      <c r="G180" s="2"/>
      <c r="O180" s="2"/>
      <c r="P180" s="2"/>
      <c r="Q180" s="2"/>
    </row>
    <row r="181" spans="7:17" ht="18" customHeight="1">
      <c r="G181" s="2"/>
      <c r="O181" s="2"/>
      <c r="P181" s="2"/>
      <c r="Q181" s="2"/>
    </row>
    <row r="182" spans="7:17" ht="18" customHeight="1">
      <c r="G182" s="2"/>
      <c r="O182" s="2"/>
      <c r="P182" s="2"/>
      <c r="Q182" s="2"/>
    </row>
    <row r="183" spans="7:17" ht="18" customHeight="1">
      <c r="G183" s="2"/>
      <c r="O183" s="2"/>
      <c r="P183" s="2"/>
      <c r="Q183" s="2"/>
    </row>
    <row r="184" spans="7:17" ht="18" customHeight="1">
      <c r="G184" s="2"/>
      <c r="O184" s="2"/>
      <c r="P184" s="2"/>
      <c r="Q184" s="2"/>
    </row>
    <row r="185" spans="7:17" ht="18" customHeight="1">
      <c r="G185" s="2"/>
      <c r="O185" s="2"/>
      <c r="P185" s="2"/>
      <c r="Q185" s="2"/>
    </row>
    <row r="186" spans="7:17" ht="18" customHeight="1">
      <c r="G186" s="2"/>
      <c r="O186" s="2"/>
      <c r="P186" s="2"/>
      <c r="Q186" s="2"/>
    </row>
    <row r="187" spans="7:17" ht="18" customHeight="1">
      <c r="G187" s="2"/>
      <c r="O187" s="2"/>
      <c r="P187" s="2"/>
      <c r="Q187" s="2"/>
    </row>
    <row r="188" spans="7:17" ht="18" customHeight="1">
      <c r="G188" s="2"/>
      <c r="O188" s="2"/>
      <c r="P188" s="2"/>
      <c r="Q188" s="2"/>
    </row>
    <row r="189" spans="7:17" ht="18" customHeight="1">
      <c r="G189" s="2"/>
      <c r="O189" s="2"/>
      <c r="P189" s="2"/>
      <c r="Q189" s="2"/>
    </row>
    <row r="190" spans="7:17" ht="18" customHeight="1">
      <c r="G190" s="2"/>
      <c r="O190" s="2"/>
      <c r="P190" s="2"/>
      <c r="Q190" s="2"/>
    </row>
    <row r="191" spans="7:17" ht="18" customHeight="1">
      <c r="G191" s="2"/>
      <c r="O191" s="2"/>
      <c r="P191" s="2"/>
      <c r="Q191" s="2"/>
    </row>
    <row r="192" spans="7:17" ht="18" customHeight="1">
      <c r="G192" s="2"/>
      <c r="O192" s="2"/>
      <c r="P192" s="2"/>
      <c r="Q192" s="2"/>
    </row>
    <row r="193" spans="7:17" ht="18" customHeight="1">
      <c r="G193" s="2"/>
      <c r="O193" s="2"/>
      <c r="P193" s="2"/>
      <c r="Q193" s="2"/>
    </row>
    <row r="194" spans="7:17" ht="18" customHeight="1">
      <c r="G194" s="2"/>
      <c r="O194" s="2"/>
      <c r="P194" s="2"/>
      <c r="Q194" s="2"/>
    </row>
    <row r="195" spans="7:17" ht="18" customHeight="1">
      <c r="G195" s="2"/>
      <c r="O195" s="2"/>
      <c r="P195" s="2"/>
      <c r="Q195" s="2"/>
    </row>
    <row r="196" spans="7:17" ht="18" customHeight="1">
      <c r="G196" s="2"/>
      <c r="O196" s="2"/>
      <c r="P196" s="2"/>
      <c r="Q196" s="2"/>
    </row>
    <row r="197" spans="7:17" ht="18" customHeight="1">
      <c r="G197" s="2"/>
      <c r="O197" s="2"/>
      <c r="P197" s="2"/>
      <c r="Q197" s="2"/>
    </row>
    <row r="198" spans="7:17" ht="18" customHeight="1">
      <c r="G198" s="2"/>
      <c r="O198" s="2"/>
      <c r="P198" s="2"/>
      <c r="Q198" s="2"/>
    </row>
    <row r="199" spans="7:17" ht="18" customHeight="1">
      <c r="G199" s="2"/>
      <c r="O199" s="2"/>
      <c r="P199" s="2"/>
      <c r="Q199" s="2"/>
    </row>
    <row r="200" spans="7:17" ht="18" customHeight="1">
      <c r="G200" s="2"/>
      <c r="O200" s="2"/>
      <c r="P200" s="2"/>
      <c r="Q200" s="2"/>
    </row>
    <row r="201" spans="7:17" ht="18" customHeight="1">
      <c r="G201" s="2"/>
      <c r="O201" s="2"/>
      <c r="P201" s="2"/>
      <c r="Q201" s="2"/>
    </row>
    <row r="202" spans="7:17" ht="18" customHeight="1">
      <c r="G202" s="2"/>
      <c r="O202" s="2"/>
      <c r="P202" s="2"/>
      <c r="Q202" s="2"/>
    </row>
    <row r="203" spans="7:17" ht="18" customHeight="1">
      <c r="G203" s="2"/>
      <c r="O203" s="2"/>
      <c r="P203" s="2"/>
      <c r="Q203" s="2"/>
    </row>
    <row r="204" spans="7:17" ht="18" customHeight="1">
      <c r="G204" s="2"/>
      <c r="O204" s="2"/>
      <c r="P204" s="2"/>
      <c r="Q204" s="2"/>
    </row>
    <row r="205" spans="7:17" ht="18" customHeight="1">
      <c r="G205" s="2"/>
      <c r="O205" s="2"/>
      <c r="P205" s="2"/>
      <c r="Q205" s="2"/>
    </row>
    <row r="206" spans="7:17" ht="18" customHeight="1">
      <c r="G206" s="2"/>
      <c r="O206" s="2"/>
      <c r="P206" s="2"/>
      <c r="Q206" s="2"/>
    </row>
    <row r="207" spans="7:17" ht="18" customHeight="1">
      <c r="G207" s="2"/>
      <c r="O207" s="2"/>
      <c r="P207" s="2"/>
      <c r="Q207" s="2"/>
    </row>
    <row r="208" spans="7:17" ht="18" customHeight="1">
      <c r="G208" s="2"/>
      <c r="O208" s="2"/>
      <c r="P208" s="2"/>
      <c r="Q208" s="2"/>
    </row>
    <row r="209" spans="7:17" ht="18" customHeight="1">
      <c r="G209" s="2"/>
      <c r="O209" s="2"/>
      <c r="P209" s="2"/>
      <c r="Q209" s="2"/>
    </row>
    <row r="210" spans="7:17" ht="18" customHeight="1">
      <c r="G210" s="2"/>
      <c r="O210" s="2"/>
      <c r="P210" s="2"/>
      <c r="Q210" s="2"/>
    </row>
    <row r="211" spans="7:17" ht="18" customHeight="1">
      <c r="G211" s="2"/>
      <c r="O211" s="2"/>
      <c r="P211" s="2"/>
      <c r="Q211" s="2"/>
    </row>
    <row r="212" spans="7:17" ht="18" customHeight="1">
      <c r="G212" s="2"/>
      <c r="O212" s="2"/>
      <c r="P212" s="2"/>
      <c r="Q212" s="2"/>
    </row>
    <row r="213" spans="7:17" ht="18" customHeight="1">
      <c r="G213" s="2"/>
      <c r="O213" s="2"/>
      <c r="P213" s="2"/>
      <c r="Q213" s="2"/>
    </row>
    <row r="214" spans="7:17" ht="18" customHeight="1">
      <c r="G214" s="2"/>
      <c r="O214" s="2"/>
      <c r="P214" s="2"/>
      <c r="Q214" s="2"/>
    </row>
    <row r="215" spans="7:17" ht="18" customHeight="1">
      <c r="G215" s="2"/>
      <c r="O215" s="2"/>
      <c r="P215" s="2"/>
      <c r="Q215" s="2"/>
    </row>
    <row r="216" spans="7:17" ht="18" customHeight="1">
      <c r="G216" s="2"/>
      <c r="O216" s="2"/>
      <c r="P216" s="2"/>
      <c r="Q216" s="2"/>
    </row>
    <row r="217" spans="7:17" ht="18" customHeight="1">
      <c r="G217" s="2"/>
      <c r="O217" s="2"/>
      <c r="P217" s="2"/>
      <c r="Q217" s="2"/>
    </row>
    <row r="218" spans="7:17" ht="18" customHeight="1">
      <c r="G218" s="2"/>
      <c r="O218" s="2"/>
      <c r="P218" s="2"/>
      <c r="Q218" s="2"/>
    </row>
    <row r="219" spans="7:17" ht="18" customHeight="1">
      <c r="G219" s="2"/>
      <c r="O219" s="2"/>
      <c r="P219" s="2"/>
      <c r="Q219" s="2"/>
    </row>
    <row r="220" spans="7:17" ht="18" customHeight="1">
      <c r="G220" s="2"/>
      <c r="O220" s="2"/>
      <c r="P220" s="2"/>
      <c r="Q220" s="2"/>
    </row>
    <row r="221" spans="7:17" ht="18" customHeight="1">
      <c r="G221" s="2"/>
      <c r="O221" s="2"/>
      <c r="P221" s="2"/>
      <c r="Q221" s="2"/>
    </row>
    <row r="222" spans="7:17" ht="18" customHeight="1">
      <c r="G222" s="2"/>
      <c r="O222" s="2"/>
      <c r="P222" s="2"/>
      <c r="Q222" s="2"/>
    </row>
    <row r="223" spans="7:17" ht="18" customHeight="1">
      <c r="G223" s="2"/>
      <c r="O223" s="2"/>
      <c r="P223" s="2"/>
      <c r="Q223" s="2"/>
    </row>
    <row r="224" spans="7:17" ht="18" customHeight="1">
      <c r="G224" s="2"/>
      <c r="O224" s="2"/>
      <c r="P224" s="2"/>
      <c r="Q224" s="2"/>
    </row>
    <row r="225" spans="7:17" ht="18" customHeight="1">
      <c r="G225" s="2"/>
      <c r="O225" s="2"/>
      <c r="P225" s="2"/>
      <c r="Q225" s="2"/>
    </row>
    <row r="226" spans="7:17" ht="18" customHeight="1">
      <c r="G226" s="2"/>
      <c r="O226" s="2"/>
      <c r="P226" s="2"/>
      <c r="Q226" s="2"/>
    </row>
    <row r="227" spans="7:17" ht="18" customHeight="1">
      <c r="G227" s="2"/>
      <c r="O227" s="2"/>
      <c r="P227" s="2"/>
      <c r="Q227" s="2"/>
    </row>
    <row r="228" spans="7:17" ht="18" customHeight="1">
      <c r="G228" s="2"/>
      <c r="O228" s="2"/>
      <c r="P228" s="2"/>
      <c r="Q228" s="2"/>
    </row>
    <row r="229" spans="7:17" ht="18" customHeight="1">
      <c r="G229" s="2"/>
      <c r="O229" s="2"/>
      <c r="P229" s="2"/>
      <c r="Q229" s="2"/>
    </row>
    <row r="230" spans="7:17" ht="18" customHeight="1">
      <c r="G230" s="2"/>
      <c r="O230" s="2"/>
      <c r="P230" s="2"/>
      <c r="Q230" s="2"/>
    </row>
    <row r="231" spans="7:17" ht="18" customHeight="1">
      <c r="G231" s="2"/>
      <c r="O231" s="2"/>
      <c r="P231" s="2"/>
      <c r="Q231" s="2"/>
    </row>
    <row r="232" spans="7:17" ht="18" customHeight="1">
      <c r="G232" s="2"/>
      <c r="O232" s="2"/>
      <c r="P232" s="2"/>
      <c r="Q232" s="2"/>
    </row>
    <row r="233" spans="7:17" ht="18" customHeight="1">
      <c r="G233" s="2"/>
      <c r="O233" s="2"/>
      <c r="P233" s="2"/>
      <c r="Q233" s="2"/>
    </row>
    <row r="234" spans="7:17" ht="18" customHeight="1">
      <c r="G234" s="2"/>
      <c r="O234" s="2"/>
      <c r="P234" s="2"/>
      <c r="Q234" s="2"/>
    </row>
    <row r="235" spans="7:17" ht="18" customHeight="1">
      <c r="G235" s="2"/>
      <c r="O235" s="2"/>
      <c r="P235" s="2"/>
      <c r="Q235" s="2"/>
    </row>
    <row r="236" spans="7:17" ht="18" customHeight="1">
      <c r="G236" s="2"/>
      <c r="O236" s="2"/>
      <c r="P236" s="2"/>
      <c r="Q236" s="2"/>
    </row>
    <row r="237" spans="7:17" ht="18" customHeight="1">
      <c r="G237" s="2"/>
      <c r="O237" s="2"/>
      <c r="P237" s="2"/>
      <c r="Q237" s="2"/>
    </row>
    <row r="238" spans="7:17" ht="18" customHeight="1">
      <c r="G238" s="2"/>
      <c r="O238" s="2"/>
      <c r="P238" s="2"/>
      <c r="Q238" s="2"/>
    </row>
    <row r="239" spans="7:17" ht="18" customHeight="1">
      <c r="G239" s="2"/>
      <c r="O239" s="2"/>
      <c r="P239" s="2"/>
      <c r="Q239" s="2"/>
    </row>
    <row r="240" spans="7:17" ht="18" customHeight="1">
      <c r="G240" s="2"/>
      <c r="O240" s="2"/>
      <c r="P240" s="2"/>
      <c r="Q240" s="2"/>
    </row>
    <row r="241" spans="7:17" ht="18" customHeight="1">
      <c r="G241" s="2"/>
      <c r="O241" s="2"/>
      <c r="P241" s="2"/>
      <c r="Q241" s="2"/>
    </row>
    <row r="242" spans="7:17" ht="18" customHeight="1">
      <c r="G242" s="2"/>
      <c r="O242" s="2"/>
      <c r="P242" s="2"/>
      <c r="Q242" s="2"/>
    </row>
    <row r="243" spans="7:17" ht="18" customHeight="1">
      <c r="G243" s="2"/>
      <c r="O243" s="2"/>
      <c r="P243" s="2"/>
      <c r="Q243" s="2"/>
    </row>
    <row r="244" spans="7:17" ht="18" customHeight="1">
      <c r="G244" s="2"/>
      <c r="O244" s="2"/>
      <c r="P244" s="2"/>
      <c r="Q244" s="2"/>
    </row>
    <row r="245" spans="7:17" ht="18" customHeight="1">
      <c r="G245" s="2"/>
      <c r="O245" s="2"/>
      <c r="P245" s="2"/>
      <c r="Q245" s="2"/>
    </row>
    <row r="246" spans="7:17" ht="18" customHeight="1">
      <c r="G246" s="2"/>
      <c r="O246" s="2"/>
      <c r="P246" s="2"/>
      <c r="Q246" s="2"/>
    </row>
    <row r="247" spans="7:17" ht="18" customHeight="1">
      <c r="G247" s="2"/>
      <c r="O247" s="2"/>
      <c r="P247" s="2"/>
      <c r="Q247" s="2"/>
    </row>
    <row r="248" spans="7:17" ht="18" customHeight="1">
      <c r="G248" s="2"/>
      <c r="O248" s="2"/>
      <c r="P248" s="2"/>
      <c r="Q248" s="2"/>
    </row>
    <row r="249" spans="7:17" ht="18" customHeight="1">
      <c r="G249" s="2"/>
      <c r="O249" s="2"/>
      <c r="P249" s="2"/>
      <c r="Q249" s="2"/>
    </row>
    <row r="250" spans="7:17" ht="18" customHeight="1">
      <c r="G250" s="2"/>
      <c r="O250" s="2"/>
      <c r="P250" s="2"/>
      <c r="Q250" s="2"/>
    </row>
    <row r="251" spans="7:17" ht="18" customHeight="1">
      <c r="G251" s="2"/>
      <c r="O251" s="2"/>
      <c r="P251" s="2"/>
      <c r="Q251" s="2"/>
    </row>
    <row r="252" spans="7:17" ht="18" customHeight="1">
      <c r="G252" s="2"/>
      <c r="O252" s="2"/>
      <c r="P252" s="2"/>
      <c r="Q252" s="2"/>
    </row>
    <row r="253" spans="7:17" ht="18" customHeight="1">
      <c r="G253" s="2"/>
      <c r="O253" s="2"/>
      <c r="P253" s="2"/>
      <c r="Q253" s="2"/>
    </row>
    <row r="254" spans="7:17" ht="18" customHeight="1">
      <c r="G254" s="2"/>
      <c r="O254" s="2"/>
      <c r="P254" s="2"/>
      <c r="Q254" s="2"/>
    </row>
    <row r="255" spans="7:17" ht="18" customHeight="1">
      <c r="G255" s="2"/>
      <c r="O255" s="2"/>
      <c r="P255" s="2"/>
      <c r="Q255" s="2"/>
    </row>
    <row r="256" spans="7:17" ht="18" customHeight="1">
      <c r="G256" s="2"/>
      <c r="O256" s="2"/>
      <c r="P256" s="2"/>
      <c r="Q256" s="2"/>
    </row>
    <row r="257" spans="7:17" ht="18" customHeight="1">
      <c r="G257" s="2"/>
      <c r="O257" s="2"/>
      <c r="P257" s="2"/>
      <c r="Q257" s="2"/>
    </row>
    <row r="258" spans="7:17" ht="18" customHeight="1">
      <c r="G258" s="2"/>
      <c r="O258" s="2"/>
      <c r="P258" s="2"/>
      <c r="Q258" s="2"/>
    </row>
    <row r="259" spans="7:17" ht="18" customHeight="1">
      <c r="G259" s="2"/>
      <c r="O259" s="2"/>
      <c r="P259" s="2"/>
      <c r="Q259" s="2"/>
    </row>
    <row r="260" spans="7:17" ht="18" customHeight="1">
      <c r="G260" s="2"/>
      <c r="O260" s="2"/>
      <c r="P260" s="2"/>
      <c r="Q260" s="2"/>
    </row>
    <row r="261" spans="7:17" ht="18" customHeight="1">
      <c r="G261" s="2"/>
      <c r="O261" s="2"/>
      <c r="P261" s="2"/>
      <c r="Q261" s="2"/>
    </row>
    <row r="262" spans="7:17" ht="18" customHeight="1">
      <c r="G262" s="2"/>
      <c r="O262" s="2"/>
      <c r="P262" s="2"/>
      <c r="Q262" s="2"/>
    </row>
    <row r="263" spans="7:17" ht="18" customHeight="1">
      <c r="G263" s="2"/>
      <c r="O263" s="2"/>
      <c r="P263" s="2"/>
      <c r="Q263" s="2"/>
    </row>
    <row r="264" spans="7:17" ht="18" customHeight="1">
      <c r="G264" s="2"/>
      <c r="O264" s="2"/>
      <c r="P264" s="2"/>
      <c r="Q264" s="2"/>
    </row>
    <row r="265" spans="7:17" ht="18" customHeight="1">
      <c r="G265" s="2"/>
      <c r="O265" s="2"/>
      <c r="P265" s="2"/>
      <c r="Q265" s="2"/>
    </row>
    <row r="266" spans="7:17" ht="18" customHeight="1">
      <c r="G266" s="2"/>
      <c r="O266" s="2"/>
      <c r="P266" s="2"/>
      <c r="Q266" s="2"/>
    </row>
    <row r="267" spans="7:17" ht="18" customHeight="1">
      <c r="G267" s="2"/>
      <c r="O267" s="2"/>
      <c r="P267" s="2"/>
      <c r="Q267" s="2"/>
    </row>
    <row r="268" spans="7:17" ht="18" customHeight="1">
      <c r="G268" s="2"/>
      <c r="O268" s="2"/>
      <c r="P268" s="2"/>
      <c r="Q268" s="2"/>
    </row>
    <row r="269" spans="7:17" ht="18" customHeight="1">
      <c r="G269" s="2"/>
      <c r="O269" s="2"/>
      <c r="P269" s="2"/>
      <c r="Q269" s="2"/>
    </row>
    <row r="270" spans="7:17" ht="18" customHeight="1">
      <c r="G270" s="2"/>
      <c r="O270" s="2"/>
      <c r="P270" s="2"/>
      <c r="Q270" s="2"/>
    </row>
    <row r="271" spans="7:17" ht="18" customHeight="1">
      <c r="G271" s="2"/>
      <c r="O271" s="2"/>
      <c r="P271" s="2"/>
      <c r="Q271" s="2"/>
    </row>
    <row r="272" spans="7:17" ht="18" customHeight="1">
      <c r="G272" s="2"/>
      <c r="O272" s="2"/>
      <c r="P272" s="2"/>
      <c r="Q272" s="2"/>
    </row>
    <row r="273" spans="7:17" ht="18" customHeight="1">
      <c r="G273" s="2"/>
      <c r="O273" s="2"/>
      <c r="P273" s="2"/>
      <c r="Q273" s="2"/>
    </row>
    <row r="274" spans="7:17" ht="18" customHeight="1">
      <c r="G274" s="2"/>
      <c r="O274" s="2"/>
      <c r="P274" s="2"/>
      <c r="Q274" s="2"/>
    </row>
    <row r="275" spans="7:17" ht="18" customHeight="1">
      <c r="G275" s="2"/>
      <c r="O275" s="2"/>
      <c r="P275" s="2"/>
      <c r="Q275" s="2"/>
    </row>
    <row r="276" spans="7:17" ht="18" customHeight="1">
      <c r="G276" s="2"/>
      <c r="O276" s="2"/>
      <c r="P276" s="2"/>
      <c r="Q276" s="2"/>
    </row>
    <row r="277" spans="7:17" ht="18" customHeight="1">
      <c r="G277" s="2"/>
      <c r="O277" s="2"/>
      <c r="P277" s="2"/>
      <c r="Q277" s="2"/>
    </row>
    <row r="278" spans="7:17" ht="18" customHeight="1">
      <c r="G278" s="2"/>
      <c r="O278" s="2"/>
      <c r="P278" s="2"/>
      <c r="Q278" s="2"/>
    </row>
    <row r="279" spans="7:17" ht="18" customHeight="1">
      <c r="G279" s="2"/>
      <c r="O279" s="2"/>
      <c r="P279" s="2"/>
      <c r="Q279" s="2"/>
    </row>
    <row r="280" spans="7:17" ht="18" customHeight="1">
      <c r="G280" s="2"/>
      <c r="O280" s="2"/>
      <c r="P280" s="2"/>
      <c r="Q280" s="2"/>
    </row>
    <row r="281" spans="7:17" ht="18" customHeight="1">
      <c r="G281" s="2"/>
      <c r="O281" s="2"/>
      <c r="P281" s="2"/>
      <c r="Q281" s="2"/>
    </row>
    <row r="282" spans="7:17" ht="18" customHeight="1">
      <c r="G282" s="2"/>
      <c r="O282" s="2"/>
      <c r="P282" s="2"/>
      <c r="Q282" s="2"/>
    </row>
    <row r="283" spans="7:17" ht="18" customHeight="1">
      <c r="G283" s="2"/>
      <c r="O283" s="2"/>
      <c r="P283" s="2"/>
      <c r="Q283" s="2"/>
    </row>
    <row r="284" spans="7:17" ht="18" customHeight="1">
      <c r="G284" s="2"/>
      <c r="O284" s="2"/>
      <c r="P284" s="2"/>
      <c r="Q284" s="2"/>
    </row>
    <row r="285" spans="7:17" ht="18" customHeight="1">
      <c r="G285" s="2"/>
      <c r="O285" s="2"/>
      <c r="P285" s="2"/>
      <c r="Q285" s="2"/>
    </row>
    <row r="286" spans="7:17" ht="18" customHeight="1">
      <c r="G286" s="2"/>
      <c r="O286" s="2"/>
      <c r="P286" s="2"/>
      <c r="Q286" s="2"/>
    </row>
    <row r="287" spans="7:17" ht="18" customHeight="1">
      <c r="G287" s="2"/>
      <c r="O287" s="2"/>
      <c r="P287" s="2"/>
      <c r="Q287" s="2"/>
    </row>
    <row r="288" spans="7:17" ht="18" customHeight="1">
      <c r="G288" s="2"/>
      <c r="O288" s="2"/>
      <c r="P288" s="2"/>
      <c r="Q288" s="2"/>
    </row>
    <row r="289" spans="7:17" ht="18" customHeight="1">
      <c r="G289" s="2"/>
      <c r="O289" s="2"/>
      <c r="P289" s="2"/>
      <c r="Q289" s="2"/>
    </row>
    <row r="290" spans="7:17" ht="18" customHeight="1">
      <c r="G290" s="2"/>
      <c r="O290" s="2"/>
      <c r="P290" s="2"/>
      <c r="Q290" s="2"/>
    </row>
    <row r="291" spans="7:17" ht="18" customHeight="1">
      <c r="G291" s="2"/>
      <c r="O291" s="2"/>
      <c r="P291" s="2"/>
      <c r="Q291" s="2"/>
    </row>
    <row r="292" spans="7:17" ht="18" customHeight="1">
      <c r="G292" s="2"/>
      <c r="O292" s="2"/>
      <c r="P292" s="2"/>
      <c r="Q292" s="2"/>
    </row>
    <row r="293" spans="7:17" ht="18" customHeight="1">
      <c r="G293" s="2"/>
      <c r="O293" s="2"/>
      <c r="P293" s="2"/>
      <c r="Q293" s="2"/>
    </row>
    <row r="294" spans="7:17" ht="18" customHeight="1">
      <c r="G294" s="2"/>
      <c r="O294" s="2"/>
      <c r="P294" s="2"/>
      <c r="Q294" s="2"/>
    </row>
    <row r="295" spans="7:17" ht="18" customHeight="1">
      <c r="G295" s="2"/>
      <c r="O295" s="2"/>
      <c r="P295" s="2"/>
      <c r="Q295" s="2"/>
    </row>
    <row r="296" spans="7:17" ht="18" customHeight="1">
      <c r="G296" s="2"/>
      <c r="O296" s="2"/>
      <c r="P296" s="2"/>
      <c r="Q296" s="2"/>
    </row>
    <row r="297" spans="7:17" ht="18" customHeight="1">
      <c r="G297" s="2"/>
      <c r="O297" s="2"/>
      <c r="P297" s="2"/>
      <c r="Q297" s="2"/>
    </row>
    <row r="298" spans="7:17" ht="18" customHeight="1">
      <c r="G298" s="2"/>
      <c r="O298" s="2"/>
      <c r="P298" s="2"/>
      <c r="Q298" s="2"/>
    </row>
    <row r="299" spans="7:17" ht="18" customHeight="1">
      <c r="G299" s="2"/>
      <c r="O299" s="2"/>
      <c r="P299" s="2"/>
      <c r="Q299" s="2"/>
    </row>
    <row r="300" spans="7:17" ht="18" customHeight="1">
      <c r="G300" s="2"/>
      <c r="O300" s="2"/>
      <c r="P300" s="2"/>
      <c r="Q300" s="2"/>
    </row>
    <row r="301" spans="7:17" ht="18" customHeight="1">
      <c r="G301" s="2"/>
      <c r="O301" s="2"/>
      <c r="P301" s="2"/>
      <c r="Q301" s="2"/>
    </row>
    <row r="302" spans="7:17" ht="18" customHeight="1">
      <c r="G302" s="2"/>
      <c r="O302" s="2"/>
      <c r="P302" s="2"/>
      <c r="Q302" s="2"/>
    </row>
    <row r="303" spans="7:17" ht="18" customHeight="1">
      <c r="G303" s="2"/>
      <c r="O303" s="2"/>
      <c r="P303" s="2"/>
      <c r="Q303" s="2"/>
    </row>
    <row r="304" spans="7:17" ht="18" customHeight="1">
      <c r="G304" s="2"/>
      <c r="O304" s="2"/>
      <c r="P304" s="2"/>
      <c r="Q304" s="2"/>
    </row>
    <row r="305" spans="7:17" ht="18" customHeight="1">
      <c r="G305" s="2"/>
      <c r="O305" s="2"/>
      <c r="P305" s="2"/>
      <c r="Q305" s="2"/>
    </row>
    <row r="306" spans="7:17" ht="18" customHeight="1">
      <c r="G306" s="2"/>
      <c r="O306" s="2"/>
      <c r="P306" s="2"/>
      <c r="Q306" s="2"/>
    </row>
    <row r="307" spans="7:17" ht="18" customHeight="1">
      <c r="G307" s="2"/>
      <c r="O307" s="2"/>
      <c r="P307" s="2"/>
      <c r="Q307" s="2"/>
    </row>
    <row r="308" spans="7:17" ht="18" customHeight="1">
      <c r="G308" s="2"/>
      <c r="O308" s="2"/>
      <c r="P308" s="2"/>
      <c r="Q308" s="2"/>
    </row>
    <row r="309" spans="7:17" ht="18" customHeight="1">
      <c r="G309" s="2"/>
      <c r="O309" s="2"/>
      <c r="P309" s="2"/>
      <c r="Q309" s="2"/>
    </row>
    <row r="310" spans="7:17" ht="18" customHeight="1">
      <c r="G310" s="2"/>
      <c r="O310" s="2"/>
      <c r="P310" s="2"/>
      <c r="Q310" s="2"/>
    </row>
    <row r="311" spans="7:17" ht="18" customHeight="1">
      <c r="G311" s="2"/>
      <c r="O311" s="2"/>
      <c r="P311" s="2"/>
      <c r="Q311" s="2"/>
    </row>
    <row r="312" spans="7:17" ht="18" customHeight="1">
      <c r="G312" s="2"/>
      <c r="O312" s="2"/>
      <c r="P312" s="2"/>
      <c r="Q312" s="2"/>
    </row>
    <row r="313" spans="7:17" ht="18" customHeight="1">
      <c r="G313" s="2"/>
      <c r="O313" s="2"/>
      <c r="P313" s="2"/>
      <c r="Q313" s="2"/>
    </row>
    <row r="314" spans="7:17" ht="18" customHeight="1">
      <c r="G314" s="2"/>
      <c r="O314" s="2"/>
      <c r="P314" s="2"/>
      <c r="Q314" s="2"/>
    </row>
    <row r="315" spans="7:17" ht="18" customHeight="1">
      <c r="G315" s="2"/>
      <c r="O315" s="2"/>
      <c r="P315" s="2"/>
      <c r="Q315" s="2"/>
    </row>
    <row r="316" spans="7:17" ht="18" customHeight="1">
      <c r="G316" s="2"/>
      <c r="O316" s="2"/>
      <c r="P316" s="2"/>
      <c r="Q316" s="2"/>
    </row>
    <row r="317" spans="7:17" ht="18" customHeight="1">
      <c r="G317" s="2"/>
      <c r="O317" s="2"/>
      <c r="P317" s="2"/>
      <c r="Q317" s="2"/>
    </row>
    <row r="318" spans="7:17" ht="18" customHeight="1">
      <c r="G318" s="2"/>
      <c r="O318" s="2"/>
      <c r="P318" s="2"/>
      <c r="Q318" s="2"/>
    </row>
    <row r="319" spans="7:17" ht="18" customHeight="1">
      <c r="G319" s="2"/>
      <c r="O319" s="2"/>
      <c r="P319" s="2"/>
      <c r="Q319" s="2"/>
    </row>
    <row r="320" spans="7:17" ht="18" customHeight="1">
      <c r="G320" s="2"/>
      <c r="O320" s="2"/>
      <c r="P320" s="2"/>
      <c r="Q320" s="2"/>
    </row>
    <row r="321" spans="7:17" ht="18" customHeight="1">
      <c r="G321" s="2"/>
      <c r="O321" s="2"/>
      <c r="P321" s="2"/>
      <c r="Q321" s="2"/>
    </row>
    <row r="322" spans="7:17" ht="18" customHeight="1">
      <c r="G322" s="2"/>
      <c r="O322" s="2"/>
      <c r="P322" s="2"/>
      <c r="Q322" s="2"/>
    </row>
    <row r="323" spans="7:17" ht="18" customHeight="1">
      <c r="G323" s="2"/>
      <c r="O323" s="2"/>
      <c r="P323" s="2"/>
      <c r="Q323" s="2"/>
    </row>
    <row r="324" spans="7:17" ht="18" customHeight="1">
      <c r="G324" s="2"/>
      <c r="O324" s="2"/>
      <c r="P324" s="2"/>
      <c r="Q324" s="2"/>
    </row>
    <row r="325" spans="7:17" ht="18" customHeight="1">
      <c r="G325" s="2"/>
      <c r="O325" s="2"/>
      <c r="P325" s="2"/>
      <c r="Q325" s="2"/>
    </row>
    <row r="326" spans="7:17" ht="18" customHeight="1">
      <c r="G326" s="2"/>
      <c r="O326" s="2"/>
      <c r="P326" s="2"/>
      <c r="Q326" s="2"/>
    </row>
    <row r="327" spans="7:17" ht="18" customHeight="1">
      <c r="G327" s="2"/>
      <c r="O327" s="2"/>
      <c r="P327" s="2"/>
      <c r="Q327" s="2"/>
    </row>
    <row r="328" spans="7:17" ht="18" customHeight="1">
      <c r="G328" s="2"/>
      <c r="O328" s="2"/>
      <c r="P328" s="2"/>
      <c r="Q328" s="2"/>
    </row>
    <row r="329" spans="7:17" ht="18" customHeight="1">
      <c r="G329" s="2"/>
      <c r="O329" s="2"/>
      <c r="P329" s="2"/>
      <c r="Q329" s="2"/>
    </row>
    <row r="330" spans="7:17" ht="18" customHeight="1">
      <c r="G330" s="2"/>
      <c r="O330" s="2"/>
      <c r="P330" s="2"/>
      <c r="Q330" s="2"/>
    </row>
    <row r="331" spans="7:17">
      <c r="G331" s="2"/>
      <c r="O331" s="2"/>
      <c r="P331" s="2"/>
      <c r="Q331" s="2"/>
    </row>
    <row r="332" spans="7:17">
      <c r="G332" s="2"/>
      <c r="O332" s="2"/>
      <c r="P332" s="2"/>
      <c r="Q332" s="2"/>
    </row>
    <row r="333" spans="7:17">
      <c r="G333" s="2"/>
      <c r="O333" s="2"/>
      <c r="P333" s="2"/>
      <c r="Q333" s="2"/>
    </row>
    <row r="334" spans="7:17">
      <c r="G334" s="2"/>
      <c r="O334" s="2"/>
      <c r="P334" s="2"/>
      <c r="Q334" s="2"/>
    </row>
    <row r="335" spans="7:17">
      <c r="G335" s="2"/>
      <c r="O335" s="2"/>
      <c r="P335" s="2"/>
      <c r="Q335" s="2"/>
    </row>
    <row r="336" spans="7:17">
      <c r="G336" s="2"/>
      <c r="O336" s="2"/>
      <c r="P336" s="2"/>
      <c r="Q336" s="2"/>
    </row>
    <row r="337" spans="7:17">
      <c r="G337" s="2"/>
      <c r="O337" s="2"/>
      <c r="P337" s="2"/>
      <c r="Q337" s="2"/>
    </row>
    <row r="338" spans="7:17">
      <c r="G338" s="2"/>
      <c r="O338" s="2"/>
      <c r="P338" s="2"/>
      <c r="Q338" s="2"/>
    </row>
    <row r="339" spans="7:17">
      <c r="G339" s="2"/>
      <c r="O339" s="2"/>
      <c r="P339" s="2"/>
      <c r="Q339" s="2"/>
    </row>
    <row r="340" spans="7:17">
      <c r="G340" s="2"/>
      <c r="O340" s="2"/>
      <c r="P340" s="2"/>
      <c r="Q340" s="2"/>
    </row>
    <row r="341" spans="7:17">
      <c r="G341" s="2"/>
      <c r="O341" s="2"/>
      <c r="P341" s="2"/>
      <c r="Q341" s="2"/>
    </row>
    <row r="342" spans="7:17">
      <c r="G342" s="2"/>
      <c r="O342" s="2"/>
      <c r="P342" s="2"/>
      <c r="Q342" s="2"/>
    </row>
    <row r="343" spans="7:17">
      <c r="G343" s="2"/>
      <c r="O343" s="2"/>
      <c r="P343" s="2"/>
      <c r="Q343" s="2"/>
    </row>
    <row r="344" spans="7:17">
      <c r="G344" s="2"/>
      <c r="O344" s="2"/>
      <c r="P344" s="2"/>
      <c r="Q344" s="2"/>
    </row>
    <row r="345" spans="7:17">
      <c r="G345" s="2"/>
      <c r="O345" s="2"/>
      <c r="P345" s="2"/>
      <c r="Q345" s="2"/>
    </row>
    <row r="346" spans="7:17">
      <c r="G346" s="2"/>
      <c r="O346" s="2"/>
      <c r="P346" s="2"/>
      <c r="Q346" s="2"/>
    </row>
    <row r="347" spans="7:17">
      <c r="G347" s="2"/>
      <c r="O347" s="2"/>
      <c r="P347" s="2"/>
      <c r="Q347" s="2"/>
    </row>
    <row r="348" spans="7:17">
      <c r="G348" s="2"/>
      <c r="O348" s="2"/>
      <c r="P348" s="2"/>
      <c r="Q348" s="2"/>
    </row>
    <row r="349" spans="7:17">
      <c r="G349" s="2"/>
      <c r="O349" s="2"/>
      <c r="P349" s="2"/>
      <c r="Q349" s="2"/>
    </row>
    <row r="350" spans="7:17">
      <c r="G350" s="2"/>
      <c r="O350" s="2"/>
      <c r="P350" s="2"/>
      <c r="Q350" s="2"/>
    </row>
    <row r="351" spans="7:17">
      <c r="G351" s="2"/>
      <c r="O351" s="2"/>
      <c r="P351" s="2"/>
      <c r="Q351" s="2"/>
    </row>
    <row r="352" spans="7:17">
      <c r="G352" s="2"/>
      <c r="O352" s="2"/>
      <c r="P352" s="2"/>
      <c r="Q352" s="2"/>
    </row>
    <row r="353" spans="7:17">
      <c r="G353" s="2"/>
      <c r="O353" s="2"/>
      <c r="P353" s="2"/>
      <c r="Q353" s="2"/>
    </row>
    <row r="354" spans="7:17">
      <c r="G354" s="2"/>
      <c r="O354" s="2"/>
      <c r="P354" s="2"/>
      <c r="Q354" s="2"/>
    </row>
    <row r="355" spans="7:17">
      <c r="G355" s="2"/>
      <c r="O355" s="2"/>
      <c r="P355" s="2"/>
      <c r="Q355" s="2"/>
    </row>
    <row r="356" spans="7:17">
      <c r="G356" s="2"/>
      <c r="O356" s="2"/>
      <c r="P356" s="2"/>
      <c r="Q356" s="2"/>
    </row>
    <row r="357" spans="7:17">
      <c r="G357" s="2"/>
      <c r="O357" s="2"/>
      <c r="P357" s="2"/>
      <c r="Q357" s="2"/>
    </row>
    <row r="358" spans="7:17">
      <c r="G358" s="2"/>
      <c r="O358" s="2"/>
      <c r="P358" s="2"/>
      <c r="Q358" s="2"/>
    </row>
    <row r="359" spans="7:17">
      <c r="G359" s="2"/>
      <c r="O359" s="2"/>
      <c r="P359" s="2"/>
      <c r="Q359" s="2"/>
    </row>
    <row r="360" spans="7:17">
      <c r="G360" s="2"/>
      <c r="O360" s="2"/>
      <c r="P360" s="2"/>
      <c r="Q360" s="2"/>
    </row>
    <row r="361" spans="7:17">
      <c r="G361" s="2"/>
      <c r="O361" s="2"/>
      <c r="P361" s="2"/>
      <c r="Q361" s="2"/>
    </row>
    <row r="362" spans="7:17">
      <c r="G362" s="2"/>
      <c r="O362" s="2"/>
      <c r="P362" s="2"/>
      <c r="Q362" s="2"/>
    </row>
    <row r="363" spans="7:17">
      <c r="G363" s="2"/>
      <c r="O363" s="2"/>
      <c r="P363" s="2"/>
      <c r="Q363" s="2"/>
    </row>
    <row r="364" spans="7:17">
      <c r="G364" s="2"/>
      <c r="O364" s="2"/>
      <c r="P364" s="2"/>
      <c r="Q364" s="2"/>
    </row>
    <row r="365" spans="7:17">
      <c r="G365" s="2"/>
      <c r="O365" s="2"/>
      <c r="P365" s="2"/>
      <c r="Q365" s="2"/>
    </row>
    <row r="366" spans="7:17">
      <c r="G366" s="2"/>
      <c r="O366" s="2"/>
      <c r="P366" s="2"/>
      <c r="Q366" s="2"/>
    </row>
    <row r="367" spans="7:17">
      <c r="G367" s="2"/>
      <c r="O367" s="2"/>
      <c r="P367" s="2"/>
      <c r="Q367" s="2"/>
    </row>
    <row r="368" spans="7:17">
      <c r="G368" s="2"/>
      <c r="O368" s="2"/>
      <c r="P368" s="2"/>
      <c r="Q368" s="2"/>
    </row>
    <row r="369" spans="7:17">
      <c r="G369" s="2"/>
      <c r="O369" s="2"/>
      <c r="P369" s="2"/>
      <c r="Q369" s="2"/>
    </row>
    <row r="370" spans="7:17">
      <c r="G370" s="2"/>
      <c r="O370" s="2"/>
      <c r="P370" s="2"/>
      <c r="Q370" s="2"/>
    </row>
    <row r="371" spans="7:17">
      <c r="G371" s="2"/>
      <c r="O371" s="2"/>
      <c r="P371" s="2"/>
      <c r="Q371" s="2"/>
    </row>
    <row r="372" spans="7:17">
      <c r="G372" s="2"/>
      <c r="O372" s="2"/>
      <c r="P372" s="2"/>
      <c r="Q372" s="2"/>
    </row>
    <row r="373" spans="7:17">
      <c r="G373" s="2"/>
      <c r="O373" s="2"/>
      <c r="P373" s="2"/>
      <c r="Q373" s="2"/>
    </row>
    <row r="374" spans="7:17">
      <c r="G374" s="2"/>
      <c r="O374" s="2"/>
      <c r="P374" s="2"/>
      <c r="Q374" s="2"/>
    </row>
    <row r="375" spans="7:17">
      <c r="G375" s="2"/>
      <c r="O375" s="2"/>
      <c r="P375" s="2"/>
      <c r="Q375" s="2"/>
    </row>
    <row r="376" spans="7:17">
      <c r="G376" s="2"/>
      <c r="O376" s="2"/>
      <c r="P376" s="2"/>
      <c r="Q376" s="2"/>
    </row>
    <row r="377" spans="7:17">
      <c r="G377" s="2"/>
      <c r="O377" s="2"/>
      <c r="P377" s="2"/>
      <c r="Q377" s="2"/>
    </row>
    <row r="378" spans="7:17">
      <c r="G378" s="2"/>
      <c r="O378" s="2"/>
      <c r="P378" s="2"/>
      <c r="Q378" s="2"/>
    </row>
    <row r="379" spans="7:17">
      <c r="G379" s="2"/>
      <c r="O379" s="2"/>
      <c r="P379" s="2"/>
      <c r="Q379" s="2"/>
    </row>
    <row r="380" spans="7:17">
      <c r="G380" s="2"/>
      <c r="O380" s="2"/>
      <c r="P380" s="2"/>
      <c r="Q380" s="2"/>
    </row>
    <row r="381" spans="7:17">
      <c r="G381" s="2"/>
      <c r="O381" s="2"/>
      <c r="P381" s="2"/>
      <c r="Q381" s="2"/>
    </row>
    <row r="382" spans="7:17">
      <c r="G382" s="2"/>
      <c r="O382" s="2"/>
      <c r="P382" s="2"/>
      <c r="Q382" s="2"/>
    </row>
    <row r="383" spans="7:17">
      <c r="G383" s="2"/>
      <c r="O383" s="2"/>
      <c r="P383" s="2"/>
      <c r="Q383" s="2"/>
    </row>
    <row r="384" spans="7:17">
      <c r="G384" s="2"/>
      <c r="O384" s="2"/>
      <c r="P384" s="2"/>
      <c r="Q384" s="2"/>
    </row>
    <row r="385" spans="7:17">
      <c r="G385" s="2"/>
      <c r="O385" s="2"/>
      <c r="P385" s="2"/>
      <c r="Q385" s="2"/>
    </row>
    <row r="386" spans="7:17">
      <c r="G386" s="2"/>
      <c r="O386" s="2"/>
      <c r="P386" s="2"/>
      <c r="Q386" s="2"/>
    </row>
    <row r="387" spans="7:17">
      <c r="G387" s="2"/>
      <c r="O387" s="2"/>
      <c r="P387" s="2"/>
      <c r="Q387" s="2"/>
    </row>
    <row r="388" spans="7:17">
      <c r="G388" s="2"/>
      <c r="O388" s="2"/>
      <c r="P388" s="2"/>
      <c r="Q388" s="2"/>
    </row>
    <row r="389" spans="7:17">
      <c r="G389" s="2"/>
      <c r="O389" s="2"/>
      <c r="P389" s="2"/>
      <c r="Q389" s="2"/>
    </row>
    <row r="390" spans="7:17">
      <c r="G390" s="2"/>
      <c r="O390" s="2"/>
      <c r="P390" s="2"/>
      <c r="Q390" s="2"/>
    </row>
    <row r="391" spans="7:17">
      <c r="G391" s="2"/>
      <c r="O391" s="2"/>
      <c r="P391" s="2"/>
      <c r="Q391" s="2"/>
    </row>
    <row r="392" spans="7:17">
      <c r="G392" s="2"/>
      <c r="O392" s="2"/>
      <c r="P392" s="2"/>
      <c r="Q392" s="2"/>
    </row>
    <row r="393" spans="7:17">
      <c r="G393" s="2"/>
      <c r="O393" s="2"/>
      <c r="P393" s="2"/>
      <c r="Q393" s="2"/>
    </row>
    <row r="394" spans="7:17">
      <c r="G394" s="2"/>
      <c r="O394" s="2"/>
      <c r="P394" s="2"/>
      <c r="Q394" s="2"/>
    </row>
    <row r="395" spans="7:17">
      <c r="G395" s="2"/>
      <c r="O395" s="2"/>
      <c r="P395" s="2"/>
      <c r="Q395" s="2"/>
    </row>
    <row r="396" spans="7:17">
      <c r="G396" s="2"/>
      <c r="O396" s="2"/>
      <c r="P396" s="2"/>
      <c r="Q396" s="2"/>
    </row>
    <row r="397" spans="7:17">
      <c r="G397" s="2"/>
      <c r="O397" s="2"/>
      <c r="P397" s="2"/>
      <c r="Q397" s="2"/>
    </row>
    <row r="398" spans="7:17">
      <c r="G398" s="2"/>
      <c r="O398" s="2"/>
      <c r="P398" s="2"/>
      <c r="Q398" s="2"/>
    </row>
    <row r="399" spans="7:17">
      <c r="G399" s="2"/>
      <c r="O399" s="2"/>
      <c r="P399" s="2"/>
      <c r="Q399" s="2"/>
    </row>
    <row r="400" spans="7:17">
      <c r="G400" s="2"/>
      <c r="O400" s="2"/>
      <c r="P400" s="2"/>
      <c r="Q400" s="2"/>
    </row>
    <row r="401" spans="7:17">
      <c r="G401" s="2"/>
      <c r="O401" s="2"/>
      <c r="P401" s="2"/>
      <c r="Q401" s="2"/>
    </row>
    <row r="402" spans="7:17">
      <c r="G402" s="2"/>
      <c r="O402" s="2"/>
      <c r="P402" s="2"/>
      <c r="Q402" s="2"/>
    </row>
    <row r="403" spans="7:17">
      <c r="G403" s="2"/>
      <c r="O403" s="2"/>
      <c r="P403" s="2"/>
      <c r="Q403" s="2"/>
    </row>
    <row r="404" spans="7:17">
      <c r="G404" s="2"/>
      <c r="O404" s="2"/>
      <c r="P404" s="2"/>
      <c r="Q404" s="2"/>
    </row>
    <row r="405" spans="7:17">
      <c r="G405" s="2"/>
      <c r="O405" s="2"/>
      <c r="P405" s="2"/>
      <c r="Q405" s="2"/>
    </row>
    <row r="406" spans="7:17">
      <c r="G406" s="2"/>
      <c r="O406" s="2"/>
      <c r="P406" s="2"/>
      <c r="Q406" s="2"/>
    </row>
    <row r="407" spans="7:17">
      <c r="G407" s="2"/>
      <c r="O407" s="2"/>
      <c r="P407" s="2"/>
      <c r="Q407" s="2"/>
    </row>
    <row r="408" spans="7:17">
      <c r="G408" s="2"/>
      <c r="O408" s="2"/>
      <c r="P408" s="2"/>
      <c r="Q408" s="2"/>
    </row>
    <row r="409" spans="7:17">
      <c r="G409" s="2"/>
      <c r="O409" s="2"/>
      <c r="P409" s="2"/>
      <c r="Q409" s="2"/>
    </row>
    <row r="410" spans="7:17">
      <c r="G410" s="2"/>
      <c r="O410" s="2"/>
      <c r="P410" s="2"/>
      <c r="Q410" s="2"/>
    </row>
    <row r="411" spans="7:17">
      <c r="G411" s="2"/>
      <c r="O411" s="2"/>
      <c r="P411" s="2"/>
      <c r="Q411" s="2"/>
    </row>
    <row r="412" spans="7:17">
      <c r="G412" s="2"/>
      <c r="O412" s="2"/>
      <c r="P412" s="2"/>
      <c r="Q412" s="2"/>
    </row>
    <row r="413" spans="7:17">
      <c r="G413" s="2"/>
      <c r="O413" s="2"/>
      <c r="P413" s="2"/>
      <c r="Q413" s="2"/>
    </row>
    <row r="414" spans="7:17">
      <c r="G414" s="2"/>
      <c r="O414" s="2"/>
      <c r="P414" s="2"/>
      <c r="Q414" s="2"/>
    </row>
    <row r="415" spans="7:17">
      <c r="G415" s="2"/>
      <c r="O415" s="2"/>
      <c r="P415" s="2"/>
      <c r="Q415" s="2"/>
    </row>
    <row r="416" spans="7:17">
      <c r="G416" s="2"/>
      <c r="O416" s="2"/>
      <c r="P416" s="2"/>
      <c r="Q416" s="2"/>
    </row>
    <row r="417" spans="7:17">
      <c r="G417" s="2"/>
      <c r="O417" s="2"/>
      <c r="P417" s="2"/>
      <c r="Q417" s="2"/>
    </row>
    <row r="418" spans="7:17">
      <c r="G418" s="2"/>
      <c r="O418" s="2"/>
      <c r="P418" s="2"/>
      <c r="Q418" s="2"/>
    </row>
    <row r="419" spans="7:17">
      <c r="G419" s="2"/>
      <c r="O419" s="2"/>
      <c r="P419" s="2"/>
      <c r="Q419" s="2"/>
    </row>
    <row r="420" spans="7:17">
      <c r="G420" s="2"/>
      <c r="O420" s="2"/>
      <c r="P420" s="2"/>
      <c r="Q420" s="2"/>
    </row>
    <row r="421" spans="7:17">
      <c r="G421" s="2"/>
      <c r="O421" s="2"/>
      <c r="P421" s="2"/>
      <c r="Q421" s="2"/>
    </row>
    <row r="422" spans="7:17">
      <c r="G422" s="2"/>
      <c r="O422" s="2"/>
      <c r="P422" s="2"/>
      <c r="Q422" s="2"/>
    </row>
    <row r="423" spans="7:17">
      <c r="G423" s="2"/>
      <c r="O423" s="2"/>
      <c r="P423" s="2"/>
      <c r="Q423" s="2"/>
    </row>
    <row r="424" spans="7:17">
      <c r="G424" s="2"/>
      <c r="O424" s="2"/>
      <c r="P424" s="2"/>
      <c r="Q424" s="2"/>
    </row>
    <row r="425" spans="7:17">
      <c r="G425" s="2"/>
      <c r="O425" s="2"/>
      <c r="P425" s="2"/>
      <c r="Q425" s="2"/>
    </row>
    <row r="426" spans="7:17">
      <c r="G426" s="2"/>
      <c r="O426" s="2"/>
      <c r="P426" s="2"/>
      <c r="Q426" s="2"/>
    </row>
    <row r="427" spans="7:17">
      <c r="G427" s="2"/>
      <c r="O427" s="2"/>
      <c r="P427" s="2"/>
      <c r="Q427" s="2"/>
    </row>
    <row r="428" spans="7:17">
      <c r="G428" s="2"/>
      <c r="O428" s="2"/>
      <c r="P428" s="2"/>
      <c r="Q428" s="2"/>
    </row>
    <row r="429" spans="7:17">
      <c r="G429" s="2"/>
      <c r="O429" s="2"/>
      <c r="P429" s="2"/>
      <c r="Q429" s="2"/>
    </row>
    <row r="430" spans="7:17">
      <c r="G430" s="2"/>
      <c r="O430" s="2"/>
      <c r="P430" s="2"/>
      <c r="Q430" s="2"/>
    </row>
    <row r="431" spans="7:17">
      <c r="G431" s="2"/>
      <c r="O431" s="2"/>
      <c r="P431" s="2"/>
      <c r="Q431" s="2"/>
    </row>
    <row r="432" spans="7:17">
      <c r="G432" s="2"/>
      <c r="O432" s="2"/>
      <c r="P432" s="2"/>
      <c r="Q432" s="2"/>
    </row>
    <row r="433" spans="7:17">
      <c r="G433" s="2"/>
      <c r="O433" s="2"/>
      <c r="P433" s="2"/>
      <c r="Q433" s="2"/>
    </row>
    <row r="434" spans="7:17">
      <c r="G434" s="2"/>
      <c r="O434" s="2"/>
      <c r="P434" s="2"/>
      <c r="Q434" s="2"/>
    </row>
  </sheetData>
  <autoFilter ref="J10:O23" xr:uid="{B219C88A-DDA5-4674-88D5-7B712126589F}">
    <sortState xmlns:xlrd2="http://schemas.microsoft.com/office/spreadsheetml/2017/richdata2" ref="J11:O23">
      <sortCondition descending="1" ref="K10:K23"/>
    </sortState>
  </autoFilter>
  <mergeCells count="47"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27:G28"/>
    <mergeCell ref="H27:H28"/>
    <mergeCell ref="B30:H30"/>
    <mergeCell ref="J30:T30"/>
    <mergeCell ref="B27:B28"/>
    <mergeCell ref="C27:C28"/>
    <mergeCell ref="D27:D28"/>
    <mergeCell ref="E27:E28"/>
    <mergeCell ref="F27:F28"/>
  </mergeCells>
  <phoneticPr fontId="3" type="noConversion"/>
  <conditionalFormatting sqref="B11:H11 B14:H14 B17:H17 B20:H20 B23:H23 B26:H26">
    <cfRule type="expression" dxfId="30" priority="2">
      <formula>MONTH(B11)&lt;&gt;$A$2</formula>
    </cfRule>
  </conditionalFormatting>
  <conditionalFormatting sqref="B11:H28">
    <cfRule type="expression" dxfId="29" priority="1">
      <formula>B11="무지출"</formula>
    </cfRule>
  </conditionalFormatting>
  <conditionalFormatting sqref="S58:S78 S81:S145">
    <cfRule type="expression" dxfId="28" priority="3">
      <formula>$S58&lt;0</formula>
    </cfRule>
  </conditionalFormatting>
  <dataValidations count="3">
    <dataValidation type="list" allowBlank="1" showInputMessage="1" showErrorMessage="1" sqref="K34:K53 K58:K77 K81:K145" xr:uid="{A54712BE-6FFF-458F-8ADA-6BF6F4DD9F7E}">
      <formula1>계정</formula1>
    </dataValidation>
    <dataValidation type="list" allowBlank="1" showInputMessage="1" showErrorMessage="1" sqref="C58:C145 L34:L53 C34:C53 L58:L77 L81:L145" xr:uid="{B122FB3F-CD5A-4E3F-B789-F322075693B5}">
      <formula1>대분류</formula1>
    </dataValidation>
    <dataValidation type="list" allowBlank="1" showInputMessage="1" showErrorMessage="1" sqref="M34:M53 D58:D145 D34:D53 M58:M77 M81:M145" xr:uid="{D35DA306-BCD9-49CE-81AA-8B222D99A6FA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6988-78F0-4B48-A320-DFB3D133EF1B}">
  <sheetPr codeName="Sheet36">
    <tabColor theme="4"/>
    <pageSetUpPr autoPageBreaks="0" fitToPage="1"/>
  </sheetPr>
  <dimension ref="A1:AF434"/>
  <sheetViews>
    <sheetView showGridLines="0" zoomScale="90" zoomScaleNormal="90" zoomScaleSheetLayoutView="40" workbookViewId="0">
      <selection activeCell="M38" sqref="M38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33" width="8.85546875" style="1" customWidth="1"/>
    <col min="34" max="16384" width="8.85546875" style="1"/>
  </cols>
  <sheetData>
    <row r="1" spans="1:21" ht="16.5" customHeight="1">
      <c r="A1" s="524">
        <f>메인!$R$3</f>
        <v>2025</v>
      </c>
      <c r="B1" s="883" t="s">
        <v>140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1" ht="16.5" customHeight="1">
      <c r="A2" s="525">
        <f>메인!$L$11</f>
        <v>8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1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5" spans="1:21" ht="19.899999999999999" customHeight="1">
      <c r="B5" s="64" t="s">
        <v>77</v>
      </c>
      <c r="C5" s="67">
        <f>SUM($C$32+$C$56)</f>
        <v>0</v>
      </c>
      <c r="F5" s="469"/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92"/>
      <c r="S5" s="40"/>
      <c r="T5" s="40"/>
    </row>
    <row r="6" spans="1:21" ht="19.899999999999999" customHeight="1">
      <c r="B6" s="64" t="s">
        <v>78</v>
      </c>
      <c r="C6" s="89">
        <f>SUM($K$32+$L$56)</f>
        <v>0</v>
      </c>
      <c r="F6" s="469"/>
      <c r="G6" s="469"/>
      <c r="H6" s="113"/>
      <c r="J6" s="572"/>
      <c r="K6" s="503"/>
      <c r="L6" s="503"/>
      <c r="M6" s="503"/>
      <c r="N6" s="503"/>
      <c r="O6" s="503"/>
      <c r="P6" s="503"/>
      <c r="Q6" s="503"/>
      <c r="R6" s="574"/>
      <c r="S6" s="503"/>
      <c r="T6" s="503"/>
    </row>
    <row r="7" spans="1:21" ht="19.899999999999999" customHeight="1">
      <c r="B7" s="70" t="s">
        <v>48</v>
      </c>
      <c r="C7" s="65">
        <f>$C$5-$C$6</f>
        <v>0</v>
      </c>
      <c r="D7" s="103"/>
      <c r="J7" s="573"/>
      <c r="K7" s="504"/>
      <c r="L7" s="504"/>
      <c r="M7" s="504"/>
      <c r="N7" s="504"/>
      <c r="O7" s="504"/>
      <c r="P7" s="504"/>
      <c r="Q7" s="504"/>
      <c r="R7" s="575"/>
      <c r="S7" s="504"/>
      <c r="T7" s="504"/>
    </row>
    <row r="8" spans="1:21" ht="19.899999999999999" customHeight="1">
      <c r="E8" s="3"/>
      <c r="F8" s="3"/>
      <c r="G8" s="529" t="s">
        <v>281</v>
      </c>
      <c r="H8" s="530">
        <f ca="1">COUNTIF(B10:H28,"무지출")</f>
        <v>31</v>
      </c>
    </row>
    <row r="9" spans="1:21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</row>
    <row r="10" spans="1:21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</row>
    <row r="11" spans="1:21" ht="19.899999999999999" customHeight="1">
      <c r="B11" s="521">
        <f>DATE($A$1,$A$2,1)-WEEKDAY(DATE($A$1,$A$2,1))+1</f>
        <v>45865</v>
      </c>
      <c r="C11" s="522">
        <f>B11+1</f>
        <v>45866</v>
      </c>
      <c r="D11" s="522">
        <f t="shared" ref="D11:H11" si="0">C11+1</f>
        <v>45867</v>
      </c>
      <c r="E11" s="522">
        <f t="shared" si="0"/>
        <v>45868</v>
      </c>
      <c r="F11" s="522">
        <f t="shared" si="0"/>
        <v>45869</v>
      </c>
      <c r="G11" s="522">
        <f t="shared" si="0"/>
        <v>45870</v>
      </c>
      <c r="H11" s="523">
        <f t="shared" si="0"/>
        <v>45871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VLOOKUP(J11,예산!$B$41:$N$53,9,FALSE)</f>
        <v>0</v>
      </c>
      <c r="M11" s="548">
        <f t="shared" ref="M11:M23" si="1">L11-K11</f>
        <v>0</v>
      </c>
      <c r="N11" s="567">
        <f>VLOOKUP(J11,'7월'!$J$10:$K$23,2,FALSE)</f>
        <v>0</v>
      </c>
      <c r="O11" s="569">
        <f t="shared" ref="O11:O23" si="2">K11-N11</f>
        <v>0</v>
      </c>
      <c r="P11" s="3"/>
    </row>
    <row r="12" spans="1:21" ht="19.899999999999999" customHeight="1">
      <c r="B12" s="886" t="str">
        <f t="shared" ref="B12:C12" ca="1" si="3">IF(MONTH(B11)&lt;&gt;$A$2,"",IF(AND(SUMIF($J$81:$J$175,B11,$R$81:$R$175)=0,B11&lt;TODAY()),"무지출",SUMIF($J$81:$J$175,B11,$R$81:$R$175)))</f>
        <v/>
      </c>
      <c r="C12" s="888" t="str">
        <f t="shared" ca="1" si="3"/>
        <v/>
      </c>
      <c r="D12" s="888" t="str">
        <f ca="1">IF(MONTH(D11)&lt;&gt;$A$2,"",IF(AND(SUMIF($J$81:$J$175,D11,$R$81:$R$175)=0,D11&lt;TODAY()),"무지출",SUMIF($J$81:$J$175,D11,$R$81:$R$175)))</f>
        <v/>
      </c>
      <c r="E12" s="888" t="str">
        <f t="shared" ref="E12:H12" ca="1" si="4">IF(MONTH(E11)&lt;&gt;$A$2,"",IF(AND(SUMIF($J$81:$J$175,E11,$R$81:$R$175)=0,E11&lt;TODAY()),"무지출",SUMIF($J$81:$J$175,E11,$R$81:$R$175)))</f>
        <v/>
      </c>
      <c r="F12" s="888" t="str">
        <f t="shared" ca="1" si="4"/>
        <v/>
      </c>
      <c r="G12" s="888" t="str">
        <f t="shared" ca="1" si="4"/>
        <v>무지출</v>
      </c>
      <c r="H12" s="890" t="str">
        <f t="shared" ca="1" si="4"/>
        <v>무지출</v>
      </c>
      <c r="J12" s="475" t="str">
        <f>항목!J$3</f>
        <v>교육비</v>
      </c>
      <c r="K12" s="546">
        <f t="shared" ref="K12:K23" si="5">SUMIF($L$58:$L$300,J12,$R$58:$R$300)</f>
        <v>0</v>
      </c>
      <c r="L12" s="546">
        <f>VLOOKUP(J12,예산!$B$41:$N$53,9,FALSE)</f>
        <v>0</v>
      </c>
      <c r="M12" s="548">
        <f t="shared" si="1"/>
        <v>0</v>
      </c>
      <c r="N12" s="567">
        <f>VLOOKUP(J12,'7월'!$J$10:$K$23,2,FALSE)</f>
        <v>0</v>
      </c>
      <c r="O12" s="569">
        <f t="shared" si="2"/>
        <v>0</v>
      </c>
      <c r="P12" s="3"/>
    </row>
    <row r="13" spans="1:21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항목!P$3</f>
        <v>용돈</v>
      </c>
      <c r="K13" s="546">
        <f t="shared" si="5"/>
        <v>0</v>
      </c>
      <c r="L13" s="546">
        <f>VLOOKUP(J13,예산!$B$41:$N$53,9,FALSE)</f>
        <v>0</v>
      </c>
      <c r="M13" s="548">
        <f t="shared" si="1"/>
        <v>0</v>
      </c>
      <c r="N13" s="567">
        <f>VLOOKUP(J13,'7월'!$J$10:$K$23,2,FALSE)</f>
        <v>0</v>
      </c>
      <c r="O13" s="569">
        <f t="shared" si="2"/>
        <v>0</v>
      </c>
      <c r="P13" s="3"/>
    </row>
    <row r="14" spans="1:21" ht="19.899999999999999" customHeight="1">
      <c r="B14" s="521">
        <f>B11+7</f>
        <v>45872</v>
      </c>
      <c r="C14" s="522">
        <f t="shared" ref="C14:H14" si="6">C11+7</f>
        <v>45873</v>
      </c>
      <c r="D14" s="522">
        <f t="shared" si="6"/>
        <v>45874</v>
      </c>
      <c r="E14" s="522">
        <f t="shared" si="6"/>
        <v>45875</v>
      </c>
      <c r="F14" s="522">
        <f t="shared" si="6"/>
        <v>45876</v>
      </c>
      <c r="G14" s="522">
        <f t="shared" si="6"/>
        <v>45877</v>
      </c>
      <c r="H14" s="523">
        <f t="shared" si="6"/>
        <v>45878</v>
      </c>
      <c r="J14" s="475" t="str">
        <f>항목!Q$3</f>
        <v>추가항목</v>
      </c>
      <c r="K14" s="546">
        <f t="shared" si="5"/>
        <v>0</v>
      </c>
      <c r="L14" s="546">
        <f>VLOOKUP(J14,예산!$B$41:$N$53,9,FALSE)</f>
        <v>0</v>
      </c>
      <c r="M14" s="548">
        <f t="shared" si="1"/>
        <v>0</v>
      </c>
      <c r="N14" s="567">
        <f>VLOOKUP(J14,'7월'!$J$10:$K$23,2,FALSE)</f>
        <v>0</v>
      </c>
      <c r="O14" s="569">
        <f t="shared" si="2"/>
        <v>0</v>
      </c>
      <c r="P14" s="3"/>
    </row>
    <row r="15" spans="1:21" ht="19.899999999999999" customHeight="1">
      <c r="B15" s="886" t="str">
        <f ca="1">IF(MONTH(B14)&lt;&gt;$A$2,"",IF(AND(SUMIF($J$81:$J$186,B14,$R$81:$R$186)=0,B14&lt;TODAY()),"무지출",SUMIF($J$81:$J$186,B14,$R$81:$R$186)))</f>
        <v>무지출</v>
      </c>
      <c r="C15" s="888" t="str">
        <f t="shared" ref="C15:H15" ca="1" si="7">IF(MONTH(C14)&lt;&gt;$A$2,"",IF(AND(SUMIF($J$81:$J$186,C14,$R$81:$R$186)=0,C14&lt;TODAY()),"무지출",SUMIF($J$81:$J$186,C14,$R$81:$R$186)))</f>
        <v>무지출</v>
      </c>
      <c r="D15" s="888" t="str">
        <f t="shared" ca="1" si="7"/>
        <v>무지출</v>
      </c>
      <c r="E15" s="888" t="str">
        <f t="shared" ca="1" si="7"/>
        <v>무지출</v>
      </c>
      <c r="F15" s="888" t="str">
        <f t="shared" ca="1" si="7"/>
        <v>무지출</v>
      </c>
      <c r="G15" s="888" t="str">
        <f t="shared" ca="1" si="7"/>
        <v>무지출</v>
      </c>
      <c r="H15" s="890" t="str">
        <f t="shared" ca="1" si="7"/>
        <v>무지출</v>
      </c>
      <c r="J15" s="475" t="str">
        <f>항목!O$3</f>
        <v>경조사회비</v>
      </c>
      <c r="K15" s="546">
        <f t="shared" si="5"/>
        <v>0</v>
      </c>
      <c r="L15" s="546">
        <f>VLOOKUP(J15,예산!$B$41:$N$53,9,FALSE)</f>
        <v>0</v>
      </c>
      <c r="M15" s="548">
        <f t="shared" si="1"/>
        <v>0</v>
      </c>
      <c r="N15" s="567">
        <f>VLOOKUP(J15,'7월'!$J$10:$K$23,2,FALSE)</f>
        <v>0</v>
      </c>
      <c r="O15" s="569">
        <f t="shared" si="2"/>
        <v>0</v>
      </c>
      <c r="P15" s="3"/>
    </row>
    <row r="16" spans="1:21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항목!M$3</f>
        <v>유류교통비</v>
      </c>
      <c r="K16" s="546">
        <f t="shared" si="5"/>
        <v>0</v>
      </c>
      <c r="L16" s="546">
        <f>VLOOKUP(J16,예산!$B$41:$N$53,9,FALSE)</f>
        <v>0</v>
      </c>
      <c r="M16" s="548">
        <f t="shared" si="1"/>
        <v>0</v>
      </c>
      <c r="N16" s="567">
        <f>VLOOKUP(J16,'7월'!$J$10:$K$23,2,FALSE)</f>
        <v>0</v>
      </c>
      <c r="O16" s="569">
        <f t="shared" si="2"/>
        <v>0</v>
      </c>
      <c r="P16" s="3"/>
    </row>
    <row r="17" spans="2:31" ht="19.899999999999999" customHeight="1">
      <c r="B17" s="521">
        <f>B11+14</f>
        <v>45879</v>
      </c>
      <c r="C17" s="522">
        <f t="shared" ref="C17:H17" si="8">C11+14</f>
        <v>45880</v>
      </c>
      <c r="D17" s="522">
        <f t="shared" si="8"/>
        <v>45881</v>
      </c>
      <c r="E17" s="522">
        <f t="shared" si="8"/>
        <v>45882</v>
      </c>
      <c r="F17" s="522">
        <f t="shared" si="8"/>
        <v>45883</v>
      </c>
      <c r="G17" s="522">
        <f t="shared" si="8"/>
        <v>45884</v>
      </c>
      <c r="H17" s="523">
        <f t="shared" si="8"/>
        <v>45885</v>
      </c>
      <c r="J17" s="475" t="str">
        <f>항목!G$3</f>
        <v>생활용품비</v>
      </c>
      <c r="K17" s="546">
        <f t="shared" si="5"/>
        <v>0</v>
      </c>
      <c r="L17" s="546">
        <f>VLOOKUP(J17,예산!$B$41:$N$53,9,FALSE)</f>
        <v>0</v>
      </c>
      <c r="M17" s="548">
        <f t="shared" si="1"/>
        <v>0</v>
      </c>
      <c r="N17" s="567">
        <f>VLOOKUP(J17,'7월'!$J$10:$K$23,2,FALSE)</f>
        <v>0</v>
      </c>
      <c r="O17" s="569">
        <f t="shared" si="2"/>
        <v>0</v>
      </c>
      <c r="P17" s="3"/>
    </row>
    <row r="18" spans="2:31" ht="19.899999999999999" customHeight="1">
      <c r="B18" s="886" t="str">
        <f ca="1">IF(MONTH(B17)&lt;&gt;$A$2,"",IF(AND(SUMIF($J$81:$J$186,B17,$R$81:$R$186)=0,B17&lt;TODAY()),"무지출",SUMIF($J$81:$J$186,B17,$R$81:$R$186)))</f>
        <v>무지출</v>
      </c>
      <c r="C18" s="888" t="str">
        <f t="shared" ref="C18:H18" ca="1" si="9">IF(MONTH(C17)&lt;&gt;$A$2,"",IF(AND(SUMIF($J$81:$J$186,C17,$R$81:$R$186)=0,C17&lt;TODAY()),"무지출",SUMIF($J$81:$J$186,C17,$R$81:$R$186)))</f>
        <v>무지출</v>
      </c>
      <c r="D18" s="888" t="str">
        <f t="shared" ca="1" si="9"/>
        <v>무지출</v>
      </c>
      <c r="E18" s="888" t="str">
        <f t="shared" ca="1" si="9"/>
        <v>무지출</v>
      </c>
      <c r="F18" s="888" t="str">
        <f t="shared" ca="1" si="9"/>
        <v>무지출</v>
      </c>
      <c r="G18" s="888" t="str">
        <f t="shared" ca="1" si="9"/>
        <v>무지출</v>
      </c>
      <c r="H18" s="890" t="str">
        <f t="shared" ca="1" si="9"/>
        <v>무지출</v>
      </c>
      <c r="J18" s="475" t="str">
        <f>항목!E$3</f>
        <v>식비</v>
      </c>
      <c r="K18" s="546">
        <f t="shared" si="5"/>
        <v>0</v>
      </c>
      <c r="L18" s="546">
        <f>VLOOKUP(J18,예산!$B$41:$N$53,9,FALSE)</f>
        <v>0</v>
      </c>
      <c r="M18" s="548">
        <f t="shared" si="1"/>
        <v>0</v>
      </c>
      <c r="N18" s="567">
        <f>VLOOKUP(J18,'7월'!$J$10:$K$23,2,FALSE)</f>
        <v>0</v>
      </c>
      <c r="O18" s="569">
        <f t="shared" si="2"/>
        <v>0</v>
      </c>
      <c r="P18" s="3"/>
    </row>
    <row r="19" spans="2:31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항목!L$3</f>
        <v>의료비</v>
      </c>
      <c r="K19" s="546">
        <f t="shared" si="5"/>
        <v>0</v>
      </c>
      <c r="L19" s="546">
        <f>VLOOKUP(J19,예산!$B$41:$N$53,9,FALSE)</f>
        <v>0</v>
      </c>
      <c r="M19" s="548">
        <f t="shared" si="1"/>
        <v>0</v>
      </c>
      <c r="N19" s="567">
        <f>VLOOKUP(J19,'7월'!$J$10:$K$23,2,FALSE)</f>
        <v>0</v>
      </c>
      <c r="O19" s="569">
        <f t="shared" si="2"/>
        <v>0</v>
      </c>
      <c r="P19" s="3"/>
    </row>
    <row r="20" spans="2:31" ht="19.899999999999999" customHeight="1">
      <c r="B20" s="521">
        <f>B11+21</f>
        <v>45886</v>
      </c>
      <c r="C20" s="522">
        <f t="shared" ref="C20:H20" si="10">C11+21</f>
        <v>45887</v>
      </c>
      <c r="D20" s="522">
        <f t="shared" si="10"/>
        <v>45888</v>
      </c>
      <c r="E20" s="522">
        <f t="shared" si="10"/>
        <v>45889</v>
      </c>
      <c r="F20" s="522">
        <f t="shared" si="10"/>
        <v>45890</v>
      </c>
      <c r="G20" s="522">
        <f t="shared" si="10"/>
        <v>45891</v>
      </c>
      <c r="H20" s="523">
        <f t="shared" si="10"/>
        <v>45892</v>
      </c>
      <c r="J20" s="475" t="str">
        <f>항목!I$3</f>
        <v>의류미용비</v>
      </c>
      <c r="K20" s="546">
        <f t="shared" si="5"/>
        <v>0</v>
      </c>
      <c r="L20" s="546">
        <f>VLOOKUP(J20,예산!$B$41:$N$53,9,FALSE)</f>
        <v>0</v>
      </c>
      <c r="M20" s="548">
        <f t="shared" si="1"/>
        <v>0</v>
      </c>
      <c r="N20" s="567">
        <f>VLOOKUP(J20,'7월'!$J$10:$K$23,2,FALSE)</f>
        <v>0</v>
      </c>
      <c r="O20" s="569">
        <f t="shared" si="2"/>
        <v>0</v>
      </c>
      <c r="P20" s="3"/>
    </row>
    <row r="21" spans="2:31" ht="19.899999999999999" customHeight="1">
      <c r="B21" s="886" t="str">
        <f ca="1">IF(MONTH(B20)&lt;&gt;$A$2,"",IF(AND(SUMIF($J$81:$J$186,B20,$R$81:$R$186)=0,B20&lt;TODAY()),"무지출",SUMIF($J$81:$J$186,B20,$R$81:$R$186)))</f>
        <v>무지출</v>
      </c>
      <c r="C21" s="888" t="str">
        <f t="shared" ref="C21:H21" ca="1" si="11">IF(MONTH(C20)&lt;&gt;$A$2,"",IF(AND(SUMIF($J$81:$J$186,C20,$R$81:$R$186)=0,C20&lt;TODAY()),"무지출",SUMIF($J$81:$J$186,C20,$R$81:$R$186)))</f>
        <v>무지출</v>
      </c>
      <c r="D21" s="888" t="str">
        <f t="shared" ca="1" si="11"/>
        <v>무지출</v>
      </c>
      <c r="E21" s="888" t="str">
        <f t="shared" ca="1" si="11"/>
        <v>무지출</v>
      </c>
      <c r="F21" s="888" t="str">
        <f t="shared" ca="1" si="11"/>
        <v>무지출</v>
      </c>
      <c r="G21" s="888" t="str">
        <f t="shared" ca="1" si="11"/>
        <v>무지출</v>
      </c>
      <c r="H21" s="890" t="str">
        <f t="shared" ca="1" si="11"/>
        <v>무지출</v>
      </c>
      <c r="J21" s="475" t="str">
        <f>항목!F$3</f>
        <v>주거비</v>
      </c>
      <c r="K21" s="546">
        <f t="shared" si="5"/>
        <v>0</v>
      </c>
      <c r="L21" s="546">
        <f>VLOOKUP(J21,예산!$B$41:$N$53,9,FALSE)</f>
        <v>0</v>
      </c>
      <c r="M21" s="548">
        <f t="shared" si="1"/>
        <v>0</v>
      </c>
      <c r="N21" s="567">
        <f>VLOOKUP(J21,'7월'!$J$10:$K$23,2,FALSE)</f>
        <v>0</v>
      </c>
      <c r="O21" s="569">
        <f t="shared" si="2"/>
        <v>0</v>
      </c>
      <c r="P21" s="3"/>
    </row>
    <row r="22" spans="2:31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항목!H$3</f>
        <v>반려동물비</v>
      </c>
      <c r="K22" s="546">
        <f t="shared" si="5"/>
        <v>0</v>
      </c>
      <c r="L22" s="546">
        <f>VLOOKUP(J22,예산!$B$41:$N$53,9,FALSE)</f>
        <v>0</v>
      </c>
      <c r="M22" s="548">
        <f t="shared" si="1"/>
        <v>0</v>
      </c>
      <c r="N22" s="567">
        <f>VLOOKUP(J22,'7월'!$J$10:$K$23,2,FALSE)</f>
        <v>0</v>
      </c>
      <c r="O22" s="569">
        <f t="shared" si="2"/>
        <v>0</v>
      </c>
      <c r="P22" s="3"/>
    </row>
    <row r="23" spans="2:31" ht="19.899999999999999" customHeight="1">
      <c r="B23" s="521">
        <f>B11+28</f>
        <v>45893</v>
      </c>
      <c r="C23" s="522">
        <f t="shared" ref="C23:H23" si="12">C11+28</f>
        <v>45894</v>
      </c>
      <c r="D23" s="522">
        <f t="shared" si="12"/>
        <v>45895</v>
      </c>
      <c r="E23" s="522">
        <f t="shared" si="12"/>
        <v>45896</v>
      </c>
      <c r="F23" s="522">
        <f t="shared" si="12"/>
        <v>45897</v>
      </c>
      <c r="G23" s="522">
        <f t="shared" si="12"/>
        <v>45898</v>
      </c>
      <c r="H23" s="523">
        <f t="shared" si="12"/>
        <v>45899</v>
      </c>
      <c r="J23" s="436" t="str">
        <f>항목!K$3</f>
        <v>문화생활비</v>
      </c>
      <c r="K23" s="547">
        <f t="shared" si="5"/>
        <v>0</v>
      </c>
      <c r="L23" s="547">
        <f>VLOOKUP(J23,예산!$B$41:$N$53,9,FALSE)</f>
        <v>0</v>
      </c>
      <c r="M23" s="549">
        <f t="shared" si="1"/>
        <v>0</v>
      </c>
      <c r="N23" s="568">
        <f>VLOOKUP(J23,'7월'!$J$10:$K$23,2,FALSE)</f>
        <v>0</v>
      </c>
      <c r="O23" s="570">
        <f t="shared" si="2"/>
        <v>0</v>
      </c>
      <c r="P23" s="3"/>
    </row>
    <row r="24" spans="2:31" ht="19.899999999999999" customHeight="1">
      <c r="B24" s="886" t="str">
        <f ca="1">IF(MONTH(B23)&lt;&gt;$A$2,"",IF(AND(SUMIF($J$81:$J$186,B23,$R$81:$R$186)=0,B23&lt;TODAY()),"무지출",SUMIF($J$81:$J$186,B23,$R$81:$R$186)))</f>
        <v>무지출</v>
      </c>
      <c r="C24" s="888" t="str">
        <f t="shared" ref="C24:H24" ca="1" si="13">IF(MONTH(C23)&lt;&gt;$A$2,"",IF(AND(SUMIF($J$81:$J$186,C23,$R$81:$R$186)=0,C23&lt;TODAY()),"무지출",SUMIF($J$81:$J$186,C23,$R$81:$R$186)))</f>
        <v>무지출</v>
      </c>
      <c r="D24" s="888" t="str">
        <f t="shared" ca="1" si="13"/>
        <v>무지출</v>
      </c>
      <c r="E24" s="888" t="str">
        <f t="shared" ca="1" si="13"/>
        <v>무지출</v>
      </c>
      <c r="F24" s="888" t="str">
        <f t="shared" ca="1" si="13"/>
        <v>무지출</v>
      </c>
      <c r="G24" s="888" t="str">
        <f t="shared" ca="1" si="13"/>
        <v>무지출</v>
      </c>
      <c r="H24" s="890" t="str">
        <f t="shared" ca="1" si="13"/>
        <v>무지출</v>
      </c>
    </row>
    <row r="25" spans="2:31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</row>
    <row r="26" spans="2:31" ht="19.899999999999999" customHeight="1">
      <c r="B26" s="521">
        <f>B11+35</f>
        <v>45900</v>
      </c>
      <c r="C26" s="522">
        <f t="shared" ref="C26:H26" si="14">C11+35</f>
        <v>45901</v>
      </c>
      <c r="D26" s="522">
        <f t="shared" si="14"/>
        <v>45902</v>
      </c>
      <c r="E26" s="522">
        <f t="shared" si="14"/>
        <v>45903</v>
      </c>
      <c r="F26" s="522">
        <f t="shared" si="14"/>
        <v>45904</v>
      </c>
      <c r="G26" s="522">
        <f t="shared" si="14"/>
        <v>45905</v>
      </c>
      <c r="H26" s="523">
        <f t="shared" si="14"/>
        <v>45906</v>
      </c>
      <c r="J26" s="577"/>
      <c r="K26" s="474"/>
      <c r="L26" s="474"/>
      <c r="M26" s="474"/>
      <c r="N26" s="474"/>
      <c r="O26" s="474"/>
    </row>
    <row r="27" spans="2:31" ht="19.899999999999999" customHeight="1">
      <c r="B27" s="886" t="str">
        <f ca="1">IF(MONTH(B26)&lt;&gt;$A$2,"",IF(AND(SUMIF($J$81:$J$186,B26,$R$81:$R$186)=0,B26&lt;TODAY()),"무지출",SUMIF($J$81:$J$186,B26,$R$81:$R$186)))</f>
        <v>무지출</v>
      </c>
      <c r="C27" s="888" t="str">
        <f t="shared" ref="C27:H27" ca="1" si="15">IF(MONTH(C26)&lt;&gt;$A$2,"",IF(AND(SUMIF($J$81:$J$186,C26,$R$81:$R$186)=0,C26&lt;TODAY()),"무지출",SUMIF($J$81:$J$186,C26,$R$81:$R$186)))</f>
        <v/>
      </c>
      <c r="D27" s="888" t="str">
        <f t="shared" ca="1" si="15"/>
        <v/>
      </c>
      <c r="E27" s="888" t="str">
        <f t="shared" ca="1" si="15"/>
        <v/>
      </c>
      <c r="F27" s="888" t="str">
        <f t="shared" ca="1" si="15"/>
        <v/>
      </c>
      <c r="G27" s="888" t="str">
        <f t="shared" ca="1" si="15"/>
        <v/>
      </c>
      <c r="H27" s="890" t="str">
        <f t="shared" ca="1" si="15"/>
        <v/>
      </c>
      <c r="J27" s="474"/>
      <c r="K27" s="474"/>
      <c r="L27" s="474"/>
      <c r="M27" s="474"/>
      <c r="N27" s="474"/>
      <c r="O27" s="474"/>
    </row>
    <row r="28" spans="2:31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</row>
    <row r="29" spans="2:31" ht="19.899999999999999" customHeight="1"/>
    <row r="30" spans="2:31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</row>
    <row r="31" spans="2:31" ht="10.15" customHeight="1">
      <c r="T31" s="112"/>
    </row>
    <row r="32" spans="2:31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P32" s="469"/>
      <c r="Q32" s="113"/>
      <c r="R32" s="40"/>
      <c r="S32" s="40"/>
      <c r="V32" s="209"/>
      <c r="W32" s="40"/>
      <c r="X32" s="141"/>
      <c r="Y32" s="210"/>
      <c r="Z32" s="149"/>
      <c r="AA32" s="90"/>
      <c r="AC32" s="40"/>
      <c r="AD32" s="40"/>
      <c r="AE32" s="40"/>
    </row>
    <row r="33" spans="2:32" ht="19.899999999999999" customHeight="1" thickBot="1">
      <c r="B33" s="37" t="s">
        <v>0</v>
      </c>
      <c r="C33" s="38" t="s">
        <v>8</v>
      </c>
      <c r="D33" s="38" t="s">
        <v>27</v>
      </c>
      <c r="E33" s="563" t="s">
        <v>28</v>
      </c>
      <c r="F33" s="578"/>
      <c r="G33" s="578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563" t="s">
        <v>67</v>
      </c>
      <c r="T33" s="578"/>
      <c r="V33" s="58"/>
      <c r="W33" s="40"/>
      <c r="X33" s="58"/>
      <c r="Y33" s="58"/>
      <c r="Z33" s="58"/>
      <c r="AA33" s="58"/>
      <c r="AB33" s="58"/>
      <c r="AC33" s="58"/>
      <c r="AD33" s="58"/>
      <c r="AE33" s="58"/>
      <c r="AF33" s="58"/>
    </row>
    <row r="34" spans="2:32" ht="18" customHeight="1">
      <c r="B34" s="8"/>
      <c r="C34" s="9"/>
      <c r="D34" s="9"/>
      <c r="E34" s="479"/>
      <c r="F34" s="553"/>
      <c r="G34" s="553"/>
      <c r="H34" s="11"/>
      <c r="I34" s="3"/>
      <c r="J34" s="8"/>
      <c r="K34" s="9"/>
      <c r="L34" s="9"/>
      <c r="M34" s="9"/>
      <c r="N34" s="480"/>
      <c r="O34" s="534"/>
      <c r="P34" s="7"/>
      <c r="Q34" s="506"/>
      <c r="R34" s="637" t="str">
        <f>IF(P34="","",P34-Q34)</f>
        <v/>
      </c>
      <c r="S34" s="464"/>
      <c r="T34" s="550"/>
      <c r="V34" s="150"/>
      <c r="W34" s="3"/>
      <c r="X34" s="46"/>
      <c r="Y34" s="49"/>
      <c r="Z34" s="49"/>
      <c r="AA34" s="49"/>
      <c r="AB34" s="99"/>
      <c r="AC34" s="211"/>
      <c r="AD34" s="152"/>
      <c r="AE34" s="211"/>
      <c r="AF34" s="154"/>
    </row>
    <row r="35" spans="2:32" ht="18" customHeight="1">
      <c r="B35" s="8"/>
      <c r="C35" s="9"/>
      <c r="D35" s="9"/>
      <c r="E35" s="479"/>
      <c r="F35" s="553"/>
      <c r="G35" s="553"/>
      <c r="H35" s="7"/>
      <c r="I35" s="3"/>
      <c r="J35" s="8"/>
      <c r="K35" s="9"/>
      <c r="L35" s="9"/>
      <c r="M35" s="9"/>
      <c r="N35" s="480"/>
      <c r="O35" s="534"/>
      <c r="P35" s="7"/>
      <c r="Q35" s="506"/>
      <c r="R35" s="637" t="str">
        <f t="shared" ref="R35:R53" si="16">IF(P35="","",P35-Q35)</f>
        <v/>
      </c>
      <c r="S35" s="464"/>
      <c r="T35" s="550"/>
      <c r="V35" s="150"/>
      <c r="W35" s="3"/>
      <c r="X35" s="46"/>
      <c r="Y35" s="49"/>
      <c r="Z35" s="49"/>
      <c r="AA35" s="49"/>
      <c r="AB35" s="99"/>
      <c r="AC35" s="211"/>
      <c r="AD35" s="152"/>
      <c r="AE35" s="211"/>
      <c r="AF35" s="154"/>
    </row>
    <row r="36" spans="2:32" ht="18" customHeight="1">
      <c r="B36" s="8"/>
      <c r="C36" s="9"/>
      <c r="D36" s="9"/>
      <c r="E36" s="479"/>
      <c r="F36" s="553"/>
      <c r="G36" s="553"/>
      <c r="H36" s="7"/>
      <c r="I36" s="3"/>
      <c r="J36" s="8"/>
      <c r="K36" s="9"/>
      <c r="L36" s="9"/>
      <c r="M36" s="9"/>
      <c r="N36" s="480"/>
      <c r="O36" s="534"/>
      <c r="P36" s="7"/>
      <c r="Q36" s="506"/>
      <c r="R36" s="637" t="str">
        <f t="shared" si="16"/>
        <v/>
      </c>
      <c r="S36" s="464"/>
      <c r="T36" s="550"/>
      <c r="V36" s="150"/>
      <c r="W36" s="3"/>
      <c r="X36" s="46"/>
      <c r="Y36" s="49"/>
      <c r="Z36" s="49"/>
      <c r="AA36" s="49"/>
      <c r="AB36" s="99"/>
      <c r="AC36" s="211"/>
      <c r="AD36" s="152"/>
      <c r="AE36" s="211"/>
      <c r="AF36" s="154"/>
    </row>
    <row r="37" spans="2:32" ht="18" customHeight="1">
      <c r="B37" s="8"/>
      <c r="C37" s="9"/>
      <c r="D37" s="9"/>
      <c r="E37" s="479"/>
      <c r="F37" s="553"/>
      <c r="G37" s="553"/>
      <c r="H37" s="7"/>
      <c r="I37" s="3"/>
      <c r="J37" s="8"/>
      <c r="K37" s="9"/>
      <c r="L37" s="9"/>
      <c r="M37" s="9"/>
      <c r="N37" s="480"/>
      <c r="O37" s="534"/>
      <c r="P37" s="7"/>
      <c r="Q37" s="506"/>
      <c r="R37" s="637" t="str">
        <f t="shared" si="16"/>
        <v/>
      </c>
      <c r="S37" s="464"/>
      <c r="T37" s="550"/>
      <c r="V37" s="150"/>
      <c r="W37" s="3"/>
      <c r="X37" s="46"/>
      <c r="Y37" s="49"/>
      <c r="Z37" s="49"/>
      <c r="AA37" s="49"/>
      <c r="AB37" s="99"/>
      <c r="AC37" s="211"/>
      <c r="AD37" s="152"/>
      <c r="AE37" s="211"/>
      <c r="AF37" s="154"/>
    </row>
    <row r="38" spans="2:32" ht="18" customHeight="1">
      <c r="B38" s="8"/>
      <c r="C38" s="5"/>
      <c r="D38" s="5"/>
      <c r="E38" s="480"/>
      <c r="F38" s="534"/>
      <c r="G38" s="534"/>
      <c r="H38" s="7"/>
      <c r="I38" s="3"/>
      <c r="J38" s="8"/>
      <c r="K38" s="9"/>
      <c r="L38" s="9"/>
      <c r="M38" s="9"/>
      <c r="N38" s="480"/>
      <c r="O38" s="534"/>
      <c r="P38" s="7"/>
      <c r="Q38" s="506"/>
      <c r="R38" s="637" t="str">
        <f t="shared" si="16"/>
        <v/>
      </c>
      <c r="S38" s="464"/>
      <c r="T38" s="550"/>
      <c r="V38" s="150"/>
      <c r="W38" s="3"/>
      <c r="X38" s="46"/>
      <c r="Y38" s="49"/>
      <c r="Z38" s="49"/>
      <c r="AA38" s="49"/>
      <c r="AB38" s="99"/>
      <c r="AC38" s="211"/>
      <c r="AD38" s="152"/>
      <c r="AE38" s="211"/>
      <c r="AF38" s="154"/>
    </row>
    <row r="39" spans="2:32" ht="18" customHeight="1">
      <c r="B39" s="8"/>
      <c r="C39" s="5"/>
      <c r="D39" s="5"/>
      <c r="E39" s="480"/>
      <c r="F39" s="534"/>
      <c r="G39" s="534"/>
      <c r="H39" s="7"/>
      <c r="I39" s="3"/>
      <c r="J39" s="8"/>
      <c r="K39" s="9"/>
      <c r="L39" s="9"/>
      <c r="M39" s="9"/>
      <c r="N39" s="480"/>
      <c r="O39" s="534"/>
      <c r="P39" s="7"/>
      <c r="Q39" s="506"/>
      <c r="R39" s="637" t="str">
        <f t="shared" si="16"/>
        <v/>
      </c>
      <c r="S39" s="464"/>
      <c r="T39" s="550"/>
      <c r="V39" s="150"/>
      <c r="W39" s="3"/>
      <c r="X39" s="46"/>
      <c r="Y39" s="49"/>
      <c r="Z39" s="49"/>
      <c r="AA39" s="49"/>
      <c r="AB39" s="99"/>
      <c r="AC39" s="211"/>
      <c r="AD39" s="152"/>
      <c r="AE39" s="211"/>
      <c r="AF39" s="154"/>
    </row>
    <row r="40" spans="2:32" ht="18" customHeight="1">
      <c r="B40" s="8"/>
      <c r="C40" s="5"/>
      <c r="D40" s="5"/>
      <c r="E40" s="480"/>
      <c r="F40" s="534"/>
      <c r="G40" s="534"/>
      <c r="H40" s="7"/>
      <c r="I40" s="3"/>
      <c r="J40" s="8"/>
      <c r="K40" s="9"/>
      <c r="L40" s="9"/>
      <c r="M40" s="9"/>
      <c r="N40" s="480"/>
      <c r="O40" s="534"/>
      <c r="P40" s="506"/>
      <c r="Q40" s="506"/>
      <c r="R40" s="637" t="str">
        <f t="shared" si="16"/>
        <v/>
      </c>
      <c r="S40" s="464"/>
      <c r="T40" s="550"/>
      <c r="V40" s="150"/>
      <c r="W40" s="3"/>
      <c r="X40" s="46"/>
      <c r="Y40" s="49"/>
      <c r="Z40" s="49"/>
      <c r="AA40" s="49"/>
      <c r="AB40" s="99"/>
      <c r="AC40" s="211"/>
      <c r="AD40" s="152"/>
      <c r="AE40" s="211"/>
      <c r="AF40" s="154"/>
    </row>
    <row r="41" spans="2:32" ht="18" customHeight="1">
      <c r="B41" s="8"/>
      <c r="C41" s="5"/>
      <c r="D41" s="5"/>
      <c r="E41" s="480"/>
      <c r="F41" s="534"/>
      <c r="G41" s="534"/>
      <c r="H41" s="7"/>
      <c r="I41" s="3"/>
      <c r="J41" s="8"/>
      <c r="K41" s="9"/>
      <c r="L41" s="9"/>
      <c r="M41" s="9"/>
      <c r="N41" s="480"/>
      <c r="O41" s="534"/>
      <c r="P41" s="506"/>
      <c r="Q41" s="506"/>
      <c r="R41" s="637" t="str">
        <f t="shared" si="16"/>
        <v/>
      </c>
      <c r="S41" s="464"/>
      <c r="T41" s="550"/>
      <c r="V41" s="150"/>
      <c r="W41" s="3"/>
      <c r="X41" s="46"/>
      <c r="Y41" s="49"/>
      <c r="Z41" s="49"/>
      <c r="AA41" s="49"/>
      <c r="AB41" s="99"/>
      <c r="AC41" s="211"/>
      <c r="AD41" s="152"/>
      <c r="AE41" s="211"/>
      <c r="AF41" s="154"/>
    </row>
    <row r="42" spans="2:32" ht="18" customHeight="1">
      <c r="B42" s="8"/>
      <c r="C42" s="5"/>
      <c r="D42" s="5"/>
      <c r="E42" s="480"/>
      <c r="F42" s="534"/>
      <c r="G42" s="534"/>
      <c r="H42" s="7"/>
      <c r="I42" s="3"/>
      <c r="J42" s="8"/>
      <c r="K42" s="9"/>
      <c r="L42" s="9"/>
      <c r="M42" s="9"/>
      <c r="N42" s="480"/>
      <c r="O42" s="534"/>
      <c r="P42" s="506"/>
      <c r="Q42" s="506"/>
      <c r="R42" s="637" t="str">
        <f t="shared" si="16"/>
        <v/>
      </c>
      <c r="S42" s="7"/>
      <c r="T42" s="550"/>
      <c r="V42" s="150"/>
      <c r="W42" s="3"/>
      <c r="X42" s="46"/>
      <c r="Y42" s="49"/>
      <c r="Z42" s="49"/>
      <c r="AA42" s="49"/>
      <c r="AB42" s="99"/>
      <c r="AC42" s="211"/>
      <c r="AD42" s="152"/>
      <c r="AE42" s="211"/>
      <c r="AF42" s="154"/>
    </row>
    <row r="43" spans="2:32" ht="18" customHeight="1">
      <c r="B43" s="8"/>
      <c r="C43" s="5"/>
      <c r="D43" s="5"/>
      <c r="E43" s="480"/>
      <c r="F43" s="534"/>
      <c r="G43" s="534"/>
      <c r="H43" s="7"/>
      <c r="I43" s="3"/>
      <c r="J43" s="8"/>
      <c r="K43" s="9"/>
      <c r="L43" s="9"/>
      <c r="M43" s="9"/>
      <c r="N43" s="480"/>
      <c r="O43" s="553"/>
      <c r="P43" s="584"/>
      <c r="Q43" s="584"/>
      <c r="R43" s="637" t="str">
        <f t="shared" si="16"/>
        <v/>
      </c>
      <c r="S43" s="7"/>
      <c r="T43" s="551"/>
      <c r="V43" s="150"/>
      <c r="W43" s="3"/>
      <c r="X43" s="46"/>
      <c r="Y43" s="49"/>
      <c r="Z43" s="49"/>
      <c r="AA43" s="49"/>
      <c r="AB43" s="99"/>
      <c r="AC43" s="211"/>
      <c r="AD43" s="152"/>
      <c r="AE43" s="211"/>
      <c r="AF43" s="154"/>
    </row>
    <row r="44" spans="2:32" ht="18" customHeight="1">
      <c r="B44" s="8"/>
      <c r="C44" s="5"/>
      <c r="D44" s="5"/>
      <c r="E44" s="480"/>
      <c r="F44" s="534"/>
      <c r="G44" s="534"/>
      <c r="H44" s="7"/>
      <c r="I44" s="3"/>
      <c r="J44" s="8"/>
      <c r="K44" s="9"/>
      <c r="L44" s="9"/>
      <c r="M44" s="9"/>
      <c r="N44" s="480"/>
      <c r="O44" s="534"/>
      <c r="P44" s="506"/>
      <c r="Q44" s="506"/>
      <c r="R44" s="637" t="str">
        <f t="shared" si="16"/>
        <v/>
      </c>
      <c r="S44" s="7"/>
      <c r="T44" s="551"/>
      <c r="V44" s="150"/>
      <c r="W44" s="3"/>
      <c r="X44" s="46"/>
      <c r="Y44" s="49"/>
      <c r="Z44" s="49"/>
      <c r="AA44" s="49"/>
      <c r="AB44" s="99"/>
      <c r="AC44" s="211"/>
      <c r="AD44" s="152"/>
      <c r="AE44" s="211"/>
      <c r="AF44" s="154"/>
    </row>
    <row r="45" spans="2:32" ht="18" customHeight="1">
      <c r="B45" s="8"/>
      <c r="C45" s="5"/>
      <c r="D45" s="5"/>
      <c r="E45" s="480"/>
      <c r="F45" s="534"/>
      <c r="G45" s="534"/>
      <c r="H45" s="7"/>
      <c r="I45" s="3"/>
      <c r="J45" s="8"/>
      <c r="K45" s="9"/>
      <c r="L45" s="9"/>
      <c r="M45" s="9"/>
      <c r="N45" s="480"/>
      <c r="O45" s="535"/>
      <c r="P45" s="507"/>
      <c r="Q45" s="507"/>
      <c r="R45" s="637" t="str">
        <f t="shared" si="16"/>
        <v/>
      </c>
      <c r="S45" s="7"/>
      <c r="T45" s="551"/>
      <c r="V45" s="150"/>
      <c r="W45" s="3"/>
      <c r="X45" s="46"/>
      <c r="Y45" s="49"/>
      <c r="Z45" s="49"/>
      <c r="AA45" s="49"/>
      <c r="AB45" s="99"/>
      <c r="AC45" s="211"/>
      <c r="AD45" s="152"/>
      <c r="AE45" s="211"/>
      <c r="AF45" s="154"/>
    </row>
    <row r="46" spans="2:32" ht="18" customHeight="1">
      <c r="B46" s="8"/>
      <c r="C46" s="5"/>
      <c r="D46" s="5"/>
      <c r="E46" s="480"/>
      <c r="F46" s="534"/>
      <c r="G46" s="534"/>
      <c r="H46" s="7"/>
      <c r="I46" s="3"/>
      <c r="J46" s="4"/>
      <c r="K46" s="9"/>
      <c r="L46" s="9"/>
      <c r="M46" s="9"/>
      <c r="N46" s="480"/>
      <c r="O46" s="535"/>
      <c r="P46" s="507"/>
      <c r="Q46" s="507"/>
      <c r="R46" s="637" t="str">
        <f t="shared" si="16"/>
        <v/>
      </c>
      <c r="S46" s="7"/>
      <c r="T46" s="551"/>
      <c r="V46" s="150"/>
      <c r="W46" s="3"/>
      <c r="X46" s="46"/>
      <c r="Y46" s="49"/>
      <c r="Z46" s="49"/>
      <c r="AA46" s="49"/>
      <c r="AB46" s="99"/>
      <c r="AC46" s="211"/>
      <c r="AD46" s="152"/>
      <c r="AE46" s="211"/>
      <c r="AF46" s="154"/>
    </row>
    <row r="47" spans="2:32" ht="18" customHeight="1">
      <c r="B47" s="8"/>
      <c r="C47" s="5"/>
      <c r="D47" s="5"/>
      <c r="E47" s="480"/>
      <c r="F47" s="534"/>
      <c r="G47" s="534"/>
      <c r="H47" s="7"/>
      <c r="I47" s="3"/>
      <c r="J47" s="4"/>
      <c r="K47" s="9"/>
      <c r="L47" s="9"/>
      <c r="M47" s="9"/>
      <c r="N47" s="480"/>
      <c r="O47" s="535"/>
      <c r="P47" s="507"/>
      <c r="Q47" s="507"/>
      <c r="R47" s="637" t="str">
        <f t="shared" si="16"/>
        <v/>
      </c>
      <c r="S47" s="7"/>
      <c r="T47" s="551"/>
      <c r="V47" s="150"/>
      <c r="W47" s="3"/>
      <c r="X47" s="46"/>
      <c r="Y47" s="49"/>
      <c r="Z47" s="49"/>
      <c r="AA47" s="49"/>
      <c r="AB47" s="99"/>
      <c r="AC47" s="211"/>
      <c r="AD47" s="152"/>
      <c r="AE47" s="211"/>
      <c r="AF47" s="154"/>
    </row>
    <row r="48" spans="2:32" ht="18" customHeight="1">
      <c r="B48" s="8"/>
      <c r="C48" s="5"/>
      <c r="D48" s="5"/>
      <c r="E48" s="480"/>
      <c r="F48" s="534"/>
      <c r="G48" s="534"/>
      <c r="H48" s="7"/>
      <c r="I48" s="3"/>
      <c r="J48" s="4"/>
      <c r="K48" s="9"/>
      <c r="L48" s="9"/>
      <c r="M48" s="9"/>
      <c r="N48" s="480"/>
      <c r="O48" s="535"/>
      <c r="P48" s="507"/>
      <c r="Q48" s="507"/>
      <c r="R48" s="637" t="str">
        <f t="shared" si="16"/>
        <v/>
      </c>
      <c r="S48" s="7"/>
      <c r="T48" s="551"/>
      <c r="V48" s="150"/>
      <c r="W48" s="3"/>
      <c r="X48" s="46"/>
      <c r="Y48" s="49"/>
      <c r="Z48" s="49"/>
      <c r="AA48" s="49"/>
      <c r="AB48" s="99"/>
      <c r="AC48" s="211"/>
      <c r="AD48" s="152"/>
      <c r="AE48" s="211"/>
      <c r="AF48" s="154"/>
    </row>
    <row r="49" spans="2:32" ht="18" customHeight="1">
      <c r="B49" s="8"/>
      <c r="C49" s="5"/>
      <c r="D49" s="5"/>
      <c r="E49" s="480"/>
      <c r="F49" s="534"/>
      <c r="G49" s="534"/>
      <c r="H49" s="7"/>
      <c r="I49" s="3"/>
      <c r="J49" s="4"/>
      <c r="K49" s="9"/>
      <c r="L49" s="9"/>
      <c r="M49" s="9"/>
      <c r="N49" s="480"/>
      <c r="O49" s="535"/>
      <c r="P49" s="507"/>
      <c r="Q49" s="507"/>
      <c r="R49" s="637" t="str">
        <f t="shared" si="16"/>
        <v/>
      </c>
      <c r="S49" s="7"/>
      <c r="T49" s="551"/>
      <c r="V49" s="150"/>
      <c r="W49" s="3"/>
      <c r="X49" s="46"/>
      <c r="Y49" s="49"/>
      <c r="Z49" s="49"/>
      <c r="AA49" s="49"/>
      <c r="AB49" s="99"/>
      <c r="AC49" s="211"/>
      <c r="AD49" s="152"/>
      <c r="AE49" s="211"/>
      <c r="AF49" s="154"/>
    </row>
    <row r="50" spans="2:32" ht="18" customHeight="1">
      <c r="B50" s="8"/>
      <c r="C50" s="5"/>
      <c r="D50" s="5"/>
      <c r="E50" s="480"/>
      <c r="F50" s="534"/>
      <c r="G50" s="534"/>
      <c r="H50" s="7"/>
      <c r="I50" s="3"/>
      <c r="J50" s="4"/>
      <c r="K50" s="9"/>
      <c r="L50" s="9"/>
      <c r="M50" s="9"/>
      <c r="N50" s="480"/>
      <c r="O50" s="535"/>
      <c r="P50" s="507"/>
      <c r="Q50" s="507"/>
      <c r="R50" s="637" t="str">
        <f t="shared" si="16"/>
        <v/>
      </c>
      <c r="S50" s="7"/>
      <c r="T50" s="551"/>
      <c r="V50" s="150"/>
      <c r="W50" s="3"/>
      <c r="X50" s="46"/>
      <c r="Y50" s="49"/>
      <c r="Z50" s="49"/>
      <c r="AA50" s="49"/>
      <c r="AB50" s="99"/>
      <c r="AC50" s="211"/>
      <c r="AD50" s="152"/>
      <c r="AE50" s="211"/>
      <c r="AF50" s="154"/>
    </row>
    <row r="51" spans="2:32" ht="18" customHeight="1">
      <c r="B51" s="8"/>
      <c r="C51" s="5"/>
      <c r="D51" s="5"/>
      <c r="E51" s="480"/>
      <c r="F51" s="534"/>
      <c r="G51" s="534"/>
      <c r="H51" s="7"/>
      <c r="I51" s="3"/>
      <c r="J51" s="4"/>
      <c r="K51" s="9"/>
      <c r="L51" s="9"/>
      <c r="M51" s="9"/>
      <c r="N51" s="480"/>
      <c r="O51" s="535"/>
      <c r="P51" s="507"/>
      <c r="Q51" s="507"/>
      <c r="R51" s="637" t="str">
        <f t="shared" si="16"/>
        <v/>
      </c>
      <c r="S51" s="7"/>
      <c r="T51" s="551"/>
      <c r="V51" s="150"/>
      <c r="W51" s="3"/>
      <c r="X51" s="46"/>
      <c r="Y51" s="49"/>
      <c r="Z51" s="49"/>
      <c r="AA51" s="49"/>
      <c r="AB51" s="99"/>
      <c r="AC51" s="211"/>
      <c r="AD51" s="152"/>
      <c r="AE51" s="211"/>
      <c r="AF51" s="154"/>
    </row>
    <row r="52" spans="2:32" ht="18" customHeight="1">
      <c r="B52" s="8"/>
      <c r="C52" s="5"/>
      <c r="D52" s="5"/>
      <c r="E52" s="480"/>
      <c r="F52" s="534"/>
      <c r="G52" s="534"/>
      <c r="H52" s="7"/>
      <c r="I52" s="3"/>
      <c r="J52" s="4"/>
      <c r="K52" s="9"/>
      <c r="L52" s="9"/>
      <c r="M52" s="9"/>
      <c r="N52" s="480"/>
      <c r="O52" s="535"/>
      <c r="P52" s="507"/>
      <c r="Q52" s="507"/>
      <c r="R52" s="637" t="str">
        <f t="shared" si="16"/>
        <v/>
      </c>
      <c r="S52" s="7"/>
      <c r="T52" s="551"/>
      <c r="V52" s="150"/>
      <c r="W52" s="3"/>
      <c r="X52" s="46"/>
      <c r="Y52" s="49"/>
      <c r="Z52" s="49"/>
      <c r="AA52" s="49"/>
      <c r="AB52" s="99"/>
      <c r="AC52" s="211"/>
      <c r="AD52" s="152"/>
      <c r="AE52" s="211"/>
      <c r="AF52" s="154"/>
    </row>
    <row r="53" spans="2:32" ht="18" customHeight="1">
      <c r="B53" s="8"/>
      <c r="C53" s="5"/>
      <c r="D53" s="5"/>
      <c r="E53" s="480"/>
      <c r="F53" s="534"/>
      <c r="G53" s="534"/>
      <c r="H53" s="7"/>
      <c r="I53" s="3"/>
      <c r="J53" s="4"/>
      <c r="K53" s="9"/>
      <c r="L53" s="9"/>
      <c r="M53" s="9"/>
      <c r="N53" s="480"/>
      <c r="O53" s="535"/>
      <c r="P53" s="507"/>
      <c r="Q53" s="507"/>
      <c r="R53" s="637" t="str">
        <f t="shared" si="16"/>
        <v/>
      </c>
      <c r="S53" s="7"/>
      <c r="T53" s="551"/>
      <c r="V53" s="150"/>
      <c r="W53" s="3"/>
      <c r="X53" s="46"/>
      <c r="Y53" s="49"/>
      <c r="Z53" s="49"/>
      <c r="AA53" s="49"/>
      <c r="AB53" s="99"/>
      <c r="AC53" s="211"/>
      <c r="AD53" s="152"/>
      <c r="AE53" s="211"/>
      <c r="AF53" s="154"/>
    </row>
    <row r="54" spans="2:32" ht="18" customHeight="1">
      <c r="B54" s="46"/>
      <c r="C54" s="79"/>
      <c r="D54" s="79"/>
      <c r="E54" s="77"/>
      <c r="F54" s="77"/>
      <c r="G54" s="77"/>
      <c r="H54" s="78"/>
      <c r="I54" s="3"/>
      <c r="J54" s="76"/>
      <c r="K54" s="49"/>
      <c r="L54" s="49"/>
      <c r="M54" s="49"/>
      <c r="N54" s="77"/>
      <c r="O54" s="77"/>
      <c r="P54" s="77"/>
      <c r="Q54" s="77"/>
      <c r="R54" s="78"/>
      <c r="S54" s="78"/>
      <c r="T54" s="78"/>
      <c r="V54" s="150"/>
      <c r="W54" s="3"/>
      <c r="X54" s="46"/>
      <c r="Y54" s="49"/>
      <c r="Z54" s="49"/>
      <c r="AA54" s="49"/>
      <c r="AB54" s="99"/>
      <c r="AC54" s="151"/>
      <c r="AD54" s="152"/>
      <c r="AE54" s="150"/>
      <c r="AF54" s="154"/>
    </row>
    <row r="55" spans="2:32" ht="19.899999999999999" customHeight="1">
      <c r="B55" s="46"/>
      <c r="C55" s="49"/>
      <c r="D55" s="49"/>
      <c r="E55" s="99"/>
      <c r="F55" s="99"/>
      <c r="G55" s="99"/>
      <c r="H55" s="50"/>
      <c r="I55" s="3"/>
      <c r="J55" s="46"/>
      <c r="K55" s="101" t="s">
        <v>216</v>
      </c>
      <c r="L55" s="86">
        <f>예산!J40</f>
        <v>0</v>
      </c>
      <c r="M55" s="49"/>
      <c r="N55" s="99"/>
      <c r="O55" s="99"/>
      <c r="P55" s="99"/>
      <c r="Q55" s="99"/>
      <c r="R55" s="469"/>
      <c r="S55" s="483"/>
      <c r="T55" s="50"/>
      <c r="V55" s="150"/>
      <c r="W55" s="3"/>
      <c r="Y55" s="101"/>
      <c r="Z55" s="212"/>
      <c r="AA55" s="149"/>
      <c r="AB55" s="99"/>
      <c r="AC55" s="151"/>
      <c r="AD55" s="152"/>
      <c r="AE55" s="150"/>
      <c r="AF55" s="152"/>
    </row>
    <row r="56" spans="2:32" ht="19.899999999999999" customHeight="1" thickBot="1">
      <c r="B56" s="87" t="str">
        <f>'1월'!B56</f>
        <v>부가수입</v>
      </c>
      <c r="C56" s="85">
        <f>SUM($H$58:$H$145)</f>
        <v>0</v>
      </c>
      <c r="D56" s="81"/>
      <c r="E56" s="82"/>
      <c r="F56" s="82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84"/>
      <c r="O56" s="84"/>
      <c r="P56" s="84"/>
      <c r="Q56" s="84"/>
      <c r="R56" s="469"/>
      <c r="S56" s="483"/>
      <c r="T56" s="604"/>
      <c r="V56" s="168"/>
      <c r="W56" s="40"/>
      <c r="X56" s="157"/>
      <c r="Y56" s="101"/>
      <c r="Z56" s="213"/>
      <c r="AA56" s="149"/>
      <c r="AB56" s="84"/>
      <c r="AC56" s="172"/>
      <c r="AD56" s="161"/>
      <c r="AE56" s="168"/>
      <c r="AF56" s="162"/>
    </row>
    <row r="57" spans="2:32" ht="19.899999999999999" customHeight="1" thickBot="1">
      <c r="B57" s="37" t="s">
        <v>0</v>
      </c>
      <c r="C57" s="38" t="s">
        <v>8</v>
      </c>
      <c r="D57" s="38" t="s">
        <v>27</v>
      </c>
      <c r="E57" s="563" t="s">
        <v>28</v>
      </c>
      <c r="F57" s="578"/>
      <c r="G57" s="564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6" t="s">
        <v>204</v>
      </c>
      <c r="O57" s="566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169"/>
      <c r="W57" s="40"/>
      <c r="X57" s="58"/>
      <c r="Y57" s="58"/>
      <c r="Z57" s="58"/>
      <c r="AA57" s="58"/>
      <c r="AB57" s="58"/>
      <c r="AC57" s="173"/>
      <c r="AD57" s="58"/>
      <c r="AE57" s="169"/>
      <c r="AF57" s="58"/>
    </row>
    <row r="58" spans="2:32" ht="18" customHeight="1">
      <c r="B58" s="8"/>
      <c r="C58" s="5"/>
      <c r="D58" s="5"/>
      <c r="E58" s="531"/>
      <c r="F58" s="532"/>
      <c r="G58" s="533"/>
      <c r="H58" s="7"/>
      <c r="I58" s="3"/>
      <c r="J58" s="8"/>
      <c r="K58" s="9"/>
      <c r="L58" s="9"/>
      <c r="M58" s="9"/>
      <c r="N58" s="531"/>
      <c r="O58" s="554"/>
      <c r="P58" s="583"/>
      <c r="Q58" s="583"/>
      <c r="R58" s="285" t="str">
        <f>IF(P58="","",P58-Q58)</f>
        <v/>
      </c>
      <c r="S58" s="285" t="str">
        <f>IF(R58="","",L55-R58)</f>
        <v/>
      </c>
      <c r="T58" s="467"/>
      <c r="V58" s="211"/>
      <c r="W58" s="3"/>
      <c r="X58" s="46"/>
      <c r="Y58" s="49"/>
      <c r="Z58" s="49"/>
      <c r="AA58" s="49"/>
      <c r="AB58" s="99"/>
      <c r="AC58" s="211"/>
      <c r="AD58" s="152"/>
      <c r="AE58" s="211"/>
      <c r="AF58" s="154"/>
    </row>
    <row r="59" spans="2:32" ht="18" customHeight="1">
      <c r="B59" s="8"/>
      <c r="C59" s="5"/>
      <c r="D59" s="5"/>
      <c r="E59" s="480"/>
      <c r="F59" s="534"/>
      <c r="G59" s="535"/>
      <c r="H59" s="7"/>
      <c r="I59" s="3"/>
      <c r="J59" s="8"/>
      <c r="K59" s="9"/>
      <c r="L59" s="9"/>
      <c r="M59" s="9"/>
      <c r="N59" s="479"/>
      <c r="O59" s="554"/>
      <c r="P59" s="43"/>
      <c r="Q59" s="507"/>
      <c r="R59" s="285" t="str">
        <f t="shared" ref="R59:R77" si="17">IF(P59="","",P59-Q59)</f>
        <v/>
      </c>
      <c r="S59" s="285" t="str">
        <f t="shared" ref="S59:S77" si="18">IF(R59="","",S58-R59)</f>
        <v/>
      </c>
      <c r="T59" s="467"/>
      <c r="V59" s="211"/>
      <c r="W59" s="3"/>
      <c r="X59" s="46"/>
      <c r="Y59" s="49"/>
      <c r="Z59" s="49"/>
      <c r="AA59" s="49"/>
      <c r="AB59" s="99"/>
      <c r="AC59" s="211"/>
      <c r="AD59" s="152"/>
      <c r="AE59" s="211"/>
      <c r="AF59" s="154"/>
    </row>
    <row r="60" spans="2:32" ht="18" customHeight="1">
      <c r="B60" s="8"/>
      <c r="C60" s="5"/>
      <c r="D60" s="5"/>
      <c r="E60" s="480"/>
      <c r="F60" s="534"/>
      <c r="G60" s="535"/>
      <c r="H60" s="7"/>
      <c r="I60" s="3"/>
      <c r="J60" s="8"/>
      <c r="K60" s="5"/>
      <c r="L60" s="5"/>
      <c r="M60" s="5"/>
      <c r="N60" s="480"/>
      <c r="O60" s="554"/>
      <c r="P60" s="43"/>
      <c r="Q60" s="507"/>
      <c r="R60" s="285" t="str">
        <f t="shared" si="17"/>
        <v/>
      </c>
      <c r="S60" s="285" t="str">
        <f t="shared" si="18"/>
        <v/>
      </c>
      <c r="T60" s="468"/>
      <c r="V60" s="211"/>
      <c r="W60" s="3"/>
      <c r="X60" s="46"/>
      <c r="Y60" s="49"/>
      <c r="Z60" s="49"/>
      <c r="AA60" s="49"/>
      <c r="AB60" s="99"/>
      <c r="AC60" s="211"/>
      <c r="AD60" s="152"/>
      <c r="AE60" s="211"/>
      <c r="AF60" s="154"/>
    </row>
    <row r="61" spans="2:32" ht="18" customHeight="1">
      <c r="B61" s="8"/>
      <c r="C61" s="5"/>
      <c r="D61" s="5"/>
      <c r="E61" s="480"/>
      <c r="F61" s="534"/>
      <c r="G61" s="535"/>
      <c r="H61" s="7"/>
      <c r="I61" s="3"/>
      <c r="J61" s="8"/>
      <c r="K61" s="5"/>
      <c r="L61" s="5"/>
      <c r="M61" s="5"/>
      <c r="N61" s="480"/>
      <c r="O61" s="554"/>
      <c r="P61" s="43"/>
      <c r="Q61" s="507"/>
      <c r="R61" s="285" t="str">
        <f t="shared" si="17"/>
        <v/>
      </c>
      <c r="S61" s="285" t="str">
        <f t="shared" si="18"/>
        <v/>
      </c>
      <c r="T61" s="467"/>
      <c r="V61" s="211"/>
      <c r="W61" s="3"/>
      <c r="X61" s="46"/>
      <c r="Y61" s="49"/>
      <c r="Z61" s="49"/>
      <c r="AA61" s="49"/>
      <c r="AB61" s="99"/>
      <c r="AC61" s="211"/>
      <c r="AD61" s="152"/>
      <c r="AE61" s="211"/>
      <c r="AF61" s="154"/>
    </row>
    <row r="62" spans="2:32" ht="18" customHeight="1">
      <c r="B62" s="8"/>
      <c r="C62" s="5"/>
      <c r="D62" s="5"/>
      <c r="E62" s="480"/>
      <c r="F62" s="534"/>
      <c r="G62" s="535"/>
      <c r="H62" s="7"/>
      <c r="I62" s="3"/>
      <c r="J62" s="8"/>
      <c r="K62" s="9"/>
      <c r="L62" s="9"/>
      <c r="M62" s="9"/>
      <c r="N62" s="479"/>
      <c r="O62" s="554"/>
      <c r="P62" s="43"/>
      <c r="Q62" s="507"/>
      <c r="R62" s="285" t="str">
        <f t="shared" si="17"/>
        <v/>
      </c>
      <c r="S62" s="285" t="str">
        <f t="shared" si="18"/>
        <v/>
      </c>
      <c r="T62" s="468"/>
      <c r="V62" s="211"/>
      <c r="W62" s="3"/>
      <c r="X62" s="46"/>
      <c r="Y62" s="49"/>
      <c r="Z62" s="49"/>
      <c r="AA62" s="49"/>
      <c r="AB62" s="99"/>
      <c r="AC62" s="211"/>
      <c r="AD62" s="152"/>
      <c r="AE62" s="211"/>
      <c r="AF62" s="154"/>
    </row>
    <row r="63" spans="2:32" ht="18" customHeight="1">
      <c r="B63" s="8"/>
      <c r="C63" s="5"/>
      <c r="D63" s="5"/>
      <c r="E63" s="480"/>
      <c r="F63" s="534"/>
      <c r="G63" s="535"/>
      <c r="H63" s="7"/>
      <c r="I63" s="3"/>
      <c r="J63" s="8"/>
      <c r="K63" s="5"/>
      <c r="L63" s="5"/>
      <c r="M63" s="5"/>
      <c r="N63" s="480"/>
      <c r="O63" s="554"/>
      <c r="P63" s="43"/>
      <c r="Q63" s="507"/>
      <c r="R63" s="285" t="str">
        <f t="shared" si="17"/>
        <v/>
      </c>
      <c r="S63" s="285" t="str">
        <f t="shared" si="18"/>
        <v/>
      </c>
      <c r="T63" s="467"/>
      <c r="V63" s="211"/>
      <c r="W63" s="3"/>
      <c r="X63" s="46"/>
      <c r="Y63" s="49"/>
      <c r="Z63" s="49"/>
      <c r="AA63" s="49"/>
      <c r="AB63" s="99"/>
      <c r="AC63" s="211"/>
      <c r="AD63" s="152"/>
      <c r="AE63" s="211"/>
      <c r="AF63" s="154"/>
    </row>
    <row r="64" spans="2:32" ht="18" customHeight="1">
      <c r="B64" s="8"/>
      <c r="C64" s="5"/>
      <c r="D64" s="5"/>
      <c r="E64" s="480"/>
      <c r="F64" s="534"/>
      <c r="G64" s="535"/>
      <c r="H64" s="7"/>
      <c r="I64" s="3"/>
      <c r="J64" s="8"/>
      <c r="K64" s="9"/>
      <c r="L64" s="9"/>
      <c r="M64" s="9"/>
      <c r="N64" s="479"/>
      <c r="O64" s="554"/>
      <c r="P64" s="43"/>
      <c r="Q64" s="507"/>
      <c r="R64" s="285" t="str">
        <f t="shared" si="17"/>
        <v/>
      </c>
      <c r="S64" s="285" t="str">
        <f t="shared" si="18"/>
        <v/>
      </c>
      <c r="T64" s="468"/>
      <c r="V64" s="211"/>
      <c r="W64" s="3"/>
      <c r="X64" s="46"/>
      <c r="Y64" s="49"/>
      <c r="Z64" s="49"/>
      <c r="AA64" s="49"/>
      <c r="AB64" s="99"/>
      <c r="AC64" s="211"/>
      <c r="AD64" s="152"/>
      <c r="AE64" s="211"/>
      <c r="AF64" s="154"/>
    </row>
    <row r="65" spans="2:32" ht="18" customHeight="1">
      <c r="B65" s="8"/>
      <c r="C65" s="5"/>
      <c r="D65" s="5"/>
      <c r="E65" s="480"/>
      <c r="F65" s="534"/>
      <c r="G65" s="535"/>
      <c r="H65" s="7"/>
      <c r="I65" s="3"/>
      <c r="J65" s="8"/>
      <c r="K65" s="9"/>
      <c r="L65" s="9"/>
      <c r="M65" s="9"/>
      <c r="N65" s="479"/>
      <c r="O65" s="554"/>
      <c r="P65" s="42"/>
      <c r="Q65" s="505"/>
      <c r="R65" s="285" t="str">
        <f t="shared" si="17"/>
        <v/>
      </c>
      <c r="S65" s="285" t="str">
        <f t="shared" si="18"/>
        <v/>
      </c>
      <c r="T65" s="467"/>
      <c r="V65" s="211"/>
      <c r="W65" s="3"/>
      <c r="X65" s="46"/>
      <c r="Y65" s="49"/>
      <c r="Z65" s="49"/>
      <c r="AA65" s="49"/>
      <c r="AB65" s="99"/>
      <c r="AC65" s="211"/>
      <c r="AD65" s="152"/>
      <c r="AE65" s="211"/>
      <c r="AF65" s="154"/>
    </row>
    <row r="66" spans="2:32" ht="18" customHeight="1">
      <c r="B66" s="8"/>
      <c r="C66" s="5"/>
      <c r="D66" s="5"/>
      <c r="E66" s="480"/>
      <c r="F66" s="534"/>
      <c r="G66" s="535"/>
      <c r="H66" s="7"/>
      <c r="I66" s="3"/>
      <c r="J66" s="8"/>
      <c r="K66" s="9"/>
      <c r="L66" s="9"/>
      <c r="M66" s="9"/>
      <c r="N66" s="479"/>
      <c r="O66" s="554"/>
      <c r="P66" s="42"/>
      <c r="Q66" s="505"/>
      <c r="R66" s="285" t="str">
        <f t="shared" si="17"/>
        <v/>
      </c>
      <c r="S66" s="285" t="str">
        <f t="shared" si="18"/>
        <v/>
      </c>
      <c r="T66" s="467"/>
      <c r="V66" s="211"/>
      <c r="W66" s="3"/>
      <c r="X66" s="46"/>
      <c r="Y66" s="49"/>
      <c r="Z66" s="49"/>
      <c r="AA66" s="49"/>
      <c r="AB66" s="99"/>
      <c r="AC66" s="211"/>
      <c r="AD66" s="152"/>
      <c r="AE66" s="211"/>
      <c r="AF66" s="154"/>
    </row>
    <row r="67" spans="2:32" ht="18" customHeight="1">
      <c r="B67" s="8"/>
      <c r="C67" s="5"/>
      <c r="D67" s="5"/>
      <c r="E67" s="480"/>
      <c r="F67" s="534"/>
      <c r="G67" s="535"/>
      <c r="H67" s="7"/>
      <c r="I67" s="3"/>
      <c r="J67" s="8"/>
      <c r="K67" s="9"/>
      <c r="L67" s="9"/>
      <c r="M67" s="9"/>
      <c r="N67" s="479"/>
      <c r="O67" s="554"/>
      <c r="P67" s="42"/>
      <c r="Q67" s="505"/>
      <c r="R67" s="285" t="str">
        <f t="shared" si="17"/>
        <v/>
      </c>
      <c r="S67" s="285" t="str">
        <f t="shared" si="18"/>
        <v/>
      </c>
      <c r="T67" s="467"/>
      <c r="V67" s="211"/>
      <c r="W67" s="3"/>
      <c r="X67" s="46"/>
      <c r="Y67" s="49"/>
      <c r="Z67" s="49"/>
      <c r="AA67" s="49"/>
      <c r="AB67" s="99"/>
      <c r="AC67" s="211"/>
      <c r="AD67" s="152"/>
      <c r="AE67" s="211"/>
      <c r="AF67" s="154"/>
    </row>
    <row r="68" spans="2:32" ht="18" customHeight="1">
      <c r="B68" s="8"/>
      <c r="C68" s="5"/>
      <c r="D68" s="5"/>
      <c r="E68" s="480"/>
      <c r="F68" s="534"/>
      <c r="G68" s="535"/>
      <c r="H68" s="7"/>
      <c r="I68" s="3"/>
      <c r="J68" s="8"/>
      <c r="K68" s="9"/>
      <c r="L68" s="9"/>
      <c r="M68" s="9"/>
      <c r="N68" s="479"/>
      <c r="O68" s="554"/>
      <c r="P68" s="42"/>
      <c r="Q68" s="505"/>
      <c r="R68" s="285" t="str">
        <f t="shared" si="17"/>
        <v/>
      </c>
      <c r="S68" s="285" t="str">
        <f t="shared" si="18"/>
        <v/>
      </c>
      <c r="T68" s="467"/>
      <c r="V68" s="211"/>
      <c r="W68" s="3"/>
      <c r="X68" s="46"/>
      <c r="Y68" s="49"/>
      <c r="Z68" s="49"/>
      <c r="AA68" s="49"/>
      <c r="AB68" s="99"/>
      <c r="AC68" s="211"/>
      <c r="AD68" s="152"/>
      <c r="AE68" s="211"/>
      <c r="AF68" s="154"/>
    </row>
    <row r="69" spans="2:32" ht="18" customHeight="1">
      <c r="B69" s="8"/>
      <c r="C69" s="5"/>
      <c r="D69" s="5"/>
      <c r="E69" s="480"/>
      <c r="F69" s="534"/>
      <c r="G69" s="535"/>
      <c r="H69" s="7"/>
      <c r="I69" s="3"/>
      <c r="J69" s="8"/>
      <c r="K69" s="9"/>
      <c r="L69" s="9"/>
      <c r="M69" s="9"/>
      <c r="N69" s="479"/>
      <c r="O69" s="554"/>
      <c r="P69" s="42"/>
      <c r="Q69" s="505"/>
      <c r="R69" s="285" t="str">
        <f t="shared" si="17"/>
        <v/>
      </c>
      <c r="S69" s="285" t="str">
        <f t="shared" si="18"/>
        <v/>
      </c>
      <c r="T69" s="467"/>
      <c r="V69" s="211"/>
      <c r="W69" s="3"/>
      <c r="X69" s="46"/>
      <c r="Y69" s="49"/>
      <c r="Z69" s="49"/>
      <c r="AA69" s="49"/>
      <c r="AB69" s="99"/>
      <c r="AC69" s="211"/>
      <c r="AD69" s="152"/>
      <c r="AE69" s="211"/>
      <c r="AF69" s="154"/>
    </row>
    <row r="70" spans="2:32" ht="18" customHeight="1">
      <c r="B70" s="8"/>
      <c r="C70" s="5"/>
      <c r="D70" s="5"/>
      <c r="E70" s="480"/>
      <c r="F70" s="534"/>
      <c r="G70" s="535"/>
      <c r="H70" s="7"/>
      <c r="I70" s="3"/>
      <c r="J70" s="8"/>
      <c r="K70" s="9"/>
      <c r="L70" s="9"/>
      <c r="M70" s="9"/>
      <c r="N70" s="479"/>
      <c r="O70" s="554"/>
      <c r="P70" s="42"/>
      <c r="Q70" s="505"/>
      <c r="R70" s="285" t="str">
        <f t="shared" si="17"/>
        <v/>
      </c>
      <c r="S70" s="285" t="str">
        <f t="shared" si="18"/>
        <v/>
      </c>
      <c r="T70" s="467"/>
      <c r="V70" s="211"/>
      <c r="W70" s="3"/>
      <c r="X70" s="46"/>
      <c r="Y70" s="49"/>
      <c r="Z70" s="49"/>
      <c r="AA70" s="49"/>
      <c r="AB70" s="99"/>
      <c r="AC70" s="211"/>
      <c r="AD70" s="152"/>
      <c r="AE70" s="211"/>
      <c r="AF70" s="154"/>
    </row>
    <row r="71" spans="2:32" ht="18" customHeight="1">
      <c r="B71" s="8"/>
      <c r="C71" s="5"/>
      <c r="D71" s="5"/>
      <c r="E71" s="480"/>
      <c r="F71" s="534"/>
      <c r="G71" s="535"/>
      <c r="H71" s="7"/>
      <c r="I71" s="3"/>
      <c r="J71" s="8"/>
      <c r="K71" s="9"/>
      <c r="L71" s="9"/>
      <c r="M71" s="9"/>
      <c r="N71" s="479"/>
      <c r="O71" s="554"/>
      <c r="P71" s="42"/>
      <c r="Q71" s="505"/>
      <c r="R71" s="285" t="str">
        <f t="shared" si="17"/>
        <v/>
      </c>
      <c r="S71" s="285" t="str">
        <f t="shared" si="18"/>
        <v/>
      </c>
      <c r="T71" s="467"/>
      <c r="V71" s="211"/>
      <c r="W71" s="3"/>
      <c r="X71" s="46"/>
      <c r="Y71" s="49"/>
      <c r="Z71" s="49"/>
      <c r="AA71" s="49"/>
      <c r="AB71" s="99"/>
      <c r="AC71" s="211"/>
      <c r="AD71" s="152"/>
      <c r="AE71" s="211"/>
      <c r="AF71" s="154"/>
    </row>
    <row r="72" spans="2:32" ht="18" customHeight="1">
      <c r="B72" s="8"/>
      <c r="C72" s="5"/>
      <c r="D72" s="5"/>
      <c r="E72" s="480"/>
      <c r="F72" s="534"/>
      <c r="G72" s="535"/>
      <c r="H72" s="7"/>
      <c r="I72" s="3"/>
      <c r="J72" s="8"/>
      <c r="K72" s="9"/>
      <c r="L72" s="9"/>
      <c r="M72" s="9"/>
      <c r="N72" s="479"/>
      <c r="O72" s="554"/>
      <c r="P72" s="42"/>
      <c r="Q72" s="505"/>
      <c r="R72" s="285" t="str">
        <f t="shared" si="17"/>
        <v/>
      </c>
      <c r="S72" s="285" t="str">
        <f t="shared" si="18"/>
        <v/>
      </c>
      <c r="T72" s="467"/>
      <c r="V72" s="211"/>
      <c r="W72" s="3"/>
      <c r="X72" s="46"/>
      <c r="Y72" s="49"/>
      <c r="Z72" s="49"/>
      <c r="AA72" s="49"/>
      <c r="AB72" s="99"/>
      <c r="AC72" s="211"/>
      <c r="AD72" s="152"/>
      <c r="AE72" s="211"/>
      <c r="AF72" s="154"/>
    </row>
    <row r="73" spans="2:32" ht="18" customHeight="1">
      <c r="B73" s="8"/>
      <c r="C73" s="5"/>
      <c r="D73" s="5"/>
      <c r="E73" s="480"/>
      <c r="F73" s="534"/>
      <c r="G73" s="535"/>
      <c r="H73" s="7"/>
      <c r="I73" s="3"/>
      <c r="J73" s="8"/>
      <c r="K73" s="9"/>
      <c r="L73" s="9"/>
      <c r="M73" s="9"/>
      <c r="N73" s="479"/>
      <c r="O73" s="554"/>
      <c r="P73" s="42"/>
      <c r="Q73" s="505"/>
      <c r="R73" s="285" t="str">
        <f t="shared" si="17"/>
        <v/>
      </c>
      <c r="S73" s="285" t="str">
        <f t="shared" si="18"/>
        <v/>
      </c>
      <c r="T73" s="467"/>
      <c r="V73" s="211"/>
      <c r="W73" s="3"/>
      <c r="X73" s="46"/>
      <c r="Y73" s="49"/>
      <c r="Z73" s="49"/>
      <c r="AA73" s="49"/>
      <c r="AB73" s="99"/>
      <c r="AC73" s="211"/>
      <c r="AD73" s="152"/>
      <c r="AE73" s="211"/>
      <c r="AF73" s="154"/>
    </row>
    <row r="74" spans="2:32" ht="18" customHeight="1">
      <c r="B74" s="8"/>
      <c r="C74" s="5"/>
      <c r="D74" s="5"/>
      <c r="E74" s="480"/>
      <c r="F74" s="534"/>
      <c r="G74" s="535"/>
      <c r="H74" s="7"/>
      <c r="I74" s="3"/>
      <c r="J74" s="8"/>
      <c r="K74" s="9"/>
      <c r="L74" s="9"/>
      <c r="M74" s="9"/>
      <c r="N74" s="479"/>
      <c r="O74" s="554"/>
      <c r="P74" s="42"/>
      <c r="Q74" s="505"/>
      <c r="R74" s="285" t="str">
        <f t="shared" si="17"/>
        <v/>
      </c>
      <c r="S74" s="285" t="str">
        <f t="shared" si="18"/>
        <v/>
      </c>
      <c r="T74" s="467"/>
      <c r="V74" s="211"/>
      <c r="W74" s="3"/>
      <c r="X74" s="46"/>
      <c r="Y74" s="49"/>
      <c r="Z74" s="49"/>
      <c r="AA74" s="49"/>
      <c r="AB74" s="99"/>
      <c r="AC74" s="211"/>
      <c r="AD74" s="152"/>
      <c r="AE74" s="211"/>
      <c r="AF74" s="154"/>
    </row>
    <row r="75" spans="2:32" ht="18" customHeight="1">
      <c r="B75" s="8"/>
      <c r="C75" s="5"/>
      <c r="D75" s="5"/>
      <c r="E75" s="480"/>
      <c r="F75" s="534"/>
      <c r="G75" s="535"/>
      <c r="H75" s="7"/>
      <c r="I75" s="3"/>
      <c r="J75" s="8"/>
      <c r="K75" s="9"/>
      <c r="L75" s="9"/>
      <c r="M75" s="9"/>
      <c r="N75" s="479"/>
      <c r="O75" s="554"/>
      <c r="P75" s="42"/>
      <c r="Q75" s="505"/>
      <c r="R75" s="285" t="str">
        <f t="shared" si="17"/>
        <v/>
      </c>
      <c r="S75" s="285" t="str">
        <f t="shared" si="18"/>
        <v/>
      </c>
      <c r="T75" s="467"/>
      <c r="V75" s="211"/>
      <c r="W75" s="3"/>
      <c r="X75" s="46"/>
      <c r="Y75" s="49"/>
      <c r="Z75" s="49"/>
      <c r="AA75" s="49"/>
      <c r="AB75" s="99"/>
      <c r="AC75" s="211"/>
      <c r="AD75" s="152"/>
      <c r="AE75" s="211"/>
      <c r="AF75" s="154"/>
    </row>
    <row r="76" spans="2:32" ht="18" customHeight="1">
      <c r="B76" s="8"/>
      <c r="C76" s="5"/>
      <c r="D76" s="5"/>
      <c r="E76" s="480"/>
      <c r="F76" s="534"/>
      <c r="G76" s="535"/>
      <c r="H76" s="7"/>
      <c r="I76" s="3"/>
      <c r="J76" s="8"/>
      <c r="K76" s="9"/>
      <c r="L76" s="9"/>
      <c r="M76" s="9"/>
      <c r="N76" s="479"/>
      <c r="O76" s="554"/>
      <c r="P76" s="42"/>
      <c r="Q76" s="505"/>
      <c r="R76" s="285" t="str">
        <f t="shared" si="17"/>
        <v/>
      </c>
      <c r="S76" s="285" t="str">
        <f t="shared" si="18"/>
        <v/>
      </c>
      <c r="T76" s="467"/>
      <c r="V76" s="211"/>
      <c r="W76" s="3"/>
      <c r="X76" s="46"/>
      <c r="Y76" s="49"/>
      <c r="Z76" s="49"/>
      <c r="AA76" s="49"/>
      <c r="AB76" s="99"/>
      <c r="AC76" s="211"/>
      <c r="AD76" s="152"/>
      <c r="AE76" s="211"/>
      <c r="AF76" s="154"/>
    </row>
    <row r="77" spans="2:32" ht="18" customHeight="1">
      <c r="B77" s="8"/>
      <c r="C77" s="5"/>
      <c r="D77" s="5"/>
      <c r="E77" s="480"/>
      <c r="F77" s="534"/>
      <c r="G77" s="535"/>
      <c r="H77" s="7"/>
      <c r="I77" s="3"/>
      <c r="J77" s="8"/>
      <c r="K77" s="5"/>
      <c r="L77" s="5"/>
      <c r="M77" s="5"/>
      <c r="N77" s="479"/>
      <c r="O77" s="554"/>
      <c r="P77" s="505"/>
      <c r="Q77" s="505"/>
      <c r="R77" s="285" t="str">
        <f t="shared" si="17"/>
        <v/>
      </c>
      <c r="S77" s="285" t="str">
        <f t="shared" si="18"/>
        <v/>
      </c>
      <c r="T77" s="402"/>
      <c r="V77" s="211"/>
      <c r="W77" s="3"/>
      <c r="X77" s="46"/>
      <c r="Y77" s="49"/>
      <c r="Z77" s="49"/>
      <c r="AA77" s="49"/>
      <c r="AB77" s="99"/>
      <c r="AC77" s="211"/>
      <c r="AD77" s="152"/>
      <c r="AE77" s="211"/>
      <c r="AF77" s="154"/>
    </row>
    <row r="78" spans="2:32" ht="18" customHeight="1">
      <c r="B78" s="8"/>
      <c r="C78" s="5"/>
      <c r="D78" s="5"/>
      <c r="E78" s="480"/>
      <c r="F78" s="534"/>
      <c r="G78" s="535"/>
      <c r="H78" s="7"/>
      <c r="I78" s="3"/>
      <c r="J78" s="79"/>
      <c r="K78" s="79"/>
      <c r="L78" s="79"/>
      <c r="M78" s="79"/>
      <c r="N78" s="77"/>
      <c r="O78" s="77"/>
      <c r="P78" s="585"/>
      <c r="Q78" s="585"/>
      <c r="R78" s="542"/>
      <c r="S78" s="542"/>
      <c r="T78" s="542"/>
      <c r="V78" s="211"/>
      <c r="W78" s="3"/>
      <c r="X78" s="46"/>
      <c r="Y78" s="49"/>
      <c r="Z78" s="49"/>
      <c r="AA78" s="49"/>
      <c r="AB78" s="99"/>
      <c r="AC78" s="211"/>
      <c r="AD78" s="152"/>
      <c r="AE78" s="211"/>
      <c r="AF78" s="154"/>
    </row>
    <row r="79" spans="2:32" ht="18" customHeight="1" thickBot="1">
      <c r="B79" s="8"/>
      <c r="C79" s="5"/>
      <c r="D79" s="5"/>
      <c r="E79" s="480"/>
      <c r="F79" s="534"/>
      <c r="G79" s="535"/>
      <c r="H79" s="7"/>
      <c r="I79" s="3"/>
      <c r="J79" s="88" t="str">
        <f>'1월'!J79</f>
        <v>변동지출</v>
      </c>
      <c r="K79" s="49"/>
      <c r="L79" s="49"/>
      <c r="M79" s="49"/>
      <c r="N79" s="49"/>
      <c r="O79" s="99"/>
      <c r="P79" s="99"/>
      <c r="Q79" s="99"/>
      <c r="R79" s="101" t="s">
        <v>215</v>
      </c>
      <c r="S79" s="450">
        <f>L55-SUM(P58:P77)</f>
        <v>0</v>
      </c>
      <c r="T79" s="509"/>
      <c r="V79" s="211"/>
      <c r="W79" s="3"/>
      <c r="X79" s="46"/>
      <c r="Y79" s="49"/>
      <c r="Z79" s="49"/>
      <c r="AA79" s="49"/>
      <c r="AB79" s="99"/>
      <c r="AC79" s="211"/>
      <c r="AD79" s="152"/>
      <c r="AE79" s="211"/>
      <c r="AF79" s="154"/>
    </row>
    <row r="80" spans="2:32" ht="18" customHeight="1" thickBot="1">
      <c r="B80" s="8"/>
      <c r="C80" s="5"/>
      <c r="D80" s="5"/>
      <c r="E80" s="480"/>
      <c r="F80" s="534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38" t="s">
        <v>258</v>
      </c>
      <c r="Q80" s="38" t="s">
        <v>271</v>
      </c>
      <c r="R80" s="38" t="s">
        <v>257</v>
      </c>
      <c r="S80" s="38" t="s">
        <v>214</v>
      </c>
      <c r="T80" s="39" t="s">
        <v>67</v>
      </c>
      <c r="V80" s="211"/>
      <c r="W80" s="3"/>
      <c r="X80" s="46"/>
      <c r="Y80" s="49"/>
      <c r="Z80" s="49"/>
      <c r="AA80" s="49"/>
      <c r="AB80" s="99"/>
      <c r="AC80" s="211"/>
      <c r="AD80" s="152"/>
      <c r="AE80" s="211"/>
      <c r="AF80" s="154"/>
    </row>
    <row r="81" spans="2:32" ht="18" customHeight="1">
      <c r="B81" s="8"/>
      <c r="C81" s="5"/>
      <c r="D81" s="5"/>
      <c r="E81" s="480"/>
      <c r="F81" s="534"/>
      <c r="G81" s="535"/>
      <c r="H81" s="7"/>
      <c r="I81" s="3"/>
      <c r="J81" s="405"/>
      <c r="K81" s="406"/>
      <c r="L81" s="406"/>
      <c r="M81" s="406"/>
      <c r="N81" s="531"/>
      <c r="O81" s="533"/>
      <c r="P81" s="583"/>
      <c r="Q81" s="583"/>
      <c r="R81" s="407" t="str">
        <f>IF(P81="","",P81-Q81)</f>
        <v/>
      </c>
      <c r="S81" s="407" t="str">
        <f>IF(R81="","",S79-R81)</f>
        <v/>
      </c>
      <c r="T81" s="400"/>
      <c r="V81" s="211"/>
      <c r="W81" s="3"/>
      <c r="X81" s="46"/>
      <c r="Y81" s="49"/>
      <c r="Z81" s="49"/>
      <c r="AA81" s="49"/>
      <c r="AB81" s="99"/>
      <c r="AC81" s="211"/>
      <c r="AD81" s="152"/>
      <c r="AE81" s="211"/>
      <c r="AF81" s="154"/>
    </row>
    <row r="82" spans="2:32" ht="18" customHeight="1">
      <c r="B82" s="8"/>
      <c r="C82" s="5"/>
      <c r="D82" s="5"/>
      <c r="E82" s="480"/>
      <c r="F82" s="534"/>
      <c r="G82" s="535"/>
      <c r="H82" s="7"/>
      <c r="I82" s="3"/>
      <c r="J82" s="4"/>
      <c r="K82" s="5"/>
      <c r="L82" s="5"/>
      <c r="M82" s="5"/>
      <c r="N82" s="480"/>
      <c r="O82" s="535"/>
      <c r="P82" s="507"/>
      <c r="Q82" s="507"/>
      <c r="R82" s="291" t="str">
        <f t="shared" ref="R82:R145" si="19">IF(P82="","",P82-Q82)</f>
        <v/>
      </c>
      <c r="S82" s="291" t="str">
        <f>IF(R82="","",S81-R82)</f>
        <v/>
      </c>
      <c r="T82" s="401"/>
      <c r="V82" s="211"/>
      <c r="W82" s="3"/>
      <c r="X82" s="46"/>
      <c r="Y82" s="49"/>
      <c r="Z82" s="49"/>
      <c r="AA82" s="49"/>
      <c r="AB82" s="99"/>
      <c r="AC82" s="211"/>
      <c r="AD82" s="152"/>
      <c r="AE82" s="211"/>
      <c r="AF82" s="154"/>
    </row>
    <row r="83" spans="2:32" ht="18" customHeight="1">
      <c r="B83" s="8"/>
      <c r="C83" s="5"/>
      <c r="D83" s="5"/>
      <c r="E83" s="480"/>
      <c r="F83" s="534"/>
      <c r="G83" s="535"/>
      <c r="H83" s="7"/>
      <c r="I83" s="3"/>
      <c r="J83" s="4"/>
      <c r="K83" s="5"/>
      <c r="L83" s="5"/>
      <c r="M83" s="5"/>
      <c r="N83" s="480"/>
      <c r="O83" s="535"/>
      <c r="P83" s="507"/>
      <c r="Q83" s="507"/>
      <c r="R83" s="291" t="str">
        <f t="shared" si="19"/>
        <v/>
      </c>
      <c r="S83" s="291" t="str">
        <f t="shared" ref="S83:S145" si="20">IF(R83="","",S82-R83)</f>
        <v/>
      </c>
      <c r="T83" s="401"/>
      <c r="V83" s="211"/>
      <c r="W83" s="3"/>
      <c r="X83" s="46"/>
      <c r="Y83" s="49"/>
      <c r="Z83" s="49"/>
      <c r="AA83" s="49"/>
      <c r="AB83" s="99"/>
      <c r="AC83" s="211"/>
      <c r="AD83" s="152"/>
      <c r="AE83" s="211"/>
      <c r="AF83" s="154"/>
    </row>
    <row r="84" spans="2:32" ht="18" customHeight="1">
      <c r="B84" s="8"/>
      <c r="C84" s="5"/>
      <c r="D84" s="5"/>
      <c r="E84" s="480"/>
      <c r="F84" s="534"/>
      <c r="G84" s="535"/>
      <c r="H84" s="7"/>
      <c r="I84" s="3"/>
      <c r="J84" s="4"/>
      <c r="K84" s="5"/>
      <c r="L84" s="5"/>
      <c r="M84" s="5"/>
      <c r="N84" s="480"/>
      <c r="O84" s="535"/>
      <c r="P84" s="507"/>
      <c r="Q84" s="507"/>
      <c r="R84" s="291" t="str">
        <f t="shared" si="19"/>
        <v/>
      </c>
      <c r="S84" s="291" t="str">
        <f t="shared" si="20"/>
        <v/>
      </c>
      <c r="T84" s="401"/>
      <c r="V84" s="211"/>
      <c r="W84" s="3"/>
      <c r="X84" s="46"/>
      <c r="Y84" s="49"/>
      <c r="Z84" s="49"/>
      <c r="AA84" s="49"/>
      <c r="AB84" s="99"/>
      <c r="AC84" s="211"/>
      <c r="AD84" s="152"/>
      <c r="AE84" s="211"/>
      <c r="AF84" s="154"/>
    </row>
    <row r="85" spans="2:32" ht="18" customHeight="1">
      <c r="B85" s="8"/>
      <c r="C85" s="5"/>
      <c r="D85" s="5"/>
      <c r="E85" s="480"/>
      <c r="F85" s="534"/>
      <c r="G85" s="535"/>
      <c r="H85" s="7"/>
      <c r="I85" s="3"/>
      <c r="J85" s="4"/>
      <c r="K85" s="5"/>
      <c r="L85" s="5"/>
      <c r="M85" s="5"/>
      <c r="N85" s="480"/>
      <c r="O85" s="535"/>
      <c r="P85" s="507"/>
      <c r="Q85" s="507"/>
      <c r="R85" s="291" t="str">
        <f t="shared" si="19"/>
        <v/>
      </c>
      <c r="S85" s="291" t="str">
        <f t="shared" si="20"/>
        <v/>
      </c>
      <c r="T85" s="401"/>
      <c r="U85" s="3"/>
      <c r="V85" s="509"/>
      <c r="W85" s="3"/>
      <c r="X85" s="46"/>
      <c r="Y85" s="49"/>
      <c r="Z85" s="49"/>
      <c r="AA85" s="49"/>
      <c r="AB85" s="99"/>
      <c r="AC85" s="211"/>
      <c r="AD85" s="152"/>
      <c r="AE85" s="211"/>
      <c r="AF85" s="154"/>
    </row>
    <row r="86" spans="2:32" ht="18" customHeight="1">
      <c r="B86" s="8"/>
      <c r="C86" s="5"/>
      <c r="D86" s="5"/>
      <c r="E86" s="480"/>
      <c r="F86" s="534"/>
      <c r="G86" s="535"/>
      <c r="H86" s="7"/>
      <c r="I86" s="3"/>
      <c r="J86" s="4"/>
      <c r="K86" s="5"/>
      <c r="L86" s="5"/>
      <c r="M86" s="5"/>
      <c r="N86" s="480"/>
      <c r="O86" s="535"/>
      <c r="P86" s="507"/>
      <c r="Q86" s="507"/>
      <c r="R86" s="291" t="str">
        <f t="shared" si="19"/>
        <v/>
      </c>
      <c r="S86" s="291" t="str">
        <f t="shared" si="20"/>
        <v/>
      </c>
      <c r="T86" s="401"/>
      <c r="U86" s="3"/>
      <c r="V86" s="509"/>
      <c r="W86" s="3"/>
      <c r="X86" s="46"/>
      <c r="Y86" s="49"/>
      <c r="Z86" s="49"/>
      <c r="AA86" s="49"/>
      <c r="AB86" s="99"/>
      <c r="AC86" s="211"/>
      <c r="AD86" s="152"/>
      <c r="AE86" s="211"/>
      <c r="AF86" s="154"/>
    </row>
    <row r="87" spans="2:32" ht="18" customHeight="1">
      <c r="B87" s="8"/>
      <c r="C87" s="5"/>
      <c r="D87" s="5"/>
      <c r="E87" s="480"/>
      <c r="F87" s="534"/>
      <c r="G87" s="535"/>
      <c r="H87" s="7"/>
      <c r="I87" s="3"/>
      <c r="J87" s="4"/>
      <c r="K87" s="5"/>
      <c r="L87" s="5"/>
      <c r="M87" s="5"/>
      <c r="N87" s="480"/>
      <c r="O87" s="535"/>
      <c r="P87" s="507"/>
      <c r="Q87" s="507"/>
      <c r="R87" s="291" t="str">
        <f t="shared" si="19"/>
        <v/>
      </c>
      <c r="S87" s="291" t="str">
        <f t="shared" si="20"/>
        <v/>
      </c>
      <c r="T87" s="401"/>
      <c r="U87" s="3"/>
      <c r="V87" s="509"/>
      <c r="W87" s="3"/>
      <c r="X87" s="46"/>
      <c r="Y87" s="49"/>
      <c r="Z87" s="49"/>
      <c r="AA87" s="49"/>
      <c r="AB87" s="99"/>
      <c r="AC87" s="211"/>
      <c r="AD87" s="152"/>
      <c r="AE87" s="211"/>
      <c r="AF87" s="154"/>
    </row>
    <row r="88" spans="2:32" ht="18" customHeight="1">
      <c r="B88" s="8"/>
      <c r="C88" s="5"/>
      <c r="D88" s="5"/>
      <c r="E88" s="480"/>
      <c r="F88" s="534"/>
      <c r="G88" s="535"/>
      <c r="H88" s="7"/>
      <c r="I88" s="3"/>
      <c r="J88" s="4"/>
      <c r="K88" s="5"/>
      <c r="L88" s="5"/>
      <c r="M88" s="5"/>
      <c r="N88" s="480"/>
      <c r="O88" s="535"/>
      <c r="P88" s="507"/>
      <c r="Q88" s="507"/>
      <c r="R88" s="291" t="str">
        <f t="shared" si="19"/>
        <v/>
      </c>
      <c r="S88" s="291" t="str">
        <f t="shared" si="20"/>
        <v/>
      </c>
      <c r="T88" s="401"/>
      <c r="U88" s="3"/>
      <c r="V88" s="509"/>
      <c r="W88" s="3"/>
      <c r="X88" s="46"/>
      <c r="Y88" s="49"/>
      <c r="Z88" s="49"/>
      <c r="AA88" s="49"/>
      <c r="AB88" s="99"/>
      <c r="AC88" s="211"/>
      <c r="AD88" s="152"/>
      <c r="AE88" s="211"/>
      <c r="AF88" s="154"/>
    </row>
    <row r="89" spans="2:32" ht="18" customHeight="1">
      <c r="B89" s="8"/>
      <c r="C89" s="5"/>
      <c r="D89" s="5"/>
      <c r="E89" s="480"/>
      <c r="F89" s="534"/>
      <c r="G89" s="535"/>
      <c r="H89" s="7"/>
      <c r="I89" s="3"/>
      <c r="J89" s="8"/>
      <c r="K89" s="5"/>
      <c r="L89" s="5"/>
      <c r="M89" s="5"/>
      <c r="N89" s="480"/>
      <c r="O89" s="554"/>
      <c r="P89" s="505"/>
      <c r="Q89" s="505"/>
      <c r="R89" s="291" t="str">
        <f t="shared" si="19"/>
        <v/>
      </c>
      <c r="S89" s="285" t="str">
        <f t="shared" si="20"/>
        <v/>
      </c>
      <c r="T89" s="402"/>
      <c r="U89" s="3"/>
      <c r="V89" s="509"/>
      <c r="W89" s="3"/>
      <c r="X89" s="46"/>
      <c r="Y89" s="49"/>
      <c r="Z89" s="49"/>
      <c r="AA89" s="49"/>
      <c r="AB89" s="99"/>
      <c r="AC89" s="211"/>
      <c r="AD89" s="152"/>
      <c r="AE89" s="211"/>
      <c r="AF89" s="154"/>
    </row>
    <row r="90" spans="2:32" ht="18" customHeight="1">
      <c r="B90" s="8"/>
      <c r="C90" s="5"/>
      <c r="D90" s="5"/>
      <c r="E90" s="480"/>
      <c r="F90" s="534"/>
      <c r="G90" s="535"/>
      <c r="H90" s="7"/>
      <c r="I90" s="3"/>
      <c r="J90" s="8"/>
      <c r="K90" s="5"/>
      <c r="L90" s="5"/>
      <c r="M90" s="5"/>
      <c r="N90" s="480"/>
      <c r="O90" s="554"/>
      <c r="P90" s="505"/>
      <c r="Q90" s="505"/>
      <c r="R90" s="291" t="str">
        <f t="shared" si="19"/>
        <v/>
      </c>
      <c r="S90" s="285" t="str">
        <f t="shared" si="20"/>
        <v/>
      </c>
      <c r="T90" s="402"/>
      <c r="U90" s="3"/>
      <c r="V90" s="509"/>
      <c r="W90" s="3"/>
      <c r="X90" s="46"/>
      <c r="Y90" s="49"/>
      <c r="Z90" s="49"/>
      <c r="AA90" s="49"/>
      <c r="AB90" s="99"/>
      <c r="AC90" s="211"/>
      <c r="AD90" s="152"/>
      <c r="AE90" s="211"/>
      <c r="AF90" s="154"/>
    </row>
    <row r="91" spans="2:32" ht="18" customHeight="1">
      <c r="B91" s="8"/>
      <c r="C91" s="5"/>
      <c r="D91" s="5"/>
      <c r="E91" s="480"/>
      <c r="F91" s="534"/>
      <c r="G91" s="535"/>
      <c r="H91" s="7"/>
      <c r="I91" s="3"/>
      <c r="J91" s="8"/>
      <c r="K91" s="5"/>
      <c r="L91" s="5"/>
      <c r="M91" s="5"/>
      <c r="N91" s="480"/>
      <c r="O91" s="554"/>
      <c r="P91" s="505"/>
      <c r="Q91" s="505"/>
      <c r="R91" s="291" t="str">
        <f t="shared" si="19"/>
        <v/>
      </c>
      <c r="S91" s="285" t="str">
        <f t="shared" si="20"/>
        <v/>
      </c>
      <c r="T91" s="402"/>
      <c r="U91" s="3"/>
      <c r="V91" s="509"/>
      <c r="W91" s="3"/>
      <c r="X91" s="46"/>
      <c r="Y91" s="49"/>
      <c r="Z91" s="49"/>
      <c r="AA91" s="49"/>
      <c r="AB91" s="99"/>
      <c r="AC91" s="211"/>
      <c r="AD91" s="152"/>
      <c r="AE91" s="211"/>
      <c r="AF91" s="154"/>
    </row>
    <row r="92" spans="2:32" ht="18" customHeight="1">
      <c r="B92" s="8"/>
      <c r="C92" s="5"/>
      <c r="D92" s="5"/>
      <c r="E92" s="480"/>
      <c r="F92" s="534"/>
      <c r="G92" s="535"/>
      <c r="H92" s="7"/>
      <c r="I92" s="3"/>
      <c r="J92" s="8"/>
      <c r="K92" s="5"/>
      <c r="L92" s="5"/>
      <c r="M92" s="5"/>
      <c r="N92" s="480"/>
      <c r="O92" s="554"/>
      <c r="P92" s="505"/>
      <c r="Q92" s="505"/>
      <c r="R92" s="291" t="str">
        <f t="shared" si="19"/>
        <v/>
      </c>
      <c r="S92" s="285" t="str">
        <f t="shared" si="20"/>
        <v/>
      </c>
      <c r="T92" s="402"/>
      <c r="U92" s="3"/>
      <c r="V92" s="509"/>
      <c r="W92" s="3"/>
      <c r="X92" s="46"/>
      <c r="Y92" s="49"/>
      <c r="Z92" s="49"/>
      <c r="AA92" s="49"/>
      <c r="AB92" s="99"/>
      <c r="AC92" s="211"/>
      <c r="AD92" s="152"/>
      <c r="AE92" s="211"/>
      <c r="AF92" s="154"/>
    </row>
    <row r="93" spans="2:32" ht="18" customHeight="1">
      <c r="B93" s="8"/>
      <c r="C93" s="5"/>
      <c r="D93" s="5"/>
      <c r="E93" s="480"/>
      <c r="F93" s="534"/>
      <c r="G93" s="535"/>
      <c r="H93" s="7"/>
      <c r="I93" s="3"/>
      <c r="J93" s="8"/>
      <c r="K93" s="5"/>
      <c r="L93" s="5"/>
      <c r="M93" s="5"/>
      <c r="N93" s="480"/>
      <c r="O93" s="554"/>
      <c r="P93" s="505"/>
      <c r="Q93" s="505"/>
      <c r="R93" s="291" t="str">
        <f t="shared" si="19"/>
        <v/>
      </c>
      <c r="S93" s="285" t="str">
        <f t="shared" si="20"/>
        <v/>
      </c>
      <c r="T93" s="402"/>
      <c r="U93" s="3"/>
      <c r="V93" s="509"/>
      <c r="W93" s="3"/>
      <c r="X93" s="46"/>
      <c r="Y93" s="49"/>
      <c r="Z93" s="49"/>
      <c r="AA93" s="49"/>
      <c r="AB93" s="99"/>
      <c r="AC93" s="211"/>
      <c r="AD93" s="152"/>
      <c r="AE93" s="211"/>
      <c r="AF93" s="154"/>
    </row>
    <row r="94" spans="2:32" ht="18" customHeight="1">
      <c r="B94" s="8"/>
      <c r="C94" s="5"/>
      <c r="D94" s="5"/>
      <c r="E94" s="480"/>
      <c r="F94" s="534"/>
      <c r="G94" s="535"/>
      <c r="H94" s="7"/>
      <c r="I94" s="3"/>
      <c r="J94" s="8"/>
      <c r="K94" s="5"/>
      <c r="L94" s="5"/>
      <c r="M94" s="5"/>
      <c r="N94" s="480"/>
      <c r="O94" s="554"/>
      <c r="P94" s="505"/>
      <c r="Q94" s="505"/>
      <c r="R94" s="291" t="str">
        <f t="shared" si="19"/>
        <v/>
      </c>
      <c r="S94" s="285" t="str">
        <f t="shared" si="20"/>
        <v/>
      </c>
      <c r="T94" s="402"/>
      <c r="U94" s="3"/>
      <c r="V94" s="509"/>
      <c r="W94" s="3"/>
      <c r="X94" s="46"/>
      <c r="Y94" s="49"/>
      <c r="Z94" s="49"/>
      <c r="AA94" s="49"/>
      <c r="AB94" s="99"/>
      <c r="AC94" s="211"/>
      <c r="AD94" s="152"/>
      <c r="AE94" s="211"/>
      <c r="AF94" s="154"/>
    </row>
    <row r="95" spans="2:32" ht="18" customHeight="1">
      <c r="B95" s="8"/>
      <c r="C95" s="5"/>
      <c r="D95" s="5"/>
      <c r="E95" s="480"/>
      <c r="F95" s="534"/>
      <c r="G95" s="535"/>
      <c r="H95" s="7"/>
      <c r="I95" s="3"/>
      <c r="J95" s="8"/>
      <c r="K95" s="5"/>
      <c r="L95" s="5"/>
      <c r="M95" s="5"/>
      <c r="N95" s="480"/>
      <c r="O95" s="554"/>
      <c r="P95" s="505"/>
      <c r="Q95" s="505"/>
      <c r="R95" s="291" t="str">
        <f t="shared" si="19"/>
        <v/>
      </c>
      <c r="S95" s="285" t="str">
        <f t="shared" si="20"/>
        <v/>
      </c>
      <c r="T95" s="402"/>
      <c r="U95" s="3"/>
      <c r="V95" s="509"/>
      <c r="W95" s="3"/>
      <c r="X95" s="46"/>
      <c r="Y95" s="49"/>
      <c r="Z95" s="49"/>
      <c r="AA95" s="49"/>
      <c r="AB95" s="99"/>
      <c r="AC95" s="211"/>
      <c r="AD95" s="152"/>
      <c r="AE95" s="211"/>
      <c r="AF95" s="154"/>
    </row>
    <row r="96" spans="2:32" ht="18" customHeight="1">
      <c r="B96" s="8"/>
      <c r="C96" s="5"/>
      <c r="D96" s="5"/>
      <c r="E96" s="480"/>
      <c r="F96" s="534"/>
      <c r="G96" s="535"/>
      <c r="H96" s="7"/>
      <c r="I96" s="3"/>
      <c r="J96" s="8"/>
      <c r="K96" s="5"/>
      <c r="L96" s="5"/>
      <c r="M96" s="5"/>
      <c r="N96" s="480"/>
      <c r="O96" s="554"/>
      <c r="P96" s="505"/>
      <c r="Q96" s="505"/>
      <c r="R96" s="291" t="str">
        <f t="shared" si="19"/>
        <v/>
      </c>
      <c r="S96" s="285" t="str">
        <f t="shared" si="20"/>
        <v/>
      </c>
      <c r="T96" s="402"/>
      <c r="U96" s="3"/>
      <c r="V96" s="509"/>
      <c r="W96" s="3"/>
      <c r="X96" s="46"/>
      <c r="Y96" s="49"/>
      <c r="Z96" s="49"/>
      <c r="AA96" s="49"/>
      <c r="AB96" s="99"/>
      <c r="AC96" s="211"/>
      <c r="AD96" s="152"/>
      <c r="AE96" s="211"/>
      <c r="AF96" s="154"/>
    </row>
    <row r="97" spans="2:32" ht="18" customHeight="1">
      <c r="B97" s="8"/>
      <c r="C97" s="5"/>
      <c r="D97" s="5"/>
      <c r="E97" s="480"/>
      <c r="F97" s="534"/>
      <c r="G97" s="535"/>
      <c r="H97" s="7"/>
      <c r="I97" s="3"/>
      <c r="J97" s="8"/>
      <c r="K97" s="5"/>
      <c r="L97" s="5"/>
      <c r="M97" s="5"/>
      <c r="N97" s="480"/>
      <c r="O97" s="554"/>
      <c r="P97" s="505"/>
      <c r="Q97" s="505"/>
      <c r="R97" s="291" t="str">
        <f t="shared" si="19"/>
        <v/>
      </c>
      <c r="S97" s="285" t="str">
        <f t="shared" si="20"/>
        <v/>
      </c>
      <c r="T97" s="402"/>
      <c r="U97" s="3"/>
      <c r="V97" s="509"/>
      <c r="W97" s="3"/>
      <c r="X97" s="46"/>
      <c r="Y97" s="49"/>
      <c r="Z97" s="49"/>
      <c r="AA97" s="49"/>
      <c r="AB97" s="99"/>
      <c r="AC97" s="211"/>
      <c r="AD97" s="152"/>
      <c r="AE97" s="211"/>
      <c r="AF97" s="154"/>
    </row>
    <row r="98" spans="2:32" ht="18" customHeight="1">
      <c r="B98" s="8"/>
      <c r="C98" s="5"/>
      <c r="D98" s="5"/>
      <c r="E98" s="480"/>
      <c r="F98" s="534"/>
      <c r="G98" s="535"/>
      <c r="H98" s="7"/>
      <c r="I98" s="3"/>
      <c r="J98" s="8"/>
      <c r="K98" s="5"/>
      <c r="L98" s="5"/>
      <c r="M98" s="5"/>
      <c r="N98" s="480"/>
      <c r="O98" s="554"/>
      <c r="P98" s="505"/>
      <c r="Q98" s="505"/>
      <c r="R98" s="291" t="str">
        <f t="shared" si="19"/>
        <v/>
      </c>
      <c r="S98" s="285" t="str">
        <f t="shared" si="20"/>
        <v/>
      </c>
      <c r="T98" s="402"/>
      <c r="U98" s="3"/>
      <c r="V98" s="509"/>
      <c r="W98" s="3"/>
      <c r="X98" s="46"/>
      <c r="Y98" s="49"/>
      <c r="Z98" s="49"/>
      <c r="AA98" s="49"/>
      <c r="AB98" s="99"/>
      <c r="AC98" s="211"/>
      <c r="AD98" s="152"/>
      <c r="AE98" s="211"/>
      <c r="AF98" s="154"/>
    </row>
    <row r="99" spans="2:32" ht="18" customHeight="1">
      <c r="B99" s="8"/>
      <c r="C99" s="5"/>
      <c r="D99" s="5"/>
      <c r="E99" s="480"/>
      <c r="F99" s="534"/>
      <c r="G99" s="535"/>
      <c r="H99" s="7"/>
      <c r="I99" s="3"/>
      <c r="J99" s="8"/>
      <c r="K99" s="5"/>
      <c r="L99" s="5"/>
      <c r="M99" s="5"/>
      <c r="N99" s="480"/>
      <c r="O99" s="554"/>
      <c r="P99" s="505"/>
      <c r="Q99" s="505"/>
      <c r="R99" s="291" t="str">
        <f t="shared" si="19"/>
        <v/>
      </c>
      <c r="S99" s="285" t="str">
        <f t="shared" si="20"/>
        <v/>
      </c>
      <c r="T99" s="402"/>
      <c r="U99" s="3"/>
      <c r="V99" s="509"/>
      <c r="W99" s="3"/>
      <c r="X99" s="46"/>
      <c r="Y99" s="49"/>
      <c r="Z99" s="49"/>
      <c r="AA99" s="49"/>
      <c r="AB99" s="99"/>
      <c r="AC99" s="211"/>
      <c r="AD99" s="152"/>
      <c r="AE99" s="211"/>
      <c r="AF99" s="154"/>
    </row>
    <row r="100" spans="2:32" ht="18" customHeight="1">
      <c r="B100" s="8"/>
      <c r="C100" s="5"/>
      <c r="D100" s="5"/>
      <c r="E100" s="480"/>
      <c r="F100" s="534"/>
      <c r="G100" s="535"/>
      <c r="H100" s="7"/>
      <c r="I100" s="3"/>
      <c r="J100" s="8"/>
      <c r="K100" s="5"/>
      <c r="L100" s="5"/>
      <c r="M100" s="5"/>
      <c r="N100" s="480"/>
      <c r="O100" s="554"/>
      <c r="P100" s="505"/>
      <c r="Q100" s="505"/>
      <c r="R100" s="291" t="str">
        <f t="shared" si="19"/>
        <v/>
      </c>
      <c r="S100" s="285" t="str">
        <f t="shared" si="20"/>
        <v/>
      </c>
      <c r="T100" s="402"/>
      <c r="U100" s="3"/>
      <c r="V100" s="509"/>
      <c r="W100" s="3"/>
      <c r="X100" s="46"/>
      <c r="Y100" s="49"/>
      <c r="Z100" s="49"/>
      <c r="AA100" s="49"/>
      <c r="AB100" s="99"/>
      <c r="AC100" s="211"/>
      <c r="AD100" s="152"/>
      <c r="AE100" s="211"/>
      <c r="AF100" s="154"/>
    </row>
    <row r="101" spans="2:32" ht="18" customHeight="1">
      <c r="B101" s="8"/>
      <c r="C101" s="5"/>
      <c r="D101" s="5"/>
      <c r="E101" s="480"/>
      <c r="F101" s="534"/>
      <c r="G101" s="535"/>
      <c r="H101" s="7"/>
      <c r="I101" s="3"/>
      <c r="J101" s="8"/>
      <c r="K101" s="5"/>
      <c r="L101" s="5"/>
      <c r="M101" s="5"/>
      <c r="N101" s="480"/>
      <c r="O101" s="554"/>
      <c r="P101" s="505"/>
      <c r="Q101" s="505"/>
      <c r="R101" s="291" t="str">
        <f t="shared" si="19"/>
        <v/>
      </c>
      <c r="S101" s="285" t="str">
        <f t="shared" si="20"/>
        <v/>
      </c>
      <c r="T101" s="402"/>
      <c r="U101" s="3"/>
      <c r="V101" s="509"/>
      <c r="W101" s="3"/>
      <c r="X101" s="46"/>
      <c r="Y101" s="49"/>
      <c r="Z101" s="49"/>
      <c r="AA101" s="49"/>
      <c r="AB101" s="99"/>
      <c r="AC101" s="211"/>
      <c r="AD101" s="152"/>
      <c r="AE101" s="211"/>
      <c r="AF101" s="154"/>
    </row>
    <row r="102" spans="2:32" ht="18" customHeight="1">
      <c r="B102" s="8"/>
      <c r="C102" s="5"/>
      <c r="D102" s="5"/>
      <c r="E102" s="480"/>
      <c r="F102" s="534"/>
      <c r="G102" s="535"/>
      <c r="H102" s="7"/>
      <c r="I102" s="3"/>
      <c r="J102" s="8"/>
      <c r="K102" s="5"/>
      <c r="L102" s="5"/>
      <c r="M102" s="5"/>
      <c r="N102" s="480"/>
      <c r="O102" s="554"/>
      <c r="P102" s="505"/>
      <c r="Q102" s="505"/>
      <c r="R102" s="291" t="str">
        <f t="shared" si="19"/>
        <v/>
      </c>
      <c r="S102" s="285" t="str">
        <f t="shared" si="20"/>
        <v/>
      </c>
      <c r="T102" s="402"/>
      <c r="U102" s="3"/>
      <c r="V102" s="509"/>
      <c r="W102" s="3"/>
      <c r="X102" s="46"/>
      <c r="Y102" s="49"/>
      <c r="Z102" s="49"/>
      <c r="AA102" s="49"/>
      <c r="AB102" s="99"/>
      <c r="AC102" s="211"/>
      <c r="AD102" s="152"/>
      <c r="AE102" s="211"/>
      <c r="AF102" s="154"/>
    </row>
    <row r="103" spans="2:32" ht="18" customHeight="1">
      <c r="B103" s="8"/>
      <c r="C103" s="5"/>
      <c r="D103" s="5"/>
      <c r="E103" s="480"/>
      <c r="F103" s="534"/>
      <c r="G103" s="535"/>
      <c r="H103" s="7"/>
      <c r="I103" s="3"/>
      <c r="J103" s="8"/>
      <c r="K103" s="5"/>
      <c r="L103" s="5"/>
      <c r="M103" s="5"/>
      <c r="N103" s="480"/>
      <c r="O103" s="554"/>
      <c r="P103" s="505"/>
      <c r="Q103" s="505"/>
      <c r="R103" s="291" t="str">
        <f t="shared" si="19"/>
        <v/>
      </c>
      <c r="S103" s="285" t="str">
        <f t="shared" si="20"/>
        <v/>
      </c>
      <c r="T103" s="402"/>
      <c r="U103" s="3"/>
      <c r="V103" s="509"/>
      <c r="W103" s="3"/>
      <c r="X103" s="46"/>
      <c r="Y103" s="49"/>
      <c r="Z103" s="49"/>
      <c r="AA103" s="49"/>
      <c r="AB103" s="99"/>
      <c r="AC103" s="211"/>
      <c r="AD103" s="152"/>
      <c r="AE103" s="211"/>
      <c r="AF103" s="154"/>
    </row>
    <row r="104" spans="2:32" ht="18" customHeight="1">
      <c r="B104" s="8"/>
      <c r="C104" s="5"/>
      <c r="D104" s="5"/>
      <c r="E104" s="480"/>
      <c r="F104" s="534"/>
      <c r="G104" s="535"/>
      <c r="H104" s="7"/>
      <c r="I104" s="3"/>
      <c r="J104" s="8"/>
      <c r="K104" s="5"/>
      <c r="L104" s="5"/>
      <c r="M104" s="5"/>
      <c r="N104" s="480"/>
      <c r="O104" s="554"/>
      <c r="P104" s="505"/>
      <c r="Q104" s="505"/>
      <c r="R104" s="291" t="str">
        <f t="shared" si="19"/>
        <v/>
      </c>
      <c r="S104" s="285" t="str">
        <f t="shared" si="20"/>
        <v/>
      </c>
      <c r="T104" s="402"/>
      <c r="U104" s="3"/>
      <c r="V104" s="509"/>
      <c r="W104" s="3"/>
      <c r="X104" s="46"/>
      <c r="Y104" s="49"/>
      <c r="Z104" s="49"/>
      <c r="AA104" s="49"/>
      <c r="AB104" s="99"/>
      <c r="AC104" s="211"/>
      <c r="AD104" s="152"/>
      <c r="AE104" s="211"/>
      <c r="AF104" s="154"/>
    </row>
    <row r="105" spans="2:32" ht="18" customHeight="1">
      <c r="B105" s="8"/>
      <c r="C105" s="5"/>
      <c r="D105" s="5"/>
      <c r="E105" s="480"/>
      <c r="F105" s="534"/>
      <c r="G105" s="535"/>
      <c r="H105" s="7"/>
      <c r="I105" s="3"/>
      <c r="J105" s="8"/>
      <c r="K105" s="5"/>
      <c r="L105" s="5"/>
      <c r="M105" s="5"/>
      <c r="N105" s="480"/>
      <c r="O105" s="554"/>
      <c r="P105" s="505"/>
      <c r="Q105" s="505"/>
      <c r="R105" s="291" t="str">
        <f t="shared" si="19"/>
        <v/>
      </c>
      <c r="S105" s="285" t="str">
        <f t="shared" si="20"/>
        <v/>
      </c>
      <c r="T105" s="402"/>
      <c r="U105" s="3"/>
      <c r="V105" s="509"/>
      <c r="W105" s="3"/>
      <c r="X105" s="46"/>
      <c r="Y105" s="49"/>
      <c r="Z105" s="49"/>
      <c r="AA105" s="49"/>
      <c r="AB105" s="99"/>
      <c r="AC105" s="211"/>
      <c r="AD105" s="152"/>
      <c r="AE105" s="211"/>
      <c r="AF105" s="154"/>
    </row>
    <row r="106" spans="2:32" ht="18" customHeight="1">
      <c r="B106" s="8"/>
      <c r="C106" s="5"/>
      <c r="D106" s="5"/>
      <c r="E106" s="480"/>
      <c r="F106" s="534"/>
      <c r="G106" s="535"/>
      <c r="H106" s="7"/>
      <c r="I106" s="3"/>
      <c r="J106" s="8"/>
      <c r="K106" s="5"/>
      <c r="L106" s="5"/>
      <c r="M106" s="5"/>
      <c r="N106" s="480"/>
      <c r="O106" s="554"/>
      <c r="P106" s="505"/>
      <c r="Q106" s="505"/>
      <c r="R106" s="291" t="str">
        <f t="shared" si="19"/>
        <v/>
      </c>
      <c r="S106" s="285" t="str">
        <f t="shared" si="20"/>
        <v/>
      </c>
      <c r="T106" s="402"/>
      <c r="U106" s="3"/>
      <c r="V106" s="509"/>
      <c r="W106" s="3"/>
      <c r="X106" s="46"/>
      <c r="Y106" s="49"/>
      <c r="Z106" s="49"/>
      <c r="AA106" s="49"/>
      <c r="AB106" s="99"/>
      <c r="AC106" s="211"/>
      <c r="AD106" s="152"/>
      <c r="AE106" s="211"/>
      <c r="AF106" s="154"/>
    </row>
    <row r="107" spans="2:32" ht="18" customHeight="1">
      <c r="B107" s="8"/>
      <c r="C107" s="5"/>
      <c r="D107" s="5"/>
      <c r="E107" s="480"/>
      <c r="F107" s="534"/>
      <c r="G107" s="535"/>
      <c r="H107" s="7"/>
      <c r="I107" s="3"/>
      <c r="J107" s="8"/>
      <c r="K107" s="5"/>
      <c r="L107" s="5"/>
      <c r="M107" s="5"/>
      <c r="N107" s="480"/>
      <c r="O107" s="554"/>
      <c r="P107" s="505"/>
      <c r="Q107" s="505"/>
      <c r="R107" s="291" t="str">
        <f t="shared" si="19"/>
        <v/>
      </c>
      <c r="S107" s="285" t="str">
        <f t="shared" si="20"/>
        <v/>
      </c>
      <c r="T107" s="402"/>
      <c r="U107" s="3"/>
      <c r="V107" s="509"/>
      <c r="W107" s="3"/>
      <c r="X107" s="46"/>
      <c r="Y107" s="49"/>
      <c r="Z107" s="49"/>
      <c r="AA107" s="49"/>
      <c r="AB107" s="99"/>
      <c r="AC107" s="211"/>
      <c r="AD107" s="152"/>
      <c r="AE107" s="211"/>
      <c r="AF107" s="154"/>
    </row>
    <row r="108" spans="2:32" ht="18" customHeight="1">
      <c r="B108" s="8"/>
      <c r="C108" s="5"/>
      <c r="D108" s="5"/>
      <c r="E108" s="480"/>
      <c r="F108" s="534"/>
      <c r="G108" s="535"/>
      <c r="H108" s="7"/>
      <c r="I108" s="3"/>
      <c r="J108" s="8"/>
      <c r="K108" s="5"/>
      <c r="L108" s="5"/>
      <c r="M108" s="5"/>
      <c r="N108" s="480"/>
      <c r="O108" s="554"/>
      <c r="P108" s="505"/>
      <c r="Q108" s="505"/>
      <c r="R108" s="291" t="str">
        <f t="shared" si="19"/>
        <v/>
      </c>
      <c r="S108" s="285" t="str">
        <f t="shared" si="20"/>
        <v/>
      </c>
      <c r="T108" s="402"/>
      <c r="U108" s="3"/>
      <c r="V108" s="509"/>
      <c r="W108" s="3"/>
      <c r="X108" s="46"/>
      <c r="Y108" s="49"/>
      <c r="Z108" s="49"/>
      <c r="AA108" s="49"/>
      <c r="AB108" s="99"/>
      <c r="AC108" s="211"/>
      <c r="AD108" s="152"/>
      <c r="AE108" s="211"/>
      <c r="AF108" s="154"/>
    </row>
    <row r="109" spans="2:32" ht="18" customHeight="1">
      <c r="B109" s="8"/>
      <c r="C109" s="5"/>
      <c r="D109" s="5"/>
      <c r="E109" s="480"/>
      <c r="F109" s="534"/>
      <c r="G109" s="535"/>
      <c r="H109" s="7"/>
      <c r="I109" s="3"/>
      <c r="J109" s="8"/>
      <c r="K109" s="5"/>
      <c r="L109" s="5"/>
      <c r="M109" s="5"/>
      <c r="N109" s="480"/>
      <c r="O109" s="554"/>
      <c r="P109" s="505"/>
      <c r="Q109" s="505"/>
      <c r="R109" s="291" t="str">
        <f t="shared" si="19"/>
        <v/>
      </c>
      <c r="S109" s="285" t="str">
        <f t="shared" si="20"/>
        <v/>
      </c>
      <c r="T109" s="402"/>
      <c r="V109" s="211"/>
      <c r="W109" s="3"/>
      <c r="X109" s="46"/>
      <c r="Y109" s="49"/>
      <c r="Z109" s="49"/>
      <c r="AA109" s="49"/>
      <c r="AB109" s="99"/>
      <c r="AC109" s="211"/>
      <c r="AD109" s="152"/>
      <c r="AE109" s="211"/>
      <c r="AF109" s="154"/>
    </row>
    <row r="110" spans="2:32" ht="18" customHeight="1">
      <c r="B110" s="8"/>
      <c r="C110" s="5"/>
      <c r="D110" s="5"/>
      <c r="E110" s="480"/>
      <c r="F110" s="534"/>
      <c r="G110" s="535"/>
      <c r="H110" s="7"/>
      <c r="I110" s="3"/>
      <c r="J110" s="8"/>
      <c r="K110" s="5"/>
      <c r="L110" s="5"/>
      <c r="M110" s="5"/>
      <c r="N110" s="480"/>
      <c r="O110" s="554"/>
      <c r="P110" s="505"/>
      <c r="Q110" s="505"/>
      <c r="R110" s="291" t="str">
        <f t="shared" si="19"/>
        <v/>
      </c>
      <c r="S110" s="285" t="str">
        <f t="shared" si="20"/>
        <v/>
      </c>
      <c r="T110" s="402"/>
      <c r="V110" s="211"/>
      <c r="W110" s="3"/>
      <c r="X110" s="46"/>
      <c r="Y110" s="49"/>
      <c r="Z110" s="49"/>
      <c r="AA110" s="49"/>
      <c r="AB110" s="99"/>
      <c r="AC110" s="211"/>
      <c r="AD110" s="152"/>
      <c r="AE110" s="211"/>
      <c r="AF110" s="154"/>
    </row>
    <row r="111" spans="2:32" ht="18" customHeight="1">
      <c r="B111" s="8"/>
      <c r="C111" s="5"/>
      <c r="D111" s="5"/>
      <c r="E111" s="480"/>
      <c r="F111" s="534"/>
      <c r="G111" s="535"/>
      <c r="H111" s="7"/>
      <c r="I111" s="3"/>
      <c r="J111" s="8"/>
      <c r="K111" s="5"/>
      <c r="L111" s="5"/>
      <c r="M111" s="5"/>
      <c r="N111" s="480"/>
      <c r="O111" s="554"/>
      <c r="P111" s="505"/>
      <c r="Q111" s="505"/>
      <c r="R111" s="291" t="str">
        <f t="shared" si="19"/>
        <v/>
      </c>
      <c r="S111" s="285" t="str">
        <f t="shared" si="20"/>
        <v/>
      </c>
      <c r="T111" s="402"/>
      <c r="V111" s="211"/>
      <c r="W111" s="3"/>
      <c r="X111" s="46"/>
      <c r="Y111" s="49"/>
      <c r="Z111" s="49"/>
      <c r="AA111" s="49"/>
      <c r="AB111" s="99"/>
      <c r="AC111" s="211"/>
      <c r="AD111" s="152"/>
      <c r="AE111" s="211"/>
      <c r="AF111" s="154"/>
    </row>
    <row r="112" spans="2:32" ht="18" customHeight="1">
      <c r="B112" s="8"/>
      <c r="C112" s="5"/>
      <c r="D112" s="5"/>
      <c r="E112" s="480"/>
      <c r="F112" s="534"/>
      <c r="G112" s="535"/>
      <c r="H112" s="7"/>
      <c r="I112" s="3"/>
      <c r="J112" s="8"/>
      <c r="K112" s="5"/>
      <c r="L112" s="5"/>
      <c r="M112" s="5"/>
      <c r="N112" s="480"/>
      <c r="O112" s="554"/>
      <c r="P112" s="505"/>
      <c r="Q112" s="505"/>
      <c r="R112" s="291" t="str">
        <f t="shared" si="19"/>
        <v/>
      </c>
      <c r="S112" s="285" t="str">
        <f t="shared" si="20"/>
        <v/>
      </c>
      <c r="T112" s="402"/>
      <c r="V112" s="211"/>
      <c r="W112" s="3"/>
      <c r="X112" s="46"/>
      <c r="Y112" s="49"/>
      <c r="Z112" s="49"/>
      <c r="AA112" s="49"/>
      <c r="AB112" s="99"/>
      <c r="AC112" s="211"/>
      <c r="AD112" s="152"/>
      <c r="AE112" s="211"/>
      <c r="AF112" s="154"/>
    </row>
    <row r="113" spans="2:32" ht="18" customHeight="1">
      <c r="B113" s="8"/>
      <c r="C113" s="5"/>
      <c r="D113" s="5"/>
      <c r="E113" s="480"/>
      <c r="F113" s="534"/>
      <c r="G113" s="535"/>
      <c r="H113" s="7"/>
      <c r="I113" s="3"/>
      <c r="J113" s="8"/>
      <c r="K113" s="5"/>
      <c r="L113" s="5"/>
      <c r="M113" s="5"/>
      <c r="N113" s="480"/>
      <c r="O113" s="554"/>
      <c r="P113" s="505"/>
      <c r="Q113" s="505"/>
      <c r="R113" s="291" t="str">
        <f t="shared" si="19"/>
        <v/>
      </c>
      <c r="S113" s="285" t="str">
        <f t="shared" si="20"/>
        <v/>
      </c>
      <c r="T113" s="402"/>
      <c r="V113" s="211"/>
      <c r="W113" s="3"/>
      <c r="X113" s="46"/>
      <c r="Y113" s="49"/>
      <c r="Z113" s="49"/>
      <c r="AA113" s="49"/>
      <c r="AB113" s="99"/>
      <c r="AC113" s="211"/>
      <c r="AD113" s="152"/>
      <c r="AE113" s="211"/>
      <c r="AF113" s="154"/>
    </row>
    <row r="114" spans="2:32" ht="18" customHeight="1">
      <c r="B114" s="8"/>
      <c r="C114" s="5"/>
      <c r="D114" s="5"/>
      <c r="E114" s="480"/>
      <c r="F114" s="534"/>
      <c r="G114" s="535"/>
      <c r="H114" s="7"/>
      <c r="I114" s="3"/>
      <c r="J114" s="8"/>
      <c r="K114" s="5"/>
      <c r="L114" s="5"/>
      <c r="M114" s="5"/>
      <c r="N114" s="480"/>
      <c r="O114" s="554"/>
      <c r="P114" s="505"/>
      <c r="Q114" s="505"/>
      <c r="R114" s="291" t="str">
        <f t="shared" si="19"/>
        <v/>
      </c>
      <c r="S114" s="285" t="str">
        <f t="shared" si="20"/>
        <v/>
      </c>
      <c r="T114" s="402"/>
      <c r="V114" s="211"/>
      <c r="W114" s="3"/>
      <c r="X114" s="46"/>
      <c r="Y114" s="49"/>
      <c r="Z114" s="49"/>
      <c r="AA114" s="49"/>
      <c r="AB114" s="99"/>
      <c r="AC114" s="211"/>
      <c r="AD114" s="152"/>
      <c r="AE114" s="211"/>
      <c r="AF114" s="154"/>
    </row>
    <row r="115" spans="2:32" ht="18" customHeight="1">
      <c r="B115" s="8"/>
      <c r="C115" s="5"/>
      <c r="D115" s="5"/>
      <c r="E115" s="480"/>
      <c r="F115" s="534"/>
      <c r="G115" s="535"/>
      <c r="H115" s="7"/>
      <c r="I115" s="3"/>
      <c r="J115" s="8"/>
      <c r="K115" s="5"/>
      <c r="L115" s="5"/>
      <c r="M115" s="5"/>
      <c r="N115" s="480"/>
      <c r="O115" s="554"/>
      <c r="P115" s="505"/>
      <c r="Q115" s="505"/>
      <c r="R115" s="291" t="str">
        <f t="shared" si="19"/>
        <v/>
      </c>
      <c r="S115" s="285" t="str">
        <f t="shared" si="20"/>
        <v/>
      </c>
      <c r="T115" s="402"/>
      <c r="V115" s="211"/>
      <c r="W115" s="3"/>
      <c r="X115" s="46"/>
      <c r="Y115" s="49"/>
      <c r="Z115" s="49"/>
      <c r="AA115" s="49"/>
      <c r="AB115" s="99"/>
      <c r="AC115" s="211"/>
      <c r="AD115" s="152"/>
      <c r="AE115" s="211"/>
      <c r="AF115" s="154"/>
    </row>
    <row r="116" spans="2:32" ht="18" customHeight="1">
      <c r="B116" s="8"/>
      <c r="C116" s="5"/>
      <c r="D116" s="5"/>
      <c r="E116" s="480"/>
      <c r="F116" s="534"/>
      <c r="G116" s="535"/>
      <c r="H116" s="7"/>
      <c r="I116" s="3"/>
      <c r="J116" s="8"/>
      <c r="K116" s="5"/>
      <c r="L116" s="5"/>
      <c r="M116" s="5"/>
      <c r="N116" s="480"/>
      <c r="O116" s="554"/>
      <c r="P116" s="505"/>
      <c r="Q116" s="505"/>
      <c r="R116" s="291" t="str">
        <f t="shared" si="19"/>
        <v/>
      </c>
      <c r="S116" s="285" t="str">
        <f t="shared" si="20"/>
        <v/>
      </c>
      <c r="T116" s="402"/>
      <c r="V116" s="211"/>
      <c r="W116" s="3"/>
      <c r="X116" s="46"/>
      <c r="Y116" s="49"/>
      <c r="Z116" s="49"/>
      <c r="AA116" s="49"/>
      <c r="AB116" s="99"/>
      <c r="AC116" s="211"/>
      <c r="AD116" s="152"/>
      <c r="AE116" s="211"/>
      <c r="AF116" s="154"/>
    </row>
    <row r="117" spans="2:32" ht="18" customHeight="1">
      <c r="B117" s="8"/>
      <c r="C117" s="5"/>
      <c r="D117" s="5"/>
      <c r="E117" s="480"/>
      <c r="F117" s="534"/>
      <c r="G117" s="535"/>
      <c r="H117" s="7"/>
      <c r="I117" s="3"/>
      <c r="J117" s="8"/>
      <c r="K117" s="5"/>
      <c r="L117" s="5"/>
      <c r="M117" s="5"/>
      <c r="N117" s="480"/>
      <c r="O117" s="554"/>
      <c r="P117" s="505"/>
      <c r="Q117" s="505"/>
      <c r="R117" s="291" t="str">
        <f t="shared" si="19"/>
        <v/>
      </c>
      <c r="S117" s="285" t="str">
        <f t="shared" si="20"/>
        <v/>
      </c>
      <c r="T117" s="402"/>
      <c r="V117" s="211"/>
      <c r="W117" s="3"/>
      <c r="X117" s="46"/>
      <c r="Y117" s="49"/>
      <c r="Z117" s="49"/>
      <c r="AA117" s="49"/>
      <c r="AB117" s="99"/>
      <c r="AC117" s="211"/>
      <c r="AD117" s="152"/>
      <c r="AE117" s="211"/>
      <c r="AF117" s="154"/>
    </row>
    <row r="118" spans="2:32" ht="18" customHeight="1">
      <c r="B118" s="8"/>
      <c r="C118" s="5"/>
      <c r="D118" s="5"/>
      <c r="E118" s="480"/>
      <c r="F118" s="534"/>
      <c r="G118" s="535"/>
      <c r="H118" s="7"/>
      <c r="I118" s="3"/>
      <c r="J118" s="8"/>
      <c r="K118" s="5"/>
      <c r="L118" s="5"/>
      <c r="M118" s="5"/>
      <c r="N118" s="480"/>
      <c r="O118" s="554"/>
      <c r="P118" s="505"/>
      <c r="Q118" s="505"/>
      <c r="R118" s="291" t="str">
        <f t="shared" si="19"/>
        <v/>
      </c>
      <c r="S118" s="285" t="str">
        <f t="shared" si="20"/>
        <v/>
      </c>
      <c r="T118" s="402"/>
      <c r="V118" s="211"/>
      <c r="W118" s="3"/>
      <c r="X118" s="46"/>
      <c r="Y118" s="49"/>
      <c r="Z118" s="49"/>
      <c r="AA118" s="49"/>
      <c r="AB118" s="99"/>
      <c r="AC118" s="211"/>
      <c r="AD118" s="152"/>
      <c r="AE118" s="211"/>
      <c r="AF118" s="154"/>
    </row>
    <row r="119" spans="2:32" ht="18" customHeight="1">
      <c r="B119" s="8"/>
      <c r="C119" s="5"/>
      <c r="D119" s="5"/>
      <c r="E119" s="480"/>
      <c r="F119" s="534"/>
      <c r="G119" s="535"/>
      <c r="H119" s="7"/>
      <c r="I119" s="3"/>
      <c r="J119" s="8"/>
      <c r="K119" s="5"/>
      <c r="L119" s="5"/>
      <c r="M119" s="5"/>
      <c r="N119" s="480"/>
      <c r="O119" s="554"/>
      <c r="P119" s="505"/>
      <c r="Q119" s="505"/>
      <c r="R119" s="291" t="str">
        <f t="shared" si="19"/>
        <v/>
      </c>
      <c r="S119" s="285" t="str">
        <f t="shared" si="20"/>
        <v/>
      </c>
      <c r="T119" s="402"/>
      <c r="V119" s="211"/>
      <c r="W119" s="3"/>
      <c r="X119" s="46"/>
      <c r="Y119" s="49"/>
      <c r="Z119" s="49"/>
      <c r="AA119" s="49"/>
      <c r="AB119" s="99"/>
      <c r="AC119" s="211"/>
      <c r="AD119" s="152"/>
      <c r="AE119" s="211"/>
      <c r="AF119" s="154"/>
    </row>
    <row r="120" spans="2:32" ht="18" customHeight="1">
      <c r="B120" s="8"/>
      <c r="C120" s="5"/>
      <c r="D120" s="5"/>
      <c r="E120" s="480"/>
      <c r="F120" s="534"/>
      <c r="G120" s="535"/>
      <c r="H120" s="7"/>
      <c r="I120" s="3"/>
      <c r="J120" s="8"/>
      <c r="K120" s="5"/>
      <c r="L120" s="5"/>
      <c r="M120" s="5"/>
      <c r="N120" s="480"/>
      <c r="O120" s="554"/>
      <c r="P120" s="505"/>
      <c r="Q120" s="505"/>
      <c r="R120" s="291" t="str">
        <f t="shared" si="19"/>
        <v/>
      </c>
      <c r="S120" s="285" t="str">
        <f t="shared" si="20"/>
        <v/>
      </c>
      <c r="T120" s="402"/>
      <c r="V120" s="211"/>
      <c r="W120" s="3"/>
      <c r="X120" s="46"/>
      <c r="Y120" s="49"/>
      <c r="Z120" s="49"/>
      <c r="AA120" s="49"/>
      <c r="AB120" s="99"/>
      <c r="AC120" s="211"/>
      <c r="AD120" s="152"/>
      <c r="AE120" s="211"/>
      <c r="AF120" s="154"/>
    </row>
    <row r="121" spans="2:32" ht="18" customHeight="1">
      <c r="B121" s="4"/>
      <c r="C121" s="5"/>
      <c r="D121" s="5"/>
      <c r="E121" s="480"/>
      <c r="F121" s="534"/>
      <c r="G121" s="535"/>
      <c r="H121" s="7"/>
      <c r="I121" s="3"/>
      <c r="J121" s="8"/>
      <c r="K121" s="5"/>
      <c r="L121" s="5"/>
      <c r="M121" s="5"/>
      <c r="N121" s="480"/>
      <c r="O121" s="554"/>
      <c r="P121" s="505"/>
      <c r="Q121" s="505"/>
      <c r="R121" s="291" t="str">
        <f t="shared" si="19"/>
        <v/>
      </c>
      <c r="S121" s="285" t="str">
        <f t="shared" si="20"/>
        <v/>
      </c>
      <c r="T121" s="402"/>
      <c r="V121" s="211"/>
      <c r="W121" s="3"/>
      <c r="X121" s="46"/>
      <c r="Y121" s="49"/>
      <c r="Z121" s="49"/>
      <c r="AA121" s="49"/>
      <c r="AB121" s="99"/>
      <c r="AC121" s="211"/>
      <c r="AD121" s="152"/>
      <c r="AE121" s="211"/>
      <c r="AF121" s="154"/>
    </row>
    <row r="122" spans="2:32" ht="18" customHeight="1">
      <c r="B122" s="4"/>
      <c r="C122" s="5"/>
      <c r="D122" s="5"/>
      <c r="E122" s="480"/>
      <c r="F122" s="534"/>
      <c r="G122" s="535"/>
      <c r="H122" s="7"/>
      <c r="I122" s="3"/>
      <c r="J122" s="8"/>
      <c r="K122" s="5"/>
      <c r="L122" s="5"/>
      <c r="M122" s="5"/>
      <c r="N122" s="480"/>
      <c r="O122" s="554"/>
      <c r="P122" s="505"/>
      <c r="Q122" s="505"/>
      <c r="R122" s="291" t="str">
        <f t="shared" si="19"/>
        <v/>
      </c>
      <c r="S122" s="285" t="str">
        <f t="shared" si="20"/>
        <v/>
      </c>
      <c r="T122" s="402"/>
      <c r="V122" s="211"/>
      <c r="W122" s="3"/>
      <c r="X122" s="46"/>
      <c r="Y122" s="49"/>
      <c r="Z122" s="49"/>
      <c r="AA122" s="49"/>
      <c r="AB122" s="99"/>
      <c r="AC122" s="211"/>
      <c r="AD122" s="152"/>
      <c r="AE122" s="211"/>
      <c r="AF122" s="154"/>
    </row>
    <row r="123" spans="2:32" ht="18" customHeight="1">
      <c r="B123" s="4"/>
      <c r="C123" s="5"/>
      <c r="D123" s="5"/>
      <c r="E123" s="480"/>
      <c r="F123" s="534"/>
      <c r="G123" s="535"/>
      <c r="H123" s="7"/>
      <c r="I123" s="3"/>
      <c r="J123" s="8"/>
      <c r="K123" s="5"/>
      <c r="L123" s="5"/>
      <c r="M123" s="5"/>
      <c r="N123" s="480"/>
      <c r="O123" s="554"/>
      <c r="P123" s="505"/>
      <c r="Q123" s="505"/>
      <c r="R123" s="291" t="str">
        <f t="shared" si="19"/>
        <v/>
      </c>
      <c r="S123" s="285" t="str">
        <f t="shared" si="20"/>
        <v/>
      </c>
      <c r="T123" s="402"/>
      <c r="V123" s="211"/>
      <c r="W123" s="3"/>
      <c r="X123" s="46"/>
      <c r="Y123" s="49"/>
      <c r="Z123" s="49"/>
      <c r="AA123" s="49"/>
      <c r="AB123" s="99"/>
      <c r="AC123" s="211"/>
      <c r="AD123" s="152"/>
      <c r="AE123" s="211"/>
      <c r="AF123" s="154"/>
    </row>
    <row r="124" spans="2:32" ht="18" customHeight="1">
      <c r="B124" s="4"/>
      <c r="C124" s="5"/>
      <c r="D124" s="5"/>
      <c r="E124" s="480"/>
      <c r="F124" s="534"/>
      <c r="G124" s="535"/>
      <c r="H124" s="7"/>
      <c r="I124" s="3"/>
      <c r="J124" s="8"/>
      <c r="K124" s="5"/>
      <c r="L124" s="5"/>
      <c r="M124" s="5"/>
      <c r="N124" s="480"/>
      <c r="O124" s="554"/>
      <c r="P124" s="505"/>
      <c r="Q124" s="505"/>
      <c r="R124" s="291" t="str">
        <f t="shared" si="19"/>
        <v/>
      </c>
      <c r="S124" s="285" t="str">
        <f t="shared" si="20"/>
        <v/>
      </c>
      <c r="T124" s="402"/>
      <c r="V124" s="211"/>
      <c r="W124" s="3"/>
      <c r="X124" s="46"/>
      <c r="Y124" s="49"/>
      <c r="Z124" s="49"/>
      <c r="AA124" s="49"/>
      <c r="AB124" s="99"/>
      <c r="AC124" s="211"/>
      <c r="AD124" s="152"/>
      <c r="AE124" s="211"/>
      <c r="AF124" s="154"/>
    </row>
    <row r="125" spans="2:32" ht="18" customHeight="1">
      <c r="B125" s="4"/>
      <c r="C125" s="5"/>
      <c r="D125" s="5"/>
      <c r="E125" s="480"/>
      <c r="F125" s="534"/>
      <c r="G125" s="535"/>
      <c r="H125" s="7"/>
      <c r="I125" s="3"/>
      <c r="J125" s="8"/>
      <c r="K125" s="5"/>
      <c r="L125" s="5"/>
      <c r="M125" s="5"/>
      <c r="N125" s="480"/>
      <c r="O125" s="554"/>
      <c r="P125" s="505"/>
      <c r="Q125" s="505"/>
      <c r="R125" s="291" t="str">
        <f t="shared" si="19"/>
        <v/>
      </c>
      <c r="S125" s="285" t="str">
        <f t="shared" si="20"/>
        <v/>
      </c>
      <c r="T125" s="402"/>
      <c r="V125" s="211"/>
      <c r="W125" s="3"/>
      <c r="X125" s="46"/>
      <c r="Y125" s="49"/>
      <c r="Z125" s="49"/>
      <c r="AA125" s="49"/>
      <c r="AB125" s="99"/>
      <c r="AC125" s="211"/>
      <c r="AD125" s="152"/>
      <c r="AE125" s="211"/>
      <c r="AF125" s="154"/>
    </row>
    <row r="126" spans="2:32" ht="18" customHeight="1">
      <c r="B126" s="4"/>
      <c r="C126" s="5"/>
      <c r="D126" s="5"/>
      <c r="E126" s="480"/>
      <c r="F126" s="534"/>
      <c r="G126" s="535"/>
      <c r="H126" s="7"/>
      <c r="I126" s="3"/>
      <c r="J126" s="8"/>
      <c r="K126" s="5"/>
      <c r="L126" s="5"/>
      <c r="M126" s="5"/>
      <c r="N126" s="480"/>
      <c r="O126" s="554"/>
      <c r="P126" s="505"/>
      <c r="Q126" s="505"/>
      <c r="R126" s="291" t="str">
        <f t="shared" si="19"/>
        <v/>
      </c>
      <c r="S126" s="285" t="str">
        <f t="shared" si="20"/>
        <v/>
      </c>
      <c r="T126" s="402"/>
      <c r="V126" s="211"/>
      <c r="W126" s="3"/>
      <c r="X126" s="46"/>
      <c r="Y126" s="49"/>
      <c r="Z126" s="49"/>
      <c r="AA126" s="49"/>
      <c r="AB126" s="99"/>
      <c r="AC126" s="211"/>
      <c r="AD126" s="152"/>
      <c r="AE126" s="211"/>
      <c r="AF126" s="154"/>
    </row>
    <row r="127" spans="2:32" ht="18" customHeight="1">
      <c r="B127" s="4"/>
      <c r="C127" s="5"/>
      <c r="D127" s="5"/>
      <c r="E127" s="480"/>
      <c r="F127" s="534"/>
      <c r="G127" s="535"/>
      <c r="H127" s="7"/>
      <c r="I127" s="3"/>
      <c r="J127" s="8"/>
      <c r="K127" s="5"/>
      <c r="L127" s="5"/>
      <c r="M127" s="5"/>
      <c r="N127" s="480"/>
      <c r="O127" s="554"/>
      <c r="P127" s="505"/>
      <c r="Q127" s="505"/>
      <c r="R127" s="291" t="str">
        <f t="shared" si="19"/>
        <v/>
      </c>
      <c r="S127" s="285" t="str">
        <f t="shared" si="20"/>
        <v/>
      </c>
      <c r="T127" s="402"/>
      <c r="V127" s="211"/>
      <c r="W127" s="3"/>
      <c r="X127" s="46"/>
      <c r="Y127" s="49"/>
      <c r="Z127" s="49"/>
      <c r="AA127" s="49"/>
      <c r="AB127" s="99"/>
      <c r="AC127" s="211"/>
      <c r="AD127" s="152"/>
      <c r="AE127" s="211"/>
      <c r="AF127" s="154"/>
    </row>
    <row r="128" spans="2:32" ht="18" customHeight="1">
      <c r="B128" s="4"/>
      <c r="C128" s="5"/>
      <c r="D128" s="5"/>
      <c r="E128" s="480"/>
      <c r="F128" s="534"/>
      <c r="G128" s="535"/>
      <c r="H128" s="7"/>
      <c r="I128" s="3"/>
      <c r="J128" s="8"/>
      <c r="K128" s="5"/>
      <c r="L128" s="5"/>
      <c r="M128" s="5"/>
      <c r="N128" s="480"/>
      <c r="O128" s="554"/>
      <c r="P128" s="505"/>
      <c r="Q128" s="505"/>
      <c r="R128" s="291" t="str">
        <f t="shared" si="19"/>
        <v/>
      </c>
      <c r="S128" s="285" t="str">
        <f t="shared" si="20"/>
        <v/>
      </c>
      <c r="T128" s="402"/>
      <c r="V128" s="211"/>
      <c r="W128" s="3"/>
      <c r="X128" s="46"/>
      <c r="Y128" s="49"/>
      <c r="Z128" s="49"/>
      <c r="AA128" s="49"/>
      <c r="AB128" s="99"/>
      <c r="AC128" s="211"/>
      <c r="AD128" s="152"/>
      <c r="AE128" s="211"/>
      <c r="AF128" s="154"/>
    </row>
    <row r="129" spans="2:32" ht="18" customHeight="1">
      <c r="B129" s="4"/>
      <c r="C129" s="5"/>
      <c r="D129" s="5"/>
      <c r="E129" s="480"/>
      <c r="F129" s="534"/>
      <c r="G129" s="535"/>
      <c r="H129" s="7"/>
      <c r="I129" s="3"/>
      <c r="J129" s="8"/>
      <c r="K129" s="5"/>
      <c r="L129" s="5"/>
      <c r="M129" s="5"/>
      <c r="N129" s="480"/>
      <c r="O129" s="554"/>
      <c r="P129" s="505"/>
      <c r="Q129" s="505"/>
      <c r="R129" s="291" t="str">
        <f t="shared" si="19"/>
        <v/>
      </c>
      <c r="S129" s="285" t="str">
        <f t="shared" si="20"/>
        <v/>
      </c>
      <c r="T129" s="402"/>
      <c r="V129" s="211"/>
      <c r="W129" s="3"/>
      <c r="X129" s="46"/>
      <c r="Y129" s="49"/>
      <c r="Z129" s="49"/>
      <c r="AA129" s="49"/>
      <c r="AB129" s="99"/>
      <c r="AC129" s="211"/>
      <c r="AD129" s="152"/>
      <c r="AE129" s="211"/>
      <c r="AF129" s="154"/>
    </row>
    <row r="130" spans="2:32" ht="18" customHeight="1">
      <c r="B130" s="4"/>
      <c r="C130" s="5"/>
      <c r="D130" s="5"/>
      <c r="E130" s="480"/>
      <c r="F130" s="534"/>
      <c r="G130" s="535"/>
      <c r="H130" s="7"/>
      <c r="I130" s="3"/>
      <c r="J130" s="8"/>
      <c r="K130" s="5"/>
      <c r="L130" s="5"/>
      <c r="M130" s="5"/>
      <c r="N130" s="480"/>
      <c r="O130" s="554"/>
      <c r="P130" s="505"/>
      <c r="Q130" s="505"/>
      <c r="R130" s="291" t="str">
        <f t="shared" si="19"/>
        <v/>
      </c>
      <c r="S130" s="285" t="str">
        <f t="shared" si="20"/>
        <v/>
      </c>
      <c r="T130" s="402"/>
      <c r="V130" s="211"/>
      <c r="W130" s="3"/>
      <c r="X130" s="46"/>
      <c r="Y130" s="49"/>
      <c r="Z130" s="49"/>
      <c r="AA130" s="49"/>
      <c r="AB130" s="99"/>
      <c r="AC130" s="211"/>
      <c r="AD130" s="152"/>
      <c r="AE130" s="211"/>
      <c r="AF130" s="152"/>
    </row>
    <row r="131" spans="2:32" ht="18" customHeight="1">
      <c r="B131" s="4"/>
      <c r="C131" s="5"/>
      <c r="D131" s="5"/>
      <c r="E131" s="480"/>
      <c r="F131" s="534"/>
      <c r="G131" s="535"/>
      <c r="H131" s="7"/>
      <c r="I131" s="3"/>
      <c r="J131" s="8"/>
      <c r="K131" s="5"/>
      <c r="L131" s="5"/>
      <c r="M131" s="5"/>
      <c r="N131" s="480"/>
      <c r="O131" s="554"/>
      <c r="P131" s="505"/>
      <c r="Q131" s="505"/>
      <c r="R131" s="291" t="str">
        <f t="shared" si="19"/>
        <v/>
      </c>
      <c r="S131" s="285" t="str">
        <f t="shared" si="20"/>
        <v/>
      </c>
      <c r="T131" s="402"/>
      <c r="V131" s="211"/>
      <c r="W131" s="3"/>
      <c r="X131" s="46"/>
      <c r="Y131" s="49"/>
      <c r="Z131" s="49"/>
      <c r="AA131" s="49"/>
      <c r="AB131" s="99"/>
      <c r="AC131" s="211"/>
      <c r="AD131" s="152"/>
      <c r="AE131" s="211"/>
      <c r="AF131" s="152"/>
    </row>
    <row r="132" spans="2:32" ht="18" customHeight="1">
      <c r="B132" s="4"/>
      <c r="C132" s="5"/>
      <c r="D132" s="5"/>
      <c r="E132" s="480"/>
      <c r="F132" s="534"/>
      <c r="G132" s="535"/>
      <c r="H132" s="7"/>
      <c r="I132" s="3"/>
      <c r="J132" s="8"/>
      <c r="K132" s="5"/>
      <c r="L132" s="5"/>
      <c r="M132" s="5"/>
      <c r="N132" s="480"/>
      <c r="O132" s="554"/>
      <c r="P132" s="505"/>
      <c r="Q132" s="505"/>
      <c r="R132" s="291" t="str">
        <f t="shared" si="19"/>
        <v/>
      </c>
      <c r="S132" s="285" t="str">
        <f t="shared" si="20"/>
        <v/>
      </c>
      <c r="T132" s="402"/>
      <c r="V132" s="211"/>
      <c r="W132" s="3"/>
      <c r="X132" s="46"/>
      <c r="Y132" s="49"/>
      <c r="Z132" s="49"/>
      <c r="AA132" s="49"/>
      <c r="AB132" s="99"/>
      <c r="AC132" s="211"/>
      <c r="AD132" s="152"/>
      <c r="AE132" s="211"/>
      <c r="AF132" s="152"/>
    </row>
    <row r="133" spans="2:32" ht="18" customHeight="1">
      <c r="B133" s="4"/>
      <c r="C133" s="5"/>
      <c r="D133" s="5"/>
      <c r="E133" s="480"/>
      <c r="F133" s="534"/>
      <c r="G133" s="535"/>
      <c r="H133" s="7"/>
      <c r="I133" s="3"/>
      <c r="J133" s="8"/>
      <c r="K133" s="5"/>
      <c r="L133" s="5"/>
      <c r="M133" s="5"/>
      <c r="N133" s="480"/>
      <c r="O133" s="554"/>
      <c r="P133" s="505"/>
      <c r="Q133" s="505"/>
      <c r="R133" s="291" t="str">
        <f t="shared" si="19"/>
        <v/>
      </c>
      <c r="S133" s="285" t="str">
        <f t="shared" si="20"/>
        <v/>
      </c>
      <c r="T133" s="402"/>
      <c r="V133" s="211"/>
      <c r="W133" s="3"/>
      <c r="X133" s="46"/>
      <c r="Y133" s="49"/>
      <c r="Z133" s="49"/>
      <c r="AA133" s="49"/>
      <c r="AB133" s="99"/>
      <c r="AC133" s="211"/>
      <c r="AD133" s="152"/>
      <c r="AE133" s="211"/>
      <c r="AF133" s="152"/>
    </row>
    <row r="134" spans="2:32" ht="18" customHeight="1">
      <c r="B134" s="4"/>
      <c r="C134" s="5"/>
      <c r="D134" s="5"/>
      <c r="E134" s="480"/>
      <c r="F134" s="534"/>
      <c r="G134" s="535"/>
      <c r="H134" s="7"/>
      <c r="I134" s="3"/>
      <c r="J134" s="8"/>
      <c r="K134" s="5"/>
      <c r="L134" s="5"/>
      <c r="M134" s="5"/>
      <c r="N134" s="480"/>
      <c r="O134" s="554"/>
      <c r="P134" s="505"/>
      <c r="Q134" s="505"/>
      <c r="R134" s="291" t="str">
        <f t="shared" si="19"/>
        <v/>
      </c>
      <c r="S134" s="285" t="str">
        <f t="shared" si="20"/>
        <v/>
      </c>
      <c r="T134" s="402"/>
      <c r="V134" s="211"/>
      <c r="W134" s="3"/>
      <c r="X134" s="46"/>
      <c r="Y134" s="49"/>
      <c r="Z134" s="49"/>
      <c r="AA134" s="49"/>
      <c r="AB134" s="99"/>
      <c r="AC134" s="211"/>
      <c r="AD134" s="152"/>
      <c r="AE134" s="211"/>
      <c r="AF134" s="152"/>
    </row>
    <row r="135" spans="2:32" ht="18" customHeight="1">
      <c r="B135" s="4"/>
      <c r="C135" s="5"/>
      <c r="D135" s="5"/>
      <c r="E135" s="480"/>
      <c r="F135" s="534"/>
      <c r="G135" s="535"/>
      <c r="H135" s="7"/>
      <c r="I135" s="3"/>
      <c r="J135" s="8"/>
      <c r="K135" s="5"/>
      <c r="L135" s="5"/>
      <c r="M135" s="5"/>
      <c r="N135" s="480"/>
      <c r="O135" s="554"/>
      <c r="P135" s="505"/>
      <c r="Q135" s="505"/>
      <c r="R135" s="291" t="str">
        <f t="shared" si="19"/>
        <v/>
      </c>
      <c r="S135" s="285" t="str">
        <f t="shared" si="20"/>
        <v/>
      </c>
      <c r="T135" s="402"/>
      <c r="V135" s="211"/>
      <c r="W135" s="3"/>
      <c r="X135" s="46"/>
      <c r="Y135" s="49"/>
      <c r="Z135" s="49"/>
      <c r="AA135" s="49"/>
      <c r="AB135" s="99"/>
      <c r="AC135" s="211"/>
      <c r="AD135" s="152"/>
      <c r="AE135" s="211"/>
      <c r="AF135" s="152"/>
    </row>
    <row r="136" spans="2:32" ht="18" customHeight="1">
      <c r="B136" s="4"/>
      <c r="C136" s="5"/>
      <c r="D136" s="5"/>
      <c r="E136" s="480"/>
      <c r="F136" s="534"/>
      <c r="G136" s="535"/>
      <c r="H136" s="7"/>
      <c r="I136" s="3"/>
      <c r="J136" s="8"/>
      <c r="K136" s="5"/>
      <c r="L136" s="5"/>
      <c r="M136" s="5"/>
      <c r="N136" s="480"/>
      <c r="O136" s="554"/>
      <c r="P136" s="505"/>
      <c r="Q136" s="505"/>
      <c r="R136" s="291" t="str">
        <f t="shared" si="19"/>
        <v/>
      </c>
      <c r="S136" s="285" t="str">
        <f t="shared" si="20"/>
        <v/>
      </c>
      <c r="T136" s="402"/>
      <c r="V136" s="211"/>
      <c r="W136" s="3"/>
      <c r="X136" s="46"/>
      <c r="Y136" s="49"/>
      <c r="Z136" s="49"/>
      <c r="AA136" s="49"/>
      <c r="AB136" s="99"/>
      <c r="AC136" s="211"/>
      <c r="AD136" s="152"/>
      <c r="AE136" s="211"/>
      <c r="AF136" s="152"/>
    </row>
    <row r="137" spans="2:32" ht="18" customHeight="1">
      <c r="B137" s="4"/>
      <c r="C137" s="5"/>
      <c r="D137" s="5"/>
      <c r="E137" s="480"/>
      <c r="F137" s="534"/>
      <c r="G137" s="535"/>
      <c r="H137" s="7"/>
      <c r="I137" s="3"/>
      <c r="J137" s="8"/>
      <c r="K137" s="5"/>
      <c r="L137" s="5"/>
      <c r="M137" s="5"/>
      <c r="N137" s="480"/>
      <c r="O137" s="554"/>
      <c r="P137" s="505"/>
      <c r="Q137" s="505"/>
      <c r="R137" s="291" t="str">
        <f t="shared" si="19"/>
        <v/>
      </c>
      <c r="S137" s="285" t="str">
        <f t="shared" si="20"/>
        <v/>
      </c>
      <c r="T137" s="402"/>
      <c r="V137" s="211"/>
      <c r="W137" s="3"/>
      <c r="X137" s="46"/>
      <c r="Y137" s="49"/>
      <c r="Z137" s="49"/>
      <c r="AA137" s="49"/>
      <c r="AB137" s="99"/>
      <c r="AC137" s="211"/>
      <c r="AD137" s="152"/>
      <c r="AE137" s="211"/>
      <c r="AF137" s="152"/>
    </row>
    <row r="138" spans="2:32" ht="18" customHeight="1">
      <c r="B138" s="4"/>
      <c r="C138" s="5"/>
      <c r="D138" s="5"/>
      <c r="E138" s="480"/>
      <c r="F138" s="534"/>
      <c r="G138" s="535"/>
      <c r="H138" s="7"/>
      <c r="I138" s="3"/>
      <c r="J138" s="8"/>
      <c r="K138" s="5"/>
      <c r="L138" s="5"/>
      <c r="M138" s="5"/>
      <c r="N138" s="480"/>
      <c r="O138" s="554"/>
      <c r="P138" s="505"/>
      <c r="Q138" s="505"/>
      <c r="R138" s="291" t="str">
        <f t="shared" si="19"/>
        <v/>
      </c>
      <c r="S138" s="285" t="str">
        <f t="shared" si="20"/>
        <v/>
      </c>
      <c r="T138" s="402"/>
      <c r="V138" s="211"/>
      <c r="W138" s="3"/>
      <c r="X138" s="46"/>
      <c r="Y138" s="49"/>
      <c r="Z138" s="49"/>
      <c r="AA138" s="49"/>
      <c r="AB138" s="99"/>
      <c r="AC138" s="211"/>
      <c r="AD138" s="152"/>
      <c r="AE138" s="211"/>
      <c r="AF138" s="152"/>
    </row>
    <row r="139" spans="2:32" ht="18" customHeight="1">
      <c r="B139" s="4"/>
      <c r="C139" s="5"/>
      <c r="D139" s="5"/>
      <c r="E139" s="480"/>
      <c r="F139" s="534"/>
      <c r="G139" s="535"/>
      <c r="H139" s="7"/>
      <c r="I139" s="3"/>
      <c r="J139" s="8"/>
      <c r="K139" s="5"/>
      <c r="L139" s="5"/>
      <c r="M139" s="5"/>
      <c r="N139" s="480"/>
      <c r="O139" s="554"/>
      <c r="P139" s="505"/>
      <c r="Q139" s="505"/>
      <c r="R139" s="291" t="str">
        <f t="shared" si="19"/>
        <v/>
      </c>
      <c r="S139" s="285" t="str">
        <f t="shared" si="20"/>
        <v/>
      </c>
      <c r="T139" s="402"/>
      <c r="V139" s="211"/>
      <c r="W139" s="3"/>
      <c r="X139" s="46"/>
      <c r="Y139" s="49"/>
      <c r="Z139" s="49"/>
      <c r="AA139" s="49"/>
      <c r="AB139" s="99"/>
      <c r="AC139" s="211"/>
      <c r="AD139" s="152"/>
      <c r="AE139" s="211"/>
      <c r="AF139" s="152"/>
    </row>
    <row r="140" spans="2:32" ht="18" customHeight="1">
      <c r="B140" s="4"/>
      <c r="C140" s="5"/>
      <c r="D140" s="5"/>
      <c r="E140" s="480"/>
      <c r="F140" s="534"/>
      <c r="G140" s="535"/>
      <c r="H140" s="7"/>
      <c r="I140" s="3"/>
      <c r="J140" s="4"/>
      <c r="K140" s="5"/>
      <c r="L140" s="5"/>
      <c r="M140" s="5"/>
      <c r="N140" s="480"/>
      <c r="O140" s="554"/>
      <c r="P140" s="505"/>
      <c r="Q140" s="505"/>
      <c r="R140" s="291" t="str">
        <f t="shared" si="19"/>
        <v/>
      </c>
      <c r="S140" s="285" t="str">
        <f t="shared" si="20"/>
        <v/>
      </c>
      <c r="T140" s="402"/>
      <c r="V140" s="211"/>
      <c r="W140" s="3"/>
      <c r="X140" s="46"/>
      <c r="Y140" s="49"/>
      <c r="Z140" s="49"/>
      <c r="AA140" s="49"/>
      <c r="AB140" s="99"/>
      <c r="AC140" s="211"/>
      <c r="AD140" s="152"/>
      <c r="AE140" s="211"/>
      <c r="AF140" s="152"/>
    </row>
    <row r="141" spans="2:32" ht="18" customHeight="1">
      <c r="B141" s="4"/>
      <c r="C141" s="5"/>
      <c r="D141" s="5"/>
      <c r="E141" s="480"/>
      <c r="F141" s="534"/>
      <c r="G141" s="535"/>
      <c r="H141" s="7"/>
      <c r="I141" s="3"/>
      <c r="J141" s="4"/>
      <c r="K141" s="5"/>
      <c r="L141" s="5"/>
      <c r="M141" s="5"/>
      <c r="N141" s="480"/>
      <c r="O141" s="554"/>
      <c r="P141" s="505"/>
      <c r="Q141" s="505"/>
      <c r="R141" s="291" t="str">
        <f t="shared" si="19"/>
        <v/>
      </c>
      <c r="S141" s="285" t="str">
        <f t="shared" si="20"/>
        <v/>
      </c>
      <c r="T141" s="402"/>
      <c r="V141" s="211"/>
      <c r="W141" s="3"/>
      <c r="X141" s="46"/>
      <c r="Y141" s="49"/>
      <c r="Z141" s="49"/>
      <c r="AA141" s="49"/>
      <c r="AB141" s="99"/>
      <c r="AC141" s="211"/>
      <c r="AD141" s="152"/>
      <c r="AE141" s="211"/>
      <c r="AF141" s="152"/>
    </row>
    <row r="142" spans="2:32" ht="18" customHeight="1">
      <c r="B142" s="4"/>
      <c r="C142" s="5"/>
      <c r="D142" s="5"/>
      <c r="E142" s="480"/>
      <c r="F142" s="534"/>
      <c r="G142" s="535"/>
      <c r="H142" s="7"/>
      <c r="I142" s="3"/>
      <c r="J142" s="4"/>
      <c r="K142" s="5"/>
      <c r="L142" s="5"/>
      <c r="M142" s="5"/>
      <c r="N142" s="480"/>
      <c r="O142" s="554"/>
      <c r="P142" s="505"/>
      <c r="Q142" s="505"/>
      <c r="R142" s="291" t="str">
        <f t="shared" si="19"/>
        <v/>
      </c>
      <c r="S142" s="285" t="str">
        <f t="shared" si="20"/>
        <v/>
      </c>
      <c r="T142" s="402"/>
      <c r="V142" s="211"/>
      <c r="W142" s="3"/>
      <c r="X142" s="46"/>
      <c r="Y142" s="49"/>
      <c r="Z142" s="49"/>
      <c r="AA142" s="49"/>
      <c r="AB142" s="99"/>
      <c r="AC142" s="211"/>
      <c r="AD142" s="152"/>
      <c r="AE142" s="211"/>
      <c r="AF142" s="152"/>
    </row>
    <row r="143" spans="2:32" ht="18" customHeight="1">
      <c r="B143" s="4"/>
      <c r="C143" s="5"/>
      <c r="D143" s="5"/>
      <c r="E143" s="480"/>
      <c r="F143" s="534"/>
      <c r="G143" s="535"/>
      <c r="H143" s="7"/>
      <c r="I143" s="3"/>
      <c r="J143" s="4"/>
      <c r="K143" s="5"/>
      <c r="L143" s="5"/>
      <c r="M143" s="5"/>
      <c r="N143" s="480"/>
      <c r="O143" s="554"/>
      <c r="P143" s="505"/>
      <c r="Q143" s="505"/>
      <c r="R143" s="291" t="str">
        <f t="shared" si="19"/>
        <v/>
      </c>
      <c r="S143" s="285" t="str">
        <f t="shared" si="20"/>
        <v/>
      </c>
      <c r="T143" s="402"/>
      <c r="V143" s="211"/>
      <c r="W143" s="3"/>
      <c r="X143" s="46"/>
      <c r="Y143" s="49"/>
      <c r="Z143" s="49"/>
      <c r="AA143" s="49"/>
      <c r="AB143" s="99"/>
      <c r="AC143" s="211"/>
      <c r="AD143" s="152"/>
      <c r="AE143" s="211"/>
      <c r="AF143" s="152"/>
    </row>
    <row r="144" spans="2:32" ht="18" customHeight="1">
      <c r="B144" s="4"/>
      <c r="C144" s="5"/>
      <c r="D144" s="5"/>
      <c r="E144" s="480"/>
      <c r="F144" s="534"/>
      <c r="G144" s="535"/>
      <c r="H144" s="7"/>
      <c r="I144" s="3"/>
      <c r="J144" s="4"/>
      <c r="K144" s="5"/>
      <c r="L144" s="5"/>
      <c r="M144" s="5"/>
      <c r="N144" s="480"/>
      <c r="O144" s="554"/>
      <c r="P144" s="505"/>
      <c r="Q144" s="505"/>
      <c r="R144" s="291" t="str">
        <f t="shared" si="19"/>
        <v/>
      </c>
      <c r="S144" s="285" t="str">
        <f t="shared" si="20"/>
        <v/>
      </c>
      <c r="T144" s="402"/>
      <c r="V144" s="211"/>
      <c r="W144" s="3"/>
      <c r="X144" s="46"/>
      <c r="Y144" s="49"/>
      <c r="Z144" s="49"/>
      <c r="AA144" s="49"/>
      <c r="AB144" s="99"/>
      <c r="AC144" s="211"/>
      <c r="AD144" s="152"/>
      <c r="AE144" s="211"/>
      <c r="AF144" s="152"/>
    </row>
    <row r="145" spans="1:32" ht="18" customHeight="1">
      <c r="B145" s="4"/>
      <c r="C145" s="5"/>
      <c r="D145" s="5"/>
      <c r="E145" s="480"/>
      <c r="F145" s="534"/>
      <c r="G145" s="535"/>
      <c r="H145" s="7"/>
      <c r="I145" s="3"/>
      <c r="J145" s="4"/>
      <c r="K145" s="5"/>
      <c r="L145" s="5"/>
      <c r="M145" s="5"/>
      <c r="N145" s="480"/>
      <c r="O145" s="554"/>
      <c r="P145" s="505"/>
      <c r="Q145" s="505"/>
      <c r="R145" s="291" t="str">
        <f t="shared" si="19"/>
        <v/>
      </c>
      <c r="S145" s="285" t="str">
        <f t="shared" si="20"/>
        <v/>
      </c>
      <c r="T145" s="402"/>
      <c r="V145" s="211"/>
      <c r="W145" s="3"/>
      <c r="X145" s="46"/>
      <c r="Y145" s="49"/>
      <c r="Z145" s="49"/>
      <c r="AA145" s="49"/>
      <c r="AB145" s="99"/>
      <c r="AC145" s="211"/>
      <c r="AD145" s="152"/>
      <c r="AE145" s="211"/>
      <c r="AF145" s="152"/>
    </row>
    <row r="146" spans="1:32" ht="18" customHeight="1">
      <c r="A146" s="574"/>
      <c r="B146" s="574"/>
      <c r="C146" s="574"/>
      <c r="D146" s="574"/>
      <c r="E146" s="611"/>
      <c r="F146" s="611"/>
      <c r="G146" s="611"/>
      <c r="H146" s="574"/>
      <c r="I146" s="574"/>
      <c r="J146" s="574"/>
      <c r="K146" s="574"/>
      <c r="L146" s="574"/>
      <c r="M146" s="574"/>
      <c r="N146" s="611"/>
      <c r="O146" s="611"/>
      <c r="P146" s="611"/>
      <c r="Q146" s="611"/>
      <c r="R146" s="574"/>
      <c r="S146" s="574"/>
      <c r="T146" s="574"/>
      <c r="U146" s="574"/>
      <c r="AB146" s="2"/>
    </row>
    <row r="147" spans="1:32" ht="18" customHeight="1">
      <c r="E147" s="2"/>
      <c r="F147" s="2"/>
      <c r="G147" s="2"/>
      <c r="N147" s="2"/>
      <c r="O147" s="2"/>
      <c r="P147" s="2"/>
      <c r="Q147" s="2"/>
    </row>
    <row r="148" spans="1:32" ht="18" customHeight="1">
      <c r="E148" s="2"/>
      <c r="F148" s="2"/>
      <c r="G148" s="2"/>
      <c r="N148" s="2"/>
      <c r="O148" s="2"/>
      <c r="P148" s="2"/>
      <c r="Q148" s="2"/>
    </row>
    <row r="149" spans="1:32" ht="18" customHeight="1">
      <c r="E149" s="2"/>
      <c r="F149" s="2"/>
      <c r="G149" s="2"/>
      <c r="N149" s="2"/>
      <c r="O149" s="2"/>
      <c r="P149" s="2"/>
      <c r="Q149" s="2"/>
    </row>
    <row r="150" spans="1:32" ht="18" customHeight="1">
      <c r="E150" s="2"/>
      <c r="F150" s="2"/>
      <c r="G150" s="2"/>
      <c r="N150" s="2"/>
      <c r="O150" s="2"/>
      <c r="P150" s="2"/>
      <c r="Q150" s="2"/>
    </row>
    <row r="151" spans="1:32" ht="18" customHeight="1">
      <c r="E151" s="2"/>
      <c r="F151" s="2"/>
      <c r="G151" s="2"/>
      <c r="N151" s="2"/>
      <c r="O151" s="2"/>
      <c r="P151" s="2"/>
      <c r="Q151" s="2"/>
    </row>
    <row r="152" spans="1:32" ht="18" customHeight="1">
      <c r="E152" s="2"/>
      <c r="F152" s="2"/>
      <c r="G152" s="2"/>
      <c r="N152" s="2"/>
      <c r="O152" s="2"/>
      <c r="P152" s="2"/>
      <c r="Q152" s="2"/>
    </row>
    <row r="153" spans="1:32" ht="18" customHeight="1">
      <c r="E153" s="2"/>
      <c r="F153" s="2"/>
      <c r="G153" s="2"/>
      <c r="N153" s="2"/>
      <c r="O153" s="2"/>
      <c r="P153" s="2"/>
      <c r="Q153" s="2"/>
    </row>
    <row r="154" spans="1:32" ht="18" customHeight="1">
      <c r="E154" s="2"/>
      <c r="F154" s="2"/>
      <c r="G154" s="2"/>
      <c r="N154" s="2"/>
      <c r="O154" s="2"/>
      <c r="P154" s="2"/>
      <c r="Q154" s="2"/>
    </row>
    <row r="155" spans="1:32" ht="18" customHeight="1">
      <c r="E155" s="2"/>
      <c r="F155" s="2"/>
      <c r="G155" s="2"/>
      <c r="N155" s="2"/>
      <c r="O155" s="2"/>
      <c r="P155" s="2"/>
      <c r="Q155" s="2"/>
    </row>
    <row r="156" spans="1:32" ht="18" customHeight="1">
      <c r="E156" s="2"/>
      <c r="F156" s="2"/>
      <c r="G156" s="2"/>
      <c r="N156" s="2"/>
      <c r="O156" s="2"/>
      <c r="P156" s="2"/>
      <c r="Q156" s="2"/>
    </row>
    <row r="157" spans="1:32" ht="18" customHeight="1">
      <c r="E157" s="2"/>
      <c r="F157" s="2"/>
      <c r="G157" s="2"/>
      <c r="N157" s="2"/>
      <c r="O157" s="2"/>
      <c r="P157" s="2"/>
      <c r="Q157" s="2"/>
    </row>
    <row r="158" spans="1:32" ht="18" customHeight="1">
      <c r="E158" s="2"/>
      <c r="F158" s="2"/>
      <c r="G158" s="2"/>
      <c r="N158" s="2"/>
      <c r="O158" s="2"/>
      <c r="P158" s="2"/>
      <c r="Q158" s="2"/>
    </row>
    <row r="159" spans="1:32" ht="18" customHeight="1">
      <c r="E159" s="2"/>
      <c r="F159" s="2"/>
      <c r="G159" s="2"/>
      <c r="N159" s="2"/>
      <c r="O159" s="2"/>
      <c r="P159" s="2"/>
      <c r="Q159" s="2"/>
    </row>
    <row r="160" spans="1:32" ht="18" customHeight="1">
      <c r="E160" s="2"/>
      <c r="F160" s="2"/>
      <c r="G160" s="2"/>
      <c r="N160" s="2"/>
      <c r="O160" s="2"/>
      <c r="P160" s="2"/>
      <c r="Q160" s="2"/>
    </row>
    <row r="161" spans="5:17" ht="18" customHeight="1">
      <c r="E161" s="2"/>
      <c r="F161" s="2"/>
      <c r="G161" s="2"/>
      <c r="N161" s="2"/>
      <c r="O161" s="2"/>
      <c r="P161" s="2"/>
      <c r="Q161" s="2"/>
    </row>
    <row r="162" spans="5:17" ht="18" customHeight="1">
      <c r="E162" s="2"/>
      <c r="F162" s="2"/>
      <c r="G162" s="2"/>
      <c r="N162" s="2"/>
      <c r="O162" s="2"/>
      <c r="P162" s="2"/>
      <c r="Q162" s="2"/>
    </row>
    <row r="163" spans="5:17" ht="18" customHeight="1">
      <c r="E163" s="2"/>
      <c r="F163" s="2"/>
      <c r="G163" s="2"/>
      <c r="N163" s="2"/>
      <c r="O163" s="2"/>
      <c r="P163" s="2"/>
      <c r="Q163" s="2"/>
    </row>
    <row r="164" spans="5:17" ht="18" customHeight="1">
      <c r="E164" s="2"/>
      <c r="F164" s="2"/>
      <c r="G164" s="2"/>
      <c r="N164" s="2"/>
      <c r="O164" s="2"/>
      <c r="P164" s="2"/>
      <c r="Q164" s="2"/>
    </row>
    <row r="165" spans="5:17" ht="18" customHeight="1">
      <c r="E165" s="2"/>
      <c r="F165" s="2"/>
      <c r="G165" s="2"/>
      <c r="N165" s="2"/>
      <c r="O165" s="2"/>
      <c r="P165" s="2"/>
      <c r="Q165" s="2"/>
    </row>
    <row r="166" spans="5:17" ht="18" customHeight="1">
      <c r="E166" s="2"/>
      <c r="F166" s="2"/>
      <c r="G166" s="2"/>
      <c r="N166" s="2"/>
      <c r="O166" s="2"/>
      <c r="P166" s="2"/>
      <c r="Q166" s="2"/>
    </row>
    <row r="167" spans="5:17" ht="18" customHeight="1">
      <c r="E167" s="2"/>
      <c r="F167" s="2"/>
      <c r="G167" s="2"/>
      <c r="N167" s="2"/>
      <c r="O167" s="2"/>
      <c r="P167" s="2"/>
      <c r="Q167" s="2"/>
    </row>
    <row r="168" spans="5:17" ht="18" customHeight="1">
      <c r="E168" s="2"/>
      <c r="F168" s="2"/>
      <c r="G168" s="2"/>
      <c r="N168" s="2"/>
      <c r="O168" s="2"/>
      <c r="P168" s="2"/>
      <c r="Q168" s="2"/>
    </row>
    <row r="169" spans="5:17" ht="18" customHeight="1">
      <c r="E169" s="2"/>
      <c r="F169" s="2"/>
      <c r="G169" s="2"/>
      <c r="N169" s="2"/>
      <c r="O169" s="2"/>
      <c r="P169" s="2"/>
      <c r="Q169" s="2"/>
    </row>
    <row r="170" spans="5:17" ht="18" customHeight="1">
      <c r="E170" s="2"/>
      <c r="F170" s="2"/>
      <c r="G170" s="2"/>
      <c r="N170" s="2"/>
      <c r="O170" s="2"/>
      <c r="P170" s="2"/>
      <c r="Q170" s="2"/>
    </row>
    <row r="171" spans="5:17" ht="18" customHeight="1">
      <c r="E171" s="2"/>
      <c r="F171" s="2"/>
      <c r="G171" s="2"/>
      <c r="N171" s="2"/>
      <c r="O171" s="2"/>
      <c r="P171" s="2"/>
      <c r="Q171" s="2"/>
    </row>
    <row r="172" spans="5:17" ht="18" customHeight="1">
      <c r="E172" s="2"/>
      <c r="F172" s="2"/>
      <c r="G172" s="2"/>
      <c r="N172" s="2"/>
      <c r="O172" s="2"/>
      <c r="P172" s="2"/>
      <c r="Q172" s="2"/>
    </row>
    <row r="173" spans="5:17" ht="18" customHeight="1">
      <c r="E173" s="2"/>
      <c r="F173" s="2"/>
      <c r="G173" s="2"/>
      <c r="N173" s="2"/>
      <c r="O173" s="2"/>
      <c r="P173" s="2"/>
      <c r="Q173" s="2"/>
    </row>
    <row r="174" spans="5:17" ht="18" customHeight="1">
      <c r="E174" s="2"/>
      <c r="F174" s="2"/>
      <c r="G174" s="2"/>
      <c r="N174" s="2"/>
      <c r="O174" s="2"/>
      <c r="P174" s="2"/>
      <c r="Q174" s="2"/>
    </row>
    <row r="175" spans="5:17" ht="18" customHeight="1">
      <c r="E175" s="2"/>
      <c r="F175" s="2"/>
      <c r="G175" s="2"/>
      <c r="N175" s="2"/>
      <c r="O175" s="2"/>
      <c r="P175" s="2"/>
      <c r="Q175" s="2"/>
    </row>
    <row r="176" spans="5:17" ht="18" customHeight="1">
      <c r="E176" s="2"/>
      <c r="F176" s="2"/>
      <c r="G176" s="2"/>
      <c r="N176" s="2"/>
      <c r="O176" s="2"/>
      <c r="P176" s="2"/>
      <c r="Q176" s="2"/>
    </row>
    <row r="177" spans="5:17" ht="18" customHeight="1">
      <c r="E177" s="2"/>
      <c r="F177" s="2"/>
      <c r="G177" s="2"/>
      <c r="N177" s="2"/>
      <c r="O177" s="2"/>
      <c r="P177" s="2"/>
      <c r="Q177" s="2"/>
    </row>
    <row r="178" spans="5:17" ht="18" customHeight="1">
      <c r="E178" s="2"/>
      <c r="F178" s="2"/>
      <c r="G178" s="2"/>
      <c r="N178" s="2"/>
      <c r="O178" s="2"/>
      <c r="P178" s="2"/>
      <c r="Q178" s="2"/>
    </row>
    <row r="179" spans="5:17" ht="18" customHeight="1">
      <c r="E179" s="2"/>
      <c r="F179" s="2"/>
      <c r="G179" s="2"/>
      <c r="N179" s="2"/>
      <c r="O179" s="2"/>
      <c r="P179" s="2"/>
      <c r="Q179" s="2"/>
    </row>
    <row r="180" spans="5:17" ht="18" customHeight="1">
      <c r="E180" s="2"/>
      <c r="F180" s="2"/>
      <c r="G180" s="2"/>
      <c r="N180" s="2"/>
      <c r="O180" s="2"/>
      <c r="P180" s="2"/>
      <c r="Q180" s="2"/>
    </row>
    <row r="181" spans="5:17" ht="18" customHeight="1">
      <c r="E181" s="2"/>
      <c r="F181" s="2"/>
      <c r="G181" s="2"/>
      <c r="N181" s="2"/>
      <c r="O181" s="2"/>
      <c r="P181" s="2"/>
      <c r="Q181" s="2"/>
    </row>
    <row r="182" spans="5:17" ht="18" customHeight="1">
      <c r="E182" s="2"/>
      <c r="F182" s="2"/>
      <c r="G182" s="2"/>
      <c r="N182" s="2"/>
      <c r="O182" s="2"/>
      <c r="P182" s="2"/>
      <c r="Q182" s="2"/>
    </row>
    <row r="183" spans="5:17" ht="18" customHeight="1">
      <c r="E183" s="2"/>
      <c r="F183" s="2"/>
      <c r="G183" s="2"/>
      <c r="N183" s="2"/>
      <c r="O183" s="2"/>
      <c r="P183" s="2"/>
      <c r="Q183" s="2"/>
    </row>
    <row r="184" spans="5:17" ht="18" customHeight="1">
      <c r="E184" s="2"/>
      <c r="F184" s="2"/>
      <c r="G184" s="2"/>
      <c r="N184" s="2"/>
      <c r="O184" s="2"/>
      <c r="P184" s="2"/>
      <c r="Q184" s="2"/>
    </row>
    <row r="185" spans="5:17" ht="18" customHeight="1">
      <c r="E185" s="2"/>
      <c r="F185" s="2"/>
      <c r="G185" s="2"/>
      <c r="N185" s="2"/>
      <c r="O185" s="2"/>
      <c r="P185" s="2"/>
      <c r="Q185" s="2"/>
    </row>
    <row r="186" spans="5:17" ht="18" customHeight="1">
      <c r="E186" s="2"/>
      <c r="F186" s="2"/>
      <c r="G186" s="2"/>
      <c r="N186" s="2"/>
      <c r="O186" s="2"/>
      <c r="P186" s="2"/>
      <c r="Q186" s="2"/>
    </row>
    <row r="187" spans="5:17" ht="18" customHeight="1">
      <c r="E187" s="2"/>
      <c r="F187" s="2"/>
      <c r="G187" s="2"/>
      <c r="N187" s="2"/>
      <c r="O187" s="2"/>
      <c r="P187" s="2"/>
      <c r="Q187" s="2"/>
    </row>
    <row r="188" spans="5:17" ht="18" customHeight="1">
      <c r="E188" s="2"/>
      <c r="F188" s="2"/>
      <c r="G188" s="2"/>
      <c r="N188" s="2"/>
      <c r="O188" s="2"/>
      <c r="P188" s="2"/>
      <c r="Q188" s="2"/>
    </row>
    <row r="189" spans="5:17" ht="18" customHeight="1">
      <c r="E189" s="2"/>
      <c r="F189" s="2"/>
      <c r="G189" s="2"/>
      <c r="N189" s="2"/>
      <c r="O189" s="2"/>
      <c r="P189" s="2"/>
      <c r="Q189" s="2"/>
    </row>
    <row r="190" spans="5:17" ht="18" customHeight="1">
      <c r="E190" s="2"/>
      <c r="F190" s="2"/>
      <c r="G190" s="2"/>
      <c r="N190" s="2"/>
      <c r="O190" s="2"/>
      <c r="P190" s="2"/>
      <c r="Q190" s="2"/>
    </row>
    <row r="191" spans="5:17" ht="18" customHeight="1">
      <c r="E191" s="2"/>
      <c r="F191" s="2"/>
      <c r="G191" s="2"/>
      <c r="N191" s="2"/>
      <c r="O191" s="2"/>
      <c r="P191" s="2"/>
      <c r="Q191" s="2"/>
    </row>
    <row r="192" spans="5:17" ht="18" customHeight="1">
      <c r="E192" s="2"/>
      <c r="F192" s="2"/>
      <c r="G192" s="2"/>
      <c r="N192" s="2"/>
      <c r="O192" s="2"/>
      <c r="P192" s="2"/>
      <c r="Q192" s="2"/>
    </row>
    <row r="193" spans="5:17" ht="18" customHeight="1">
      <c r="E193" s="2"/>
      <c r="F193" s="2"/>
      <c r="G193" s="2"/>
      <c r="N193" s="2"/>
      <c r="O193" s="2"/>
      <c r="P193" s="2"/>
      <c r="Q193" s="2"/>
    </row>
    <row r="194" spans="5:17" ht="18" customHeight="1">
      <c r="E194" s="2"/>
      <c r="F194" s="2"/>
      <c r="G194" s="2"/>
      <c r="N194" s="2"/>
      <c r="O194" s="2"/>
      <c r="P194" s="2"/>
      <c r="Q194" s="2"/>
    </row>
    <row r="195" spans="5:17" ht="18" customHeight="1">
      <c r="E195" s="2"/>
      <c r="F195" s="2"/>
      <c r="G195" s="2"/>
      <c r="N195" s="2"/>
      <c r="O195" s="2"/>
      <c r="P195" s="2"/>
      <c r="Q195" s="2"/>
    </row>
    <row r="196" spans="5:17" ht="18" customHeight="1">
      <c r="E196" s="2"/>
      <c r="F196" s="2"/>
      <c r="G196" s="2"/>
      <c r="N196" s="2"/>
      <c r="O196" s="2"/>
      <c r="P196" s="2"/>
      <c r="Q196" s="2"/>
    </row>
    <row r="197" spans="5:17" ht="18" customHeight="1">
      <c r="E197" s="2"/>
      <c r="F197" s="2"/>
      <c r="G197" s="2"/>
      <c r="N197" s="2"/>
      <c r="O197" s="2"/>
      <c r="P197" s="2"/>
      <c r="Q197" s="2"/>
    </row>
    <row r="198" spans="5:17" ht="18" customHeight="1">
      <c r="E198" s="2"/>
      <c r="F198" s="2"/>
      <c r="G198" s="2"/>
      <c r="N198" s="2"/>
      <c r="O198" s="2"/>
      <c r="P198" s="2"/>
      <c r="Q198" s="2"/>
    </row>
    <row r="199" spans="5:17" ht="18" customHeight="1">
      <c r="E199" s="2"/>
      <c r="F199" s="2"/>
      <c r="G199" s="2"/>
      <c r="N199" s="2"/>
      <c r="O199" s="2"/>
      <c r="P199" s="2"/>
      <c r="Q199" s="2"/>
    </row>
    <row r="200" spans="5:17" ht="18" customHeight="1">
      <c r="E200" s="2"/>
      <c r="F200" s="2"/>
      <c r="G200" s="2"/>
      <c r="N200" s="2"/>
      <c r="O200" s="2"/>
      <c r="P200" s="2"/>
      <c r="Q200" s="2"/>
    </row>
    <row r="201" spans="5:17" ht="18" customHeight="1">
      <c r="E201" s="2"/>
      <c r="F201" s="2"/>
      <c r="G201" s="2"/>
      <c r="N201" s="2"/>
      <c r="O201" s="2"/>
      <c r="P201" s="2"/>
      <c r="Q201" s="2"/>
    </row>
    <row r="202" spans="5:17" ht="18" customHeight="1">
      <c r="E202" s="2"/>
      <c r="F202" s="2"/>
      <c r="G202" s="2"/>
      <c r="N202" s="2"/>
      <c r="O202" s="2"/>
      <c r="P202" s="2"/>
      <c r="Q202" s="2"/>
    </row>
    <row r="203" spans="5:17" ht="18" customHeight="1">
      <c r="E203" s="2"/>
      <c r="F203" s="2"/>
      <c r="G203" s="2"/>
      <c r="N203" s="2"/>
      <c r="O203" s="2"/>
      <c r="P203" s="2"/>
      <c r="Q203" s="2"/>
    </row>
    <row r="204" spans="5:17" ht="18" customHeight="1">
      <c r="E204" s="2"/>
      <c r="F204" s="2"/>
      <c r="G204" s="2"/>
      <c r="N204" s="2"/>
      <c r="O204" s="2"/>
      <c r="P204" s="2"/>
      <c r="Q204" s="2"/>
    </row>
    <row r="205" spans="5:17" ht="18" customHeight="1">
      <c r="E205" s="2"/>
      <c r="F205" s="2"/>
      <c r="G205" s="2"/>
      <c r="N205" s="2"/>
      <c r="O205" s="2"/>
      <c r="P205" s="2"/>
      <c r="Q205" s="2"/>
    </row>
    <row r="206" spans="5:17" ht="18" customHeight="1">
      <c r="E206" s="2"/>
      <c r="F206" s="2"/>
      <c r="G206" s="2"/>
      <c r="N206" s="2"/>
      <c r="O206" s="2"/>
      <c r="P206" s="2"/>
      <c r="Q206" s="2"/>
    </row>
    <row r="207" spans="5:17" ht="18" customHeight="1">
      <c r="E207" s="2"/>
      <c r="F207" s="2"/>
      <c r="G207" s="2"/>
      <c r="N207" s="2"/>
      <c r="O207" s="2"/>
      <c r="P207" s="2"/>
      <c r="Q207" s="2"/>
    </row>
    <row r="208" spans="5:17" ht="18" customHeight="1">
      <c r="E208" s="2"/>
      <c r="F208" s="2"/>
      <c r="G208" s="2"/>
      <c r="N208" s="2"/>
      <c r="O208" s="2"/>
      <c r="P208" s="2"/>
      <c r="Q208" s="2"/>
    </row>
    <row r="209" spans="5:17" ht="18" customHeight="1">
      <c r="E209" s="2"/>
      <c r="F209" s="2"/>
      <c r="G209" s="2"/>
      <c r="N209" s="2"/>
      <c r="O209" s="2"/>
      <c r="P209" s="2"/>
      <c r="Q209" s="2"/>
    </row>
    <row r="210" spans="5:17" ht="18" customHeight="1">
      <c r="E210" s="2"/>
      <c r="F210" s="2"/>
      <c r="G210" s="2"/>
      <c r="N210" s="2"/>
      <c r="O210" s="2"/>
      <c r="P210" s="2"/>
      <c r="Q210" s="2"/>
    </row>
    <row r="211" spans="5:17" ht="18" customHeight="1">
      <c r="E211" s="2"/>
      <c r="F211" s="2"/>
      <c r="G211" s="2"/>
      <c r="N211" s="2"/>
      <c r="O211" s="2"/>
      <c r="P211" s="2"/>
      <c r="Q211" s="2"/>
    </row>
    <row r="212" spans="5:17" ht="18" customHeight="1">
      <c r="E212" s="2"/>
      <c r="F212" s="2"/>
      <c r="G212" s="2"/>
      <c r="N212" s="2"/>
      <c r="O212" s="2"/>
      <c r="P212" s="2"/>
      <c r="Q212" s="2"/>
    </row>
    <row r="213" spans="5:17" ht="18" customHeight="1">
      <c r="E213" s="2"/>
      <c r="F213" s="2"/>
      <c r="G213" s="2"/>
      <c r="N213" s="2"/>
      <c r="O213" s="2"/>
      <c r="P213" s="2"/>
      <c r="Q213" s="2"/>
    </row>
    <row r="214" spans="5:17" ht="18" customHeight="1">
      <c r="E214" s="2"/>
      <c r="F214" s="2"/>
      <c r="G214" s="2"/>
      <c r="N214" s="2"/>
      <c r="O214" s="2"/>
      <c r="P214" s="2"/>
      <c r="Q214" s="2"/>
    </row>
    <row r="215" spans="5:17" ht="18" customHeight="1">
      <c r="E215" s="2"/>
      <c r="F215" s="2"/>
      <c r="G215" s="2"/>
      <c r="N215" s="2"/>
      <c r="O215" s="2"/>
      <c r="P215" s="2"/>
      <c r="Q215" s="2"/>
    </row>
    <row r="216" spans="5:17" ht="18" customHeight="1">
      <c r="E216" s="2"/>
      <c r="F216" s="2"/>
      <c r="G216" s="2"/>
      <c r="N216" s="2"/>
      <c r="O216" s="2"/>
      <c r="P216" s="2"/>
      <c r="Q216" s="2"/>
    </row>
    <row r="217" spans="5:17" ht="18" customHeight="1">
      <c r="E217" s="2"/>
      <c r="F217" s="2"/>
      <c r="G217" s="2"/>
      <c r="N217" s="2"/>
      <c r="O217" s="2"/>
      <c r="P217" s="2"/>
      <c r="Q217" s="2"/>
    </row>
    <row r="218" spans="5:17" ht="18" customHeight="1">
      <c r="E218" s="2"/>
      <c r="F218" s="2"/>
      <c r="G218" s="2"/>
      <c r="N218" s="2"/>
      <c r="O218" s="2"/>
      <c r="P218" s="2"/>
      <c r="Q218" s="2"/>
    </row>
    <row r="219" spans="5:17" ht="18" customHeight="1">
      <c r="E219" s="2"/>
      <c r="F219" s="2"/>
      <c r="G219" s="2"/>
      <c r="N219" s="2"/>
      <c r="O219" s="2"/>
      <c r="P219" s="2"/>
      <c r="Q219" s="2"/>
    </row>
    <row r="220" spans="5:17" ht="18" customHeight="1">
      <c r="E220" s="2"/>
      <c r="F220" s="2"/>
      <c r="G220" s="2"/>
      <c r="N220" s="2"/>
      <c r="O220" s="2"/>
      <c r="P220" s="2"/>
      <c r="Q220" s="2"/>
    </row>
    <row r="221" spans="5:17" ht="18" customHeight="1">
      <c r="E221" s="2"/>
      <c r="F221" s="2"/>
      <c r="G221" s="2"/>
      <c r="N221" s="2"/>
      <c r="O221" s="2"/>
      <c r="P221" s="2"/>
      <c r="Q221" s="2"/>
    </row>
    <row r="222" spans="5:17" ht="18" customHeight="1">
      <c r="E222" s="2"/>
      <c r="F222" s="2"/>
      <c r="G222" s="2"/>
      <c r="N222" s="2"/>
      <c r="O222" s="2"/>
      <c r="P222" s="2"/>
      <c r="Q222" s="2"/>
    </row>
    <row r="223" spans="5:17" ht="18" customHeight="1">
      <c r="E223" s="2"/>
      <c r="F223" s="2"/>
      <c r="G223" s="2"/>
      <c r="N223" s="2"/>
      <c r="O223" s="2"/>
      <c r="P223" s="2"/>
      <c r="Q223" s="2"/>
    </row>
    <row r="224" spans="5:17" ht="18" customHeight="1">
      <c r="E224" s="2"/>
      <c r="F224" s="2"/>
      <c r="G224" s="2"/>
      <c r="N224" s="2"/>
      <c r="O224" s="2"/>
      <c r="P224" s="2"/>
      <c r="Q224" s="2"/>
    </row>
    <row r="225" spans="5:17" ht="18" customHeight="1">
      <c r="E225" s="2"/>
      <c r="F225" s="2"/>
      <c r="G225" s="2"/>
      <c r="N225" s="2"/>
      <c r="O225" s="2"/>
      <c r="P225" s="2"/>
      <c r="Q225" s="2"/>
    </row>
    <row r="226" spans="5:17" ht="18" customHeight="1">
      <c r="E226" s="2"/>
      <c r="F226" s="2"/>
      <c r="G226" s="2"/>
      <c r="N226" s="2"/>
      <c r="O226" s="2"/>
      <c r="P226" s="2"/>
      <c r="Q226" s="2"/>
    </row>
    <row r="227" spans="5:17" ht="18" customHeight="1">
      <c r="E227" s="2"/>
      <c r="F227" s="2"/>
      <c r="G227" s="2"/>
      <c r="N227" s="2"/>
      <c r="O227" s="2"/>
      <c r="P227" s="2"/>
      <c r="Q227" s="2"/>
    </row>
    <row r="228" spans="5:17" ht="18" customHeight="1">
      <c r="E228" s="2"/>
      <c r="F228" s="2"/>
      <c r="G228" s="2"/>
      <c r="N228" s="2"/>
      <c r="O228" s="2"/>
      <c r="P228" s="2"/>
      <c r="Q228" s="2"/>
    </row>
    <row r="229" spans="5:17" ht="18" customHeight="1">
      <c r="E229" s="2"/>
      <c r="F229" s="2"/>
      <c r="G229" s="2"/>
      <c r="N229" s="2"/>
      <c r="O229" s="2"/>
      <c r="P229" s="2"/>
      <c r="Q229" s="2"/>
    </row>
    <row r="230" spans="5:17" ht="18" customHeight="1">
      <c r="E230" s="2"/>
      <c r="F230" s="2"/>
      <c r="G230" s="2"/>
      <c r="N230" s="2"/>
      <c r="O230" s="2"/>
      <c r="P230" s="2"/>
      <c r="Q230" s="2"/>
    </row>
    <row r="231" spans="5:17" ht="18" customHeight="1">
      <c r="E231" s="2"/>
      <c r="F231" s="2"/>
      <c r="G231" s="2"/>
      <c r="N231" s="2"/>
      <c r="O231" s="2"/>
      <c r="P231" s="2"/>
      <c r="Q231" s="2"/>
    </row>
    <row r="232" spans="5:17" ht="18" customHeight="1">
      <c r="E232" s="2"/>
      <c r="F232" s="2"/>
      <c r="G232" s="2"/>
      <c r="N232" s="2"/>
      <c r="O232" s="2"/>
      <c r="P232" s="2"/>
      <c r="Q232" s="2"/>
    </row>
    <row r="233" spans="5:17" ht="18" customHeight="1">
      <c r="E233" s="2"/>
      <c r="F233" s="2"/>
      <c r="G233" s="2"/>
      <c r="N233" s="2"/>
      <c r="O233" s="2"/>
      <c r="P233" s="2"/>
      <c r="Q233" s="2"/>
    </row>
    <row r="234" spans="5:17" ht="18" customHeight="1">
      <c r="E234" s="2"/>
      <c r="F234" s="2"/>
      <c r="G234" s="2"/>
      <c r="N234" s="2"/>
      <c r="O234" s="2"/>
      <c r="P234" s="2"/>
      <c r="Q234" s="2"/>
    </row>
    <row r="235" spans="5:17" ht="18" customHeight="1">
      <c r="E235" s="2"/>
      <c r="F235" s="2"/>
      <c r="G235" s="2"/>
      <c r="N235" s="2"/>
      <c r="O235" s="2"/>
      <c r="P235" s="2"/>
      <c r="Q235" s="2"/>
    </row>
    <row r="236" spans="5:17" ht="18" customHeight="1">
      <c r="E236" s="2"/>
      <c r="F236" s="2"/>
      <c r="G236" s="2"/>
      <c r="N236" s="2"/>
      <c r="O236" s="2"/>
      <c r="P236" s="2"/>
      <c r="Q236" s="2"/>
    </row>
    <row r="237" spans="5:17" ht="18" customHeight="1">
      <c r="E237" s="2"/>
      <c r="F237" s="2"/>
      <c r="G237" s="2"/>
      <c r="N237" s="2"/>
      <c r="O237" s="2"/>
      <c r="P237" s="2"/>
      <c r="Q237" s="2"/>
    </row>
    <row r="238" spans="5:17" ht="18" customHeight="1">
      <c r="E238" s="2"/>
      <c r="F238" s="2"/>
      <c r="G238" s="2"/>
      <c r="N238" s="2"/>
      <c r="O238" s="2"/>
      <c r="P238" s="2"/>
      <c r="Q238" s="2"/>
    </row>
    <row r="239" spans="5:17" ht="18" customHeight="1">
      <c r="E239" s="2"/>
      <c r="F239" s="2"/>
      <c r="G239" s="2"/>
      <c r="N239" s="2"/>
      <c r="O239" s="2"/>
      <c r="P239" s="2"/>
      <c r="Q239" s="2"/>
    </row>
    <row r="240" spans="5:17" ht="18" customHeight="1">
      <c r="E240" s="2"/>
      <c r="F240" s="2"/>
      <c r="G240" s="2"/>
      <c r="N240" s="2"/>
      <c r="O240" s="2"/>
      <c r="P240" s="2"/>
      <c r="Q240" s="2"/>
    </row>
    <row r="241" spans="5:17" ht="18" customHeight="1">
      <c r="E241" s="2"/>
      <c r="F241" s="2"/>
      <c r="G241" s="2"/>
      <c r="N241" s="2"/>
      <c r="O241" s="2"/>
      <c r="P241" s="2"/>
      <c r="Q241" s="2"/>
    </row>
    <row r="242" spans="5:17" ht="18" customHeight="1">
      <c r="E242" s="2"/>
      <c r="F242" s="2"/>
      <c r="G242" s="2"/>
      <c r="N242" s="2"/>
      <c r="O242" s="2"/>
      <c r="P242" s="2"/>
      <c r="Q242" s="2"/>
    </row>
    <row r="243" spans="5:17" ht="18" customHeight="1">
      <c r="E243" s="2"/>
      <c r="F243" s="2"/>
      <c r="G243" s="2"/>
      <c r="N243" s="2"/>
      <c r="O243" s="2"/>
      <c r="P243" s="2"/>
      <c r="Q243" s="2"/>
    </row>
    <row r="244" spans="5:17" ht="18" customHeight="1">
      <c r="E244" s="2"/>
      <c r="F244" s="2"/>
      <c r="G244" s="2"/>
      <c r="N244" s="2"/>
      <c r="O244" s="2"/>
      <c r="P244" s="2"/>
      <c r="Q244" s="2"/>
    </row>
    <row r="245" spans="5:17" ht="18" customHeight="1">
      <c r="E245" s="2"/>
      <c r="F245" s="2"/>
      <c r="G245" s="2"/>
      <c r="N245" s="2"/>
      <c r="O245" s="2"/>
      <c r="P245" s="2"/>
      <c r="Q245" s="2"/>
    </row>
    <row r="246" spans="5:17" ht="18" customHeight="1">
      <c r="E246" s="2"/>
      <c r="F246" s="2"/>
      <c r="G246" s="2"/>
      <c r="N246" s="2"/>
      <c r="O246" s="2"/>
      <c r="P246" s="2"/>
      <c r="Q246" s="2"/>
    </row>
    <row r="247" spans="5:17" ht="18" customHeight="1">
      <c r="E247" s="2"/>
      <c r="F247" s="2"/>
      <c r="G247" s="2"/>
      <c r="N247" s="2"/>
      <c r="O247" s="2"/>
      <c r="P247" s="2"/>
      <c r="Q247" s="2"/>
    </row>
    <row r="248" spans="5:17" ht="18" customHeight="1">
      <c r="E248" s="2"/>
      <c r="F248" s="2"/>
      <c r="G248" s="2"/>
      <c r="N248" s="2"/>
      <c r="O248" s="2"/>
      <c r="P248" s="2"/>
      <c r="Q248" s="2"/>
    </row>
    <row r="249" spans="5:17" ht="18" customHeight="1">
      <c r="E249" s="2"/>
      <c r="F249" s="2"/>
      <c r="G249" s="2"/>
      <c r="N249" s="2"/>
      <c r="O249" s="2"/>
      <c r="P249" s="2"/>
      <c r="Q249" s="2"/>
    </row>
    <row r="250" spans="5:17" ht="18" customHeight="1">
      <c r="E250" s="2"/>
      <c r="F250" s="2"/>
      <c r="G250" s="2"/>
      <c r="N250" s="2"/>
      <c r="O250" s="2"/>
      <c r="P250" s="2"/>
      <c r="Q250" s="2"/>
    </row>
    <row r="251" spans="5:17" ht="18" customHeight="1">
      <c r="E251" s="2"/>
      <c r="F251" s="2"/>
      <c r="G251" s="2"/>
      <c r="N251" s="2"/>
      <c r="O251" s="2"/>
      <c r="P251" s="2"/>
      <c r="Q251" s="2"/>
    </row>
    <row r="252" spans="5:17" ht="18" customHeight="1">
      <c r="E252" s="2"/>
      <c r="F252" s="2"/>
      <c r="G252" s="2"/>
      <c r="N252" s="2"/>
      <c r="O252" s="2"/>
      <c r="P252" s="2"/>
      <c r="Q252" s="2"/>
    </row>
    <row r="253" spans="5:17" ht="18" customHeight="1">
      <c r="E253" s="2"/>
      <c r="F253" s="2"/>
      <c r="G253" s="2"/>
      <c r="N253" s="2"/>
      <c r="O253" s="2"/>
      <c r="P253" s="2"/>
      <c r="Q253" s="2"/>
    </row>
    <row r="254" spans="5:17" ht="18" customHeight="1">
      <c r="E254" s="2"/>
      <c r="F254" s="2"/>
      <c r="G254" s="2"/>
      <c r="N254" s="2"/>
      <c r="O254" s="2"/>
      <c r="P254" s="2"/>
      <c r="Q254" s="2"/>
    </row>
    <row r="255" spans="5:17" ht="18" customHeight="1">
      <c r="E255" s="2"/>
      <c r="F255" s="2"/>
      <c r="G255" s="2"/>
      <c r="N255" s="2"/>
      <c r="O255" s="2"/>
      <c r="P255" s="2"/>
      <c r="Q255" s="2"/>
    </row>
    <row r="256" spans="5:17" ht="18" customHeight="1">
      <c r="E256" s="2"/>
      <c r="F256" s="2"/>
      <c r="G256" s="2"/>
      <c r="N256" s="2"/>
      <c r="O256" s="2"/>
      <c r="P256" s="2"/>
      <c r="Q256" s="2"/>
    </row>
    <row r="257" spans="5:17" ht="18" customHeight="1">
      <c r="E257" s="2"/>
      <c r="F257" s="2"/>
      <c r="G257" s="2"/>
      <c r="N257" s="2"/>
      <c r="O257" s="2"/>
      <c r="P257" s="2"/>
      <c r="Q257" s="2"/>
    </row>
    <row r="258" spans="5:17" ht="18" customHeight="1">
      <c r="E258" s="2"/>
      <c r="F258" s="2"/>
      <c r="G258" s="2"/>
      <c r="N258" s="2"/>
      <c r="O258" s="2"/>
      <c r="P258" s="2"/>
      <c r="Q258" s="2"/>
    </row>
    <row r="259" spans="5:17" ht="18" customHeight="1">
      <c r="E259" s="2"/>
      <c r="F259" s="2"/>
      <c r="G259" s="2"/>
      <c r="N259" s="2"/>
      <c r="O259" s="2"/>
      <c r="P259" s="2"/>
      <c r="Q259" s="2"/>
    </row>
    <row r="260" spans="5:17" ht="18" customHeight="1">
      <c r="E260" s="2"/>
      <c r="F260" s="2"/>
      <c r="G260" s="2"/>
      <c r="N260" s="2"/>
      <c r="O260" s="2"/>
      <c r="P260" s="2"/>
      <c r="Q260" s="2"/>
    </row>
    <row r="261" spans="5:17" ht="18" customHeight="1">
      <c r="E261" s="2"/>
      <c r="F261" s="2"/>
      <c r="G261" s="2"/>
      <c r="N261" s="2"/>
      <c r="O261" s="2"/>
      <c r="P261" s="2"/>
      <c r="Q261" s="2"/>
    </row>
    <row r="262" spans="5:17" ht="18" customHeight="1">
      <c r="E262" s="2"/>
      <c r="F262" s="2"/>
      <c r="G262" s="2"/>
      <c r="N262" s="2"/>
      <c r="O262" s="2"/>
      <c r="P262" s="2"/>
      <c r="Q262" s="2"/>
    </row>
    <row r="263" spans="5:17" ht="18" customHeight="1">
      <c r="E263" s="2"/>
      <c r="F263" s="2"/>
      <c r="G263" s="2"/>
      <c r="N263" s="2"/>
      <c r="O263" s="2"/>
      <c r="P263" s="2"/>
      <c r="Q263" s="2"/>
    </row>
    <row r="264" spans="5:17" ht="18" customHeight="1">
      <c r="E264" s="2"/>
      <c r="F264" s="2"/>
      <c r="G264" s="2"/>
      <c r="N264" s="2"/>
      <c r="O264" s="2"/>
      <c r="P264" s="2"/>
      <c r="Q264" s="2"/>
    </row>
    <row r="265" spans="5:17" ht="18" customHeight="1">
      <c r="E265" s="2"/>
      <c r="F265" s="2"/>
      <c r="G265" s="2"/>
      <c r="N265" s="2"/>
      <c r="O265" s="2"/>
      <c r="P265" s="2"/>
      <c r="Q265" s="2"/>
    </row>
    <row r="266" spans="5:17" ht="18" customHeight="1">
      <c r="E266" s="2"/>
      <c r="F266" s="2"/>
      <c r="G266" s="2"/>
      <c r="N266" s="2"/>
      <c r="O266" s="2"/>
      <c r="P266" s="2"/>
      <c r="Q266" s="2"/>
    </row>
    <row r="267" spans="5:17" ht="18" customHeight="1">
      <c r="E267" s="2"/>
      <c r="F267" s="2"/>
      <c r="G267" s="2"/>
      <c r="N267" s="2"/>
      <c r="O267" s="2"/>
      <c r="P267" s="2"/>
      <c r="Q267" s="2"/>
    </row>
    <row r="268" spans="5:17" ht="18" customHeight="1">
      <c r="E268" s="2"/>
      <c r="F268" s="2"/>
      <c r="G268" s="2"/>
      <c r="N268" s="2"/>
      <c r="O268" s="2"/>
      <c r="P268" s="2"/>
      <c r="Q268" s="2"/>
    </row>
    <row r="269" spans="5:17" ht="18" customHeight="1">
      <c r="E269" s="2"/>
      <c r="F269" s="2"/>
      <c r="G269" s="2"/>
      <c r="N269" s="2"/>
      <c r="O269" s="2"/>
      <c r="P269" s="2"/>
      <c r="Q269" s="2"/>
    </row>
    <row r="270" spans="5:17" ht="18" customHeight="1">
      <c r="E270" s="2"/>
      <c r="F270" s="2"/>
      <c r="G270" s="2"/>
      <c r="N270" s="2"/>
      <c r="O270" s="2"/>
      <c r="P270" s="2"/>
      <c r="Q270" s="2"/>
    </row>
    <row r="271" spans="5:17" ht="18" customHeight="1">
      <c r="E271" s="2"/>
      <c r="F271" s="2"/>
      <c r="G271" s="2"/>
      <c r="N271" s="2"/>
      <c r="O271" s="2"/>
      <c r="P271" s="2"/>
      <c r="Q271" s="2"/>
    </row>
    <row r="272" spans="5:17" ht="18" customHeight="1">
      <c r="E272" s="2"/>
      <c r="F272" s="2"/>
      <c r="G272" s="2"/>
      <c r="N272" s="2"/>
      <c r="O272" s="2"/>
      <c r="P272" s="2"/>
      <c r="Q272" s="2"/>
    </row>
    <row r="273" spans="5:17" ht="18" customHeight="1">
      <c r="E273" s="2"/>
      <c r="F273" s="2"/>
      <c r="G273" s="2"/>
      <c r="N273" s="2"/>
      <c r="O273" s="2"/>
      <c r="P273" s="2"/>
      <c r="Q273" s="2"/>
    </row>
    <row r="274" spans="5:17" ht="18" customHeight="1">
      <c r="E274" s="2"/>
      <c r="F274" s="2"/>
      <c r="G274" s="2"/>
      <c r="N274" s="2"/>
      <c r="O274" s="2"/>
      <c r="P274" s="2"/>
      <c r="Q274" s="2"/>
    </row>
    <row r="275" spans="5:17" ht="18" customHeight="1">
      <c r="E275" s="2"/>
      <c r="F275" s="2"/>
      <c r="G275" s="2"/>
      <c r="N275" s="2"/>
      <c r="O275" s="2"/>
      <c r="P275" s="2"/>
      <c r="Q275" s="2"/>
    </row>
    <row r="276" spans="5:17" ht="18" customHeight="1">
      <c r="E276" s="2"/>
      <c r="F276" s="2"/>
      <c r="G276" s="2"/>
      <c r="N276" s="2"/>
      <c r="O276" s="2"/>
      <c r="P276" s="2"/>
      <c r="Q276" s="2"/>
    </row>
    <row r="277" spans="5:17" ht="18" customHeight="1">
      <c r="E277" s="2"/>
      <c r="F277" s="2"/>
      <c r="G277" s="2"/>
      <c r="N277" s="2"/>
      <c r="O277" s="2"/>
      <c r="P277" s="2"/>
      <c r="Q277" s="2"/>
    </row>
    <row r="278" spans="5:17" ht="18" customHeight="1">
      <c r="E278" s="2"/>
      <c r="F278" s="2"/>
      <c r="G278" s="2"/>
      <c r="N278" s="2"/>
      <c r="O278" s="2"/>
      <c r="P278" s="2"/>
      <c r="Q278" s="2"/>
    </row>
    <row r="279" spans="5:17" ht="18" customHeight="1">
      <c r="E279" s="2"/>
      <c r="F279" s="2"/>
      <c r="G279" s="2"/>
      <c r="N279" s="2"/>
      <c r="O279" s="2"/>
      <c r="P279" s="2"/>
      <c r="Q279" s="2"/>
    </row>
    <row r="280" spans="5:17" ht="18" customHeight="1">
      <c r="E280" s="2"/>
      <c r="F280" s="2"/>
      <c r="G280" s="2"/>
      <c r="N280" s="2"/>
      <c r="O280" s="2"/>
      <c r="P280" s="2"/>
      <c r="Q280" s="2"/>
    </row>
    <row r="281" spans="5:17" ht="18" customHeight="1">
      <c r="E281" s="2"/>
      <c r="F281" s="2"/>
      <c r="G281" s="2"/>
      <c r="N281" s="2"/>
      <c r="O281" s="2"/>
      <c r="P281" s="2"/>
      <c r="Q281" s="2"/>
    </row>
    <row r="282" spans="5:17" ht="18" customHeight="1">
      <c r="E282" s="2"/>
      <c r="F282" s="2"/>
      <c r="G282" s="2"/>
      <c r="N282" s="2"/>
      <c r="O282" s="2"/>
      <c r="P282" s="2"/>
      <c r="Q282" s="2"/>
    </row>
    <row r="283" spans="5:17" ht="18" customHeight="1">
      <c r="E283" s="2"/>
      <c r="F283" s="2"/>
      <c r="G283" s="2"/>
      <c r="N283" s="2"/>
      <c r="O283" s="2"/>
      <c r="P283" s="2"/>
      <c r="Q283" s="2"/>
    </row>
    <row r="284" spans="5:17" ht="18" customHeight="1">
      <c r="E284" s="2"/>
      <c r="F284" s="2"/>
      <c r="G284" s="2"/>
      <c r="N284" s="2"/>
      <c r="O284" s="2"/>
      <c r="P284" s="2"/>
      <c r="Q284" s="2"/>
    </row>
    <row r="285" spans="5:17" ht="18" customHeight="1">
      <c r="E285" s="2"/>
      <c r="F285" s="2"/>
      <c r="G285" s="2"/>
      <c r="N285" s="2"/>
      <c r="O285" s="2"/>
      <c r="P285" s="2"/>
      <c r="Q285" s="2"/>
    </row>
    <row r="286" spans="5:17" ht="18" customHeight="1">
      <c r="E286" s="2"/>
      <c r="F286" s="2"/>
      <c r="G286" s="2"/>
      <c r="N286" s="2"/>
      <c r="O286" s="2"/>
      <c r="P286" s="2"/>
      <c r="Q286" s="2"/>
    </row>
    <row r="287" spans="5:17" ht="18" customHeight="1">
      <c r="E287" s="2"/>
      <c r="F287" s="2"/>
      <c r="G287" s="2"/>
      <c r="N287" s="2"/>
      <c r="O287" s="2"/>
      <c r="P287" s="2"/>
      <c r="Q287" s="2"/>
    </row>
    <row r="288" spans="5:17" ht="18" customHeight="1">
      <c r="E288" s="2"/>
      <c r="F288" s="2"/>
      <c r="G288" s="2"/>
      <c r="N288" s="2"/>
      <c r="O288" s="2"/>
      <c r="P288" s="2"/>
      <c r="Q288" s="2"/>
    </row>
    <row r="289" spans="5:17" ht="18" customHeight="1">
      <c r="E289" s="2"/>
      <c r="F289" s="2"/>
      <c r="G289" s="2"/>
      <c r="N289" s="2"/>
      <c r="O289" s="2"/>
      <c r="P289" s="2"/>
      <c r="Q289" s="2"/>
    </row>
    <row r="290" spans="5:17" ht="18" customHeight="1">
      <c r="E290" s="2"/>
      <c r="F290" s="2"/>
      <c r="G290" s="2"/>
      <c r="N290" s="2"/>
      <c r="O290" s="2"/>
      <c r="P290" s="2"/>
      <c r="Q290" s="2"/>
    </row>
    <row r="291" spans="5:17" ht="18" customHeight="1">
      <c r="E291" s="2"/>
      <c r="F291" s="2"/>
      <c r="G291" s="2"/>
      <c r="N291" s="2"/>
      <c r="O291" s="2"/>
      <c r="P291" s="2"/>
      <c r="Q291" s="2"/>
    </row>
    <row r="292" spans="5:17" ht="18" customHeight="1">
      <c r="E292" s="2"/>
      <c r="F292" s="2"/>
      <c r="G292" s="2"/>
      <c r="N292" s="2"/>
      <c r="O292" s="2"/>
      <c r="P292" s="2"/>
      <c r="Q292" s="2"/>
    </row>
    <row r="293" spans="5:17" ht="18" customHeight="1">
      <c r="E293" s="2"/>
      <c r="F293" s="2"/>
      <c r="G293" s="2"/>
      <c r="N293" s="2"/>
      <c r="O293" s="2"/>
      <c r="P293" s="2"/>
      <c r="Q293" s="2"/>
    </row>
    <row r="294" spans="5:17" ht="18" customHeight="1">
      <c r="E294" s="2"/>
      <c r="F294" s="2"/>
      <c r="G294" s="2"/>
      <c r="N294" s="2"/>
      <c r="O294" s="2"/>
      <c r="P294" s="2"/>
      <c r="Q294" s="2"/>
    </row>
    <row r="295" spans="5:17" ht="18" customHeight="1">
      <c r="E295" s="2"/>
      <c r="F295" s="2"/>
      <c r="G295" s="2"/>
      <c r="N295" s="2"/>
      <c r="O295" s="2"/>
      <c r="P295" s="2"/>
      <c r="Q295" s="2"/>
    </row>
    <row r="296" spans="5:17" ht="18" customHeight="1">
      <c r="E296" s="2"/>
      <c r="F296" s="2"/>
      <c r="G296" s="2"/>
      <c r="N296" s="2"/>
      <c r="O296" s="2"/>
      <c r="P296" s="2"/>
      <c r="Q296" s="2"/>
    </row>
    <row r="297" spans="5:17" ht="18" customHeight="1">
      <c r="E297" s="2"/>
      <c r="F297" s="2"/>
      <c r="G297" s="2"/>
      <c r="N297" s="2"/>
      <c r="O297" s="2"/>
      <c r="P297" s="2"/>
      <c r="Q297" s="2"/>
    </row>
    <row r="298" spans="5:17" ht="18" customHeight="1">
      <c r="E298" s="2"/>
      <c r="F298" s="2"/>
      <c r="G298" s="2"/>
      <c r="N298" s="2"/>
      <c r="O298" s="2"/>
      <c r="P298" s="2"/>
      <c r="Q298" s="2"/>
    </row>
    <row r="299" spans="5:17" ht="18" customHeight="1">
      <c r="E299" s="2"/>
      <c r="F299" s="2"/>
      <c r="G299" s="2"/>
      <c r="N299" s="2"/>
      <c r="O299" s="2"/>
      <c r="P299" s="2"/>
      <c r="Q299" s="2"/>
    </row>
    <row r="300" spans="5:17" ht="18" customHeight="1">
      <c r="E300" s="2"/>
      <c r="F300" s="2"/>
      <c r="G300" s="2"/>
      <c r="N300" s="2"/>
      <c r="O300" s="2"/>
      <c r="P300" s="2"/>
      <c r="Q300" s="2"/>
    </row>
    <row r="301" spans="5:17" ht="18" customHeight="1">
      <c r="E301" s="2"/>
      <c r="F301" s="2"/>
      <c r="G301" s="2"/>
      <c r="N301" s="2"/>
      <c r="O301" s="2"/>
      <c r="P301" s="2"/>
      <c r="Q301" s="2"/>
    </row>
    <row r="302" spans="5:17" ht="18" customHeight="1">
      <c r="E302" s="2"/>
      <c r="F302" s="2"/>
      <c r="G302" s="2"/>
      <c r="N302" s="2"/>
      <c r="O302" s="2"/>
      <c r="P302" s="2"/>
      <c r="Q302" s="2"/>
    </row>
    <row r="303" spans="5:17" ht="18" customHeight="1">
      <c r="E303" s="2"/>
      <c r="F303" s="2"/>
      <c r="G303" s="2"/>
      <c r="N303" s="2"/>
      <c r="O303" s="2"/>
      <c r="P303" s="2"/>
      <c r="Q303" s="2"/>
    </row>
    <row r="304" spans="5:17" ht="18" customHeight="1">
      <c r="E304" s="2"/>
      <c r="F304" s="2"/>
      <c r="G304" s="2"/>
      <c r="N304" s="2"/>
      <c r="O304" s="2"/>
      <c r="P304" s="2"/>
      <c r="Q304" s="2"/>
    </row>
    <row r="305" spans="5:17" ht="18" customHeight="1">
      <c r="E305" s="2"/>
      <c r="F305" s="2"/>
      <c r="G305" s="2"/>
      <c r="N305" s="2"/>
      <c r="O305" s="2"/>
      <c r="P305" s="2"/>
      <c r="Q305" s="2"/>
    </row>
    <row r="306" spans="5:17" ht="18" customHeight="1">
      <c r="E306" s="2"/>
      <c r="F306" s="2"/>
      <c r="G306" s="2"/>
      <c r="N306" s="2"/>
      <c r="O306" s="2"/>
      <c r="P306" s="2"/>
      <c r="Q306" s="2"/>
    </row>
    <row r="307" spans="5:17" ht="18" customHeight="1">
      <c r="E307" s="2"/>
      <c r="F307" s="2"/>
      <c r="G307" s="2"/>
      <c r="N307" s="2"/>
      <c r="O307" s="2"/>
      <c r="P307" s="2"/>
      <c r="Q307" s="2"/>
    </row>
    <row r="308" spans="5:17" ht="18" customHeight="1">
      <c r="E308" s="2"/>
      <c r="F308" s="2"/>
      <c r="G308" s="2"/>
      <c r="N308" s="2"/>
      <c r="O308" s="2"/>
      <c r="P308" s="2"/>
      <c r="Q308" s="2"/>
    </row>
    <row r="309" spans="5:17" ht="18" customHeight="1">
      <c r="E309" s="2"/>
      <c r="F309" s="2"/>
      <c r="G309" s="2"/>
      <c r="N309" s="2"/>
      <c r="O309" s="2"/>
      <c r="P309" s="2"/>
      <c r="Q309" s="2"/>
    </row>
    <row r="310" spans="5:17" ht="18" customHeight="1">
      <c r="E310" s="2"/>
      <c r="F310" s="2"/>
      <c r="G310" s="2"/>
      <c r="N310" s="2"/>
      <c r="O310" s="2"/>
      <c r="P310" s="2"/>
      <c r="Q310" s="2"/>
    </row>
    <row r="311" spans="5:17" ht="18" customHeight="1">
      <c r="E311" s="2"/>
      <c r="F311" s="2"/>
      <c r="G311" s="2"/>
      <c r="N311" s="2"/>
      <c r="O311" s="2"/>
      <c r="P311" s="2"/>
      <c r="Q311" s="2"/>
    </row>
    <row r="312" spans="5:17" ht="18" customHeight="1">
      <c r="E312" s="2"/>
      <c r="F312" s="2"/>
      <c r="G312" s="2"/>
      <c r="N312" s="2"/>
      <c r="O312" s="2"/>
      <c r="P312" s="2"/>
      <c r="Q312" s="2"/>
    </row>
    <row r="313" spans="5:17" ht="18" customHeight="1">
      <c r="E313" s="2"/>
      <c r="F313" s="2"/>
      <c r="G313" s="2"/>
      <c r="N313" s="2"/>
      <c r="O313" s="2"/>
      <c r="P313" s="2"/>
      <c r="Q313" s="2"/>
    </row>
    <row r="314" spans="5:17" ht="18" customHeight="1">
      <c r="E314" s="2"/>
      <c r="F314" s="2"/>
      <c r="G314" s="2"/>
      <c r="N314" s="2"/>
      <c r="O314" s="2"/>
      <c r="P314" s="2"/>
      <c r="Q314" s="2"/>
    </row>
    <row r="315" spans="5:17" ht="18" customHeight="1">
      <c r="E315" s="2"/>
      <c r="F315" s="2"/>
      <c r="G315" s="2"/>
      <c r="N315" s="2"/>
      <c r="O315" s="2"/>
      <c r="P315" s="2"/>
      <c r="Q315" s="2"/>
    </row>
    <row r="316" spans="5:17" ht="18" customHeight="1">
      <c r="E316" s="2"/>
      <c r="F316" s="2"/>
      <c r="G316" s="2"/>
      <c r="N316" s="2"/>
      <c r="O316" s="2"/>
      <c r="P316" s="2"/>
      <c r="Q316" s="2"/>
    </row>
    <row r="317" spans="5:17" ht="18" customHeight="1">
      <c r="E317" s="2"/>
      <c r="F317" s="2"/>
      <c r="G317" s="2"/>
      <c r="N317" s="2"/>
      <c r="O317" s="2"/>
      <c r="P317" s="2"/>
      <c r="Q317" s="2"/>
    </row>
    <row r="318" spans="5:17" ht="18" customHeight="1">
      <c r="E318" s="2"/>
      <c r="F318" s="2"/>
      <c r="G318" s="2"/>
      <c r="N318" s="2"/>
      <c r="O318" s="2"/>
      <c r="P318" s="2"/>
      <c r="Q318" s="2"/>
    </row>
    <row r="319" spans="5:17" ht="18" customHeight="1">
      <c r="E319" s="2"/>
      <c r="F319" s="2"/>
      <c r="G319" s="2"/>
      <c r="N319" s="2"/>
      <c r="O319" s="2"/>
      <c r="P319" s="2"/>
      <c r="Q319" s="2"/>
    </row>
    <row r="320" spans="5:17" ht="18" customHeight="1">
      <c r="E320" s="2"/>
      <c r="F320" s="2"/>
      <c r="G320" s="2"/>
      <c r="N320" s="2"/>
      <c r="O320" s="2"/>
      <c r="P320" s="2"/>
      <c r="Q320" s="2"/>
    </row>
    <row r="321" spans="5:17">
      <c r="E321" s="2"/>
      <c r="F321" s="2"/>
      <c r="G321" s="2"/>
      <c r="N321" s="2"/>
      <c r="O321" s="2"/>
      <c r="P321" s="2"/>
      <c r="Q321" s="2"/>
    </row>
    <row r="322" spans="5:17">
      <c r="E322" s="2"/>
      <c r="F322" s="2"/>
      <c r="G322" s="2"/>
      <c r="N322" s="2"/>
      <c r="O322" s="2"/>
      <c r="P322" s="2"/>
      <c r="Q322" s="2"/>
    </row>
    <row r="323" spans="5:17">
      <c r="E323" s="2"/>
      <c r="F323" s="2"/>
      <c r="G323" s="2"/>
      <c r="N323" s="2"/>
      <c r="O323" s="2"/>
      <c r="P323" s="2"/>
      <c r="Q323" s="2"/>
    </row>
    <row r="324" spans="5:17">
      <c r="E324" s="2"/>
      <c r="F324" s="2"/>
      <c r="G324" s="2"/>
      <c r="N324" s="2"/>
      <c r="O324" s="2"/>
      <c r="P324" s="2"/>
      <c r="Q324" s="2"/>
    </row>
    <row r="325" spans="5:17">
      <c r="E325" s="2"/>
      <c r="F325" s="2"/>
      <c r="G325" s="2"/>
      <c r="N325" s="2"/>
      <c r="O325" s="2"/>
      <c r="P325" s="2"/>
      <c r="Q325" s="2"/>
    </row>
    <row r="326" spans="5:17">
      <c r="E326" s="2"/>
      <c r="F326" s="2"/>
      <c r="G326" s="2"/>
      <c r="N326" s="2"/>
      <c r="O326" s="2"/>
      <c r="P326" s="2"/>
      <c r="Q326" s="2"/>
    </row>
    <row r="327" spans="5:17">
      <c r="E327" s="2"/>
      <c r="F327" s="2"/>
      <c r="G327" s="2"/>
      <c r="N327" s="2"/>
      <c r="O327" s="2"/>
      <c r="P327" s="2"/>
      <c r="Q327" s="2"/>
    </row>
    <row r="328" spans="5:17">
      <c r="E328" s="2"/>
      <c r="F328" s="2"/>
      <c r="G328" s="2"/>
      <c r="N328" s="2"/>
      <c r="O328" s="2"/>
      <c r="P328" s="2"/>
      <c r="Q328" s="2"/>
    </row>
    <row r="329" spans="5:17">
      <c r="E329" s="2"/>
      <c r="F329" s="2"/>
      <c r="G329" s="2"/>
      <c r="N329" s="2"/>
      <c r="O329" s="2"/>
      <c r="P329" s="2"/>
      <c r="Q329" s="2"/>
    </row>
    <row r="330" spans="5:17">
      <c r="E330" s="2"/>
      <c r="F330" s="2"/>
      <c r="G330" s="2"/>
      <c r="N330" s="2"/>
      <c r="O330" s="2"/>
      <c r="P330" s="2"/>
      <c r="Q330" s="2"/>
    </row>
    <row r="331" spans="5:17">
      <c r="E331" s="2"/>
      <c r="F331" s="2"/>
      <c r="G331" s="2"/>
      <c r="N331" s="2"/>
      <c r="O331" s="2"/>
      <c r="P331" s="2"/>
      <c r="Q331" s="2"/>
    </row>
    <row r="332" spans="5:17">
      <c r="E332" s="2"/>
      <c r="F332" s="2"/>
      <c r="G332" s="2"/>
      <c r="N332" s="2"/>
      <c r="O332" s="2"/>
      <c r="P332" s="2"/>
      <c r="Q332" s="2"/>
    </row>
    <row r="333" spans="5:17">
      <c r="E333" s="2"/>
      <c r="F333" s="2"/>
      <c r="G333" s="2"/>
      <c r="N333" s="2"/>
      <c r="O333" s="2"/>
      <c r="P333" s="2"/>
      <c r="Q333" s="2"/>
    </row>
    <row r="334" spans="5:17">
      <c r="E334" s="2"/>
      <c r="F334" s="2"/>
      <c r="G334" s="2"/>
      <c r="N334" s="2"/>
      <c r="O334" s="2"/>
      <c r="P334" s="2"/>
      <c r="Q334" s="2"/>
    </row>
    <row r="335" spans="5:17">
      <c r="E335" s="2"/>
      <c r="F335" s="2"/>
      <c r="G335" s="2"/>
      <c r="N335" s="2"/>
      <c r="O335" s="2"/>
      <c r="P335" s="2"/>
      <c r="Q335" s="2"/>
    </row>
    <row r="336" spans="5:17">
      <c r="E336" s="2"/>
      <c r="F336" s="2"/>
      <c r="G336" s="2"/>
      <c r="N336" s="2"/>
      <c r="O336" s="2"/>
      <c r="P336" s="2"/>
      <c r="Q336" s="2"/>
    </row>
    <row r="337" spans="5:17">
      <c r="E337" s="2"/>
      <c r="F337" s="2"/>
      <c r="G337" s="2"/>
      <c r="N337" s="2"/>
      <c r="O337" s="2"/>
      <c r="P337" s="2"/>
      <c r="Q337" s="2"/>
    </row>
    <row r="338" spans="5:17">
      <c r="E338" s="2"/>
      <c r="F338" s="2"/>
      <c r="G338" s="2"/>
      <c r="N338" s="2"/>
      <c r="O338" s="2"/>
      <c r="P338" s="2"/>
      <c r="Q338" s="2"/>
    </row>
    <row r="339" spans="5:17">
      <c r="E339" s="2"/>
      <c r="F339" s="2"/>
      <c r="G339" s="2"/>
      <c r="N339" s="2"/>
      <c r="O339" s="2"/>
      <c r="P339" s="2"/>
      <c r="Q339" s="2"/>
    </row>
    <row r="340" spans="5:17">
      <c r="E340" s="2"/>
      <c r="F340" s="2"/>
      <c r="G340" s="2"/>
      <c r="N340" s="2"/>
      <c r="O340" s="2"/>
      <c r="P340" s="2"/>
      <c r="Q340" s="2"/>
    </row>
    <row r="341" spans="5:17">
      <c r="E341" s="2"/>
      <c r="F341" s="2"/>
      <c r="G341" s="2"/>
      <c r="N341" s="2"/>
      <c r="O341" s="2"/>
      <c r="P341" s="2"/>
      <c r="Q341" s="2"/>
    </row>
    <row r="342" spans="5:17">
      <c r="E342" s="2"/>
      <c r="F342" s="2"/>
      <c r="G342" s="2"/>
      <c r="N342" s="2"/>
      <c r="O342" s="2"/>
      <c r="P342" s="2"/>
      <c r="Q342" s="2"/>
    </row>
    <row r="343" spans="5:17">
      <c r="E343" s="2"/>
      <c r="F343" s="2"/>
      <c r="G343" s="2"/>
      <c r="N343" s="2"/>
      <c r="O343" s="2"/>
      <c r="P343" s="2"/>
      <c r="Q343" s="2"/>
    </row>
    <row r="344" spans="5:17">
      <c r="E344" s="2"/>
      <c r="F344" s="2"/>
      <c r="G344" s="2"/>
      <c r="N344" s="2"/>
      <c r="O344" s="2"/>
      <c r="P344" s="2"/>
      <c r="Q344" s="2"/>
    </row>
    <row r="345" spans="5:17">
      <c r="E345" s="2"/>
      <c r="F345" s="2"/>
      <c r="G345" s="2"/>
      <c r="N345" s="2"/>
      <c r="O345" s="2"/>
      <c r="P345" s="2"/>
      <c r="Q345" s="2"/>
    </row>
    <row r="346" spans="5:17">
      <c r="E346" s="2"/>
      <c r="F346" s="2"/>
      <c r="G346" s="2"/>
      <c r="N346" s="2"/>
      <c r="O346" s="2"/>
      <c r="P346" s="2"/>
      <c r="Q346" s="2"/>
    </row>
    <row r="347" spans="5:17">
      <c r="E347" s="2"/>
      <c r="F347" s="2"/>
      <c r="G347" s="2"/>
      <c r="N347" s="2"/>
      <c r="O347" s="2"/>
      <c r="P347" s="2"/>
      <c r="Q347" s="2"/>
    </row>
    <row r="348" spans="5:17">
      <c r="E348" s="2"/>
      <c r="F348" s="2"/>
      <c r="G348" s="2"/>
      <c r="N348" s="2"/>
      <c r="O348" s="2"/>
      <c r="P348" s="2"/>
      <c r="Q348" s="2"/>
    </row>
    <row r="349" spans="5:17">
      <c r="E349" s="2"/>
      <c r="F349" s="2"/>
      <c r="G349" s="2"/>
      <c r="N349" s="2"/>
      <c r="O349" s="2"/>
      <c r="P349" s="2"/>
      <c r="Q349" s="2"/>
    </row>
    <row r="350" spans="5:17">
      <c r="E350" s="2"/>
      <c r="F350" s="2"/>
      <c r="G350" s="2"/>
      <c r="N350" s="2"/>
      <c r="O350" s="2"/>
      <c r="P350" s="2"/>
      <c r="Q350" s="2"/>
    </row>
    <row r="351" spans="5:17">
      <c r="E351" s="2"/>
      <c r="F351" s="2"/>
      <c r="G351" s="2"/>
      <c r="N351" s="2"/>
      <c r="O351" s="2"/>
      <c r="P351" s="2"/>
      <c r="Q351" s="2"/>
    </row>
    <row r="352" spans="5:17">
      <c r="E352" s="2"/>
      <c r="F352" s="2"/>
      <c r="G352" s="2"/>
      <c r="N352" s="2"/>
      <c r="O352" s="2"/>
      <c r="P352" s="2"/>
      <c r="Q352" s="2"/>
    </row>
    <row r="353" spans="5:17">
      <c r="E353" s="2"/>
      <c r="F353" s="2"/>
      <c r="G353" s="2"/>
      <c r="N353" s="2"/>
      <c r="O353" s="2"/>
      <c r="P353" s="2"/>
      <c r="Q353" s="2"/>
    </row>
    <row r="354" spans="5:17">
      <c r="E354" s="2"/>
      <c r="F354" s="2"/>
      <c r="G354" s="2"/>
      <c r="N354" s="2"/>
      <c r="O354" s="2"/>
      <c r="P354" s="2"/>
      <c r="Q354" s="2"/>
    </row>
    <row r="355" spans="5:17">
      <c r="E355" s="2"/>
      <c r="F355" s="2"/>
      <c r="G355" s="2"/>
      <c r="N355" s="2"/>
      <c r="O355" s="2"/>
      <c r="P355" s="2"/>
      <c r="Q355" s="2"/>
    </row>
    <row r="356" spans="5:17">
      <c r="E356" s="2"/>
      <c r="F356" s="2"/>
      <c r="G356" s="2"/>
      <c r="N356" s="2"/>
      <c r="O356" s="2"/>
      <c r="P356" s="2"/>
      <c r="Q356" s="2"/>
    </row>
    <row r="357" spans="5:17">
      <c r="E357" s="2"/>
      <c r="F357" s="2"/>
      <c r="G357" s="2"/>
      <c r="N357" s="2"/>
      <c r="O357" s="2"/>
      <c r="P357" s="2"/>
      <c r="Q357" s="2"/>
    </row>
    <row r="358" spans="5:17">
      <c r="E358" s="2"/>
      <c r="F358" s="2"/>
      <c r="G358" s="2"/>
      <c r="N358" s="2"/>
      <c r="O358" s="2"/>
      <c r="P358" s="2"/>
      <c r="Q358" s="2"/>
    </row>
    <row r="359" spans="5:17">
      <c r="E359" s="2"/>
      <c r="F359" s="2"/>
      <c r="G359" s="2"/>
      <c r="N359" s="2"/>
      <c r="O359" s="2"/>
      <c r="P359" s="2"/>
      <c r="Q359" s="2"/>
    </row>
    <row r="360" spans="5:17">
      <c r="E360" s="2"/>
      <c r="F360" s="2"/>
      <c r="G360" s="2"/>
      <c r="N360" s="2"/>
      <c r="O360" s="2"/>
      <c r="P360" s="2"/>
      <c r="Q360" s="2"/>
    </row>
    <row r="361" spans="5:17">
      <c r="E361" s="2"/>
      <c r="F361" s="2"/>
      <c r="G361" s="2"/>
      <c r="N361" s="2"/>
      <c r="O361" s="2"/>
      <c r="P361" s="2"/>
      <c r="Q361" s="2"/>
    </row>
    <row r="362" spans="5:17">
      <c r="E362" s="2"/>
      <c r="F362" s="2"/>
      <c r="G362" s="2"/>
      <c r="N362" s="2"/>
      <c r="O362" s="2"/>
      <c r="P362" s="2"/>
      <c r="Q362" s="2"/>
    </row>
    <row r="363" spans="5:17">
      <c r="E363" s="2"/>
      <c r="F363" s="2"/>
      <c r="G363" s="2"/>
      <c r="N363" s="2"/>
      <c r="O363" s="2"/>
      <c r="P363" s="2"/>
      <c r="Q363" s="2"/>
    </row>
    <row r="364" spans="5:17">
      <c r="E364" s="2"/>
      <c r="F364" s="2"/>
      <c r="G364" s="2"/>
      <c r="N364" s="2"/>
      <c r="O364" s="2"/>
      <c r="P364" s="2"/>
      <c r="Q364" s="2"/>
    </row>
    <row r="365" spans="5:17">
      <c r="E365" s="2"/>
      <c r="F365" s="2"/>
      <c r="G365" s="2"/>
      <c r="N365" s="2"/>
      <c r="O365" s="2"/>
      <c r="P365" s="2"/>
      <c r="Q365" s="2"/>
    </row>
    <row r="366" spans="5:17">
      <c r="E366" s="2"/>
      <c r="F366" s="2"/>
      <c r="G366" s="2"/>
      <c r="N366" s="2"/>
      <c r="O366" s="2"/>
      <c r="P366" s="2"/>
      <c r="Q366" s="2"/>
    </row>
    <row r="367" spans="5:17">
      <c r="E367" s="2"/>
      <c r="F367" s="2"/>
      <c r="G367" s="2"/>
      <c r="N367" s="2"/>
      <c r="O367" s="2"/>
      <c r="P367" s="2"/>
      <c r="Q367" s="2"/>
    </row>
    <row r="368" spans="5:17">
      <c r="E368" s="2"/>
      <c r="F368" s="2"/>
      <c r="G368" s="2"/>
      <c r="N368" s="2"/>
      <c r="O368" s="2"/>
      <c r="P368" s="2"/>
      <c r="Q368" s="2"/>
    </row>
    <row r="369" spans="5:17">
      <c r="E369" s="2"/>
      <c r="F369" s="2"/>
      <c r="G369" s="2"/>
      <c r="N369" s="2"/>
      <c r="O369" s="2"/>
      <c r="P369" s="2"/>
      <c r="Q369" s="2"/>
    </row>
    <row r="370" spans="5:17">
      <c r="E370" s="2"/>
      <c r="F370" s="2"/>
      <c r="G370" s="2"/>
      <c r="N370" s="2"/>
      <c r="O370" s="2"/>
      <c r="P370" s="2"/>
      <c r="Q370" s="2"/>
    </row>
    <row r="371" spans="5:17">
      <c r="E371" s="2"/>
      <c r="F371" s="2"/>
      <c r="G371" s="2"/>
      <c r="N371" s="2"/>
      <c r="O371" s="2"/>
      <c r="P371" s="2"/>
      <c r="Q371" s="2"/>
    </row>
    <row r="372" spans="5:17">
      <c r="E372" s="2"/>
      <c r="F372" s="2"/>
      <c r="G372" s="2"/>
      <c r="N372" s="2"/>
      <c r="O372" s="2"/>
      <c r="P372" s="2"/>
      <c r="Q372" s="2"/>
    </row>
    <row r="373" spans="5:17">
      <c r="E373" s="2"/>
      <c r="F373" s="2"/>
      <c r="G373" s="2"/>
      <c r="N373" s="2"/>
      <c r="O373" s="2"/>
      <c r="P373" s="2"/>
      <c r="Q373" s="2"/>
    </row>
    <row r="374" spans="5:17">
      <c r="E374" s="2"/>
      <c r="F374" s="2"/>
      <c r="G374" s="2"/>
      <c r="N374" s="2"/>
      <c r="O374" s="2"/>
      <c r="P374" s="2"/>
      <c r="Q374" s="2"/>
    </row>
    <row r="375" spans="5:17">
      <c r="E375" s="2"/>
      <c r="F375" s="2"/>
      <c r="G375" s="2"/>
      <c r="N375" s="2"/>
      <c r="O375" s="2"/>
      <c r="P375" s="2"/>
      <c r="Q375" s="2"/>
    </row>
    <row r="376" spans="5:17">
      <c r="E376" s="2"/>
      <c r="F376" s="2"/>
      <c r="G376" s="2"/>
      <c r="N376" s="2"/>
      <c r="O376" s="2"/>
      <c r="P376" s="2"/>
      <c r="Q376" s="2"/>
    </row>
    <row r="377" spans="5:17">
      <c r="E377" s="2"/>
      <c r="F377" s="2"/>
      <c r="G377" s="2"/>
      <c r="N377" s="2"/>
      <c r="O377" s="2"/>
      <c r="P377" s="2"/>
      <c r="Q377" s="2"/>
    </row>
    <row r="378" spans="5:17">
      <c r="E378" s="2"/>
      <c r="F378" s="2"/>
      <c r="G378" s="2"/>
      <c r="N378" s="2"/>
      <c r="O378" s="2"/>
      <c r="P378" s="2"/>
      <c r="Q378" s="2"/>
    </row>
    <row r="379" spans="5:17">
      <c r="E379" s="2"/>
      <c r="F379" s="2"/>
      <c r="G379" s="2"/>
      <c r="N379" s="2"/>
      <c r="O379" s="2"/>
      <c r="P379" s="2"/>
      <c r="Q379" s="2"/>
    </row>
    <row r="380" spans="5:17">
      <c r="E380" s="2"/>
      <c r="F380" s="2"/>
      <c r="G380" s="2"/>
      <c r="N380" s="2"/>
      <c r="O380" s="2"/>
      <c r="P380" s="2"/>
      <c r="Q380" s="2"/>
    </row>
    <row r="381" spans="5:17">
      <c r="E381" s="2"/>
      <c r="F381" s="2"/>
      <c r="G381" s="2"/>
      <c r="N381" s="2"/>
      <c r="O381" s="2"/>
      <c r="P381" s="2"/>
      <c r="Q381" s="2"/>
    </row>
    <row r="382" spans="5:17">
      <c r="E382" s="2"/>
      <c r="F382" s="2"/>
      <c r="G382" s="2"/>
      <c r="N382" s="2"/>
      <c r="O382" s="2"/>
      <c r="P382" s="2"/>
      <c r="Q382" s="2"/>
    </row>
    <row r="383" spans="5:17">
      <c r="E383" s="2"/>
      <c r="F383" s="2"/>
      <c r="G383" s="2"/>
      <c r="N383" s="2"/>
      <c r="O383" s="2"/>
      <c r="P383" s="2"/>
      <c r="Q383" s="2"/>
    </row>
    <row r="384" spans="5:17">
      <c r="E384" s="2"/>
      <c r="F384" s="2"/>
      <c r="G384" s="2"/>
      <c r="N384" s="2"/>
      <c r="O384" s="2"/>
      <c r="P384" s="2"/>
      <c r="Q384" s="2"/>
    </row>
    <row r="385" spans="5:17">
      <c r="E385" s="2"/>
      <c r="F385" s="2"/>
      <c r="G385" s="2"/>
      <c r="N385" s="2"/>
      <c r="O385" s="2"/>
      <c r="P385" s="2"/>
      <c r="Q385" s="2"/>
    </row>
    <row r="386" spans="5:17">
      <c r="E386" s="2"/>
      <c r="F386" s="2"/>
      <c r="G386" s="2"/>
      <c r="N386" s="2"/>
      <c r="O386" s="2"/>
      <c r="P386" s="2"/>
      <c r="Q386" s="2"/>
    </row>
    <row r="387" spans="5:17">
      <c r="E387" s="2"/>
      <c r="F387" s="2"/>
      <c r="G387" s="2"/>
      <c r="N387" s="2"/>
      <c r="O387" s="2"/>
      <c r="P387" s="2"/>
      <c r="Q387" s="2"/>
    </row>
    <row r="388" spans="5:17">
      <c r="E388" s="2"/>
      <c r="F388" s="2"/>
      <c r="G388" s="2"/>
      <c r="N388" s="2"/>
      <c r="O388" s="2"/>
      <c r="P388" s="2"/>
      <c r="Q388" s="2"/>
    </row>
    <row r="389" spans="5:17">
      <c r="E389" s="2"/>
      <c r="F389" s="2"/>
      <c r="G389" s="2"/>
      <c r="N389" s="2"/>
      <c r="O389" s="2"/>
      <c r="P389" s="2"/>
      <c r="Q389" s="2"/>
    </row>
    <row r="390" spans="5:17">
      <c r="E390" s="2"/>
      <c r="F390" s="2"/>
      <c r="G390" s="2"/>
      <c r="N390" s="2"/>
      <c r="O390" s="2"/>
      <c r="P390" s="2"/>
      <c r="Q390" s="2"/>
    </row>
    <row r="391" spans="5:17">
      <c r="E391" s="2"/>
      <c r="F391" s="2"/>
      <c r="G391" s="2"/>
      <c r="N391" s="2"/>
      <c r="O391" s="2"/>
      <c r="P391" s="2"/>
      <c r="Q391" s="2"/>
    </row>
    <row r="392" spans="5:17">
      <c r="E392" s="2"/>
      <c r="F392" s="2"/>
      <c r="G392" s="2"/>
      <c r="N392" s="2"/>
      <c r="O392" s="2"/>
      <c r="P392" s="2"/>
      <c r="Q392" s="2"/>
    </row>
    <row r="393" spans="5:17">
      <c r="E393" s="2"/>
      <c r="F393" s="2"/>
      <c r="G393" s="2"/>
      <c r="N393" s="2"/>
      <c r="O393" s="2"/>
      <c r="P393" s="2"/>
      <c r="Q393" s="2"/>
    </row>
    <row r="394" spans="5:17">
      <c r="E394" s="2"/>
      <c r="F394" s="2"/>
      <c r="G394" s="2"/>
      <c r="N394" s="2"/>
      <c r="O394" s="2"/>
      <c r="P394" s="2"/>
      <c r="Q394" s="2"/>
    </row>
    <row r="395" spans="5:17">
      <c r="E395" s="2"/>
      <c r="F395" s="2"/>
      <c r="G395" s="2"/>
      <c r="N395" s="2"/>
      <c r="O395" s="2"/>
      <c r="P395" s="2"/>
      <c r="Q395" s="2"/>
    </row>
    <row r="396" spans="5:17">
      <c r="E396" s="2"/>
      <c r="F396" s="2"/>
      <c r="G396" s="2"/>
      <c r="N396" s="2"/>
      <c r="O396" s="2"/>
      <c r="P396" s="2"/>
      <c r="Q396" s="2"/>
    </row>
    <row r="397" spans="5:17">
      <c r="E397" s="2"/>
      <c r="F397" s="2"/>
      <c r="G397" s="2"/>
      <c r="N397" s="2"/>
      <c r="O397" s="2"/>
      <c r="P397" s="2"/>
      <c r="Q397" s="2"/>
    </row>
    <row r="398" spans="5:17">
      <c r="E398" s="2"/>
      <c r="F398" s="2"/>
      <c r="G398" s="2"/>
      <c r="N398" s="2"/>
      <c r="O398" s="2"/>
      <c r="P398" s="2"/>
      <c r="Q398" s="2"/>
    </row>
    <row r="399" spans="5:17">
      <c r="E399" s="2"/>
      <c r="F399" s="2"/>
      <c r="G399" s="2"/>
      <c r="N399" s="2"/>
      <c r="O399" s="2"/>
      <c r="P399" s="2"/>
      <c r="Q399" s="2"/>
    </row>
    <row r="400" spans="5:17">
      <c r="E400" s="2"/>
      <c r="F400" s="2"/>
      <c r="G400" s="2"/>
      <c r="N400" s="2"/>
      <c r="O400" s="2"/>
      <c r="P400" s="2"/>
      <c r="Q400" s="2"/>
    </row>
    <row r="401" spans="5:17">
      <c r="E401" s="2"/>
      <c r="F401" s="2"/>
      <c r="G401" s="2"/>
      <c r="N401" s="2"/>
      <c r="O401" s="2"/>
      <c r="P401" s="2"/>
      <c r="Q401" s="2"/>
    </row>
    <row r="402" spans="5:17">
      <c r="E402" s="2"/>
      <c r="F402" s="2"/>
      <c r="G402" s="2"/>
      <c r="N402" s="2"/>
      <c r="O402" s="2"/>
      <c r="P402" s="2"/>
      <c r="Q402" s="2"/>
    </row>
    <row r="403" spans="5:17">
      <c r="E403" s="2"/>
      <c r="F403" s="2"/>
      <c r="G403" s="2"/>
      <c r="N403" s="2"/>
      <c r="O403" s="2"/>
      <c r="P403" s="2"/>
      <c r="Q403" s="2"/>
    </row>
    <row r="404" spans="5:17">
      <c r="E404" s="2"/>
      <c r="F404" s="2"/>
      <c r="G404" s="2"/>
      <c r="N404" s="2"/>
      <c r="O404" s="2"/>
      <c r="P404" s="2"/>
      <c r="Q404" s="2"/>
    </row>
    <row r="405" spans="5:17">
      <c r="E405" s="2"/>
      <c r="F405" s="2"/>
      <c r="G405" s="2"/>
      <c r="N405" s="2"/>
      <c r="O405" s="2"/>
      <c r="P405" s="2"/>
      <c r="Q405" s="2"/>
    </row>
    <row r="406" spans="5:17">
      <c r="E406" s="2"/>
      <c r="F406" s="2"/>
      <c r="G406" s="2"/>
      <c r="N406" s="2"/>
      <c r="O406" s="2"/>
      <c r="P406" s="2"/>
      <c r="Q406" s="2"/>
    </row>
    <row r="407" spans="5:17">
      <c r="E407" s="2"/>
      <c r="F407" s="2"/>
      <c r="G407" s="2"/>
      <c r="N407" s="2"/>
      <c r="O407" s="2"/>
      <c r="P407" s="2"/>
      <c r="Q407" s="2"/>
    </row>
    <row r="408" spans="5:17">
      <c r="E408" s="2"/>
      <c r="F408" s="2"/>
      <c r="G408" s="2"/>
      <c r="N408" s="2"/>
      <c r="O408" s="2"/>
      <c r="P408" s="2"/>
      <c r="Q408" s="2"/>
    </row>
    <row r="409" spans="5:17">
      <c r="E409" s="2"/>
      <c r="F409" s="2"/>
      <c r="G409" s="2"/>
      <c r="N409" s="2"/>
      <c r="O409" s="2"/>
      <c r="P409" s="2"/>
      <c r="Q409" s="2"/>
    </row>
    <row r="410" spans="5:17">
      <c r="E410" s="2"/>
      <c r="F410" s="2"/>
      <c r="G410" s="2"/>
      <c r="N410" s="2"/>
      <c r="O410" s="2"/>
      <c r="P410" s="2"/>
      <c r="Q410" s="2"/>
    </row>
    <row r="411" spans="5:17">
      <c r="E411" s="2"/>
      <c r="F411" s="2"/>
      <c r="G411" s="2"/>
      <c r="N411" s="2"/>
      <c r="O411" s="2"/>
      <c r="P411" s="2"/>
      <c r="Q411" s="2"/>
    </row>
    <row r="412" spans="5:17">
      <c r="E412" s="2"/>
      <c r="F412" s="2"/>
      <c r="G412" s="2"/>
      <c r="N412" s="2"/>
      <c r="O412" s="2"/>
      <c r="P412" s="2"/>
      <c r="Q412" s="2"/>
    </row>
    <row r="413" spans="5:17">
      <c r="E413" s="2"/>
      <c r="F413" s="2"/>
      <c r="G413" s="2"/>
      <c r="N413" s="2"/>
      <c r="O413" s="2"/>
      <c r="P413" s="2"/>
      <c r="Q413" s="2"/>
    </row>
    <row r="414" spans="5:17">
      <c r="E414" s="2"/>
      <c r="F414" s="2"/>
      <c r="G414" s="2"/>
      <c r="N414" s="2"/>
      <c r="O414" s="2"/>
      <c r="P414" s="2"/>
      <c r="Q414" s="2"/>
    </row>
    <row r="415" spans="5:17">
      <c r="E415" s="2"/>
      <c r="F415" s="2"/>
      <c r="G415" s="2"/>
      <c r="N415" s="2"/>
      <c r="O415" s="2"/>
      <c r="P415" s="2"/>
      <c r="Q415" s="2"/>
    </row>
    <row r="416" spans="5:17">
      <c r="E416" s="2"/>
      <c r="F416" s="2"/>
      <c r="G416" s="2"/>
      <c r="N416" s="2"/>
      <c r="O416" s="2"/>
      <c r="P416" s="2"/>
      <c r="Q416" s="2"/>
    </row>
    <row r="417" spans="5:17">
      <c r="E417" s="2"/>
      <c r="F417" s="2"/>
      <c r="G417" s="2"/>
      <c r="N417" s="2"/>
      <c r="O417" s="2"/>
      <c r="P417" s="2"/>
      <c r="Q417" s="2"/>
    </row>
    <row r="418" spans="5:17">
      <c r="E418" s="2"/>
      <c r="F418" s="2"/>
      <c r="G418" s="2"/>
      <c r="N418" s="2"/>
      <c r="O418" s="2"/>
      <c r="P418" s="2"/>
      <c r="Q418" s="2"/>
    </row>
    <row r="419" spans="5:17">
      <c r="E419" s="2"/>
      <c r="F419" s="2"/>
      <c r="G419" s="2"/>
      <c r="N419" s="2"/>
      <c r="O419" s="2"/>
      <c r="P419" s="2"/>
      <c r="Q419" s="2"/>
    </row>
    <row r="420" spans="5:17">
      <c r="E420" s="2"/>
      <c r="F420" s="2"/>
      <c r="G420" s="2"/>
      <c r="N420" s="2"/>
      <c r="O420" s="2"/>
      <c r="P420" s="2"/>
      <c r="Q420" s="2"/>
    </row>
    <row r="421" spans="5:17">
      <c r="E421" s="2"/>
      <c r="F421" s="2"/>
      <c r="G421" s="2"/>
      <c r="N421" s="2"/>
      <c r="O421" s="2"/>
      <c r="P421" s="2"/>
      <c r="Q421" s="2"/>
    </row>
    <row r="422" spans="5:17">
      <c r="E422" s="2"/>
      <c r="F422" s="2"/>
      <c r="G422" s="2"/>
      <c r="N422" s="2"/>
      <c r="O422" s="2"/>
      <c r="P422" s="2"/>
      <c r="Q422" s="2"/>
    </row>
    <row r="423" spans="5:17">
      <c r="E423" s="2"/>
      <c r="F423" s="2"/>
      <c r="G423" s="2"/>
      <c r="N423" s="2"/>
      <c r="O423" s="2"/>
      <c r="P423" s="2"/>
      <c r="Q423" s="2"/>
    </row>
    <row r="424" spans="5:17">
      <c r="E424" s="2"/>
      <c r="F424" s="2"/>
      <c r="G424" s="2"/>
      <c r="N424" s="2"/>
      <c r="O424" s="2"/>
      <c r="P424" s="2"/>
      <c r="Q424" s="2"/>
    </row>
    <row r="425" spans="5:17">
      <c r="E425" s="2"/>
      <c r="F425" s="2"/>
      <c r="G425" s="2"/>
      <c r="N425" s="2"/>
      <c r="O425" s="2"/>
      <c r="P425" s="2"/>
      <c r="Q425" s="2"/>
    </row>
    <row r="426" spans="5:17">
      <c r="E426" s="2"/>
      <c r="F426" s="2"/>
      <c r="G426" s="2"/>
      <c r="N426" s="2"/>
      <c r="O426" s="2"/>
      <c r="P426" s="2"/>
      <c r="Q426" s="2"/>
    </row>
    <row r="427" spans="5:17">
      <c r="E427" s="2"/>
      <c r="F427" s="2"/>
      <c r="G427" s="2"/>
      <c r="N427" s="2"/>
      <c r="O427" s="2"/>
      <c r="P427" s="2"/>
      <c r="Q427" s="2"/>
    </row>
    <row r="428" spans="5:17">
      <c r="E428" s="2"/>
      <c r="F428" s="2"/>
      <c r="G428" s="2"/>
      <c r="N428" s="2"/>
      <c r="O428" s="2"/>
      <c r="P428" s="2"/>
      <c r="Q428" s="2"/>
    </row>
    <row r="429" spans="5:17">
      <c r="E429" s="2"/>
      <c r="F429" s="2"/>
      <c r="G429" s="2"/>
      <c r="N429" s="2"/>
      <c r="O429" s="2"/>
      <c r="P429" s="2"/>
      <c r="Q429" s="2"/>
    </row>
    <row r="430" spans="5:17">
      <c r="E430" s="2"/>
      <c r="F430" s="2"/>
      <c r="G430" s="2"/>
      <c r="N430" s="2"/>
      <c r="O430" s="2"/>
      <c r="P430" s="2"/>
      <c r="Q430" s="2"/>
    </row>
    <row r="431" spans="5:17">
      <c r="E431" s="2"/>
      <c r="F431" s="2"/>
      <c r="G431" s="2"/>
      <c r="N431" s="2"/>
      <c r="O431" s="2"/>
      <c r="P431" s="2"/>
      <c r="Q431" s="2"/>
    </row>
    <row r="432" spans="5:17">
      <c r="E432" s="2"/>
      <c r="F432" s="2"/>
      <c r="G432" s="2"/>
      <c r="N432" s="2"/>
      <c r="O432" s="2"/>
      <c r="P432" s="2"/>
      <c r="Q432" s="2"/>
    </row>
    <row r="433" spans="5:17">
      <c r="E433" s="2"/>
      <c r="F433" s="2"/>
      <c r="G433" s="2"/>
      <c r="N433" s="2"/>
      <c r="O433" s="2"/>
      <c r="P433" s="2"/>
      <c r="Q433" s="2"/>
    </row>
    <row r="434" spans="5:17">
      <c r="E434" s="2"/>
      <c r="F434" s="2"/>
      <c r="G434" s="2"/>
      <c r="N434" s="2"/>
      <c r="O434" s="2"/>
      <c r="P434" s="2"/>
      <c r="Q434" s="2"/>
    </row>
  </sheetData>
  <autoFilter ref="J10:O23" xr:uid="{69E46988-78F0-4B48-A320-DFB3D133EF1B}">
    <sortState xmlns:xlrd2="http://schemas.microsoft.com/office/spreadsheetml/2017/richdata2" ref="J11:O23">
      <sortCondition descending="1" ref="K10:K23"/>
    </sortState>
  </autoFilter>
  <mergeCells count="47">
    <mergeCell ref="G27:G28"/>
    <mergeCell ref="H27:H28"/>
    <mergeCell ref="B30:H30"/>
    <mergeCell ref="J30:T30"/>
    <mergeCell ref="B27:B28"/>
    <mergeCell ref="C27:C28"/>
    <mergeCell ref="D27:D28"/>
    <mergeCell ref="E27:E28"/>
    <mergeCell ref="F27:F28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</mergeCells>
  <phoneticPr fontId="3" type="noConversion"/>
  <conditionalFormatting sqref="B11:H11 B14:H14 B17:H17 B20:H20 B23:H23 B26:H26">
    <cfRule type="expression" dxfId="27" priority="2">
      <formula>MONTH(B11)&lt;&gt;$A$2</formula>
    </cfRule>
  </conditionalFormatting>
  <conditionalFormatting sqref="B11:H28">
    <cfRule type="expression" dxfId="26" priority="1">
      <formula>B11="무지출"</formula>
    </cfRule>
  </conditionalFormatting>
  <conditionalFormatting sqref="S58:S78 S81:S145">
    <cfRule type="expression" dxfId="25" priority="3">
      <formula>$S58&lt;0</formula>
    </cfRule>
  </conditionalFormatting>
  <dataValidations count="3">
    <dataValidation type="list" allowBlank="1" showInputMessage="1" showErrorMessage="1" sqref="L34:L53 C34:C53 L58:L77 L81:L145 C58:C145" xr:uid="{58C37A23-D094-4753-9D37-B6C55C9EF695}">
      <formula1>대분류</formula1>
    </dataValidation>
    <dataValidation type="list" allowBlank="1" showInputMessage="1" showErrorMessage="1" sqref="K34:K53 K81:K145 K58:K77" xr:uid="{182CE632-2091-45B1-A38C-A251EE07055F}">
      <formula1>계정</formula1>
    </dataValidation>
    <dataValidation type="list" allowBlank="1" showInputMessage="1" showErrorMessage="1" sqref="M34:M53 D34:D53 M58:M77 M81:M145 D58:D145" xr:uid="{40228D36-DD74-4602-881A-11DC46EA0673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97BC-C439-411D-9B4D-D4516D5082FA}">
  <sheetPr codeName="Sheet37">
    <tabColor theme="4"/>
    <pageSetUpPr autoPageBreaks="0" fitToPage="1"/>
  </sheetPr>
  <dimension ref="A1:AF434"/>
  <sheetViews>
    <sheetView showGridLines="0" topLeftCell="A25" zoomScale="90" zoomScaleNormal="90" zoomScaleSheetLayoutView="40" workbookViewId="0">
      <selection activeCell="S46" sqref="S46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33" width="8.85546875" style="1" customWidth="1"/>
    <col min="34" max="16384" width="8.85546875" style="1"/>
  </cols>
  <sheetData>
    <row r="1" spans="1:22" ht="16.5" customHeight="1">
      <c r="A1" s="524">
        <f>메인!$R$3</f>
        <v>2025</v>
      </c>
      <c r="B1" s="883" t="s">
        <v>139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2" ht="16.5" customHeight="1">
      <c r="A2" s="525">
        <f>메인!$M$11</f>
        <v>9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2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4" spans="1:22">
      <c r="Q4" s="3"/>
      <c r="R4" s="3"/>
      <c r="S4" s="3"/>
      <c r="T4" s="3"/>
      <c r="U4" s="3"/>
      <c r="V4" s="3"/>
    </row>
    <row r="5" spans="1:22" ht="19.899999999999999" customHeight="1">
      <c r="B5" s="64" t="s">
        <v>77</v>
      </c>
      <c r="C5" s="66">
        <f>SUM($C$32+$C$56)</f>
        <v>0</v>
      </c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471"/>
      <c r="R5" s="3"/>
      <c r="S5" s="3"/>
      <c r="T5" s="3"/>
      <c r="U5" s="3"/>
      <c r="V5" s="3"/>
    </row>
    <row r="6" spans="1:22" ht="19.899999999999999" customHeight="1">
      <c r="B6" s="64" t="s">
        <v>78</v>
      </c>
      <c r="C6" s="608">
        <f>SUM($K$32+$L$56)</f>
        <v>0</v>
      </c>
      <c r="G6" s="469"/>
      <c r="H6" s="113"/>
      <c r="J6" s="572" t="s">
        <v>93</v>
      </c>
      <c r="K6" s="503"/>
      <c r="L6" s="503"/>
      <c r="M6" s="503"/>
      <c r="N6" s="503"/>
      <c r="O6" s="503"/>
      <c r="P6" s="503"/>
      <c r="Q6" s="593"/>
      <c r="R6" s="576"/>
      <c r="S6" s="593"/>
      <c r="T6" s="593"/>
      <c r="U6" s="3"/>
      <c r="V6" s="3"/>
    </row>
    <row r="7" spans="1:22" ht="19.899999999999999" customHeight="1">
      <c r="B7" s="70" t="s">
        <v>48</v>
      </c>
      <c r="C7" s="609">
        <f>$C$5-$C$6</f>
        <v>0</v>
      </c>
      <c r="J7" s="573" t="s">
        <v>93</v>
      </c>
      <c r="K7" s="504"/>
      <c r="L7" s="504"/>
      <c r="M7" s="504"/>
      <c r="N7" s="504"/>
      <c r="O7" s="504"/>
      <c r="P7" s="504"/>
      <c r="Q7" s="594"/>
      <c r="R7" s="474"/>
      <c r="S7" s="594"/>
      <c r="T7" s="594"/>
      <c r="U7" s="3"/>
      <c r="V7" s="3"/>
    </row>
    <row r="8" spans="1:22" ht="19.899999999999999" customHeight="1">
      <c r="E8" s="3"/>
      <c r="F8" s="3"/>
      <c r="G8" s="529" t="s">
        <v>281</v>
      </c>
      <c r="H8" s="530">
        <f ca="1">COUNTIF(B10:H28,"무지출")</f>
        <v>30</v>
      </c>
    </row>
    <row r="9" spans="1:22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</row>
    <row r="10" spans="1:22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</row>
    <row r="11" spans="1:22" ht="19.899999999999999" customHeight="1">
      <c r="B11" s="521">
        <f>DATE($A$1,$A$2,1)-WEEKDAY(DATE($A$1,$A$2,1))+1</f>
        <v>45900</v>
      </c>
      <c r="C11" s="522">
        <f>B11+1</f>
        <v>45901</v>
      </c>
      <c r="D11" s="522">
        <f t="shared" ref="D11:H11" si="0">C11+1</f>
        <v>45902</v>
      </c>
      <c r="E11" s="522">
        <f t="shared" si="0"/>
        <v>45903</v>
      </c>
      <c r="F11" s="522">
        <f t="shared" si="0"/>
        <v>45904</v>
      </c>
      <c r="G11" s="522">
        <f t="shared" si="0"/>
        <v>45905</v>
      </c>
      <c r="H11" s="523">
        <f t="shared" si="0"/>
        <v>45906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VLOOKUP(J11,예산!$B$41:$N$53,10,FALSE)</f>
        <v>0</v>
      </c>
      <c r="M11" s="548">
        <f t="shared" ref="M11:M23" si="1">L11-K11</f>
        <v>0</v>
      </c>
      <c r="N11" s="567">
        <f>VLOOKUP(J11,'8월'!$J$10:$K$23,2,FALSE)</f>
        <v>0</v>
      </c>
      <c r="O11" s="569">
        <f t="shared" ref="O11:O23" si="2">K11-N11</f>
        <v>0</v>
      </c>
      <c r="P11" s="3"/>
    </row>
    <row r="12" spans="1:22" ht="19.899999999999999" customHeight="1">
      <c r="B12" s="886" t="str">
        <f ca="1">IF(MONTH(B11)&lt;&gt;$A$2,"",IF(AND(SUMIF($J$81:$J$197,B11,$R$81:$R$197)=0,B11&lt;TODAY()),"무지출",SUMIF($J$81:$J$197,B11,$R$81:$R$197)))</f>
        <v/>
      </c>
      <c r="C12" s="888" t="str">
        <f t="shared" ref="C12:H12" ca="1" si="3">IF(MONTH(C11)&lt;&gt;$A$2,"",IF(AND(SUMIF($J$81:$J$197,C11,$R$81:$R$197)=0,C11&lt;TODAY()),"무지출",SUMIF($J$81:$J$197,C11,$R$81:$R$197)))</f>
        <v>무지출</v>
      </c>
      <c r="D12" s="888" t="str">
        <f t="shared" ca="1" si="3"/>
        <v>무지출</v>
      </c>
      <c r="E12" s="888" t="str">
        <f t="shared" ca="1" si="3"/>
        <v>무지출</v>
      </c>
      <c r="F12" s="888" t="str">
        <f t="shared" ca="1" si="3"/>
        <v>무지출</v>
      </c>
      <c r="G12" s="888" t="str">
        <f t="shared" ca="1" si="3"/>
        <v>무지출</v>
      </c>
      <c r="H12" s="890" t="str">
        <f t="shared" ca="1" si="3"/>
        <v>무지출</v>
      </c>
      <c r="J12" s="475" t="str">
        <f>항목!J$3</f>
        <v>교육비</v>
      </c>
      <c r="K12" s="546">
        <f t="shared" ref="K12:K23" si="4">SUMIF($L$58:$L$300,J12,$R$58:$R$300)</f>
        <v>0</v>
      </c>
      <c r="L12" s="546">
        <f>VLOOKUP(J12,예산!$B$41:$N$53,10,FALSE)</f>
        <v>0</v>
      </c>
      <c r="M12" s="548">
        <f t="shared" si="1"/>
        <v>0</v>
      </c>
      <c r="N12" s="567">
        <f>VLOOKUP(J12,'8월'!$J$10:$K$23,2,FALSE)</f>
        <v>0</v>
      </c>
      <c r="O12" s="569">
        <f t="shared" si="2"/>
        <v>0</v>
      </c>
      <c r="P12" s="3"/>
    </row>
    <row r="13" spans="1:22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항목!K$3</f>
        <v>문화생활비</v>
      </c>
      <c r="K13" s="546">
        <f t="shared" si="4"/>
        <v>0</v>
      </c>
      <c r="L13" s="546">
        <f>VLOOKUP(J13,예산!$B$41:$N$53,10,FALSE)</f>
        <v>0</v>
      </c>
      <c r="M13" s="548">
        <f t="shared" si="1"/>
        <v>0</v>
      </c>
      <c r="N13" s="567">
        <f>VLOOKUP(J13,'8월'!$J$10:$K$23,2,FALSE)</f>
        <v>0</v>
      </c>
      <c r="O13" s="569">
        <f t="shared" si="2"/>
        <v>0</v>
      </c>
      <c r="P13" s="3"/>
    </row>
    <row r="14" spans="1:22" ht="19.899999999999999" customHeight="1">
      <c r="B14" s="521">
        <f>B11+7</f>
        <v>45907</v>
      </c>
      <c r="C14" s="522">
        <f t="shared" ref="C14:H14" si="5">C11+7</f>
        <v>45908</v>
      </c>
      <c r="D14" s="522">
        <f t="shared" si="5"/>
        <v>45909</v>
      </c>
      <c r="E14" s="522">
        <f t="shared" si="5"/>
        <v>45910</v>
      </c>
      <c r="F14" s="522">
        <f t="shared" si="5"/>
        <v>45911</v>
      </c>
      <c r="G14" s="522">
        <f t="shared" si="5"/>
        <v>45912</v>
      </c>
      <c r="H14" s="523">
        <f t="shared" si="5"/>
        <v>45913</v>
      </c>
      <c r="J14" s="475" t="str">
        <f>항목!M$3</f>
        <v>유류교통비</v>
      </c>
      <c r="K14" s="546">
        <f t="shared" si="4"/>
        <v>0</v>
      </c>
      <c r="L14" s="546">
        <f>VLOOKUP(J14,예산!$B$41:$N$53,10,FALSE)</f>
        <v>0</v>
      </c>
      <c r="M14" s="548">
        <f t="shared" si="1"/>
        <v>0</v>
      </c>
      <c r="N14" s="567">
        <f>VLOOKUP(J14,'8월'!$J$10:$K$23,2,FALSE)</f>
        <v>0</v>
      </c>
      <c r="O14" s="569">
        <f t="shared" si="2"/>
        <v>0</v>
      </c>
      <c r="P14" s="3"/>
    </row>
    <row r="15" spans="1:22" ht="19.899999999999999" customHeight="1">
      <c r="B15" s="886" t="str">
        <f ca="1">IF(MONTH(B14)&lt;&gt;$A$2,"",IF(AND(SUMIF($J$81:$J$197,B14,$R$81:$R$197)=0,B14&lt;TODAY()),"무지출",SUMIF($J$81:$J$197,B14,$R$81:$R$197)))</f>
        <v>무지출</v>
      </c>
      <c r="C15" s="888" t="str">
        <f t="shared" ref="C15:H15" ca="1" si="6">IF(MONTH(C14)&lt;&gt;$A$2,"",IF(AND(SUMIF($J$81:$J$197,C14,$R$81:$R$197)=0,C14&lt;TODAY()),"무지출",SUMIF($J$81:$J$197,C14,$R$81:$R$197)))</f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항목!P$3</f>
        <v>용돈</v>
      </c>
      <c r="K15" s="546">
        <f t="shared" si="4"/>
        <v>0</v>
      </c>
      <c r="L15" s="546">
        <f>VLOOKUP(J15,예산!$B$41:$N$53,10,FALSE)</f>
        <v>0</v>
      </c>
      <c r="M15" s="548">
        <f t="shared" si="1"/>
        <v>0</v>
      </c>
      <c r="N15" s="567">
        <f>VLOOKUP(J15,'8월'!$J$10:$K$23,2,FALSE)</f>
        <v>0</v>
      </c>
      <c r="O15" s="569">
        <f t="shared" si="2"/>
        <v>0</v>
      </c>
      <c r="P15" s="3"/>
    </row>
    <row r="16" spans="1:22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항목!O$3</f>
        <v>경조사회비</v>
      </c>
      <c r="K16" s="546">
        <f t="shared" si="4"/>
        <v>0</v>
      </c>
      <c r="L16" s="546">
        <f>VLOOKUP(J16,예산!$B$41:$N$53,10,FALSE)</f>
        <v>0</v>
      </c>
      <c r="M16" s="548">
        <f t="shared" si="1"/>
        <v>0</v>
      </c>
      <c r="N16" s="567">
        <f>VLOOKUP(J16,'8월'!$J$10:$K$23,2,FALSE)</f>
        <v>0</v>
      </c>
      <c r="O16" s="569">
        <f t="shared" si="2"/>
        <v>0</v>
      </c>
      <c r="P16" s="3"/>
    </row>
    <row r="17" spans="2:31" ht="19.899999999999999" customHeight="1">
      <c r="B17" s="521">
        <f>B11+14</f>
        <v>45914</v>
      </c>
      <c r="C17" s="522">
        <f t="shared" ref="C17:H17" si="7">C11+14</f>
        <v>45915</v>
      </c>
      <c r="D17" s="522">
        <f t="shared" si="7"/>
        <v>45916</v>
      </c>
      <c r="E17" s="522">
        <f t="shared" si="7"/>
        <v>45917</v>
      </c>
      <c r="F17" s="522">
        <f t="shared" si="7"/>
        <v>45918</v>
      </c>
      <c r="G17" s="522">
        <f t="shared" si="7"/>
        <v>45919</v>
      </c>
      <c r="H17" s="523">
        <f t="shared" si="7"/>
        <v>45920</v>
      </c>
      <c r="J17" s="475" t="str">
        <f>항목!E$3</f>
        <v>식비</v>
      </c>
      <c r="K17" s="546">
        <f t="shared" si="4"/>
        <v>0</v>
      </c>
      <c r="L17" s="546">
        <f>VLOOKUP(J17,예산!$B$41:$N$53,10,FALSE)</f>
        <v>0</v>
      </c>
      <c r="M17" s="548">
        <f t="shared" si="1"/>
        <v>0</v>
      </c>
      <c r="N17" s="567">
        <f>VLOOKUP(J17,'8월'!$J$10:$K$23,2,FALSE)</f>
        <v>0</v>
      </c>
      <c r="O17" s="569">
        <f t="shared" si="2"/>
        <v>0</v>
      </c>
      <c r="P17" s="3"/>
    </row>
    <row r="18" spans="2:31" ht="19.899999999999999" customHeight="1">
      <c r="B18" s="886" t="str">
        <f ca="1">IF(MONTH(B17)&lt;&gt;$A$2,"",IF(AND(SUMIF($J$81:$J$197,B17,$R$81:$R$197)=0,B17&lt;TODAY()),"무지출",SUMIF($J$81:$J$197,B17,$R$81:$R$197)))</f>
        <v>무지출</v>
      </c>
      <c r="C18" s="888" t="str">
        <f t="shared" ref="C18:H18" ca="1" si="8">IF(MONTH(C17)&lt;&gt;$A$2,"",IF(AND(SUMIF($J$81:$J$197,C17,$R$81:$R$197)=0,C17&lt;TODAY()),"무지출",SUMIF($J$81:$J$197,C17,$R$81:$R$197)))</f>
        <v>무지출</v>
      </c>
      <c r="D18" s="888" t="str">
        <f t="shared" ca="1" si="8"/>
        <v>무지출</v>
      </c>
      <c r="E18" s="888" t="str">
        <f t="shared" ca="1" si="8"/>
        <v>무지출</v>
      </c>
      <c r="F18" s="888" t="str">
        <f t="shared" ca="1" si="8"/>
        <v>무지출</v>
      </c>
      <c r="G18" s="888" t="str">
        <f t="shared" ca="1" si="8"/>
        <v>무지출</v>
      </c>
      <c r="H18" s="890" t="str">
        <f t="shared" ca="1" si="8"/>
        <v>무지출</v>
      </c>
      <c r="J18" s="475" t="str">
        <f>항목!Q$3</f>
        <v>추가항목</v>
      </c>
      <c r="K18" s="546">
        <f t="shared" si="4"/>
        <v>0</v>
      </c>
      <c r="L18" s="546">
        <f>VLOOKUP(J18,예산!$B$41:$N$53,10,FALSE)</f>
        <v>0</v>
      </c>
      <c r="M18" s="548">
        <f t="shared" si="1"/>
        <v>0</v>
      </c>
      <c r="N18" s="567">
        <f>VLOOKUP(J18,'8월'!$J$10:$K$23,2,FALSE)</f>
        <v>0</v>
      </c>
      <c r="O18" s="569">
        <f t="shared" si="2"/>
        <v>0</v>
      </c>
      <c r="P18" s="3"/>
    </row>
    <row r="19" spans="2:31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항목!G$3</f>
        <v>생활용품비</v>
      </c>
      <c r="K19" s="546">
        <f t="shared" si="4"/>
        <v>0</v>
      </c>
      <c r="L19" s="546">
        <f>VLOOKUP(J19,예산!$B$41:$N$53,10,FALSE)</f>
        <v>0</v>
      </c>
      <c r="M19" s="548">
        <f t="shared" si="1"/>
        <v>0</v>
      </c>
      <c r="N19" s="567">
        <f>VLOOKUP(J19,'8월'!$J$10:$K$23,2,FALSE)</f>
        <v>0</v>
      </c>
      <c r="O19" s="569">
        <f t="shared" si="2"/>
        <v>0</v>
      </c>
      <c r="P19" s="3"/>
    </row>
    <row r="20" spans="2:31" ht="19.899999999999999" customHeight="1">
      <c r="B20" s="521">
        <f>B11+21</f>
        <v>45921</v>
      </c>
      <c r="C20" s="522">
        <f t="shared" ref="C20:H20" si="9">C11+21</f>
        <v>45922</v>
      </c>
      <c r="D20" s="522">
        <f t="shared" si="9"/>
        <v>45923</v>
      </c>
      <c r="E20" s="522">
        <f t="shared" si="9"/>
        <v>45924</v>
      </c>
      <c r="F20" s="522">
        <f t="shared" si="9"/>
        <v>45925</v>
      </c>
      <c r="G20" s="522">
        <f t="shared" si="9"/>
        <v>45926</v>
      </c>
      <c r="H20" s="523">
        <f t="shared" si="9"/>
        <v>45927</v>
      </c>
      <c r="J20" s="475" t="str">
        <f>항목!L$3</f>
        <v>의료비</v>
      </c>
      <c r="K20" s="546">
        <f t="shared" si="4"/>
        <v>0</v>
      </c>
      <c r="L20" s="546">
        <f>VLOOKUP(J20,예산!$B$41:$N$53,10,FALSE)</f>
        <v>0</v>
      </c>
      <c r="M20" s="548">
        <f t="shared" si="1"/>
        <v>0</v>
      </c>
      <c r="N20" s="567">
        <f>VLOOKUP(J20,'8월'!$J$10:$K$23,2,FALSE)</f>
        <v>0</v>
      </c>
      <c r="O20" s="569">
        <f t="shared" si="2"/>
        <v>0</v>
      </c>
      <c r="P20" s="3"/>
    </row>
    <row r="21" spans="2:31" ht="19.899999999999999" customHeight="1">
      <c r="B21" s="886" t="str">
        <f ca="1">IF(MONTH(B20)&lt;&gt;$A$2,"",IF(AND(SUMIF($J$81:$J$197,B20,$R$81:$R$197)=0,B20&lt;TODAY()),"무지출",SUMIF($J$81:$J$197,B20,$R$81:$R$197)))</f>
        <v>무지출</v>
      </c>
      <c r="C21" s="888" t="str">
        <f t="shared" ref="C21:H21" ca="1" si="10">IF(MONTH(C20)&lt;&gt;$A$2,"",IF(AND(SUMIF($J$81:$J$197,C20,$R$81:$R$197)=0,C20&lt;TODAY()),"무지출",SUMIF($J$81:$J$197,C20,$R$81:$R$197)))</f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항목!I$3</f>
        <v>의류미용비</v>
      </c>
      <c r="K21" s="546">
        <f t="shared" si="4"/>
        <v>0</v>
      </c>
      <c r="L21" s="546">
        <f>VLOOKUP(J21,예산!$B$41:$N$53,10,FALSE)</f>
        <v>0</v>
      </c>
      <c r="M21" s="548">
        <f t="shared" si="1"/>
        <v>0</v>
      </c>
      <c r="N21" s="567">
        <f>VLOOKUP(J21,'8월'!$J$10:$K$23,2,FALSE)</f>
        <v>0</v>
      </c>
      <c r="O21" s="569">
        <f t="shared" si="2"/>
        <v>0</v>
      </c>
      <c r="P21" s="3"/>
    </row>
    <row r="22" spans="2:31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항목!F$3</f>
        <v>주거비</v>
      </c>
      <c r="K22" s="546">
        <f t="shared" si="4"/>
        <v>0</v>
      </c>
      <c r="L22" s="546">
        <f>VLOOKUP(J22,예산!$B$41:$N$53,10,FALSE)</f>
        <v>0</v>
      </c>
      <c r="M22" s="548">
        <f t="shared" si="1"/>
        <v>0</v>
      </c>
      <c r="N22" s="567">
        <f>VLOOKUP(J22,'8월'!$J$10:$K$23,2,FALSE)</f>
        <v>0</v>
      </c>
      <c r="O22" s="569">
        <f t="shared" si="2"/>
        <v>0</v>
      </c>
      <c r="P22" s="3"/>
    </row>
    <row r="23" spans="2:31" ht="19.899999999999999" customHeight="1">
      <c r="B23" s="521">
        <f>B11+28</f>
        <v>45928</v>
      </c>
      <c r="C23" s="522">
        <f t="shared" ref="C23:H23" si="11">C11+28</f>
        <v>45929</v>
      </c>
      <c r="D23" s="522">
        <f t="shared" si="11"/>
        <v>45930</v>
      </c>
      <c r="E23" s="522">
        <f t="shared" si="11"/>
        <v>45931</v>
      </c>
      <c r="F23" s="522">
        <f t="shared" si="11"/>
        <v>45932</v>
      </c>
      <c r="G23" s="522">
        <f t="shared" si="11"/>
        <v>45933</v>
      </c>
      <c r="H23" s="523">
        <f t="shared" si="11"/>
        <v>45934</v>
      </c>
      <c r="J23" s="436" t="str">
        <f>항목!H$3</f>
        <v>반려동물비</v>
      </c>
      <c r="K23" s="547">
        <f t="shared" si="4"/>
        <v>0</v>
      </c>
      <c r="L23" s="547">
        <f>VLOOKUP(J23,예산!$B$41:$N$53,10,FALSE)</f>
        <v>0</v>
      </c>
      <c r="M23" s="549">
        <f t="shared" si="1"/>
        <v>0</v>
      </c>
      <c r="N23" s="568">
        <f>VLOOKUP(J23,'8월'!$J$10:$K$23,2,FALSE)</f>
        <v>0</v>
      </c>
      <c r="O23" s="570">
        <f t="shared" si="2"/>
        <v>0</v>
      </c>
      <c r="P23" s="3"/>
    </row>
    <row r="24" spans="2:31" ht="19.899999999999999" customHeight="1">
      <c r="B24" s="886" t="str">
        <f ca="1">IF(MONTH(B23)&lt;&gt;$A$2,"",IF(AND(SUMIF($J$81:$J$197,B23,$R$81:$R$197)=0,B23&lt;TODAY()),"무지출",SUMIF($J$81:$J$197,B23,$R$81:$R$197)))</f>
        <v>무지출</v>
      </c>
      <c r="C24" s="888" t="str">
        <f t="shared" ref="C24:H24" ca="1" si="12">IF(MONTH(C23)&lt;&gt;$A$2,"",IF(AND(SUMIF($J$81:$J$197,C23,$R$81:$R$197)=0,C23&lt;TODAY()),"무지출",SUMIF($J$81:$J$197,C23,$R$81:$R$197)))</f>
        <v>무지출</v>
      </c>
      <c r="D24" s="888" t="str">
        <f t="shared" ca="1" si="12"/>
        <v>무지출</v>
      </c>
      <c r="E24" s="888" t="str">
        <f t="shared" ca="1" si="12"/>
        <v/>
      </c>
      <c r="F24" s="888" t="str">
        <f t="shared" ca="1" si="12"/>
        <v/>
      </c>
      <c r="G24" s="888" t="str">
        <f t="shared" ca="1" si="12"/>
        <v/>
      </c>
      <c r="H24" s="890" t="str">
        <f t="shared" ca="1" si="12"/>
        <v/>
      </c>
    </row>
    <row r="25" spans="2:31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</row>
    <row r="26" spans="2:31" ht="19.899999999999999" customHeight="1">
      <c r="B26" s="521">
        <f>B11+35</f>
        <v>45935</v>
      </c>
      <c r="C26" s="522">
        <f t="shared" ref="C26:H26" si="13">C11+35</f>
        <v>45936</v>
      </c>
      <c r="D26" s="522">
        <f t="shared" si="13"/>
        <v>45937</v>
      </c>
      <c r="E26" s="522">
        <f t="shared" si="13"/>
        <v>45938</v>
      </c>
      <c r="F26" s="522">
        <f t="shared" si="13"/>
        <v>45939</v>
      </c>
      <c r="G26" s="522">
        <f t="shared" si="13"/>
        <v>45940</v>
      </c>
      <c r="H26" s="523">
        <f t="shared" si="13"/>
        <v>45941</v>
      </c>
      <c r="J26" s="577"/>
      <c r="K26" s="474"/>
      <c r="L26" s="474"/>
      <c r="M26" s="474"/>
      <c r="N26" s="474"/>
      <c r="O26" s="474"/>
    </row>
    <row r="27" spans="2:31" ht="19.899999999999999" customHeight="1">
      <c r="B27" s="886" t="str">
        <f ca="1">IF(MONTH(B26)&lt;&gt;$A$2,"",IF(AND(SUMIF($J$81:$J$197,B26,$R$81:$R$197)=0,B26&lt;TODAY()),"무지출",SUMIF($J$81:$J$197,B26,$R$81:$R$197)))</f>
        <v/>
      </c>
      <c r="C27" s="888" t="str">
        <f t="shared" ref="C27:H27" ca="1" si="14">IF(MONTH(C26)&lt;&gt;$A$2,"",IF(AND(SUMIF($J$81:$J$197,C26,$R$81:$R$197)=0,C26&lt;TODAY()),"무지출",SUMIF($J$81:$J$197,C26,$R$81:$R$197)))</f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474"/>
      <c r="K27" s="474"/>
      <c r="L27" s="474"/>
      <c r="M27" s="474"/>
      <c r="N27" s="474"/>
      <c r="O27" s="474"/>
    </row>
    <row r="28" spans="2:31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</row>
    <row r="29" spans="2:31" ht="19.899999999999999" customHeight="1"/>
    <row r="30" spans="2:31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</row>
    <row r="31" spans="2:31" ht="10.15" customHeight="1">
      <c r="B31" s="70"/>
      <c r="C31" s="65"/>
      <c r="J31" s="591"/>
      <c r="K31" s="515"/>
      <c r="L31" s="515"/>
      <c r="M31" s="515"/>
      <c r="N31" s="515"/>
      <c r="O31" s="515"/>
      <c r="P31" s="515"/>
      <c r="Q31" s="515"/>
      <c r="R31" s="516"/>
      <c r="S31" s="516"/>
      <c r="T31" s="516"/>
    </row>
    <row r="32" spans="2:31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113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P32" s="469"/>
      <c r="Q32" s="113"/>
      <c r="R32" s="40"/>
      <c r="S32" s="40"/>
      <c r="T32" s="103"/>
      <c r="V32" s="218"/>
      <c r="W32" s="40"/>
      <c r="X32" s="141"/>
      <c r="Y32" s="214"/>
      <c r="Z32" s="149"/>
      <c r="AA32" s="90"/>
      <c r="AC32" s="40"/>
      <c r="AD32" s="40"/>
      <c r="AE32" s="40"/>
    </row>
    <row r="33" spans="2:32" ht="19.899999999999999" customHeight="1" thickBot="1">
      <c r="B33" s="37" t="s">
        <v>0</v>
      </c>
      <c r="C33" s="38" t="s">
        <v>8</v>
      </c>
      <c r="D33" s="38" t="s">
        <v>27</v>
      </c>
      <c r="E33" s="39"/>
      <c r="F33" s="589" t="s">
        <v>28</v>
      </c>
      <c r="G33" s="37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564" t="s">
        <v>271</v>
      </c>
      <c r="R33" s="38" t="s">
        <v>257</v>
      </c>
      <c r="S33" s="563" t="s">
        <v>67</v>
      </c>
      <c r="T33" s="578"/>
      <c r="V33" s="58"/>
      <c r="W33" s="40"/>
      <c r="X33" s="58"/>
      <c r="Y33" s="58"/>
      <c r="Z33" s="58"/>
      <c r="AA33" s="58"/>
      <c r="AB33" s="58"/>
      <c r="AC33" s="58"/>
      <c r="AD33" s="58"/>
      <c r="AE33" s="58"/>
      <c r="AF33" s="58"/>
    </row>
    <row r="34" spans="2:32" ht="18" customHeight="1">
      <c r="B34" s="8"/>
      <c r="C34" s="9"/>
      <c r="D34" s="9"/>
      <c r="E34" s="479"/>
      <c r="F34" s="586"/>
      <c r="G34" s="554"/>
      <c r="H34" s="11"/>
      <c r="I34" s="3"/>
      <c r="J34" s="8"/>
      <c r="K34" s="9"/>
      <c r="L34" s="9"/>
      <c r="M34" s="9"/>
      <c r="N34" s="480"/>
      <c r="O34" s="535"/>
      <c r="P34" s="51"/>
      <c r="Q34" s="539"/>
      <c r="R34" s="637" t="str">
        <f>IF(P34="","",P34-Q34)</f>
        <v/>
      </c>
      <c r="S34" s="400"/>
      <c r="T34" s="550"/>
      <c r="V34" s="215"/>
      <c r="W34" s="3"/>
      <c r="X34" s="46"/>
      <c r="Y34" s="49"/>
      <c r="Z34" s="49"/>
      <c r="AA34" s="49"/>
      <c r="AB34" s="99"/>
      <c r="AC34" s="215"/>
      <c r="AD34" s="152"/>
      <c r="AE34" s="150"/>
      <c r="AF34" s="154"/>
    </row>
    <row r="35" spans="2:32" ht="18" customHeight="1">
      <c r="B35" s="8"/>
      <c r="C35" s="9"/>
      <c r="D35" s="9"/>
      <c r="E35" s="479"/>
      <c r="F35" s="586"/>
      <c r="G35" s="554"/>
      <c r="H35" s="7"/>
      <c r="I35" s="3"/>
      <c r="J35" s="8"/>
      <c r="K35" s="9"/>
      <c r="L35" s="9"/>
      <c r="M35" s="9"/>
      <c r="N35" s="480"/>
      <c r="O35" s="535"/>
      <c r="P35" s="43"/>
      <c r="Q35" s="539"/>
      <c r="R35" s="637" t="str">
        <f t="shared" ref="R35:R53" si="15">IF(P35="","",P35-Q35)</f>
        <v/>
      </c>
      <c r="S35" s="401"/>
      <c r="T35" s="550"/>
      <c r="V35" s="215"/>
      <c r="W35" s="3"/>
      <c r="X35" s="46"/>
      <c r="Y35" s="49"/>
      <c r="Z35" s="49"/>
      <c r="AA35" s="49"/>
      <c r="AB35" s="99"/>
      <c r="AC35" s="215"/>
      <c r="AD35" s="152"/>
      <c r="AE35" s="150"/>
      <c r="AF35" s="154"/>
    </row>
    <row r="36" spans="2:32" ht="18" customHeight="1">
      <c r="B36" s="8"/>
      <c r="C36" s="5"/>
      <c r="D36" s="5"/>
      <c r="E36" s="480"/>
      <c r="F36" s="587"/>
      <c r="G36" s="535"/>
      <c r="H36" s="7"/>
      <c r="I36" s="3"/>
      <c r="J36" s="8"/>
      <c r="K36" s="9"/>
      <c r="L36" s="9"/>
      <c r="M36" s="9"/>
      <c r="N36" s="480"/>
      <c r="O36" s="535"/>
      <c r="P36" s="43"/>
      <c r="Q36" s="539"/>
      <c r="R36" s="637" t="str">
        <f t="shared" si="15"/>
        <v/>
      </c>
      <c r="S36" s="401"/>
      <c r="T36" s="550"/>
      <c r="V36" s="215"/>
      <c r="W36" s="3"/>
      <c r="X36" s="46"/>
      <c r="Y36" s="49"/>
      <c r="Z36" s="49"/>
      <c r="AA36" s="49"/>
      <c r="AB36" s="99"/>
      <c r="AC36" s="215"/>
      <c r="AD36" s="152"/>
      <c r="AE36" s="150"/>
      <c r="AF36" s="154"/>
    </row>
    <row r="37" spans="2:32" ht="18" customHeight="1">
      <c r="B37" s="8"/>
      <c r="C37" s="5"/>
      <c r="D37" s="5"/>
      <c r="E37" s="480"/>
      <c r="F37" s="587"/>
      <c r="G37" s="535"/>
      <c r="H37" s="7"/>
      <c r="I37" s="3"/>
      <c r="J37" s="8"/>
      <c r="K37" s="9"/>
      <c r="L37" s="9"/>
      <c r="M37" s="9"/>
      <c r="N37" s="480"/>
      <c r="O37" s="534"/>
      <c r="P37" s="7"/>
      <c r="Q37" s="506"/>
      <c r="R37" s="637" t="str">
        <f t="shared" si="15"/>
        <v/>
      </c>
      <c r="S37" s="464"/>
      <c r="T37" s="550"/>
      <c r="V37" s="215"/>
      <c r="W37" s="3"/>
      <c r="X37" s="46"/>
      <c r="Y37" s="49"/>
      <c r="Z37" s="49"/>
      <c r="AA37" s="49"/>
      <c r="AB37" s="99"/>
      <c r="AC37" s="215"/>
      <c r="AD37" s="152"/>
      <c r="AE37" s="150"/>
      <c r="AF37" s="154"/>
    </row>
    <row r="38" spans="2:32" ht="18" customHeight="1">
      <c r="B38" s="8"/>
      <c r="C38" s="5"/>
      <c r="D38" s="5"/>
      <c r="E38" s="480"/>
      <c r="F38" s="587"/>
      <c r="G38" s="535"/>
      <c r="H38" s="7"/>
      <c r="I38" s="3"/>
      <c r="J38" s="8"/>
      <c r="K38" s="9"/>
      <c r="L38" s="9"/>
      <c r="M38" s="9"/>
      <c r="N38" s="480"/>
      <c r="O38" s="535"/>
      <c r="P38" s="43"/>
      <c r="Q38" s="539"/>
      <c r="R38" s="637" t="str">
        <f t="shared" si="15"/>
        <v/>
      </c>
      <c r="S38" s="401"/>
      <c r="T38" s="550"/>
      <c r="V38" s="215"/>
      <c r="W38" s="3"/>
      <c r="X38" s="46"/>
      <c r="Y38" s="49"/>
      <c r="Z38" s="49"/>
      <c r="AA38" s="49"/>
      <c r="AB38" s="99"/>
      <c r="AC38" s="215"/>
      <c r="AD38" s="152"/>
      <c r="AE38" s="150"/>
      <c r="AF38" s="154"/>
    </row>
    <row r="39" spans="2:32" ht="18" customHeight="1">
      <c r="B39" s="8"/>
      <c r="C39" s="5"/>
      <c r="D39" s="5"/>
      <c r="E39" s="480"/>
      <c r="F39" s="587"/>
      <c r="G39" s="535"/>
      <c r="H39" s="7"/>
      <c r="I39" s="3"/>
      <c r="J39" s="8"/>
      <c r="K39" s="9"/>
      <c r="L39" s="9"/>
      <c r="M39" s="9"/>
      <c r="N39" s="480"/>
      <c r="O39" s="535"/>
      <c r="P39" s="43"/>
      <c r="Q39" s="539"/>
      <c r="R39" s="637" t="str">
        <f t="shared" si="15"/>
        <v/>
      </c>
      <c r="S39" s="401"/>
      <c r="T39" s="550"/>
      <c r="V39" s="215"/>
      <c r="W39" s="3"/>
      <c r="X39" s="46"/>
      <c r="Y39" s="49"/>
      <c r="Z39" s="49"/>
      <c r="AA39" s="49"/>
      <c r="AB39" s="99"/>
      <c r="AC39" s="215"/>
      <c r="AD39" s="152"/>
      <c r="AE39" s="150"/>
      <c r="AF39" s="154"/>
    </row>
    <row r="40" spans="2:32" ht="18" customHeight="1">
      <c r="B40" s="8"/>
      <c r="C40" s="5"/>
      <c r="D40" s="5"/>
      <c r="E40" s="480"/>
      <c r="F40" s="587"/>
      <c r="G40" s="535"/>
      <c r="H40" s="7"/>
      <c r="I40" s="3"/>
      <c r="J40" s="8"/>
      <c r="K40" s="9"/>
      <c r="L40" s="9"/>
      <c r="M40" s="9"/>
      <c r="N40" s="480"/>
      <c r="O40" s="535"/>
      <c r="P40" s="507"/>
      <c r="Q40" s="539"/>
      <c r="R40" s="637" t="str">
        <f t="shared" si="15"/>
        <v/>
      </c>
      <c r="S40" s="401"/>
      <c r="T40" s="550"/>
      <c r="V40" s="215"/>
      <c r="W40" s="3"/>
      <c r="X40" s="46"/>
      <c r="Y40" s="49"/>
      <c r="Z40" s="49"/>
      <c r="AA40" s="49"/>
      <c r="AB40" s="99"/>
      <c r="AC40" s="215"/>
      <c r="AD40" s="152"/>
      <c r="AE40" s="150"/>
      <c r="AF40" s="154"/>
    </row>
    <row r="41" spans="2:32" ht="18" customHeight="1">
      <c r="B41" s="8"/>
      <c r="C41" s="5"/>
      <c r="D41" s="5"/>
      <c r="E41" s="480"/>
      <c r="F41" s="587"/>
      <c r="G41" s="535"/>
      <c r="H41" s="7"/>
      <c r="I41" s="3"/>
      <c r="J41" s="8"/>
      <c r="K41" s="9"/>
      <c r="L41" s="9"/>
      <c r="M41" s="9"/>
      <c r="N41" s="480"/>
      <c r="O41" s="535"/>
      <c r="P41" s="507"/>
      <c r="Q41" s="539"/>
      <c r="R41" s="637" t="str">
        <f t="shared" si="15"/>
        <v/>
      </c>
      <c r="S41" s="401"/>
      <c r="T41" s="550"/>
      <c r="V41" s="215"/>
      <c r="W41" s="3"/>
      <c r="X41" s="46"/>
      <c r="Y41" s="49"/>
      <c r="Z41" s="49"/>
      <c r="AA41" s="49"/>
      <c r="AB41" s="99"/>
      <c r="AC41" s="215"/>
      <c r="AD41" s="152"/>
      <c r="AE41" s="150"/>
      <c r="AF41" s="154"/>
    </row>
    <row r="42" spans="2:32" ht="18" customHeight="1">
      <c r="B42" s="8"/>
      <c r="C42" s="5"/>
      <c r="D42" s="5"/>
      <c r="E42" s="480"/>
      <c r="F42" s="587"/>
      <c r="G42" s="535"/>
      <c r="H42" s="7"/>
      <c r="I42" s="3"/>
      <c r="J42" s="8"/>
      <c r="K42" s="9"/>
      <c r="L42" s="9"/>
      <c r="M42" s="9"/>
      <c r="N42" s="480"/>
      <c r="O42" s="535"/>
      <c r="P42" s="43"/>
      <c r="Q42" s="539"/>
      <c r="R42" s="637" t="str">
        <f t="shared" si="15"/>
        <v/>
      </c>
      <c r="S42" s="401"/>
      <c r="T42" s="550"/>
      <c r="V42" s="215"/>
      <c r="W42" s="3"/>
      <c r="X42" s="46"/>
      <c r="Y42" s="49"/>
      <c r="Z42" s="49"/>
      <c r="AA42" s="49"/>
      <c r="AB42" s="99"/>
      <c r="AC42" s="215"/>
      <c r="AD42" s="152"/>
      <c r="AE42" s="150"/>
      <c r="AF42" s="154"/>
    </row>
    <row r="43" spans="2:32" ht="18" customHeight="1">
      <c r="B43" s="8"/>
      <c r="C43" s="5"/>
      <c r="D43" s="5"/>
      <c r="E43" s="480"/>
      <c r="F43" s="587"/>
      <c r="G43" s="535"/>
      <c r="H43" s="7"/>
      <c r="I43" s="3"/>
      <c r="J43" s="8"/>
      <c r="K43" s="9"/>
      <c r="L43" s="9"/>
      <c r="M43" s="9"/>
      <c r="N43" s="480"/>
      <c r="O43" s="535"/>
      <c r="P43" s="43"/>
      <c r="Q43" s="539"/>
      <c r="R43" s="637" t="str">
        <f t="shared" si="15"/>
        <v/>
      </c>
      <c r="S43" s="401"/>
      <c r="T43" s="551"/>
      <c r="V43" s="215"/>
      <c r="W43" s="3"/>
      <c r="X43" s="46"/>
      <c r="Y43" s="49"/>
      <c r="Z43" s="49"/>
      <c r="AA43" s="49"/>
      <c r="AB43" s="99"/>
      <c r="AC43" s="215"/>
      <c r="AD43" s="152"/>
      <c r="AE43" s="150"/>
      <c r="AF43" s="154"/>
    </row>
    <row r="44" spans="2:32" ht="18" customHeight="1">
      <c r="B44" s="8"/>
      <c r="C44" s="5"/>
      <c r="D44" s="5"/>
      <c r="E44" s="480"/>
      <c r="F44" s="587"/>
      <c r="G44" s="535"/>
      <c r="H44" s="7"/>
      <c r="I44" s="3"/>
      <c r="J44" s="8"/>
      <c r="K44" s="9"/>
      <c r="L44" s="9"/>
      <c r="M44" s="9"/>
      <c r="N44" s="480"/>
      <c r="O44" s="535"/>
      <c r="P44" s="43"/>
      <c r="Q44" s="539"/>
      <c r="R44" s="637" t="str">
        <f t="shared" si="15"/>
        <v/>
      </c>
      <c r="S44" s="401"/>
      <c r="T44" s="551"/>
      <c r="V44" s="215"/>
      <c r="W44" s="3"/>
      <c r="X44" s="46"/>
      <c r="Y44" s="49"/>
      <c r="Z44" s="49"/>
      <c r="AA44" s="49"/>
      <c r="AB44" s="99"/>
      <c r="AC44" s="215"/>
      <c r="AD44" s="152"/>
      <c r="AE44" s="150"/>
      <c r="AF44" s="154"/>
    </row>
    <row r="45" spans="2:32" ht="18" customHeight="1">
      <c r="B45" s="8"/>
      <c r="C45" s="5"/>
      <c r="D45" s="5"/>
      <c r="E45" s="480"/>
      <c r="F45" s="587"/>
      <c r="G45" s="535"/>
      <c r="H45" s="7"/>
      <c r="I45" s="3"/>
      <c r="J45" s="8"/>
      <c r="K45" s="9"/>
      <c r="L45" s="9"/>
      <c r="M45" s="9"/>
      <c r="N45" s="480"/>
      <c r="O45" s="535"/>
      <c r="P45" s="43"/>
      <c r="Q45" s="579"/>
      <c r="R45" s="637" t="str">
        <f t="shared" si="15"/>
        <v/>
      </c>
      <c r="S45" s="401"/>
      <c r="T45" s="551"/>
      <c r="V45" s="215"/>
      <c r="W45" s="3"/>
      <c r="X45" s="46"/>
      <c r="Y45" s="49"/>
      <c r="Z45" s="49"/>
      <c r="AA45" s="49"/>
      <c r="AB45" s="99"/>
      <c r="AC45" s="215"/>
      <c r="AD45" s="152"/>
      <c r="AE45" s="150"/>
      <c r="AF45" s="154"/>
    </row>
    <row r="46" spans="2:32" ht="18" customHeight="1">
      <c r="B46" s="8"/>
      <c r="C46" s="5"/>
      <c r="D46" s="5"/>
      <c r="E46" s="480"/>
      <c r="F46" s="587"/>
      <c r="G46" s="535"/>
      <c r="H46" s="7"/>
      <c r="I46" s="3"/>
      <c r="J46" s="4"/>
      <c r="K46" s="9"/>
      <c r="L46" s="9"/>
      <c r="M46" s="9"/>
      <c r="N46" s="480"/>
      <c r="O46" s="535"/>
      <c r="P46" s="43"/>
      <c r="Q46" s="579"/>
      <c r="R46" s="637" t="str">
        <f t="shared" si="15"/>
        <v/>
      </c>
      <c r="S46" s="401"/>
      <c r="T46" s="551"/>
      <c r="V46" s="215"/>
      <c r="W46" s="3"/>
      <c r="X46" s="46"/>
      <c r="Y46" s="49"/>
      <c r="Z46" s="49"/>
      <c r="AA46" s="49"/>
      <c r="AB46" s="99"/>
      <c r="AC46" s="215"/>
      <c r="AD46" s="152"/>
      <c r="AE46" s="150"/>
      <c r="AF46" s="154"/>
    </row>
    <row r="47" spans="2:32" ht="18" customHeight="1">
      <c r="B47" s="8"/>
      <c r="C47" s="5"/>
      <c r="D47" s="5"/>
      <c r="E47" s="480"/>
      <c r="F47" s="587"/>
      <c r="G47" s="535"/>
      <c r="H47" s="7"/>
      <c r="I47" s="3"/>
      <c r="J47" s="4"/>
      <c r="K47" s="9"/>
      <c r="L47" s="9"/>
      <c r="M47" s="9"/>
      <c r="N47" s="480"/>
      <c r="O47" s="535"/>
      <c r="P47" s="43"/>
      <c r="Q47" s="579"/>
      <c r="R47" s="637" t="str">
        <f t="shared" si="15"/>
        <v/>
      </c>
      <c r="S47" s="401"/>
      <c r="T47" s="551"/>
      <c r="V47" s="215"/>
      <c r="W47" s="3"/>
      <c r="X47" s="46"/>
      <c r="Y47" s="49"/>
      <c r="Z47" s="49"/>
      <c r="AA47" s="49"/>
      <c r="AB47" s="99"/>
      <c r="AC47" s="215"/>
      <c r="AD47" s="152"/>
      <c r="AE47" s="150"/>
      <c r="AF47" s="154"/>
    </row>
    <row r="48" spans="2:32" ht="18" customHeight="1">
      <c r="B48" s="8"/>
      <c r="C48" s="5"/>
      <c r="D48" s="5"/>
      <c r="E48" s="480"/>
      <c r="F48" s="587"/>
      <c r="G48" s="535"/>
      <c r="H48" s="7"/>
      <c r="I48" s="3"/>
      <c r="J48" s="4"/>
      <c r="K48" s="9"/>
      <c r="L48" s="9"/>
      <c r="M48" s="9"/>
      <c r="N48" s="480"/>
      <c r="O48" s="535"/>
      <c r="P48" s="43"/>
      <c r="Q48" s="579"/>
      <c r="R48" s="637" t="str">
        <f t="shared" si="15"/>
        <v/>
      </c>
      <c r="S48" s="401"/>
      <c r="T48" s="551"/>
      <c r="V48" s="215"/>
      <c r="W48" s="3"/>
      <c r="X48" s="46"/>
      <c r="Y48" s="49"/>
      <c r="Z48" s="49"/>
      <c r="AA48" s="49"/>
      <c r="AB48" s="99"/>
      <c r="AC48" s="215"/>
      <c r="AD48" s="152"/>
      <c r="AE48" s="150"/>
      <c r="AF48" s="154"/>
    </row>
    <row r="49" spans="2:32" ht="18" customHeight="1">
      <c r="B49" s="8"/>
      <c r="C49" s="5"/>
      <c r="D49" s="5"/>
      <c r="E49" s="480"/>
      <c r="F49" s="587"/>
      <c r="G49" s="535"/>
      <c r="H49" s="7"/>
      <c r="I49" s="3"/>
      <c r="J49" s="4"/>
      <c r="K49" s="9"/>
      <c r="L49" s="9"/>
      <c r="M49" s="9"/>
      <c r="N49" s="480"/>
      <c r="O49" s="535"/>
      <c r="P49" s="43"/>
      <c r="Q49" s="579"/>
      <c r="R49" s="637" t="str">
        <f t="shared" si="15"/>
        <v/>
      </c>
      <c r="S49" s="401"/>
      <c r="T49" s="551"/>
      <c r="V49" s="215"/>
      <c r="W49" s="3"/>
      <c r="X49" s="46"/>
      <c r="Y49" s="49"/>
      <c r="Z49" s="49"/>
      <c r="AA49" s="49"/>
      <c r="AB49" s="99"/>
      <c r="AC49" s="215"/>
      <c r="AD49" s="152"/>
      <c r="AE49" s="150"/>
      <c r="AF49" s="154"/>
    </row>
    <row r="50" spans="2:32" ht="18" customHeight="1">
      <c r="B50" s="8"/>
      <c r="C50" s="5"/>
      <c r="D50" s="5"/>
      <c r="E50" s="480"/>
      <c r="F50" s="587"/>
      <c r="G50" s="535"/>
      <c r="H50" s="7"/>
      <c r="I50" s="3"/>
      <c r="J50" s="4"/>
      <c r="K50" s="9"/>
      <c r="L50" s="9"/>
      <c r="M50" s="9"/>
      <c r="N50" s="480"/>
      <c r="O50" s="535"/>
      <c r="P50" s="43"/>
      <c r="Q50" s="579"/>
      <c r="R50" s="637" t="str">
        <f t="shared" si="15"/>
        <v/>
      </c>
      <c r="S50" s="401"/>
      <c r="T50" s="551"/>
      <c r="V50" s="215"/>
      <c r="W50" s="3"/>
      <c r="X50" s="46"/>
      <c r="Y50" s="49"/>
      <c r="Z50" s="49"/>
      <c r="AA50" s="49"/>
      <c r="AB50" s="99"/>
      <c r="AC50" s="215"/>
      <c r="AD50" s="152"/>
      <c r="AE50" s="150"/>
      <c r="AF50" s="154"/>
    </row>
    <row r="51" spans="2:32" ht="18" customHeight="1">
      <c r="B51" s="8"/>
      <c r="C51" s="5"/>
      <c r="D51" s="5"/>
      <c r="E51" s="480"/>
      <c r="F51" s="587"/>
      <c r="G51" s="535"/>
      <c r="H51" s="7"/>
      <c r="I51" s="3"/>
      <c r="J51" s="4"/>
      <c r="K51" s="9"/>
      <c r="L51" s="9"/>
      <c r="M51" s="9"/>
      <c r="N51" s="480"/>
      <c r="O51" s="535"/>
      <c r="P51" s="43"/>
      <c r="Q51" s="579"/>
      <c r="R51" s="637" t="str">
        <f t="shared" si="15"/>
        <v/>
      </c>
      <c r="S51" s="401"/>
      <c r="T51" s="551"/>
      <c r="V51" s="215"/>
      <c r="W51" s="3"/>
      <c r="X51" s="46"/>
      <c r="Y51" s="49"/>
      <c r="Z51" s="49"/>
      <c r="AA51" s="49"/>
      <c r="AB51" s="99"/>
      <c r="AC51" s="215"/>
      <c r="AD51" s="152"/>
      <c r="AE51" s="150"/>
      <c r="AF51" s="154"/>
    </row>
    <row r="52" spans="2:32" ht="18" customHeight="1">
      <c r="B52" s="8"/>
      <c r="C52" s="5"/>
      <c r="D52" s="5"/>
      <c r="E52" s="480"/>
      <c r="F52" s="587"/>
      <c r="G52" s="535"/>
      <c r="H52" s="7"/>
      <c r="I52" s="3"/>
      <c r="J52" s="4"/>
      <c r="K52" s="9"/>
      <c r="L52" s="9"/>
      <c r="M52" s="9"/>
      <c r="N52" s="480"/>
      <c r="O52" s="535"/>
      <c r="P52" s="43"/>
      <c r="Q52" s="579"/>
      <c r="R52" s="637" t="str">
        <f t="shared" si="15"/>
        <v/>
      </c>
      <c r="S52" s="401"/>
      <c r="T52" s="551"/>
      <c r="V52" s="215"/>
      <c r="W52" s="3"/>
      <c r="X52" s="46"/>
      <c r="Y52" s="49"/>
      <c r="Z52" s="49"/>
      <c r="AA52" s="49"/>
      <c r="AB52" s="99"/>
      <c r="AC52" s="215"/>
      <c r="AD52" s="152"/>
      <c r="AE52" s="150"/>
      <c r="AF52" s="154"/>
    </row>
    <row r="53" spans="2:32" ht="18" customHeight="1">
      <c r="B53" s="8"/>
      <c r="C53" s="5"/>
      <c r="D53" s="5"/>
      <c r="E53" s="480"/>
      <c r="F53" s="587"/>
      <c r="G53" s="535"/>
      <c r="H53" s="7"/>
      <c r="I53" s="3"/>
      <c r="J53" s="4"/>
      <c r="K53" s="9"/>
      <c r="L53" s="9"/>
      <c r="M53" s="9"/>
      <c r="N53" s="480"/>
      <c r="O53" s="535"/>
      <c r="P53" s="43"/>
      <c r="Q53" s="579"/>
      <c r="R53" s="637" t="str">
        <f t="shared" si="15"/>
        <v/>
      </c>
      <c r="S53" s="401"/>
      <c r="T53" s="551"/>
      <c r="V53" s="215"/>
      <c r="W53" s="3"/>
      <c r="X53" s="46"/>
      <c r="Y53" s="49"/>
      <c r="Z53" s="49"/>
      <c r="AA53" s="49"/>
      <c r="AB53" s="99"/>
      <c r="AC53" s="215"/>
      <c r="AD53" s="152"/>
      <c r="AE53" s="150"/>
      <c r="AF53" s="154"/>
    </row>
    <row r="54" spans="2:32" ht="18" customHeight="1">
      <c r="B54" s="46"/>
      <c r="C54" s="79"/>
      <c r="D54" s="79"/>
      <c r="E54" s="79"/>
      <c r="F54" s="79"/>
      <c r="G54" s="77"/>
      <c r="H54" s="78"/>
      <c r="I54" s="3"/>
      <c r="J54" s="76"/>
      <c r="K54" s="49"/>
      <c r="L54" s="49"/>
      <c r="M54" s="49"/>
      <c r="N54" s="77"/>
      <c r="O54" s="77"/>
      <c r="P54" s="77"/>
      <c r="Q54" s="77"/>
      <c r="R54" s="78"/>
      <c r="S54" s="78"/>
      <c r="T54" s="78"/>
      <c r="V54" s="150"/>
      <c r="W54" s="3"/>
      <c r="X54" s="46"/>
      <c r="Y54" s="49"/>
      <c r="Z54" s="49"/>
      <c r="AA54" s="49"/>
      <c r="AB54" s="99"/>
      <c r="AC54" s="151"/>
      <c r="AD54" s="152"/>
      <c r="AE54" s="150"/>
      <c r="AF54" s="154"/>
    </row>
    <row r="55" spans="2:32" ht="19.899999999999999" customHeight="1">
      <c r="B55" s="46"/>
      <c r="C55" s="49"/>
      <c r="D55" s="49"/>
      <c r="E55" s="49"/>
      <c r="F55" s="49"/>
      <c r="G55" s="99"/>
      <c r="H55" s="50"/>
      <c r="I55" s="3"/>
      <c r="J55" s="46"/>
      <c r="K55" s="101" t="s">
        <v>216</v>
      </c>
      <c r="L55" s="86">
        <f>예산!K40</f>
        <v>0</v>
      </c>
      <c r="M55" s="49"/>
      <c r="N55" s="99"/>
      <c r="O55" s="99"/>
      <c r="P55" s="99"/>
      <c r="Q55" s="99"/>
      <c r="R55" s="469"/>
      <c r="S55" s="483"/>
      <c r="T55" s="50"/>
      <c r="V55" s="150"/>
      <c r="W55" s="3"/>
      <c r="Y55" s="101"/>
      <c r="Z55" s="216"/>
      <c r="AA55" s="149"/>
      <c r="AB55" s="99"/>
      <c r="AC55" s="151"/>
      <c r="AD55" s="152"/>
      <c r="AE55" s="150"/>
      <c r="AF55" s="152"/>
    </row>
    <row r="56" spans="2:32" ht="19.899999999999999" customHeight="1" thickBot="1">
      <c r="B56" s="87" t="str">
        <f>'1월'!B56</f>
        <v>부가수입</v>
      </c>
      <c r="C56" s="85">
        <f>SUM($H$58:$H$145)</f>
        <v>0</v>
      </c>
      <c r="D56" s="81"/>
      <c r="E56" s="81"/>
      <c r="F56" s="81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84"/>
      <c r="O56" s="84"/>
      <c r="P56" s="84"/>
      <c r="Q56" s="84"/>
      <c r="R56" s="469"/>
      <c r="S56" s="483"/>
      <c r="T56" s="428"/>
      <c r="V56" s="168"/>
      <c r="W56" s="40"/>
      <c r="X56" s="157"/>
      <c r="Y56" s="101"/>
      <c r="Z56" s="217"/>
      <c r="AA56" s="149"/>
      <c r="AB56" s="84"/>
      <c r="AC56" s="172"/>
      <c r="AD56" s="161"/>
      <c r="AE56" s="168"/>
      <c r="AF56" s="162"/>
    </row>
    <row r="57" spans="2:32" ht="19.899999999999999" customHeight="1" thickBot="1">
      <c r="B57" s="37" t="s">
        <v>0</v>
      </c>
      <c r="C57" s="38" t="s">
        <v>8</v>
      </c>
      <c r="D57" s="38" t="s">
        <v>27</v>
      </c>
      <c r="E57" s="39"/>
      <c r="F57" s="589" t="s">
        <v>28</v>
      </c>
      <c r="G57" s="37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564" t="s">
        <v>258</v>
      </c>
      <c r="Q57" s="564" t="s">
        <v>271</v>
      </c>
      <c r="R57" s="38" t="s">
        <v>257</v>
      </c>
      <c r="S57" s="38" t="s">
        <v>214</v>
      </c>
      <c r="T57" s="39" t="s">
        <v>67</v>
      </c>
      <c r="V57" s="169"/>
      <c r="W57" s="40"/>
      <c r="X57" s="58"/>
      <c r="Y57" s="58"/>
      <c r="Z57" s="58"/>
      <c r="AA57" s="58"/>
      <c r="AB57" s="58"/>
      <c r="AC57" s="173"/>
      <c r="AD57" s="58"/>
      <c r="AE57" s="169"/>
      <c r="AF57" s="58"/>
    </row>
    <row r="58" spans="2:32" ht="18" customHeight="1">
      <c r="B58" s="8"/>
      <c r="C58" s="5"/>
      <c r="D58" s="5"/>
      <c r="E58" s="480"/>
      <c r="F58" s="571"/>
      <c r="G58" s="535"/>
      <c r="H58" s="7"/>
      <c r="I58" s="3"/>
      <c r="J58" s="405"/>
      <c r="K58" s="406"/>
      <c r="L58" s="406"/>
      <c r="M58" s="406"/>
      <c r="N58" s="531"/>
      <c r="O58" s="533"/>
      <c r="P58" s="583"/>
      <c r="Q58" s="583"/>
      <c r="R58" s="407" t="str">
        <f>IF(P58="","",P58-Q58)</f>
        <v/>
      </c>
      <c r="S58" s="407" t="str">
        <f>IF(R58="","",L55-R58)</f>
        <v/>
      </c>
      <c r="T58" s="581"/>
      <c r="V58" s="215"/>
      <c r="W58" s="3"/>
      <c r="X58" s="46"/>
      <c r="Y58" s="49"/>
      <c r="Z58" s="49"/>
      <c r="AA58" s="49"/>
      <c r="AB58" s="99"/>
      <c r="AC58" s="215"/>
      <c r="AD58" s="152"/>
      <c r="AE58" s="215"/>
      <c r="AF58" s="154"/>
    </row>
    <row r="59" spans="2:32" ht="18" customHeight="1">
      <c r="B59" s="8"/>
      <c r="C59" s="5"/>
      <c r="D59" s="5"/>
      <c r="E59" s="480"/>
      <c r="F59" s="571"/>
      <c r="G59" s="535"/>
      <c r="H59" s="7"/>
      <c r="I59" s="3"/>
      <c r="J59" s="4"/>
      <c r="K59" s="5"/>
      <c r="L59" s="5"/>
      <c r="M59" s="5"/>
      <c r="N59" s="480"/>
      <c r="O59" s="535"/>
      <c r="P59" s="507"/>
      <c r="Q59" s="507"/>
      <c r="R59" s="291" t="str">
        <f t="shared" ref="R59:R77" si="16">IF(P59="","",P59-Q59)</f>
        <v/>
      </c>
      <c r="S59" s="291" t="str">
        <f>IF(R59="","",S58-R59)</f>
        <v/>
      </c>
      <c r="T59" s="468"/>
      <c r="V59" s="215"/>
      <c r="W59" s="3"/>
      <c r="X59" s="46"/>
      <c r="Y59" s="49"/>
      <c r="Z59" s="49"/>
      <c r="AA59" s="49"/>
      <c r="AB59" s="99"/>
      <c r="AC59" s="215"/>
      <c r="AD59" s="152"/>
      <c r="AE59" s="215"/>
      <c r="AF59" s="154"/>
    </row>
    <row r="60" spans="2:32" ht="18" customHeight="1">
      <c r="B60" s="8"/>
      <c r="C60" s="5"/>
      <c r="D60" s="5"/>
      <c r="E60" s="480"/>
      <c r="F60" s="571"/>
      <c r="G60" s="535"/>
      <c r="H60" s="7"/>
      <c r="I60" s="3"/>
      <c r="J60" s="4"/>
      <c r="K60" s="5"/>
      <c r="L60" s="5"/>
      <c r="M60" s="5"/>
      <c r="N60" s="480"/>
      <c r="O60" s="535"/>
      <c r="P60" s="507"/>
      <c r="Q60" s="507"/>
      <c r="R60" s="291" t="str">
        <f t="shared" si="16"/>
        <v/>
      </c>
      <c r="S60" s="291" t="str">
        <f t="shared" ref="S60:S77" si="17">IF(R60="","",S59-R60)</f>
        <v/>
      </c>
      <c r="T60" s="468"/>
      <c r="V60" s="215"/>
      <c r="W60" s="3"/>
      <c r="X60" s="46"/>
      <c r="Y60" s="49"/>
      <c r="Z60" s="49"/>
      <c r="AA60" s="49"/>
      <c r="AB60" s="99"/>
      <c r="AC60" s="215"/>
      <c r="AD60" s="152"/>
      <c r="AE60" s="215"/>
      <c r="AF60" s="154"/>
    </row>
    <row r="61" spans="2:32" ht="18" customHeight="1">
      <c r="B61" s="8"/>
      <c r="C61" s="5"/>
      <c r="D61" s="5"/>
      <c r="E61" s="480"/>
      <c r="F61" s="571"/>
      <c r="G61" s="535"/>
      <c r="H61" s="7"/>
      <c r="I61" s="3"/>
      <c r="J61" s="4"/>
      <c r="K61" s="5"/>
      <c r="L61" s="5"/>
      <c r="M61" s="5"/>
      <c r="N61" s="480"/>
      <c r="O61" s="535"/>
      <c r="P61" s="507"/>
      <c r="Q61" s="507"/>
      <c r="R61" s="291" t="str">
        <f t="shared" si="16"/>
        <v/>
      </c>
      <c r="S61" s="291" t="str">
        <f t="shared" si="17"/>
        <v/>
      </c>
      <c r="T61" s="468"/>
      <c r="V61" s="215"/>
      <c r="W61" s="3"/>
      <c r="X61" s="46"/>
      <c r="Y61" s="49"/>
      <c r="Z61" s="49"/>
      <c r="AA61" s="49"/>
      <c r="AB61" s="99"/>
      <c r="AC61" s="215"/>
      <c r="AD61" s="152"/>
      <c r="AE61" s="215"/>
      <c r="AF61" s="154"/>
    </row>
    <row r="62" spans="2:32" ht="18" customHeight="1">
      <c r="B62" s="8"/>
      <c r="C62" s="5"/>
      <c r="D62" s="5"/>
      <c r="E62" s="480"/>
      <c r="F62" s="571"/>
      <c r="G62" s="535"/>
      <c r="H62" s="7"/>
      <c r="I62" s="3"/>
      <c r="J62" s="4"/>
      <c r="K62" s="5"/>
      <c r="L62" s="5"/>
      <c r="M62" s="5"/>
      <c r="N62" s="480"/>
      <c r="O62" s="535"/>
      <c r="P62" s="507"/>
      <c r="Q62" s="507"/>
      <c r="R62" s="291" t="str">
        <f t="shared" si="16"/>
        <v/>
      </c>
      <c r="S62" s="291" t="str">
        <f t="shared" si="17"/>
        <v/>
      </c>
      <c r="T62" s="468"/>
      <c r="V62" s="215"/>
      <c r="W62" s="3"/>
      <c r="X62" s="46"/>
      <c r="Y62" s="49"/>
      <c r="Z62" s="49"/>
      <c r="AA62" s="49"/>
      <c r="AB62" s="99"/>
      <c r="AC62" s="215"/>
      <c r="AD62" s="152"/>
      <c r="AE62" s="215"/>
      <c r="AF62" s="154"/>
    </row>
    <row r="63" spans="2:32" ht="18" customHeight="1">
      <c r="B63" s="8"/>
      <c r="C63" s="5"/>
      <c r="D63" s="5"/>
      <c r="E63" s="480"/>
      <c r="F63" s="571"/>
      <c r="G63" s="535"/>
      <c r="H63" s="7"/>
      <c r="I63" s="3"/>
      <c r="J63" s="4"/>
      <c r="K63" s="5"/>
      <c r="L63" s="5"/>
      <c r="M63" s="5"/>
      <c r="N63" s="480"/>
      <c r="O63" s="535"/>
      <c r="P63" s="43"/>
      <c r="Q63" s="507"/>
      <c r="R63" s="291" t="str">
        <f t="shared" si="16"/>
        <v/>
      </c>
      <c r="S63" s="291" t="str">
        <f t="shared" si="17"/>
        <v/>
      </c>
      <c r="T63" s="467"/>
      <c r="V63" s="215"/>
      <c r="W63" s="3"/>
      <c r="X63" s="46"/>
      <c r="Y63" s="49"/>
      <c r="Z63" s="49"/>
      <c r="AA63" s="49"/>
      <c r="AB63" s="99"/>
      <c r="AC63" s="215"/>
      <c r="AD63" s="152"/>
      <c r="AE63" s="215"/>
      <c r="AF63" s="154"/>
    </row>
    <row r="64" spans="2:32" ht="18" customHeight="1">
      <c r="B64" s="8"/>
      <c r="C64" s="5"/>
      <c r="D64" s="5"/>
      <c r="E64" s="480"/>
      <c r="F64" s="571"/>
      <c r="G64" s="535"/>
      <c r="H64" s="7"/>
      <c r="I64" s="3"/>
      <c r="J64" s="4"/>
      <c r="K64" s="5"/>
      <c r="L64" s="5"/>
      <c r="M64" s="5"/>
      <c r="N64" s="480"/>
      <c r="O64" s="535"/>
      <c r="P64" s="507"/>
      <c r="Q64" s="507"/>
      <c r="R64" s="291" t="str">
        <f t="shared" si="16"/>
        <v/>
      </c>
      <c r="S64" s="291" t="str">
        <f t="shared" si="17"/>
        <v/>
      </c>
      <c r="T64" s="468"/>
      <c r="V64" s="215"/>
      <c r="W64" s="3"/>
      <c r="X64" s="46"/>
      <c r="Y64" s="49"/>
      <c r="Z64" s="49"/>
      <c r="AA64" s="49"/>
      <c r="AB64" s="99"/>
      <c r="AC64" s="215"/>
      <c r="AD64" s="152"/>
      <c r="AE64" s="215"/>
      <c r="AF64" s="154"/>
    </row>
    <row r="65" spans="2:32" ht="18" customHeight="1">
      <c r="B65" s="8"/>
      <c r="C65" s="5"/>
      <c r="D65" s="5"/>
      <c r="E65" s="480"/>
      <c r="F65" s="571"/>
      <c r="G65" s="535"/>
      <c r="H65" s="7"/>
      <c r="I65" s="3"/>
      <c r="J65" s="4"/>
      <c r="K65" s="5"/>
      <c r="L65" s="5"/>
      <c r="M65" s="5"/>
      <c r="N65" s="480"/>
      <c r="O65" s="535"/>
      <c r="P65" s="507"/>
      <c r="Q65" s="507"/>
      <c r="R65" s="291" t="str">
        <f t="shared" si="16"/>
        <v/>
      </c>
      <c r="S65" s="291" t="str">
        <f t="shared" si="17"/>
        <v/>
      </c>
      <c r="T65" s="468"/>
      <c r="V65" s="215"/>
      <c r="W65" s="3"/>
      <c r="X65" s="46"/>
      <c r="Y65" s="49"/>
      <c r="Z65" s="49"/>
      <c r="AA65" s="49"/>
      <c r="AB65" s="99"/>
      <c r="AC65" s="215"/>
      <c r="AD65" s="152"/>
      <c r="AE65" s="215"/>
      <c r="AF65" s="154"/>
    </row>
    <row r="66" spans="2:32" ht="18" customHeight="1">
      <c r="B66" s="8"/>
      <c r="C66" s="5"/>
      <c r="D66" s="5"/>
      <c r="E66" s="480"/>
      <c r="F66" s="571"/>
      <c r="G66" s="535"/>
      <c r="H66" s="7"/>
      <c r="I66" s="3"/>
      <c r="J66" s="4"/>
      <c r="K66" s="5"/>
      <c r="L66" s="5"/>
      <c r="M66" s="5"/>
      <c r="N66" s="480"/>
      <c r="O66" s="535"/>
      <c r="P66" s="507"/>
      <c r="Q66" s="507"/>
      <c r="R66" s="291" t="str">
        <f t="shared" si="16"/>
        <v/>
      </c>
      <c r="S66" s="291" t="str">
        <f t="shared" si="17"/>
        <v/>
      </c>
      <c r="T66" s="468"/>
      <c r="V66" s="215"/>
      <c r="W66" s="3"/>
      <c r="X66" s="46"/>
      <c r="Y66" s="49"/>
      <c r="Z66" s="49"/>
      <c r="AA66" s="49"/>
      <c r="AB66" s="99"/>
      <c r="AC66" s="215"/>
      <c r="AD66" s="152"/>
      <c r="AE66" s="215"/>
      <c r="AF66" s="154"/>
    </row>
    <row r="67" spans="2:32" ht="18" customHeight="1">
      <c r="B67" s="8"/>
      <c r="C67" s="5"/>
      <c r="D67" s="5"/>
      <c r="E67" s="480"/>
      <c r="F67" s="571"/>
      <c r="G67" s="535"/>
      <c r="H67" s="7"/>
      <c r="I67" s="3"/>
      <c r="J67" s="4"/>
      <c r="K67" s="5"/>
      <c r="L67" s="5"/>
      <c r="M67" s="5"/>
      <c r="N67" s="480"/>
      <c r="O67" s="535"/>
      <c r="P67" s="507"/>
      <c r="Q67" s="507"/>
      <c r="R67" s="291" t="str">
        <f t="shared" si="16"/>
        <v/>
      </c>
      <c r="S67" s="291" t="str">
        <f t="shared" si="17"/>
        <v/>
      </c>
      <c r="T67" s="468"/>
      <c r="V67" s="215"/>
      <c r="W67" s="3"/>
      <c r="X67" s="46"/>
      <c r="Y67" s="49"/>
      <c r="Z67" s="49"/>
      <c r="AA67" s="49"/>
      <c r="AB67" s="99"/>
      <c r="AC67" s="215"/>
      <c r="AD67" s="152"/>
      <c r="AE67" s="215"/>
      <c r="AF67" s="154"/>
    </row>
    <row r="68" spans="2:32" ht="18" customHeight="1">
      <c r="B68" s="8"/>
      <c r="C68" s="5"/>
      <c r="D68" s="5"/>
      <c r="E68" s="480"/>
      <c r="F68" s="571"/>
      <c r="G68" s="535"/>
      <c r="H68" s="7"/>
      <c r="I68" s="3"/>
      <c r="J68" s="4"/>
      <c r="K68" s="5"/>
      <c r="L68" s="5"/>
      <c r="M68" s="5"/>
      <c r="N68" s="480"/>
      <c r="O68" s="535"/>
      <c r="P68" s="507"/>
      <c r="Q68" s="507"/>
      <c r="R68" s="291" t="str">
        <f t="shared" si="16"/>
        <v/>
      </c>
      <c r="S68" s="291" t="str">
        <f t="shared" si="17"/>
        <v/>
      </c>
      <c r="T68" s="468"/>
      <c r="V68" s="215"/>
      <c r="W68" s="3"/>
      <c r="X68" s="46"/>
      <c r="Y68" s="49"/>
      <c r="Z68" s="49"/>
      <c r="AA68" s="49"/>
      <c r="AB68" s="99"/>
      <c r="AC68" s="215"/>
      <c r="AD68" s="152"/>
      <c r="AE68" s="215"/>
      <c r="AF68" s="154"/>
    </row>
    <row r="69" spans="2:32" ht="18" customHeight="1">
      <c r="B69" s="8"/>
      <c r="C69" s="5"/>
      <c r="D69" s="5"/>
      <c r="E69" s="480"/>
      <c r="F69" s="571"/>
      <c r="G69" s="535"/>
      <c r="H69" s="7"/>
      <c r="I69" s="3"/>
      <c r="J69" s="4"/>
      <c r="K69" s="5"/>
      <c r="L69" s="5"/>
      <c r="M69" s="5"/>
      <c r="N69" s="480"/>
      <c r="O69" s="535"/>
      <c r="P69" s="507"/>
      <c r="Q69" s="507"/>
      <c r="R69" s="291" t="str">
        <f t="shared" si="16"/>
        <v/>
      </c>
      <c r="S69" s="291" t="str">
        <f t="shared" si="17"/>
        <v/>
      </c>
      <c r="T69" s="468"/>
      <c r="V69" s="215"/>
      <c r="W69" s="3"/>
      <c r="X69" s="46"/>
      <c r="Y69" s="49"/>
      <c r="Z69" s="49"/>
      <c r="AA69" s="49"/>
      <c r="AB69" s="99"/>
      <c r="AC69" s="215"/>
      <c r="AD69" s="152"/>
      <c r="AE69" s="215"/>
      <c r="AF69" s="154"/>
    </row>
    <row r="70" spans="2:32" ht="18" customHeight="1">
      <c r="B70" s="8"/>
      <c r="C70" s="5"/>
      <c r="D70" s="5"/>
      <c r="E70" s="480"/>
      <c r="F70" s="571"/>
      <c r="G70" s="535"/>
      <c r="H70" s="7"/>
      <c r="I70" s="3"/>
      <c r="J70" s="4"/>
      <c r="K70" s="5"/>
      <c r="L70" s="5"/>
      <c r="M70" s="5"/>
      <c r="N70" s="480"/>
      <c r="O70" s="535"/>
      <c r="P70" s="507"/>
      <c r="Q70" s="507"/>
      <c r="R70" s="291" t="str">
        <f t="shared" si="16"/>
        <v/>
      </c>
      <c r="S70" s="291" t="str">
        <f t="shared" si="17"/>
        <v/>
      </c>
      <c r="T70" s="468"/>
      <c r="V70" s="215"/>
      <c r="W70" s="3"/>
      <c r="X70" s="46"/>
      <c r="Y70" s="49"/>
      <c r="Z70" s="49"/>
      <c r="AA70" s="49"/>
      <c r="AB70" s="99"/>
      <c r="AC70" s="215"/>
      <c r="AD70" s="152"/>
      <c r="AE70" s="215"/>
      <c r="AF70" s="154"/>
    </row>
    <row r="71" spans="2:32" ht="18" customHeight="1">
      <c r="B71" s="8"/>
      <c r="C71" s="5"/>
      <c r="D71" s="5"/>
      <c r="E71" s="480"/>
      <c r="F71" s="571"/>
      <c r="G71" s="535"/>
      <c r="H71" s="7"/>
      <c r="I71" s="3"/>
      <c r="J71" s="4"/>
      <c r="K71" s="5"/>
      <c r="L71" s="5"/>
      <c r="M71" s="5"/>
      <c r="N71" s="480"/>
      <c r="O71" s="535"/>
      <c r="P71" s="507"/>
      <c r="Q71" s="507"/>
      <c r="R71" s="291" t="str">
        <f t="shared" si="16"/>
        <v/>
      </c>
      <c r="S71" s="291" t="str">
        <f t="shared" si="17"/>
        <v/>
      </c>
      <c r="T71" s="468"/>
      <c r="V71" s="215"/>
      <c r="W71" s="3"/>
      <c r="X71" s="46"/>
      <c r="Y71" s="49"/>
      <c r="Z71" s="49"/>
      <c r="AA71" s="49"/>
      <c r="AB71" s="99"/>
      <c r="AC71" s="215"/>
      <c r="AD71" s="152"/>
      <c r="AE71" s="215"/>
      <c r="AF71" s="154"/>
    </row>
    <row r="72" spans="2:32" ht="18" customHeight="1">
      <c r="B72" s="8"/>
      <c r="C72" s="5"/>
      <c r="D72" s="5"/>
      <c r="E72" s="480"/>
      <c r="F72" s="571"/>
      <c r="G72" s="535"/>
      <c r="H72" s="7"/>
      <c r="I72" s="3"/>
      <c r="J72" s="4"/>
      <c r="K72" s="5"/>
      <c r="L72" s="5"/>
      <c r="M72" s="5"/>
      <c r="N72" s="480"/>
      <c r="O72" s="535"/>
      <c r="P72" s="507"/>
      <c r="Q72" s="507"/>
      <c r="R72" s="291" t="str">
        <f t="shared" si="16"/>
        <v/>
      </c>
      <c r="S72" s="291" t="str">
        <f t="shared" si="17"/>
        <v/>
      </c>
      <c r="T72" s="468"/>
      <c r="V72" s="215"/>
      <c r="W72" s="3"/>
      <c r="X72" s="46"/>
      <c r="Y72" s="49"/>
      <c r="Z72" s="49"/>
      <c r="AA72" s="49"/>
      <c r="AB72" s="99"/>
      <c r="AC72" s="215"/>
      <c r="AD72" s="152"/>
      <c r="AE72" s="215"/>
      <c r="AF72" s="154"/>
    </row>
    <row r="73" spans="2:32" ht="18" customHeight="1">
      <c r="B73" s="8"/>
      <c r="C73" s="5"/>
      <c r="D73" s="5"/>
      <c r="E73" s="480"/>
      <c r="F73" s="571"/>
      <c r="G73" s="535"/>
      <c r="H73" s="7"/>
      <c r="I73" s="3"/>
      <c r="J73" s="4"/>
      <c r="K73" s="5"/>
      <c r="L73" s="5"/>
      <c r="M73" s="5"/>
      <c r="N73" s="480"/>
      <c r="O73" s="535"/>
      <c r="P73" s="507"/>
      <c r="Q73" s="507"/>
      <c r="R73" s="291" t="str">
        <f t="shared" si="16"/>
        <v/>
      </c>
      <c r="S73" s="291" t="str">
        <f t="shared" si="17"/>
        <v/>
      </c>
      <c r="T73" s="468"/>
      <c r="V73" s="215"/>
      <c r="W73" s="3"/>
      <c r="X73" s="46"/>
      <c r="Y73" s="49"/>
      <c r="Z73" s="49"/>
      <c r="AA73" s="49"/>
      <c r="AB73" s="99"/>
      <c r="AC73" s="215"/>
      <c r="AD73" s="152"/>
      <c r="AE73" s="215"/>
      <c r="AF73" s="154"/>
    </row>
    <row r="74" spans="2:32" ht="18" customHeight="1">
      <c r="B74" s="8"/>
      <c r="C74" s="5"/>
      <c r="D74" s="5"/>
      <c r="E74" s="480"/>
      <c r="F74" s="571"/>
      <c r="G74" s="535"/>
      <c r="H74" s="7"/>
      <c r="I74" s="3"/>
      <c r="J74" s="4"/>
      <c r="K74" s="5"/>
      <c r="L74" s="5"/>
      <c r="M74" s="5"/>
      <c r="N74" s="480"/>
      <c r="O74" s="535"/>
      <c r="P74" s="507"/>
      <c r="Q74" s="507"/>
      <c r="R74" s="291" t="str">
        <f t="shared" si="16"/>
        <v/>
      </c>
      <c r="S74" s="291" t="str">
        <f t="shared" si="17"/>
        <v/>
      </c>
      <c r="T74" s="468"/>
      <c r="V74" s="215"/>
      <c r="W74" s="3"/>
      <c r="X74" s="46"/>
      <c r="Y74" s="49"/>
      <c r="Z74" s="49"/>
      <c r="AA74" s="49"/>
      <c r="AB74" s="99"/>
      <c r="AC74" s="215"/>
      <c r="AD74" s="152"/>
      <c r="AE74" s="215"/>
      <c r="AF74" s="154"/>
    </row>
    <row r="75" spans="2:32" ht="18" customHeight="1">
      <c r="B75" s="8"/>
      <c r="C75" s="5"/>
      <c r="D75" s="5"/>
      <c r="E75" s="480"/>
      <c r="F75" s="571"/>
      <c r="G75" s="535"/>
      <c r="H75" s="7"/>
      <c r="I75" s="3"/>
      <c r="J75" s="4"/>
      <c r="K75" s="5"/>
      <c r="L75" s="5"/>
      <c r="M75" s="5"/>
      <c r="N75" s="480"/>
      <c r="O75" s="535"/>
      <c r="P75" s="507"/>
      <c r="Q75" s="507"/>
      <c r="R75" s="291" t="str">
        <f t="shared" si="16"/>
        <v/>
      </c>
      <c r="S75" s="291" t="str">
        <f t="shared" si="17"/>
        <v/>
      </c>
      <c r="T75" s="468"/>
      <c r="V75" s="215"/>
      <c r="W75" s="3"/>
      <c r="X75" s="46"/>
      <c r="Y75" s="49"/>
      <c r="Z75" s="49"/>
      <c r="AA75" s="49"/>
      <c r="AB75" s="99"/>
      <c r="AC75" s="215"/>
      <c r="AD75" s="152"/>
      <c r="AE75" s="215"/>
      <c r="AF75" s="154"/>
    </row>
    <row r="76" spans="2:32" ht="18" customHeight="1">
      <c r="B76" s="8"/>
      <c r="C76" s="5"/>
      <c r="D76" s="5"/>
      <c r="E76" s="480"/>
      <c r="F76" s="571"/>
      <c r="G76" s="535"/>
      <c r="H76" s="7"/>
      <c r="I76" s="3"/>
      <c r="J76" s="4"/>
      <c r="K76" s="5"/>
      <c r="L76" s="5"/>
      <c r="M76" s="5"/>
      <c r="N76" s="480"/>
      <c r="O76" s="535"/>
      <c r="P76" s="507"/>
      <c r="Q76" s="507"/>
      <c r="R76" s="291" t="str">
        <f t="shared" si="16"/>
        <v/>
      </c>
      <c r="S76" s="291" t="str">
        <f t="shared" si="17"/>
        <v/>
      </c>
      <c r="T76" s="468"/>
      <c r="V76" s="215"/>
      <c r="W76" s="3"/>
      <c r="X76" s="46"/>
      <c r="Y76" s="49"/>
      <c r="Z76" s="49"/>
      <c r="AA76" s="49"/>
      <c r="AB76" s="99"/>
      <c r="AC76" s="215"/>
      <c r="AD76" s="152"/>
      <c r="AE76" s="215"/>
      <c r="AF76" s="154"/>
    </row>
    <row r="77" spans="2:32" ht="18" customHeight="1">
      <c r="B77" s="8"/>
      <c r="C77" s="5"/>
      <c r="D77" s="5"/>
      <c r="E77" s="480"/>
      <c r="F77" s="571"/>
      <c r="G77" s="535"/>
      <c r="H77" s="7"/>
      <c r="I77" s="3"/>
      <c r="J77" s="4"/>
      <c r="K77" s="5"/>
      <c r="L77" s="5"/>
      <c r="M77" s="5"/>
      <c r="N77" s="480"/>
      <c r="O77" s="535"/>
      <c r="P77" s="507"/>
      <c r="Q77" s="507"/>
      <c r="R77" s="291" t="str">
        <f t="shared" si="16"/>
        <v/>
      </c>
      <c r="S77" s="291" t="str">
        <f t="shared" si="17"/>
        <v/>
      </c>
      <c r="T77" s="468"/>
      <c r="V77" s="215"/>
      <c r="W77" s="3"/>
      <c r="X77" s="46"/>
      <c r="Y77" s="49"/>
      <c r="Z77" s="49"/>
      <c r="AA77" s="49"/>
      <c r="AB77" s="99"/>
      <c r="AC77" s="215"/>
      <c r="AD77" s="152"/>
      <c r="AE77" s="215"/>
      <c r="AF77" s="154"/>
    </row>
    <row r="78" spans="2:32" ht="18" customHeight="1">
      <c r="B78" s="8"/>
      <c r="C78" s="5"/>
      <c r="D78" s="5"/>
      <c r="E78" s="480"/>
      <c r="F78" s="571"/>
      <c r="G78" s="535"/>
      <c r="H78" s="7"/>
      <c r="I78" s="3"/>
      <c r="J78" s="76"/>
      <c r="K78" s="79"/>
      <c r="L78" s="79"/>
      <c r="M78" s="79"/>
      <c r="N78" s="77"/>
      <c r="O78" s="77"/>
      <c r="P78" s="540"/>
      <c r="Q78" s="540"/>
      <c r="R78" s="541"/>
      <c r="S78" s="541"/>
      <c r="T78" s="542"/>
      <c r="V78" s="215"/>
      <c r="W78" s="3"/>
      <c r="X78" s="46"/>
      <c r="Y78" s="49"/>
      <c r="Z78" s="49"/>
      <c r="AA78" s="49"/>
      <c r="AB78" s="99"/>
      <c r="AC78" s="215"/>
      <c r="AD78" s="152"/>
      <c r="AE78" s="215"/>
      <c r="AF78" s="154"/>
    </row>
    <row r="79" spans="2:32" ht="18" customHeight="1" thickBot="1">
      <c r="B79" s="8"/>
      <c r="C79" s="5"/>
      <c r="D79" s="5"/>
      <c r="E79" s="480"/>
      <c r="F79" s="571"/>
      <c r="G79" s="535"/>
      <c r="H79" s="7"/>
      <c r="I79" s="3"/>
      <c r="J79" s="88" t="str">
        <f>'1월'!J79</f>
        <v>변동지출</v>
      </c>
      <c r="K79" s="49"/>
      <c r="L79" s="49"/>
      <c r="M79" s="49"/>
      <c r="N79" s="49"/>
      <c r="O79" s="99"/>
      <c r="P79" s="99"/>
      <c r="Q79" s="99"/>
      <c r="R79" s="101" t="s">
        <v>215</v>
      </c>
      <c r="S79" s="450">
        <f>L55-SUM(P58:P77)</f>
        <v>0</v>
      </c>
      <c r="T79" s="513"/>
      <c r="V79" s="215"/>
      <c r="W79" s="3"/>
      <c r="X79" s="46"/>
      <c r="Y79" s="49"/>
      <c r="Z79" s="49"/>
      <c r="AA79" s="49"/>
      <c r="AB79" s="99"/>
      <c r="AC79" s="215"/>
      <c r="AD79" s="152"/>
      <c r="AE79" s="215"/>
      <c r="AF79" s="154"/>
    </row>
    <row r="80" spans="2:32" ht="18" customHeight="1" thickBot="1">
      <c r="B80" s="8"/>
      <c r="C80" s="5"/>
      <c r="D80" s="5"/>
      <c r="E80" s="480"/>
      <c r="F80" s="571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564" t="s">
        <v>258</v>
      </c>
      <c r="Q80" s="564" t="s">
        <v>271</v>
      </c>
      <c r="R80" s="38" t="s">
        <v>257</v>
      </c>
      <c r="S80" s="38" t="s">
        <v>214</v>
      </c>
      <c r="T80" s="39" t="s">
        <v>67</v>
      </c>
      <c r="V80" s="215"/>
      <c r="W80" s="3"/>
      <c r="X80" s="46"/>
      <c r="Y80" s="49"/>
      <c r="Z80" s="49"/>
      <c r="AA80" s="49"/>
      <c r="AB80" s="99"/>
      <c r="AC80" s="215"/>
      <c r="AD80" s="152"/>
      <c r="AE80" s="215"/>
      <c r="AF80" s="154"/>
    </row>
    <row r="81" spans="2:32" ht="18" customHeight="1">
      <c r="B81" s="8"/>
      <c r="C81" s="5"/>
      <c r="D81" s="5"/>
      <c r="E81" s="480"/>
      <c r="F81" s="571"/>
      <c r="G81" s="535"/>
      <c r="H81" s="7"/>
      <c r="I81" s="3"/>
      <c r="J81" s="405"/>
      <c r="K81" s="406"/>
      <c r="L81" s="406"/>
      <c r="M81" s="406"/>
      <c r="N81" s="531"/>
      <c r="O81" s="533"/>
      <c r="P81" s="592"/>
      <c r="Q81" s="592"/>
      <c r="R81" s="407" t="str">
        <f>IF(P81="","",P81-Q81)</f>
        <v/>
      </c>
      <c r="S81" s="407" t="str">
        <f>IF(R81="","",S79-R81)</f>
        <v/>
      </c>
      <c r="T81" s="581"/>
      <c r="V81" s="215"/>
      <c r="W81" s="3"/>
      <c r="X81" s="46"/>
      <c r="Y81" s="49"/>
      <c r="Z81" s="49"/>
      <c r="AA81" s="49"/>
      <c r="AB81" s="99"/>
      <c r="AC81" s="215"/>
      <c r="AD81" s="152"/>
      <c r="AE81" s="215"/>
      <c r="AF81" s="154"/>
    </row>
    <row r="82" spans="2:32" ht="18" customHeight="1">
      <c r="B82" s="8"/>
      <c r="C82" s="5"/>
      <c r="D82" s="5"/>
      <c r="E82" s="480"/>
      <c r="F82" s="571"/>
      <c r="G82" s="535"/>
      <c r="H82" s="7"/>
      <c r="I82" s="3"/>
      <c r="J82" s="8"/>
      <c r="K82" s="9"/>
      <c r="L82" s="9"/>
      <c r="M82" s="9"/>
      <c r="N82" s="479"/>
      <c r="O82" s="554"/>
      <c r="P82" s="580"/>
      <c r="Q82" s="580"/>
      <c r="R82" s="291" t="str">
        <f t="shared" ref="R82:R145" si="18">IF(P82="","",P82-Q82)</f>
        <v/>
      </c>
      <c r="S82" s="285" t="str">
        <f>IF(R82="","",S81-R82)</f>
        <v/>
      </c>
      <c r="T82" s="467"/>
      <c r="V82" s="215"/>
      <c r="W82" s="3"/>
      <c r="X82" s="46"/>
      <c r="Y82" s="49"/>
      <c r="Z82" s="49"/>
      <c r="AA82" s="49"/>
      <c r="AB82" s="99"/>
      <c r="AC82" s="215"/>
      <c r="AD82" s="152"/>
      <c r="AE82" s="215"/>
      <c r="AF82" s="154"/>
    </row>
    <row r="83" spans="2:32" ht="18" customHeight="1">
      <c r="B83" s="8"/>
      <c r="C83" s="5"/>
      <c r="D83" s="5"/>
      <c r="E83" s="480"/>
      <c r="F83" s="571"/>
      <c r="G83" s="535"/>
      <c r="H83" s="7"/>
      <c r="I83" s="3"/>
      <c r="J83" s="8"/>
      <c r="K83" s="5"/>
      <c r="L83" s="5"/>
      <c r="M83" s="5"/>
      <c r="N83" s="480"/>
      <c r="O83" s="554"/>
      <c r="P83" s="580"/>
      <c r="Q83" s="580"/>
      <c r="R83" s="291" t="str">
        <f t="shared" si="18"/>
        <v/>
      </c>
      <c r="S83" s="285" t="str">
        <f>IF(R83="","",S82-R83)</f>
        <v/>
      </c>
      <c r="T83" s="467"/>
      <c r="V83" s="215"/>
      <c r="W83" s="3"/>
      <c r="X83" s="46"/>
      <c r="Y83" s="49"/>
      <c r="Z83" s="49"/>
      <c r="AA83" s="49"/>
      <c r="AB83" s="99"/>
      <c r="AC83" s="215"/>
      <c r="AD83" s="152"/>
      <c r="AE83" s="215"/>
      <c r="AF83" s="154"/>
    </row>
    <row r="84" spans="2:32" ht="18" customHeight="1">
      <c r="B84" s="8"/>
      <c r="C84" s="5"/>
      <c r="D84" s="5"/>
      <c r="E84" s="480"/>
      <c r="F84" s="571"/>
      <c r="G84" s="535"/>
      <c r="H84" s="7"/>
      <c r="I84" s="3"/>
      <c r="J84" s="8"/>
      <c r="K84" s="5"/>
      <c r="L84" s="5"/>
      <c r="M84" s="5"/>
      <c r="N84" s="480"/>
      <c r="O84" s="554"/>
      <c r="P84" s="580"/>
      <c r="Q84" s="580"/>
      <c r="R84" s="291" t="str">
        <f t="shared" si="18"/>
        <v/>
      </c>
      <c r="S84" s="285" t="str">
        <f t="shared" ref="S84:S145" si="19">IF(R84="","",S83-R84)</f>
        <v/>
      </c>
      <c r="T84" s="467"/>
      <c r="V84" s="215"/>
      <c r="W84" s="3"/>
      <c r="X84" s="46"/>
      <c r="Y84" s="49"/>
      <c r="Z84" s="49"/>
      <c r="AA84" s="49"/>
      <c r="AB84" s="99"/>
      <c r="AC84" s="215"/>
      <c r="AD84" s="152"/>
      <c r="AE84" s="215"/>
      <c r="AF84" s="154"/>
    </row>
    <row r="85" spans="2:32" ht="18" customHeight="1">
      <c r="B85" s="8"/>
      <c r="C85" s="5"/>
      <c r="D85" s="5"/>
      <c r="E85" s="480"/>
      <c r="F85" s="571"/>
      <c r="G85" s="535"/>
      <c r="H85" s="7"/>
      <c r="I85" s="3"/>
      <c r="J85" s="8"/>
      <c r="K85" s="5"/>
      <c r="L85" s="5"/>
      <c r="M85" s="5"/>
      <c r="N85" s="480"/>
      <c r="O85" s="554"/>
      <c r="P85" s="580"/>
      <c r="Q85" s="580"/>
      <c r="R85" s="291" t="str">
        <f t="shared" si="18"/>
        <v/>
      </c>
      <c r="S85" s="285" t="str">
        <f t="shared" si="19"/>
        <v/>
      </c>
      <c r="T85" s="467"/>
      <c r="V85" s="215"/>
      <c r="W85" s="3"/>
      <c r="X85" s="46"/>
      <c r="Y85" s="49"/>
      <c r="Z85" s="49"/>
      <c r="AA85" s="49"/>
      <c r="AB85" s="99"/>
      <c r="AC85" s="215"/>
      <c r="AD85" s="152"/>
      <c r="AE85" s="215"/>
      <c r="AF85" s="154"/>
    </row>
    <row r="86" spans="2:32" ht="18" customHeight="1">
      <c r="B86" s="8"/>
      <c r="C86" s="5"/>
      <c r="D86" s="5"/>
      <c r="E86" s="480"/>
      <c r="F86" s="571"/>
      <c r="G86" s="535"/>
      <c r="H86" s="7"/>
      <c r="I86" s="3"/>
      <c r="J86" s="8"/>
      <c r="K86" s="5"/>
      <c r="L86" s="5"/>
      <c r="M86" s="5"/>
      <c r="N86" s="480"/>
      <c r="O86" s="554"/>
      <c r="P86" s="580"/>
      <c r="Q86" s="580"/>
      <c r="R86" s="291" t="str">
        <f t="shared" si="18"/>
        <v/>
      </c>
      <c r="S86" s="285" t="str">
        <f t="shared" si="19"/>
        <v/>
      </c>
      <c r="T86" s="467"/>
      <c r="V86" s="215"/>
      <c r="W86" s="3"/>
      <c r="X86" s="46"/>
      <c r="Y86" s="49"/>
      <c r="Z86" s="49"/>
      <c r="AA86" s="49"/>
      <c r="AB86" s="99"/>
      <c r="AC86" s="215"/>
      <c r="AD86" s="152"/>
      <c r="AE86" s="215"/>
      <c r="AF86" s="154"/>
    </row>
    <row r="87" spans="2:32" ht="18" customHeight="1">
      <c r="B87" s="8"/>
      <c r="C87" s="5"/>
      <c r="D87" s="5"/>
      <c r="E87" s="480"/>
      <c r="F87" s="571"/>
      <c r="G87" s="535"/>
      <c r="H87" s="7"/>
      <c r="I87" s="3"/>
      <c r="J87" s="8"/>
      <c r="K87" s="5"/>
      <c r="L87" s="5"/>
      <c r="M87" s="5"/>
      <c r="N87" s="480"/>
      <c r="O87" s="554"/>
      <c r="P87" s="580"/>
      <c r="Q87" s="580"/>
      <c r="R87" s="291" t="str">
        <f t="shared" si="18"/>
        <v/>
      </c>
      <c r="S87" s="285" t="str">
        <f t="shared" si="19"/>
        <v/>
      </c>
      <c r="T87" s="467"/>
      <c r="V87" s="215"/>
      <c r="W87" s="3"/>
      <c r="X87" s="46"/>
      <c r="Y87" s="49"/>
      <c r="Z87" s="49"/>
      <c r="AA87" s="49"/>
      <c r="AB87" s="99"/>
      <c r="AC87" s="215"/>
      <c r="AD87" s="152"/>
      <c r="AE87" s="215"/>
      <c r="AF87" s="154"/>
    </row>
    <row r="88" spans="2:32" ht="18" customHeight="1">
      <c r="B88" s="8"/>
      <c r="C88" s="5"/>
      <c r="D88" s="5"/>
      <c r="E88" s="480"/>
      <c r="F88" s="571"/>
      <c r="G88" s="535"/>
      <c r="H88" s="7"/>
      <c r="I88" s="3"/>
      <c r="J88" s="8"/>
      <c r="K88" s="5"/>
      <c r="L88" s="5"/>
      <c r="M88" s="5"/>
      <c r="N88" s="480"/>
      <c r="O88" s="554"/>
      <c r="P88" s="580"/>
      <c r="Q88" s="580"/>
      <c r="R88" s="291" t="str">
        <f t="shared" si="18"/>
        <v/>
      </c>
      <c r="S88" s="285" t="str">
        <f t="shared" si="19"/>
        <v/>
      </c>
      <c r="T88" s="467"/>
      <c r="V88" s="215"/>
      <c r="W88" s="3"/>
      <c r="X88" s="46"/>
      <c r="Y88" s="49"/>
      <c r="Z88" s="49"/>
      <c r="AA88" s="49"/>
      <c r="AB88" s="99"/>
      <c r="AC88" s="215"/>
      <c r="AD88" s="152"/>
      <c r="AE88" s="215"/>
      <c r="AF88" s="154"/>
    </row>
    <row r="89" spans="2:32" ht="18" customHeight="1">
      <c r="B89" s="8"/>
      <c r="C89" s="5"/>
      <c r="D89" s="5"/>
      <c r="E89" s="480"/>
      <c r="F89" s="571"/>
      <c r="G89" s="535"/>
      <c r="H89" s="7"/>
      <c r="I89" s="3"/>
      <c r="J89" s="8"/>
      <c r="K89" s="5"/>
      <c r="L89" s="5"/>
      <c r="M89" s="5"/>
      <c r="N89" s="480"/>
      <c r="O89" s="554"/>
      <c r="P89" s="580"/>
      <c r="Q89" s="580"/>
      <c r="R89" s="291" t="str">
        <f t="shared" si="18"/>
        <v/>
      </c>
      <c r="S89" s="285" t="str">
        <f t="shared" si="19"/>
        <v/>
      </c>
      <c r="T89" s="467"/>
      <c r="V89" s="215"/>
      <c r="W89" s="3"/>
      <c r="X89" s="46"/>
      <c r="Y89" s="49"/>
      <c r="Z89" s="49"/>
      <c r="AA89" s="49"/>
      <c r="AB89" s="99"/>
      <c r="AC89" s="215"/>
      <c r="AD89" s="152"/>
      <c r="AE89" s="215"/>
      <c r="AF89" s="154"/>
    </row>
    <row r="90" spans="2:32" ht="18" customHeight="1">
      <c r="B90" s="8"/>
      <c r="C90" s="5"/>
      <c r="D90" s="5"/>
      <c r="E90" s="480"/>
      <c r="F90" s="571"/>
      <c r="G90" s="535"/>
      <c r="H90" s="7"/>
      <c r="I90" s="3"/>
      <c r="J90" s="8"/>
      <c r="K90" s="5"/>
      <c r="L90" s="5"/>
      <c r="M90" s="5"/>
      <c r="N90" s="480"/>
      <c r="O90" s="554"/>
      <c r="P90" s="580"/>
      <c r="Q90" s="580"/>
      <c r="R90" s="291" t="str">
        <f t="shared" si="18"/>
        <v/>
      </c>
      <c r="S90" s="285" t="str">
        <f t="shared" si="19"/>
        <v/>
      </c>
      <c r="T90" s="467"/>
      <c r="V90" s="215"/>
      <c r="W90" s="3"/>
      <c r="X90" s="46"/>
      <c r="Y90" s="49"/>
      <c r="Z90" s="49"/>
      <c r="AA90" s="49"/>
      <c r="AB90" s="99"/>
      <c r="AC90" s="215"/>
      <c r="AD90" s="152"/>
      <c r="AE90" s="215"/>
      <c r="AF90" s="154"/>
    </row>
    <row r="91" spans="2:32" ht="18" customHeight="1">
      <c r="B91" s="8"/>
      <c r="C91" s="5"/>
      <c r="D91" s="5"/>
      <c r="E91" s="480"/>
      <c r="F91" s="571"/>
      <c r="G91" s="535"/>
      <c r="H91" s="7"/>
      <c r="I91" s="3"/>
      <c r="J91" s="8"/>
      <c r="K91" s="5"/>
      <c r="L91" s="5"/>
      <c r="M91" s="5"/>
      <c r="N91" s="480"/>
      <c r="O91" s="554"/>
      <c r="P91" s="580"/>
      <c r="Q91" s="580"/>
      <c r="R91" s="291" t="str">
        <f t="shared" si="18"/>
        <v/>
      </c>
      <c r="S91" s="285" t="str">
        <f t="shared" si="19"/>
        <v/>
      </c>
      <c r="T91" s="467"/>
      <c r="V91" s="215"/>
      <c r="W91" s="3"/>
      <c r="X91" s="46"/>
      <c r="Y91" s="49"/>
      <c r="Z91" s="49"/>
      <c r="AA91" s="49"/>
      <c r="AB91" s="99"/>
      <c r="AC91" s="215"/>
      <c r="AD91" s="152"/>
      <c r="AE91" s="215"/>
      <c r="AF91" s="154"/>
    </row>
    <row r="92" spans="2:32" ht="18" customHeight="1">
      <c r="B92" s="8"/>
      <c r="C92" s="5"/>
      <c r="D92" s="5"/>
      <c r="E92" s="480"/>
      <c r="F92" s="571"/>
      <c r="G92" s="535"/>
      <c r="H92" s="7"/>
      <c r="I92" s="3"/>
      <c r="J92" s="8"/>
      <c r="K92" s="5"/>
      <c r="L92" s="5"/>
      <c r="M92" s="5"/>
      <c r="N92" s="480"/>
      <c r="O92" s="554"/>
      <c r="P92" s="580"/>
      <c r="Q92" s="580"/>
      <c r="R92" s="291" t="str">
        <f t="shared" si="18"/>
        <v/>
      </c>
      <c r="S92" s="285" t="str">
        <f t="shared" si="19"/>
        <v/>
      </c>
      <c r="T92" s="467"/>
      <c r="V92" s="215"/>
      <c r="W92" s="3"/>
      <c r="X92" s="46"/>
      <c r="Y92" s="49"/>
      <c r="Z92" s="49"/>
      <c r="AA92" s="49"/>
      <c r="AB92" s="99"/>
      <c r="AC92" s="215"/>
      <c r="AD92" s="152"/>
      <c r="AE92" s="215"/>
      <c r="AF92" s="154"/>
    </row>
    <row r="93" spans="2:32" ht="18" customHeight="1">
      <c r="B93" s="8"/>
      <c r="C93" s="5"/>
      <c r="D93" s="5"/>
      <c r="E93" s="480"/>
      <c r="F93" s="571"/>
      <c r="G93" s="535"/>
      <c r="H93" s="7"/>
      <c r="I93" s="3"/>
      <c r="J93" s="8"/>
      <c r="K93" s="5"/>
      <c r="L93" s="5"/>
      <c r="M93" s="5"/>
      <c r="N93" s="480"/>
      <c r="O93" s="554"/>
      <c r="P93" s="580"/>
      <c r="Q93" s="580"/>
      <c r="R93" s="291" t="str">
        <f t="shared" si="18"/>
        <v/>
      </c>
      <c r="S93" s="285" t="str">
        <f t="shared" si="19"/>
        <v/>
      </c>
      <c r="T93" s="467"/>
      <c r="V93" s="215"/>
      <c r="W93" s="3"/>
      <c r="X93" s="46"/>
      <c r="Y93" s="49"/>
      <c r="Z93" s="49"/>
      <c r="AA93" s="49"/>
      <c r="AB93" s="99"/>
      <c r="AC93" s="215"/>
      <c r="AD93" s="152"/>
      <c r="AE93" s="215"/>
      <c r="AF93" s="154"/>
    </row>
    <row r="94" spans="2:32" ht="18" customHeight="1">
      <c r="B94" s="8"/>
      <c r="C94" s="5"/>
      <c r="D94" s="5"/>
      <c r="E94" s="480"/>
      <c r="F94" s="571"/>
      <c r="G94" s="535"/>
      <c r="H94" s="7"/>
      <c r="I94" s="3"/>
      <c r="J94" s="8"/>
      <c r="K94" s="5"/>
      <c r="L94" s="5"/>
      <c r="M94" s="5"/>
      <c r="N94" s="480"/>
      <c r="O94" s="554"/>
      <c r="P94" s="580"/>
      <c r="Q94" s="580"/>
      <c r="R94" s="291" t="str">
        <f t="shared" si="18"/>
        <v/>
      </c>
      <c r="S94" s="285" t="str">
        <f t="shared" si="19"/>
        <v/>
      </c>
      <c r="T94" s="467"/>
      <c r="V94" s="215"/>
      <c r="W94" s="3"/>
      <c r="X94" s="46"/>
      <c r="Y94" s="49"/>
      <c r="Z94" s="49"/>
      <c r="AA94" s="49"/>
      <c r="AB94" s="99"/>
      <c r="AC94" s="215"/>
      <c r="AD94" s="152"/>
      <c r="AE94" s="215"/>
      <c r="AF94" s="154"/>
    </row>
    <row r="95" spans="2:32" ht="18" customHeight="1">
      <c r="B95" s="8"/>
      <c r="C95" s="5"/>
      <c r="D95" s="5"/>
      <c r="E95" s="480"/>
      <c r="F95" s="571"/>
      <c r="G95" s="535"/>
      <c r="H95" s="7"/>
      <c r="I95" s="3"/>
      <c r="J95" s="8"/>
      <c r="K95" s="5"/>
      <c r="L95" s="5"/>
      <c r="M95" s="5"/>
      <c r="N95" s="480"/>
      <c r="O95" s="554"/>
      <c r="P95" s="580"/>
      <c r="Q95" s="580"/>
      <c r="R95" s="291" t="str">
        <f t="shared" si="18"/>
        <v/>
      </c>
      <c r="S95" s="285" t="str">
        <f t="shared" si="19"/>
        <v/>
      </c>
      <c r="T95" s="467"/>
      <c r="V95" s="215"/>
      <c r="W95" s="3"/>
      <c r="X95" s="46"/>
      <c r="Y95" s="49"/>
      <c r="Z95" s="49"/>
      <c r="AA95" s="49"/>
      <c r="AB95" s="99"/>
      <c r="AC95" s="215"/>
      <c r="AD95" s="152"/>
      <c r="AE95" s="215"/>
      <c r="AF95" s="154"/>
    </row>
    <row r="96" spans="2:32" ht="18" customHeight="1">
      <c r="B96" s="8"/>
      <c r="C96" s="5"/>
      <c r="D96" s="5"/>
      <c r="E96" s="480"/>
      <c r="F96" s="571"/>
      <c r="G96" s="535"/>
      <c r="H96" s="7"/>
      <c r="I96" s="3"/>
      <c r="J96" s="8"/>
      <c r="K96" s="5"/>
      <c r="L96" s="5"/>
      <c r="M96" s="5"/>
      <c r="N96" s="480"/>
      <c r="O96" s="554"/>
      <c r="P96" s="580"/>
      <c r="Q96" s="580"/>
      <c r="R96" s="291" t="str">
        <f t="shared" si="18"/>
        <v/>
      </c>
      <c r="S96" s="285" t="str">
        <f t="shared" si="19"/>
        <v/>
      </c>
      <c r="T96" s="467"/>
      <c r="V96" s="215"/>
      <c r="W96" s="3"/>
      <c r="X96" s="46"/>
      <c r="Y96" s="49"/>
      <c r="Z96" s="49"/>
      <c r="AA96" s="49"/>
      <c r="AB96" s="99"/>
      <c r="AC96" s="215"/>
      <c r="AD96" s="152"/>
      <c r="AE96" s="215"/>
      <c r="AF96" s="154"/>
    </row>
    <row r="97" spans="2:32" ht="18" customHeight="1">
      <c r="B97" s="8"/>
      <c r="C97" s="5"/>
      <c r="D97" s="5"/>
      <c r="E97" s="480"/>
      <c r="F97" s="571"/>
      <c r="G97" s="535"/>
      <c r="H97" s="7"/>
      <c r="I97" s="3"/>
      <c r="J97" s="8"/>
      <c r="K97" s="5"/>
      <c r="L97" s="5"/>
      <c r="M97" s="5"/>
      <c r="N97" s="480"/>
      <c r="O97" s="554"/>
      <c r="P97" s="580"/>
      <c r="Q97" s="580"/>
      <c r="R97" s="291" t="str">
        <f t="shared" si="18"/>
        <v/>
      </c>
      <c r="S97" s="285" t="str">
        <f t="shared" si="19"/>
        <v/>
      </c>
      <c r="T97" s="467"/>
      <c r="V97" s="215"/>
      <c r="W97" s="3"/>
      <c r="X97" s="46"/>
      <c r="Y97" s="49"/>
      <c r="Z97" s="49"/>
      <c r="AA97" s="49"/>
      <c r="AB97" s="99"/>
      <c r="AC97" s="215"/>
      <c r="AD97" s="152"/>
      <c r="AE97" s="215"/>
      <c r="AF97" s="154"/>
    </row>
    <row r="98" spans="2:32" ht="18" customHeight="1">
      <c r="B98" s="8"/>
      <c r="C98" s="5"/>
      <c r="D98" s="5"/>
      <c r="E98" s="480"/>
      <c r="F98" s="571"/>
      <c r="G98" s="535"/>
      <c r="H98" s="7"/>
      <c r="I98" s="3"/>
      <c r="J98" s="8"/>
      <c r="K98" s="5"/>
      <c r="L98" s="5"/>
      <c r="M98" s="5"/>
      <c r="N98" s="480"/>
      <c r="O98" s="554"/>
      <c r="P98" s="580"/>
      <c r="Q98" s="580"/>
      <c r="R98" s="291" t="str">
        <f t="shared" si="18"/>
        <v/>
      </c>
      <c r="S98" s="285" t="str">
        <f t="shared" si="19"/>
        <v/>
      </c>
      <c r="T98" s="467"/>
      <c r="V98" s="215"/>
      <c r="W98" s="3"/>
      <c r="X98" s="46"/>
      <c r="Y98" s="49"/>
      <c r="Z98" s="49"/>
      <c r="AA98" s="49"/>
      <c r="AB98" s="99"/>
      <c r="AC98" s="215"/>
      <c r="AD98" s="152"/>
      <c r="AE98" s="215"/>
      <c r="AF98" s="154"/>
    </row>
    <row r="99" spans="2:32" ht="18" customHeight="1">
      <c r="B99" s="8"/>
      <c r="C99" s="5"/>
      <c r="D99" s="5"/>
      <c r="E99" s="480"/>
      <c r="F99" s="571"/>
      <c r="G99" s="535"/>
      <c r="H99" s="7"/>
      <c r="I99" s="3"/>
      <c r="J99" s="8"/>
      <c r="K99" s="5"/>
      <c r="L99" s="5"/>
      <c r="M99" s="5"/>
      <c r="N99" s="480"/>
      <c r="O99" s="554"/>
      <c r="P99" s="580"/>
      <c r="Q99" s="580"/>
      <c r="R99" s="291" t="str">
        <f t="shared" si="18"/>
        <v/>
      </c>
      <c r="S99" s="285" t="str">
        <f t="shared" si="19"/>
        <v/>
      </c>
      <c r="T99" s="467"/>
      <c r="V99" s="215"/>
      <c r="W99" s="3"/>
      <c r="X99" s="46"/>
      <c r="Y99" s="49"/>
      <c r="Z99" s="49"/>
      <c r="AA99" s="49"/>
      <c r="AB99" s="99"/>
      <c r="AC99" s="215"/>
      <c r="AD99" s="152"/>
      <c r="AE99" s="215"/>
      <c r="AF99" s="154"/>
    </row>
    <row r="100" spans="2:32" ht="18" customHeight="1">
      <c r="B100" s="8"/>
      <c r="C100" s="5"/>
      <c r="D100" s="5"/>
      <c r="E100" s="480"/>
      <c r="F100" s="571"/>
      <c r="G100" s="535"/>
      <c r="H100" s="7"/>
      <c r="I100" s="3"/>
      <c r="J100" s="8"/>
      <c r="K100" s="5"/>
      <c r="L100" s="5"/>
      <c r="M100" s="5"/>
      <c r="N100" s="480"/>
      <c r="O100" s="554"/>
      <c r="P100" s="580"/>
      <c r="Q100" s="580"/>
      <c r="R100" s="291" t="str">
        <f t="shared" si="18"/>
        <v/>
      </c>
      <c r="S100" s="285" t="str">
        <f t="shared" si="19"/>
        <v/>
      </c>
      <c r="T100" s="467"/>
      <c r="V100" s="215"/>
      <c r="W100" s="3"/>
      <c r="X100" s="46"/>
      <c r="Y100" s="49"/>
      <c r="Z100" s="49"/>
      <c r="AA100" s="49"/>
      <c r="AB100" s="99"/>
      <c r="AC100" s="215"/>
      <c r="AD100" s="152"/>
      <c r="AE100" s="215"/>
      <c r="AF100" s="154"/>
    </row>
    <row r="101" spans="2:32" ht="18" customHeight="1">
      <c r="B101" s="8"/>
      <c r="C101" s="5"/>
      <c r="D101" s="5"/>
      <c r="E101" s="480"/>
      <c r="F101" s="571"/>
      <c r="G101" s="535"/>
      <c r="H101" s="7"/>
      <c r="I101" s="3"/>
      <c r="J101" s="8"/>
      <c r="K101" s="5"/>
      <c r="L101" s="5"/>
      <c r="M101" s="5"/>
      <c r="N101" s="480"/>
      <c r="O101" s="554"/>
      <c r="P101" s="580"/>
      <c r="Q101" s="580"/>
      <c r="R101" s="291" t="str">
        <f t="shared" si="18"/>
        <v/>
      </c>
      <c r="S101" s="285" t="str">
        <f t="shared" si="19"/>
        <v/>
      </c>
      <c r="T101" s="467"/>
      <c r="V101" s="215"/>
      <c r="W101" s="3"/>
      <c r="X101" s="46"/>
      <c r="Y101" s="49"/>
      <c r="Z101" s="49"/>
      <c r="AA101" s="49"/>
      <c r="AB101" s="99"/>
      <c r="AC101" s="215"/>
      <c r="AD101" s="152"/>
      <c r="AE101" s="215"/>
      <c r="AF101" s="154"/>
    </row>
    <row r="102" spans="2:32" ht="18" customHeight="1">
      <c r="B102" s="8"/>
      <c r="C102" s="5"/>
      <c r="D102" s="5"/>
      <c r="E102" s="480"/>
      <c r="F102" s="571"/>
      <c r="G102" s="535"/>
      <c r="H102" s="7"/>
      <c r="I102" s="3"/>
      <c r="J102" s="8"/>
      <c r="K102" s="5"/>
      <c r="L102" s="5"/>
      <c r="M102" s="5"/>
      <c r="N102" s="480"/>
      <c r="O102" s="554"/>
      <c r="P102" s="580"/>
      <c r="Q102" s="580"/>
      <c r="R102" s="291" t="str">
        <f t="shared" si="18"/>
        <v/>
      </c>
      <c r="S102" s="285" t="str">
        <f t="shared" si="19"/>
        <v/>
      </c>
      <c r="T102" s="467"/>
      <c r="V102" s="215"/>
      <c r="W102" s="3"/>
      <c r="X102" s="46"/>
      <c r="Y102" s="49"/>
      <c r="Z102" s="49"/>
      <c r="AA102" s="49"/>
      <c r="AB102" s="99"/>
      <c r="AC102" s="215"/>
      <c r="AD102" s="152"/>
      <c r="AE102" s="215"/>
      <c r="AF102" s="154"/>
    </row>
    <row r="103" spans="2:32" ht="18" customHeight="1">
      <c r="B103" s="8"/>
      <c r="C103" s="5"/>
      <c r="D103" s="5"/>
      <c r="E103" s="480"/>
      <c r="F103" s="571"/>
      <c r="G103" s="535"/>
      <c r="H103" s="7"/>
      <c r="I103" s="3"/>
      <c r="J103" s="8"/>
      <c r="K103" s="5"/>
      <c r="L103" s="5"/>
      <c r="M103" s="5"/>
      <c r="N103" s="480"/>
      <c r="O103" s="554"/>
      <c r="P103" s="580"/>
      <c r="Q103" s="580"/>
      <c r="R103" s="291" t="str">
        <f t="shared" si="18"/>
        <v/>
      </c>
      <c r="S103" s="285" t="str">
        <f t="shared" si="19"/>
        <v/>
      </c>
      <c r="T103" s="467"/>
      <c r="V103" s="215"/>
      <c r="W103" s="3"/>
      <c r="X103" s="46"/>
      <c r="Y103" s="49"/>
      <c r="Z103" s="49"/>
      <c r="AA103" s="49"/>
      <c r="AB103" s="99"/>
      <c r="AC103" s="215"/>
      <c r="AD103" s="152"/>
      <c r="AE103" s="215"/>
      <c r="AF103" s="154"/>
    </row>
    <row r="104" spans="2:32" ht="18" customHeight="1">
      <c r="B104" s="8"/>
      <c r="C104" s="5"/>
      <c r="D104" s="5"/>
      <c r="E104" s="480"/>
      <c r="F104" s="571"/>
      <c r="G104" s="535"/>
      <c r="H104" s="7"/>
      <c r="I104" s="3"/>
      <c r="J104" s="8"/>
      <c r="K104" s="5"/>
      <c r="L104" s="5"/>
      <c r="M104" s="5"/>
      <c r="N104" s="480"/>
      <c r="O104" s="554"/>
      <c r="P104" s="580"/>
      <c r="Q104" s="580"/>
      <c r="R104" s="291" t="str">
        <f t="shared" si="18"/>
        <v/>
      </c>
      <c r="S104" s="285" t="str">
        <f t="shared" si="19"/>
        <v/>
      </c>
      <c r="T104" s="467"/>
      <c r="V104" s="215"/>
      <c r="W104" s="3"/>
      <c r="X104" s="46"/>
      <c r="Y104" s="49"/>
      <c r="Z104" s="49"/>
      <c r="AA104" s="49"/>
      <c r="AB104" s="99"/>
      <c r="AC104" s="215"/>
      <c r="AD104" s="152"/>
      <c r="AE104" s="215"/>
      <c r="AF104" s="154"/>
    </row>
    <row r="105" spans="2:32" ht="18" customHeight="1">
      <c r="B105" s="4"/>
      <c r="C105" s="5"/>
      <c r="D105" s="5"/>
      <c r="E105" s="480"/>
      <c r="F105" s="571"/>
      <c r="G105" s="535"/>
      <c r="H105" s="7"/>
      <c r="I105" s="3"/>
      <c r="J105" s="8"/>
      <c r="K105" s="5"/>
      <c r="L105" s="5"/>
      <c r="M105" s="5"/>
      <c r="N105" s="480"/>
      <c r="O105" s="554"/>
      <c r="P105" s="580"/>
      <c r="Q105" s="580"/>
      <c r="R105" s="291" t="str">
        <f t="shared" si="18"/>
        <v/>
      </c>
      <c r="S105" s="285" t="str">
        <f t="shared" si="19"/>
        <v/>
      </c>
      <c r="T105" s="467"/>
      <c r="V105" s="215"/>
      <c r="W105" s="3"/>
      <c r="X105" s="46"/>
      <c r="Y105" s="49"/>
      <c r="Z105" s="49"/>
      <c r="AA105" s="49"/>
      <c r="AB105" s="99"/>
      <c r="AC105" s="215"/>
      <c r="AD105" s="152"/>
      <c r="AE105" s="215"/>
      <c r="AF105" s="154"/>
    </row>
    <row r="106" spans="2:32" ht="18" customHeight="1">
      <c r="B106" s="4"/>
      <c r="C106" s="5"/>
      <c r="D106" s="5"/>
      <c r="E106" s="480"/>
      <c r="F106" s="571"/>
      <c r="G106" s="535"/>
      <c r="H106" s="7"/>
      <c r="I106" s="3"/>
      <c r="J106" s="8"/>
      <c r="K106" s="5"/>
      <c r="L106" s="5"/>
      <c r="M106" s="5"/>
      <c r="N106" s="480"/>
      <c r="O106" s="554"/>
      <c r="P106" s="580"/>
      <c r="Q106" s="580"/>
      <c r="R106" s="291" t="str">
        <f t="shared" si="18"/>
        <v/>
      </c>
      <c r="S106" s="285" t="str">
        <f t="shared" si="19"/>
        <v/>
      </c>
      <c r="T106" s="467"/>
      <c r="V106" s="215"/>
      <c r="W106" s="3"/>
      <c r="X106" s="46"/>
      <c r="Y106" s="49"/>
      <c r="Z106" s="49"/>
      <c r="AA106" s="49"/>
      <c r="AB106" s="99"/>
      <c r="AC106" s="215"/>
      <c r="AD106" s="152"/>
      <c r="AE106" s="215"/>
      <c r="AF106" s="154"/>
    </row>
    <row r="107" spans="2:32" ht="18" customHeight="1">
      <c r="B107" s="4"/>
      <c r="C107" s="5"/>
      <c r="D107" s="5"/>
      <c r="E107" s="480"/>
      <c r="F107" s="571"/>
      <c r="G107" s="535"/>
      <c r="H107" s="7"/>
      <c r="I107" s="3"/>
      <c r="J107" s="8"/>
      <c r="K107" s="5"/>
      <c r="L107" s="5"/>
      <c r="M107" s="5"/>
      <c r="N107" s="480"/>
      <c r="O107" s="554"/>
      <c r="P107" s="580"/>
      <c r="Q107" s="580"/>
      <c r="R107" s="291" t="str">
        <f t="shared" si="18"/>
        <v/>
      </c>
      <c r="S107" s="285" t="str">
        <f t="shared" si="19"/>
        <v/>
      </c>
      <c r="T107" s="467"/>
      <c r="V107" s="215"/>
      <c r="W107" s="3"/>
      <c r="X107" s="46"/>
      <c r="Y107" s="49"/>
      <c r="Z107" s="49"/>
      <c r="AA107" s="49"/>
      <c r="AB107" s="99"/>
      <c r="AC107" s="215"/>
      <c r="AD107" s="152"/>
      <c r="AE107" s="215"/>
      <c r="AF107" s="154"/>
    </row>
    <row r="108" spans="2:32" ht="18" customHeight="1">
      <c r="B108" s="4"/>
      <c r="C108" s="5"/>
      <c r="D108" s="5"/>
      <c r="E108" s="480"/>
      <c r="F108" s="571"/>
      <c r="G108" s="535"/>
      <c r="H108" s="7"/>
      <c r="I108" s="3"/>
      <c r="J108" s="8"/>
      <c r="K108" s="5"/>
      <c r="L108" s="5"/>
      <c r="M108" s="5"/>
      <c r="N108" s="480"/>
      <c r="O108" s="554"/>
      <c r="P108" s="580"/>
      <c r="Q108" s="580"/>
      <c r="R108" s="291" t="str">
        <f t="shared" si="18"/>
        <v/>
      </c>
      <c r="S108" s="285" t="str">
        <f t="shared" si="19"/>
        <v/>
      </c>
      <c r="T108" s="467"/>
      <c r="V108" s="215"/>
      <c r="W108" s="3"/>
      <c r="X108" s="46"/>
      <c r="Y108" s="49"/>
      <c r="Z108" s="49"/>
      <c r="AA108" s="49"/>
      <c r="AB108" s="99"/>
      <c r="AC108" s="215"/>
      <c r="AD108" s="152"/>
      <c r="AE108" s="215"/>
      <c r="AF108" s="154"/>
    </row>
    <row r="109" spans="2:32" ht="18" customHeight="1">
      <c r="B109" s="4"/>
      <c r="C109" s="5"/>
      <c r="D109" s="5"/>
      <c r="E109" s="480"/>
      <c r="F109" s="571"/>
      <c r="G109" s="535"/>
      <c r="H109" s="7"/>
      <c r="I109" s="3"/>
      <c r="J109" s="8"/>
      <c r="K109" s="5"/>
      <c r="L109" s="5"/>
      <c r="M109" s="5"/>
      <c r="N109" s="480"/>
      <c r="O109" s="554"/>
      <c r="P109" s="580"/>
      <c r="Q109" s="580"/>
      <c r="R109" s="291" t="str">
        <f t="shared" si="18"/>
        <v/>
      </c>
      <c r="S109" s="285" t="str">
        <f t="shared" si="19"/>
        <v/>
      </c>
      <c r="T109" s="467"/>
      <c r="V109" s="215"/>
      <c r="W109" s="3"/>
      <c r="X109" s="46"/>
      <c r="Y109" s="49"/>
      <c r="Z109" s="49"/>
      <c r="AA109" s="49"/>
      <c r="AB109" s="99"/>
      <c r="AC109" s="215"/>
      <c r="AD109" s="152"/>
      <c r="AE109" s="215"/>
      <c r="AF109" s="154"/>
    </row>
    <row r="110" spans="2:32" ht="18" customHeight="1">
      <c r="B110" s="4"/>
      <c r="C110" s="5"/>
      <c r="D110" s="5"/>
      <c r="E110" s="480"/>
      <c r="F110" s="571"/>
      <c r="G110" s="535"/>
      <c r="H110" s="7"/>
      <c r="I110" s="3"/>
      <c r="J110" s="8"/>
      <c r="K110" s="5"/>
      <c r="L110" s="5"/>
      <c r="M110" s="5"/>
      <c r="N110" s="480"/>
      <c r="O110" s="554"/>
      <c r="P110" s="580"/>
      <c r="Q110" s="580"/>
      <c r="R110" s="291" t="str">
        <f t="shared" si="18"/>
        <v/>
      </c>
      <c r="S110" s="285" t="str">
        <f t="shared" si="19"/>
        <v/>
      </c>
      <c r="T110" s="467"/>
      <c r="V110" s="215"/>
      <c r="W110" s="3"/>
      <c r="X110" s="46"/>
      <c r="Y110" s="49"/>
      <c r="Z110" s="49"/>
      <c r="AA110" s="49"/>
      <c r="AB110" s="99"/>
      <c r="AC110" s="215"/>
      <c r="AD110" s="152"/>
      <c r="AE110" s="215"/>
      <c r="AF110" s="154"/>
    </row>
    <row r="111" spans="2:32" ht="18" customHeight="1">
      <c r="B111" s="4"/>
      <c r="C111" s="5"/>
      <c r="D111" s="5"/>
      <c r="E111" s="480"/>
      <c r="F111" s="571"/>
      <c r="G111" s="535"/>
      <c r="H111" s="7"/>
      <c r="I111" s="3"/>
      <c r="J111" s="8"/>
      <c r="K111" s="5"/>
      <c r="L111" s="5"/>
      <c r="M111" s="5"/>
      <c r="N111" s="480"/>
      <c r="O111" s="554"/>
      <c r="P111" s="580"/>
      <c r="Q111" s="580"/>
      <c r="R111" s="291" t="str">
        <f t="shared" si="18"/>
        <v/>
      </c>
      <c r="S111" s="285" t="str">
        <f t="shared" si="19"/>
        <v/>
      </c>
      <c r="T111" s="467"/>
      <c r="V111" s="215"/>
      <c r="W111" s="3"/>
      <c r="X111" s="46"/>
      <c r="Y111" s="49"/>
      <c r="Z111" s="49"/>
      <c r="AA111" s="49"/>
      <c r="AB111" s="99"/>
      <c r="AC111" s="215"/>
      <c r="AD111" s="152"/>
      <c r="AE111" s="215"/>
      <c r="AF111" s="154"/>
    </row>
    <row r="112" spans="2:32" ht="18" customHeight="1">
      <c r="B112" s="4"/>
      <c r="C112" s="5"/>
      <c r="D112" s="5"/>
      <c r="E112" s="480"/>
      <c r="F112" s="571"/>
      <c r="G112" s="535"/>
      <c r="H112" s="7"/>
      <c r="I112" s="3"/>
      <c r="J112" s="8"/>
      <c r="K112" s="5"/>
      <c r="L112" s="5"/>
      <c r="M112" s="5"/>
      <c r="N112" s="480"/>
      <c r="O112" s="554"/>
      <c r="P112" s="580"/>
      <c r="Q112" s="580"/>
      <c r="R112" s="291" t="str">
        <f t="shared" si="18"/>
        <v/>
      </c>
      <c r="S112" s="285" t="str">
        <f t="shared" si="19"/>
        <v/>
      </c>
      <c r="T112" s="467"/>
      <c r="V112" s="215"/>
      <c r="W112" s="3"/>
      <c r="X112" s="46"/>
      <c r="Y112" s="49"/>
      <c r="Z112" s="49"/>
      <c r="AA112" s="49"/>
      <c r="AB112" s="99"/>
      <c r="AC112" s="215"/>
      <c r="AD112" s="152"/>
      <c r="AE112" s="215"/>
      <c r="AF112" s="154"/>
    </row>
    <row r="113" spans="2:32" ht="18" customHeight="1">
      <c r="B113" s="4"/>
      <c r="C113" s="5"/>
      <c r="D113" s="5"/>
      <c r="E113" s="480"/>
      <c r="F113" s="571"/>
      <c r="G113" s="535"/>
      <c r="H113" s="7"/>
      <c r="I113" s="3"/>
      <c r="J113" s="8"/>
      <c r="K113" s="5"/>
      <c r="L113" s="5"/>
      <c r="M113" s="5"/>
      <c r="N113" s="480"/>
      <c r="O113" s="554"/>
      <c r="P113" s="580"/>
      <c r="Q113" s="580"/>
      <c r="R113" s="291" t="str">
        <f t="shared" si="18"/>
        <v/>
      </c>
      <c r="S113" s="285" t="str">
        <f t="shared" si="19"/>
        <v/>
      </c>
      <c r="T113" s="467"/>
      <c r="V113" s="215"/>
      <c r="W113" s="3"/>
      <c r="X113" s="46"/>
      <c r="Y113" s="49"/>
      <c r="Z113" s="49"/>
      <c r="AA113" s="49"/>
      <c r="AB113" s="99"/>
      <c r="AC113" s="215"/>
      <c r="AD113" s="152"/>
      <c r="AE113" s="215"/>
      <c r="AF113" s="154"/>
    </row>
    <row r="114" spans="2:32" ht="18" customHeight="1">
      <c r="B114" s="4"/>
      <c r="C114" s="5"/>
      <c r="D114" s="5"/>
      <c r="E114" s="480"/>
      <c r="F114" s="571"/>
      <c r="G114" s="535"/>
      <c r="H114" s="7"/>
      <c r="I114" s="3"/>
      <c r="J114" s="8"/>
      <c r="K114" s="5"/>
      <c r="L114" s="5"/>
      <c r="M114" s="5"/>
      <c r="N114" s="480"/>
      <c r="O114" s="554"/>
      <c r="P114" s="580"/>
      <c r="Q114" s="580"/>
      <c r="R114" s="291" t="str">
        <f t="shared" si="18"/>
        <v/>
      </c>
      <c r="S114" s="285" t="str">
        <f t="shared" si="19"/>
        <v/>
      </c>
      <c r="T114" s="467"/>
      <c r="V114" s="215"/>
      <c r="W114" s="3"/>
      <c r="X114" s="46"/>
      <c r="Y114" s="49"/>
      <c r="Z114" s="49"/>
      <c r="AA114" s="49"/>
      <c r="AB114" s="99"/>
      <c r="AC114" s="215"/>
      <c r="AD114" s="152"/>
      <c r="AE114" s="215"/>
      <c r="AF114" s="154"/>
    </row>
    <row r="115" spans="2:32" ht="18" customHeight="1">
      <c r="B115" s="4"/>
      <c r="C115" s="5"/>
      <c r="D115" s="5"/>
      <c r="E115" s="480"/>
      <c r="F115" s="571"/>
      <c r="G115" s="535"/>
      <c r="H115" s="7"/>
      <c r="I115" s="3"/>
      <c r="J115" s="8"/>
      <c r="K115" s="5"/>
      <c r="L115" s="5"/>
      <c r="M115" s="5"/>
      <c r="N115" s="480"/>
      <c r="O115" s="554"/>
      <c r="P115" s="580"/>
      <c r="Q115" s="580"/>
      <c r="R115" s="291" t="str">
        <f t="shared" si="18"/>
        <v/>
      </c>
      <c r="S115" s="285" t="str">
        <f t="shared" si="19"/>
        <v/>
      </c>
      <c r="T115" s="467"/>
      <c r="V115" s="215"/>
      <c r="W115" s="3"/>
      <c r="X115" s="46"/>
      <c r="Y115" s="49"/>
      <c r="Z115" s="49"/>
      <c r="AA115" s="49"/>
      <c r="AB115" s="99"/>
      <c r="AC115" s="215"/>
      <c r="AD115" s="152"/>
      <c r="AE115" s="215"/>
      <c r="AF115" s="154"/>
    </row>
    <row r="116" spans="2:32" ht="18" customHeight="1">
      <c r="B116" s="4"/>
      <c r="C116" s="5"/>
      <c r="D116" s="5"/>
      <c r="E116" s="480"/>
      <c r="F116" s="571"/>
      <c r="G116" s="535"/>
      <c r="H116" s="7"/>
      <c r="I116" s="3"/>
      <c r="J116" s="8"/>
      <c r="K116" s="5"/>
      <c r="L116" s="5"/>
      <c r="M116" s="5"/>
      <c r="N116" s="480"/>
      <c r="O116" s="554"/>
      <c r="P116" s="580"/>
      <c r="Q116" s="580"/>
      <c r="R116" s="291" t="str">
        <f t="shared" si="18"/>
        <v/>
      </c>
      <c r="S116" s="285" t="str">
        <f t="shared" si="19"/>
        <v/>
      </c>
      <c r="T116" s="467"/>
      <c r="V116" s="215"/>
      <c r="W116" s="3"/>
      <c r="X116" s="46"/>
      <c r="Y116" s="49"/>
      <c r="Z116" s="49"/>
      <c r="AA116" s="49"/>
      <c r="AB116" s="99"/>
      <c r="AC116" s="215"/>
      <c r="AD116" s="152"/>
      <c r="AE116" s="215"/>
      <c r="AF116" s="154"/>
    </row>
    <row r="117" spans="2:32" ht="18" customHeight="1">
      <c r="B117" s="4"/>
      <c r="C117" s="5"/>
      <c r="D117" s="5"/>
      <c r="E117" s="480"/>
      <c r="F117" s="571"/>
      <c r="G117" s="535"/>
      <c r="H117" s="7"/>
      <c r="I117" s="3"/>
      <c r="J117" s="8"/>
      <c r="K117" s="5"/>
      <c r="L117" s="5"/>
      <c r="M117" s="5"/>
      <c r="N117" s="480"/>
      <c r="O117" s="554"/>
      <c r="P117" s="580"/>
      <c r="Q117" s="580"/>
      <c r="R117" s="291" t="str">
        <f t="shared" si="18"/>
        <v/>
      </c>
      <c r="S117" s="285" t="str">
        <f t="shared" si="19"/>
        <v/>
      </c>
      <c r="T117" s="467"/>
      <c r="V117" s="215"/>
      <c r="W117" s="3"/>
      <c r="X117" s="46"/>
      <c r="Y117" s="49"/>
      <c r="Z117" s="49"/>
      <c r="AA117" s="49"/>
      <c r="AB117" s="99"/>
      <c r="AC117" s="215"/>
      <c r="AD117" s="152"/>
      <c r="AE117" s="215"/>
      <c r="AF117" s="154"/>
    </row>
    <row r="118" spans="2:32" ht="18" customHeight="1">
      <c r="B118" s="4"/>
      <c r="C118" s="5"/>
      <c r="D118" s="5"/>
      <c r="E118" s="480"/>
      <c r="F118" s="571"/>
      <c r="G118" s="535"/>
      <c r="H118" s="7"/>
      <c r="I118" s="3"/>
      <c r="J118" s="8"/>
      <c r="K118" s="5"/>
      <c r="L118" s="5"/>
      <c r="M118" s="5"/>
      <c r="N118" s="480"/>
      <c r="O118" s="554"/>
      <c r="P118" s="580"/>
      <c r="Q118" s="580"/>
      <c r="R118" s="291" t="str">
        <f t="shared" si="18"/>
        <v/>
      </c>
      <c r="S118" s="285" t="str">
        <f t="shared" si="19"/>
        <v/>
      </c>
      <c r="T118" s="467"/>
      <c r="V118" s="215"/>
      <c r="W118" s="3"/>
      <c r="X118" s="46"/>
      <c r="Y118" s="49"/>
      <c r="Z118" s="49"/>
      <c r="AA118" s="49"/>
      <c r="AB118" s="99"/>
      <c r="AC118" s="215"/>
      <c r="AD118" s="152"/>
      <c r="AE118" s="215"/>
      <c r="AF118" s="154"/>
    </row>
    <row r="119" spans="2:32" ht="18" customHeight="1">
      <c r="B119" s="4"/>
      <c r="C119" s="5"/>
      <c r="D119" s="5"/>
      <c r="E119" s="480"/>
      <c r="F119" s="571"/>
      <c r="G119" s="535"/>
      <c r="H119" s="7"/>
      <c r="I119" s="3"/>
      <c r="J119" s="8"/>
      <c r="K119" s="5"/>
      <c r="L119" s="5"/>
      <c r="M119" s="5"/>
      <c r="N119" s="480"/>
      <c r="O119" s="554"/>
      <c r="P119" s="580"/>
      <c r="Q119" s="580"/>
      <c r="R119" s="291" t="str">
        <f t="shared" si="18"/>
        <v/>
      </c>
      <c r="S119" s="285" t="str">
        <f t="shared" si="19"/>
        <v/>
      </c>
      <c r="T119" s="467"/>
      <c r="V119" s="215"/>
      <c r="W119" s="3"/>
      <c r="X119" s="46"/>
      <c r="Y119" s="49"/>
      <c r="Z119" s="49"/>
      <c r="AA119" s="49"/>
      <c r="AB119" s="99"/>
      <c r="AC119" s="215"/>
      <c r="AD119" s="152"/>
      <c r="AE119" s="215"/>
      <c r="AF119" s="154"/>
    </row>
    <row r="120" spans="2:32" ht="18" customHeight="1">
      <c r="B120" s="4"/>
      <c r="C120" s="5"/>
      <c r="D120" s="5"/>
      <c r="E120" s="480"/>
      <c r="F120" s="571"/>
      <c r="G120" s="535"/>
      <c r="H120" s="7"/>
      <c r="I120" s="3"/>
      <c r="J120" s="8"/>
      <c r="K120" s="5"/>
      <c r="L120" s="5"/>
      <c r="M120" s="5"/>
      <c r="N120" s="480"/>
      <c r="O120" s="554"/>
      <c r="P120" s="580"/>
      <c r="Q120" s="580"/>
      <c r="R120" s="291" t="str">
        <f t="shared" si="18"/>
        <v/>
      </c>
      <c r="S120" s="285" t="str">
        <f t="shared" si="19"/>
        <v/>
      </c>
      <c r="T120" s="467"/>
      <c r="V120" s="215"/>
      <c r="W120" s="3"/>
      <c r="X120" s="46"/>
      <c r="Y120" s="49"/>
      <c r="Z120" s="49"/>
      <c r="AA120" s="49"/>
      <c r="AB120" s="99"/>
      <c r="AC120" s="215"/>
      <c r="AD120" s="152"/>
      <c r="AE120" s="215"/>
      <c r="AF120" s="154"/>
    </row>
    <row r="121" spans="2:32" ht="18" customHeight="1">
      <c r="B121" s="4"/>
      <c r="C121" s="5"/>
      <c r="D121" s="5"/>
      <c r="E121" s="480"/>
      <c r="F121" s="571"/>
      <c r="G121" s="535"/>
      <c r="H121" s="7"/>
      <c r="I121" s="3"/>
      <c r="J121" s="8"/>
      <c r="K121" s="5"/>
      <c r="L121" s="5"/>
      <c r="M121" s="5"/>
      <c r="N121" s="480"/>
      <c r="O121" s="554"/>
      <c r="P121" s="580"/>
      <c r="Q121" s="580"/>
      <c r="R121" s="291" t="str">
        <f t="shared" si="18"/>
        <v/>
      </c>
      <c r="S121" s="285" t="str">
        <f t="shared" si="19"/>
        <v/>
      </c>
      <c r="T121" s="467"/>
      <c r="V121" s="215"/>
      <c r="W121" s="3"/>
      <c r="X121" s="46"/>
      <c r="Y121" s="49"/>
      <c r="Z121" s="49"/>
      <c r="AA121" s="49"/>
      <c r="AB121" s="99"/>
      <c r="AC121" s="215"/>
      <c r="AD121" s="152"/>
      <c r="AE121" s="215"/>
      <c r="AF121" s="154"/>
    </row>
    <row r="122" spans="2:32" ht="18" customHeight="1">
      <c r="B122" s="4"/>
      <c r="C122" s="5"/>
      <c r="D122" s="5"/>
      <c r="E122" s="480"/>
      <c r="F122" s="571"/>
      <c r="G122" s="535"/>
      <c r="H122" s="7"/>
      <c r="I122" s="3"/>
      <c r="J122" s="8"/>
      <c r="K122" s="5"/>
      <c r="L122" s="5"/>
      <c r="M122" s="5"/>
      <c r="N122" s="480"/>
      <c r="O122" s="554"/>
      <c r="P122" s="580"/>
      <c r="Q122" s="580"/>
      <c r="R122" s="291" t="str">
        <f t="shared" si="18"/>
        <v/>
      </c>
      <c r="S122" s="285" t="str">
        <f t="shared" si="19"/>
        <v/>
      </c>
      <c r="T122" s="467"/>
      <c r="V122" s="215"/>
      <c r="W122" s="3"/>
      <c r="X122" s="46"/>
      <c r="Y122" s="49"/>
      <c r="Z122" s="49"/>
      <c r="AA122" s="49"/>
      <c r="AB122" s="99"/>
      <c r="AC122" s="215"/>
      <c r="AD122" s="152"/>
      <c r="AE122" s="215"/>
      <c r="AF122" s="154"/>
    </row>
    <row r="123" spans="2:32" ht="18" customHeight="1">
      <c r="B123" s="4"/>
      <c r="C123" s="5"/>
      <c r="D123" s="5"/>
      <c r="E123" s="480"/>
      <c r="F123" s="571"/>
      <c r="G123" s="535"/>
      <c r="H123" s="7"/>
      <c r="I123" s="3"/>
      <c r="J123" s="8"/>
      <c r="K123" s="5"/>
      <c r="L123" s="5"/>
      <c r="M123" s="5"/>
      <c r="N123" s="480"/>
      <c r="O123" s="554"/>
      <c r="P123" s="580"/>
      <c r="Q123" s="580"/>
      <c r="R123" s="291" t="str">
        <f t="shared" si="18"/>
        <v/>
      </c>
      <c r="S123" s="285" t="str">
        <f t="shared" si="19"/>
        <v/>
      </c>
      <c r="T123" s="467"/>
      <c r="V123" s="215"/>
      <c r="W123" s="3"/>
      <c r="X123" s="46"/>
      <c r="Y123" s="49"/>
      <c r="Z123" s="49"/>
      <c r="AA123" s="49"/>
      <c r="AB123" s="99"/>
      <c r="AC123" s="215"/>
      <c r="AD123" s="152"/>
      <c r="AE123" s="215"/>
      <c r="AF123" s="154"/>
    </row>
    <row r="124" spans="2:32" ht="18" customHeight="1">
      <c r="B124" s="4"/>
      <c r="C124" s="5"/>
      <c r="D124" s="5"/>
      <c r="E124" s="480"/>
      <c r="F124" s="571"/>
      <c r="G124" s="535"/>
      <c r="H124" s="7"/>
      <c r="I124" s="3"/>
      <c r="J124" s="8"/>
      <c r="K124" s="5"/>
      <c r="L124" s="5"/>
      <c r="M124" s="5"/>
      <c r="N124" s="480"/>
      <c r="O124" s="554"/>
      <c r="P124" s="580"/>
      <c r="Q124" s="580"/>
      <c r="R124" s="291" t="str">
        <f t="shared" si="18"/>
        <v/>
      </c>
      <c r="S124" s="285" t="str">
        <f t="shared" si="19"/>
        <v/>
      </c>
      <c r="T124" s="467"/>
      <c r="V124" s="215"/>
      <c r="W124" s="3"/>
      <c r="X124" s="46"/>
      <c r="Y124" s="49"/>
      <c r="Z124" s="49"/>
      <c r="AA124" s="49"/>
      <c r="AB124" s="99"/>
      <c r="AC124" s="215"/>
      <c r="AD124" s="152"/>
      <c r="AE124" s="215"/>
      <c r="AF124" s="154"/>
    </row>
    <row r="125" spans="2:32" ht="18" customHeight="1">
      <c r="B125" s="4"/>
      <c r="C125" s="5"/>
      <c r="D125" s="5"/>
      <c r="E125" s="480"/>
      <c r="F125" s="571"/>
      <c r="G125" s="535"/>
      <c r="H125" s="7"/>
      <c r="I125" s="3"/>
      <c r="J125" s="8"/>
      <c r="K125" s="5"/>
      <c r="L125" s="5"/>
      <c r="M125" s="5"/>
      <c r="N125" s="480"/>
      <c r="O125" s="554"/>
      <c r="P125" s="580"/>
      <c r="Q125" s="580"/>
      <c r="R125" s="291" t="str">
        <f t="shared" si="18"/>
        <v/>
      </c>
      <c r="S125" s="285" t="str">
        <f t="shared" si="19"/>
        <v/>
      </c>
      <c r="T125" s="467"/>
      <c r="V125" s="215"/>
      <c r="W125" s="3"/>
      <c r="X125" s="46"/>
      <c r="Y125" s="49"/>
      <c r="Z125" s="49"/>
      <c r="AA125" s="49"/>
      <c r="AB125" s="99"/>
      <c r="AC125" s="215"/>
      <c r="AD125" s="152"/>
      <c r="AE125" s="215"/>
      <c r="AF125" s="154"/>
    </row>
    <row r="126" spans="2:32" ht="18" customHeight="1">
      <c r="B126" s="4"/>
      <c r="C126" s="5"/>
      <c r="D126" s="5"/>
      <c r="E126" s="480"/>
      <c r="F126" s="571"/>
      <c r="G126" s="535"/>
      <c r="H126" s="7"/>
      <c r="I126" s="3"/>
      <c r="J126" s="8"/>
      <c r="K126" s="5"/>
      <c r="L126" s="5"/>
      <c r="M126" s="5"/>
      <c r="N126" s="480"/>
      <c r="O126" s="554"/>
      <c r="P126" s="580"/>
      <c r="Q126" s="580"/>
      <c r="R126" s="291" t="str">
        <f t="shared" si="18"/>
        <v/>
      </c>
      <c r="S126" s="285" t="str">
        <f t="shared" si="19"/>
        <v/>
      </c>
      <c r="T126" s="467"/>
      <c r="V126" s="215"/>
      <c r="W126" s="3"/>
      <c r="X126" s="46"/>
      <c r="Y126" s="49"/>
      <c r="Z126" s="49"/>
      <c r="AA126" s="49"/>
      <c r="AB126" s="99"/>
      <c r="AC126" s="215"/>
      <c r="AD126" s="152"/>
      <c r="AE126" s="215"/>
      <c r="AF126" s="154"/>
    </row>
    <row r="127" spans="2:32" ht="18" customHeight="1">
      <c r="B127" s="4"/>
      <c r="C127" s="5"/>
      <c r="D127" s="5"/>
      <c r="E127" s="480"/>
      <c r="F127" s="571"/>
      <c r="G127" s="535"/>
      <c r="H127" s="7"/>
      <c r="I127" s="3"/>
      <c r="J127" s="8"/>
      <c r="K127" s="5"/>
      <c r="L127" s="5"/>
      <c r="M127" s="5"/>
      <c r="N127" s="480"/>
      <c r="O127" s="554"/>
      <c r="P127" s="580"/>
      <c r="Q127" s="580"/>
      <c r="R127" s="291" t="str">
        <f t="shared" si="18"/>
        <v/>
      </c>
      <c r="S127" s="285" t="str">
        <f t="shared" si="19"/>
        <v/>
      </c>
      <c r="T127" s="467"/>
      <c r="V127" s="215"/>
      <c r="W127" s="3"/>
      <c r="X127" s="46"/>
      <c r="Y127" s="49"/>
      <c r="Z127" s="49"/>
      <c r="AA127" s="49"/>
      <c r="AB127" s="99"/>
      <c r="AC127" s="215"/>
      <c r="AD127" s="152"/>
      <c r="AE127" s="215"/>
      <c r="AF127" s="154"/>
    </row>
    <row r="128" spans="2:32" ht="18" customHeight="1">
      <c r="B128" s="4"/>
      <c r="C128" s="5"/>
      <c r="D128" s="5"/>
      <c r="E128" s="480"/>
      <c r="F128" s="571"/>
      <c r="G128" s="535"/>
      <c r="H128" s="7"/>
      <c r="I128" s="3"/>
      <c r="J128" s="8"/>
      <c r="K128" s="5"/>
      <c r="L128" s="5"/>
      <c r="M128" s="5"/>
      <c r="N128" s="480"/>
      <c r="O128" s="554"/>
      <c r="P128" s="580"/>
      <c r="Q128" s="580"/>
      <c r="R128" s="291" t="str">
        <f t="shared" si="18"/>
        <v/>
      </c>
      <c r="S128" s="285" t="str">
        <f t="shared" si="19"/>
        <v/>
      </c>
      <c r="T128" s="467"/>
      <c r="V128" s="215"/>
      <c r="W128" s="3"/>
      <c r="X128" s="46"/>
      <c r="Y128" s="49"/>
      <c r="Z128" s="49"/>
      <c r="AA128" s="49"/>
      <c r="AB128" s="99"/>
      <c r="AC128" s="215"/>
      <c r="AD128" s="152"/>
      <c r="AE128" s="215"/>
      <c r="AF128" s="154"/>
    </row>
    <row r="129" spans="2:32" ht="18" customHeight="1">
      <c r="B129" s="4"/>
      <c r="C129" s="5"/>
      <c r="D129" s="5"/>
      <c r="E129" s="480"/>
      <c r="F129" s="571"/>
      <c r="G129" s="535"/>
      <c r="H129" s="7"/>
      <c r="I129" s="3"/>
      <c r="J129" s="8"/>
      <c r="K129" s="5"/>
      <c r="L129" s="5"/>
      <c r="M129" s="5"/>
      <c r="N129" s="480"/>
      <c r="O129" s="554"/>
      <c r="P129" s="580"/>
      <c r="Q129" s="580"/>
      <c r="R129" s="291" t="str">
        <f t="shared" si="18"/>
        <v/>
      </c>
      <c r="S129" s="285" t="str">
        <f t="shared" si="19"/>
        <v/>
      </c>
      <c r="T129" s="467"/>
      <c r="V129" s="215"/>
      <c r="W129" s="3"/>
      <c r="X129" s="46"/>
      <c r="Y129" s="49"/>
      <c r="Z129" s="49"/>
      <c r="AA129" s="49"/>
      <c r="AB129" s="99"/>
      <c r="AC129" s="215"/>
      <c r="AD129" s="152"/>
      <c r="AE129" s="215"/>
      <c r="AF129" s="154"/>
    </row>
    <row r="130" spans="2:32" ht="18" customHeight="1">
      <c r="B130" s="4"/>
      <c r="C130" s="5"/>
      <c r="D130" s="5"/>
      <c r="E130" s="480"/>
      <c r="F130" s="571"/>
      <c r="G130" s="535"/>
      <c r="H130" s="7"/>
      <c r="I130" s="3"/>
      <c r="J130" s="8"/>
      <c r="K130" s="5"/>
      <c r="L130" s="5"/>
      <c r="M130" s="5"/>
      <c r="N130" s="480"/>
      <c r="O130" s="554"/>
      <c r="P130" s="580"/>
      <c r="Q130" s="580"/>
      <c r="R130" s="291" t="str">
        <f t="shared" si="18"/>
        <v/>
      </c>
      <c r="S130" s="285" t="str">
        <f t="shared" si="19"/>
        <v/>
      </c>
      <c r="T130" s="467"/>
      <c r="V130" s="215"/>
      <c r="W130" s="3"/>
      <c r="X130" s="46"/>
      <c r="Y130" s="49"/>
      <c r="Z130" s="49"/>
      <c r="AA130" s="49"/>
      <c r="AB130" s="99"/>
      <c r="AC130" s="215"/>
      <c r="AD130" s="152"/>
      <c r="AE130" s="215"/>
      <c r="AF130" s="152"/>
    </row>
    <row r="131" spans="2:32" ht="18" customHeight="1">
      <c r="B131" s="4"/>
      <c r="C131" s="5"/>
      <c r="D131" s="5"/>
      <c r="E131" s="480"/>
      <c r="F131" s="571"/>
      <c r="G131" s="535"/>
      <c r="H131" s="7"/>
      <c r="I131" s="3"/>
      <c r="J131" s="8"/>
      <c r="K131" s="5"/>
      <c r="L131" s="5"/>
      <c r="M131" s="5"/>
      <c r="N131" s="480"/>
      <c r="O131" s="554"/>
      <c r="P131" s="580"/>
      <c r="Q131" s="580"/>
      <c r="R131" s="291" t="str">
        <f t="shared" si="18"/>
        <v/>
      </c>
      <c r="S131" s="285" t="str">
        <f t="shared" si="19"/>
        <v/>
      </c>
      <c r="T131" s="467"/>
      <c r="V131" s="215"/>
      <c r="W131" s="3"/>
      <c r="X131" s="46"/>
      <c r="Y131" s="49"/>
      <c r="Z131" s="49"/>
      <c r="AA131" s="49"/>
      <c r="AB131" s="99"/>
      <c r="AC131" s="215"/>
      <c r="AD131" s="152"/>
      <c r="AE131" s="215"/>
      <c r="AF131" s="152"/>
    </row>
    <row r="132" spans="2:32" ht="18" customHeight="1">
      <c r="B132" s="4"/>
      <c r="C132" s="5"/>
      <c r="D132" s="5"/>
      <c r="E132" s="480"/>
      <c r="F132" s="571"/>
      <c r="G132" s="535"/>
      <c r="H132" s="7"/>
      <c r="I132" s="3"/>
      <c r="J132" s="8"/>
      <c r="K132" s="5"/>
      <c r="L132" s="5"/>
      <c r="M132" s="5"/>
      <c r="N132" s="480"/>
      <c r="O132" s="554"/>
      <c r="P132" s="580"/>
      <c r="Q132" s="580"/>
      <c r="R132" s="291" t="str">
        <f t="shared" si="18"/>
        <v/>
      </c>
      <c r="S132" s="285" t="str">
        <f t="shared" si="19"/>
        <v/>
      </c>
      <c r="T132" s="467"/>
      <c r="V132" s="215"/>
      <c r="W132" s="3"/>
      <c r="X132" s="46"/>
      <c r="Y132" s="49"/>
      <c r="Z132" s="49"/>
      <c r="AA132" s="49"/>
      <c r="AB132" s="99"/>
      <c r="AC132" s="215"/>
      <c r="AD132" s="152"/>
      <c r="AE132" s="215"/>
      <c r="AF132" s="152"/>
    </row>
    <row r="133" spans="2:32" ht="18" customHeight="1">
      <c r="B133" s="4"/>
      <c r="C133" s="5"/>
      <c r="D133" s="5"/>
      <c r="E133" s="480"/>
      <c r="F133" s="571"/>
      <c r="G133" s="535"/>
      <c r="H133" s="7"/>
      <c r="I133" s="3"/>
      <c r="J133" s="8"/>
      <c r="K133" s="5"/>
      <c r="L133" s="5"/>
      <c r="M133" s="5"/>
      <c r="N133" s="480"/>
      <c r="O133" s="554"/>
      <c r="P133" s="580"/>
      <c r="Q133" s="580"/>
      <c r="R133" s="291" t="str">
        <f t="shared" si="18"/>
        <v/>
      </c>
      <c r="S133" s="285" t="str">
        <f t="shared" si="19"/>
        <v/>
      </c>
      <c r="T133" s="467"/>
      <c r="V133" s="215"/>
      <c r="W133" s="3"/>
      <c r="X133" s="46"/>
      <c r="Y133" s="49"/>
      <c r="Z133" s="49"/>
      <c r="AA133" s="49"/>
      <c r="AB133" s="99"/>
      <c r="AC133" s="215"/>
      <c r="AD133" s="152"/>
      <c r="AE133" s="215"/>
      <c r="AF133" s="152"/>
    </row>
    <row r="134" spans="2:32" ht="18" customHeight="1">
      <c r="B134" s="4"/>
      <c r="C134" s="5"/>
      <c r="D134" s="5"/>
      <c r="E134" s="480"/>
      <c r="F134" s="571"/>
      <c r="G134" s="535"/>
      <c r="H134" s="7"/>
      <c r="I134" s="3"/>
      <c r="J134" s="8"/>
      <c r="K134" s="5"/>
      <c r="L134" s="5"/>
      <c r="M134" s="5"/>
      <c r="N134" s="480"/>
      <c r="O134" s="554"/>
      <c r="P134" s="580"/>
      <c r="Q134" s="580"/>
      <c r="R134" s="291" t="str">
        <f t="shared" si="18"/>
        <v/>
      </c>
      <c r="S134" s="285" t="str">
        <f t="shared" si="19"/>
        <v/>
      </c>
      <c r="T134" s="467"/>
      <c r="V134" s="215"/>
      <c r="W134" s="3"/>
      <c r="X134" s="46"/>
      <c r="Y134" s="49"/>
      <c r="Z134" s="49"/>
      <c r="AA134" s="49"/>
      <c r="AB134" s="99"/>
      <c r="AC134" s="215"/>
      <c r="AD134" s="152"/>
      <c r="AE134" s="215"/>
      <c r="AF134" s="152"/>
    </row>
    <row r="135" spans="2:32" ht="18" customHeight="1">
      <c r="B135" s="4"/>
      <c r="C135" s="5"/>
      <c r="D135" s="5"/>
      <c r="E135" s="480"/>
      <c r="F135" s="571"/>
      <c r="G135" s="535"/>
      <c r="H135" s="7"/>
      <c r="I135" s="3"/>
      <c r="J135" s="8"/>
      <c r="K135" s="5"/>
      <c r="L135" s="5"/>
      <c r="M135" s="5"/>
      <c r="N135" s="480"/>
      <c r="O135" s="554"/>
      <c r="P135" s="580"/>
      <c r="Q135" s="580"/>
      <c r="R135" s="291" t="str">
        <f t="shared" si="18"/>
        <v/>
      </c>
      <c r="S135" s="285" t="str">
        <f t="shared" si="19"/>
        <v/>
      </c>
      <c r="T135" s="467"/>
      <c r="V135" s="215"/>
      <c r="W135" s="3"/>
      <c r="X135" s="46"/>
      <c r="Y135" s="49"/>
      <c r="Z135" s="49"/>
      <c r="AA135" s="49"/>
      <c r="AB135" s="99"/>
      <c r="AC135" s="215"/>
      <c r="AD135" s="152"/>
      <c r="AE135" s="215"/>
      <c r="AF135" s="152"/>
    </row>
    <row r="136" spans="2:32" ht="18" customHeight="1">
      <c r="B136" s="4"/>
      <c r="C136" s="5"/>
      <c r="D136" s="5"/>
      <c r="E136" s="480"/>
      <c r="F136" s="571"/>
      <c r="G136" s="535"/>
      <c r="H136" s="7"/>
      <c r="I136" s="3"/>
      <c r="J136" s="8"/>
      <c r="K136" s="5"/>
      <c r="L136" s="5"/>
      <c r="M136" s="5"/>
      <c r="N136" s="480"/>
      <c r="O136" s="554"/>
      <c r="P136" s="580"/>
      <c r="Q136" s="580"/>
      <c r="R136" s="291" t="str">
        <f t="shared" si="18"/>
        <v/>
      </c>
      <c r="S136" s="285" t="str">
        <f t="shared" si="19"/>
        <v/>
      </c>
      <c r="T136" s="467"/>
      <c r="V136" s="215"/>
      <c r="W136" s="3"/>
      <c r="X136" s="46"/>
      <c r="Y136" s="49"/>
      <c r="Z136" s="49"/>
      <c r="AA136" s="49"/>
      <c r="AB136" s="99"/>
      <c r="AC136" s="215"/>
      <c r="AD136" s="152"/>
      <c r="AE136" s="215"/>
      <c r="AF136" s="152"/>
    </row>
    <row r="137" spans="2:32" ht="18" customHeight="1">
      <c r="B137" s="4"/>
      <c r="C137" s="5"/>
      <c r="D137" s="5"/>
      <c r="E137" s="480"/>
      <c r="F137" s="571"/>
      <c r="G137" s="535"/>
      <c r="H137" s="7"/>
      <c r="I137" s="3"/>
      <c r="J137" s="8"/>
      <c r="K137" s="5"/>
      <c r="L137" s="5"/>
      <c r="M137" s="5"/>
      <c r="N137" s="480"/>
      <c r="O137" s="554"/>
      <c r="P137" s="580"/>
      <c r="Q137" s="580"/>
      <c r="R137" s="291" t="str">
        <f t="shared" si="18"/>
        <v/>
      </c>
      <c r="S137" s="285" t="str">
        <f t="shared" si="19"/>
        <v/>
      </c>
      <c r="T137" s="467"/>
      <c r="V137" s="215"/>
      <c r="W137" s="3"/>
      <c r="X137" s="46"/>
      <c r="Y137" s="49"/>
      <c r="Z137" s="49"/>
      <c r="AA137" s="49"/>
      <c r="AB137" s="99"/>
      <c r="AC137" s="215"/>
      <c r="AD137" s="152"/>
      <c r="AE137" s="215"/>
      <c r="AF137" s="152"/>
    </row>
    <row r="138" spans="2:32" ht="18" customHeight="1">
      <c r="B138" s="4"/>
      <c r="C138" s="5"/>
      <c r="D138" s="5"/>
      <c r="E138" s="480"/>
      <c r="F138" s="571"/>
      <c r="G138" s="535"/>
      <c r="H138" s="7"/>
      <c r="I138" s="3"/>
      <c r="J138" s="8"/>
      <c r="K138" s="5"/>
      <c r="L138" s="5"/>
      <c r="M138" s="5"/>
      <c r="N138" s="480"/>
      <c r="O138" s="554"/>
      <c r="P138" s="580"/>
      <c r="Q138" s="580"/>
      <c r="R138" s="291" t="str">
        <f t="shared" si="18"/>
        <v/>
      </c>
      <c r="S138" s="285" t="str">
        <f t="shared" si="19"/>
        <v/>
      </c>
      <c r="T138" s="467"/>
      <c r="V138" s="215"/>
      <c r="W138" s="3"/>
      <c r="X138" s="46"/>
      <c r="Y138" s="49"/>
      <c r="Z138" s="49"/>
      <c r="AA138" s="49"/>
      <c r="AB138" s="99"/>
      <c r="AC138" s="215"/>
      <c r="AD138" s="152"/>
      <c r="AE138" s="215"/>
      <c r="AF138" s="152"/>
    </row>
    <row r="139" spans="2:32" ht="18" customHeight="1">
      <c r="B139" s="4"/>
      <c r="C139" s="5"/>
      <c r="D139" s="5"/>
      <c r="E139" s="480"/>
      <c r="F139" s="571"/>
      <c r="G139" s="535"/>
      <c r="H139" s="7"/>
      <c r="I139" s="3"/>
      <c r="J139" s="8"/>
      <c r="K139" s="5"/>
      <c r="L139" s="5"/>
      <c r="M139" s="5"/>
      <c r="N139" s="480"/>
      <c r="O139" s="554"/>
      <c r="P139" s="580"/>
      <c r="Q139" s="580"/>
      <c r="R139" s="291" t="str">
        <f t="shared" si="18"/>
        <v/>
      </c>
      <c r="S139" s="285" t="str">
        <f t="shared" si="19"/>
        <v/>
      </c>
      <c r="T139" s="467"/>
      <c r="V139" s="215"/>
      <c r="W139" s="3"/>
      <c r="X139" s="46"/>
      <c r="Y139" s="49"/>
      <c r="Z139" s="49"/>
      <c r="AA139" s="49"/>
      <c r="AB139" s="99"/>
      <c r="AC139" s="215"/>
      <c r="AD139" s="152"/>
      <c r="AE139" s="215"/>
      <c r="AF139" s="152"/>
    </row>
    <row r="140" spans="2:32" ht="18" customHeight="1">
      <c r="B140" s="4"/>
      <c r="C140" s="5"/>
      <c r="D140" s="5"/>
      <c r="E140" s="480"/>
      <c r="F140" s="571"/>
      <c r="G140" s="535"/>
      <c r="H140" s="7"/>
      <c r="I140" s="3"/>
      <c r="J140" s="8"/>
      <c r="K140" s="5"/>
      <c r="L140" s="5"/>
      <c r="M140" s="5"/>
      <c r="N140" s="480"/>
      <c r="O140" s="554"/>
      <c r="P140" s="580"/>
      <c r="Q140" s="580"/>
      <c r="R140" s="291" t="str">
        <f t="shared" si="18"/>
        <v/>
      </c>
      <c r="S140" s="285" t="str">
        <f t="shared" si="19"/>
        <v/>
      </c>
      <c r="T140" s="467"/>
      <c r="V140" s="215"/>
      <c r="W140" s="3"/>
      <c r="X140" s="46"/>
      <c r="Y140" s="49"/>
      <c r="Z140" s="49"/>
      <c r="AA140" s="49"/>
      <c r="AB140" s="99"/>
      <c r="AC140" s="215"/>
      <c r="AD140" s="152"/>
      <c r="AE140" s="215"/>
      <c r="AF140" s="152"/>
    </row>
    <row r="141" spans="2:32" ht="18" customHeight="1">
      <c r="B141" s="4"/>
      <c r="C141" s="5"/>
      <c r="D141" s="5"/>
      <c r="E141" s="480"/>
      <c r="F141" s="571"/>
      <c r="G141" s="535"/>
      <c r="H141" s="7"/>
      <c r="I141" s="3"/>
      <c r="J141" s="8"/>
      <c r="K141" s="5"/>
      <c r="L141" s="5"/>
      <c r="M141" s="5"/>
      <c r="N141" s="480"/>
      <c r="O141" s="554"/>
      <c r="P141" s="580"/>
      <c r="Q141" s="580"/>
      <c r="R141" s="291" t="str">
        <f t="shared" si="18"/>
        <v/>
      </c>
      <c r="S141" s="285" t="str">
        <f t="shared" si="19"/>
        <v/>
      </c>
      <c r="T141" s="467"/>
      <c r="V141" s="215"/>
      <c r="W141" s="3"/>
      <c r="X141" s="46"/>
      <c r="Y141" s="49"/>
      <c r="Z141" s="49"/>
      <c r="AA141" s="49"/>
      <c r="AB141" s="99"/>
      <c r="AC141" s="215"/>
      <c r="AD141" s="152"/>
      <c r="AE141" s="215"/>
      <c r="AF141" s="152"/>
    </row>
    <row r="142" spans="2:32" ht="18" customHeight="1">
      <c r="B142" s="4"/>
      <c r="C142" s="5"/>
      <c r="D142" s="5"/>
      <c r="E142" s="480"/>
      <c r="F142" s="571"/>
      <c r="G142" s="535"/>
      <c r="H142" s="7"/>
      <c r="I142" s="3"/>
      <c r="J142" s="8"/>
      <c r="K142" s="5"/>
      <c r="L142" s="5"/>
      <c r="M142" s="5"/>
      <c r="N142" s="480"/>
      <c r="O142" s="554"/>
      <c r="P142" s="580"/>
      <c r="Q142" s="580"/>
      <c r="R142" s="291" t="str">
        <f t="shared" si="18"/>
        <v/>
      </c>
      <c r="S142" s="285" t="str">
        <f t="shared" si="19"/>
        <v/>
      </c>
      <c r="T142" s="467"/>
      <c r="V142" s="215"/>
      <c r="W142" s="3"/>
      <c r="X142" s="46"/>
      <c r="Y142" s="49"/>
      <c r="Z142" s="49"/>
      <c r="AA142" s="49"/>
      <c r="AB142" s="99"/>
      <c r="AC142" s="215"/>
      <c r="AD142" s="152"/>
      <c r="AE142" s="215"/>
      <c r="AF142" s="152"/>
    </row>
    <row r="143" spans="2:32" ht="18" customHeight="1">
      <c r="B143" s="4"/>
      <c r="C143" s="5"/>
      <c r="D143" s="5"/>
      <c r="E143" s="480"/>
      <c r="F143" s="571"/>
      <c r="G143" s="535"/>
      <c r="H143" s="7"/>
      <c r="I143" s="3"/>
      <c r="J143" s="8"/>
      <c r="K143" s="5"/>
      <c r="L143" s="5"/>
      <c r="M143" s="5"/>
      <c r="N143" s="480"/>
      <c r="O143" s="554"/>
      <c r="P143" s="580"/>
      <c r="Q143" s="580"/>
      <c r="R143" s="291" t="str">
        <f t="shared" si="18"/>
        <v/>
      </c>
      <c r="S143" s="285" t="str">
        <f t="shared" si="19"/>
        <v/>
      </c>
      <c r="T143" s="467"/>
      <c r="V143" s="215"/>
      <c r="W143" s="3"/>
      <c r="X143" s="46"/>
      <c r="Y143" s="49"/>
      <c r="Z143" s="49"/>
      <c r="AA143" s="49"/>
      <c r="AB143" s="99"/>
      <c r="AC143" s="215"/>
      <c r="AD143" s="152"/>
      <c r="AE143" s="215"/>
      <c r="AF143" s="152"/>
    </row>
    <row r="144" spans="2:32" ht="18" customHeight="1">
      <c r="B144" s="4"/>
      <c r="C144" s="5"/>
      <c r="D144" s="5"/>
      <c r="E144" s="480"/>
      <c r="F144" s="571"/>
      <c r="G144" s="535"/>
      <c r="H144" s="7"/>
      <c r="I144" s="3"/>
      <c r="J144" s="8"/>
      <c r="K144" s="5"/>
      <c r="L144" s="5"/>
      <c r="M144" s="5"/>
      <c r="N144" s="480"/>
      <c r="O144" s="554"/>
      <c r="P144" s="580"/>
      <c r="Q144" s="580"/>
      <c r="R144" s="291" t="str">
        <f t="shared" si="18"/>
        <v/>
      </c>
      <c r="S144" s="285" t="str">
        <f t="shared" si="19"/>
        <v/>
      </c>
      <c r="T144" s="467"/>
      <c r="V144" s="215"/>
      <c r="W144" s="3"/>
      <c r="X144" s="46"/>
      <c r="Y144" s="49"/>
      <c r="Z144" s="49"/>
      <c r="AA144" s="49"/>
      <c r="AB144" s="99"/>
      <c r="AC144" s="215"/>
      <c r="AD144" s="152"/>
      <c r="AE144" s="215"/>
      <c r="AF144" s="152"/>
    </row>
    <row r="145" spans="1:32" ht="18" customHeight="1">
      <c r="B145" s="4"/>
      <c r="C145" s="5"/>
      <c r="D145" s="5"/>
      <c r="E145" s="480"/>
      <c r="F145" s="571"/>
      <c r="G145" s="535"/>
      <c r="H145" s="7"/>
      <c r="I145" s="3"/>
      <c r="J145" s="8"/>
      <c r="K145" s="5"/>
      <c r="L145" s="5"/>
      <c r="M145" s="5"/>
      <c r="N145" s="480"/>
      <c r="O145" s="554"/>
      <c r="P145" s="580"/>
      <c r="Q145" s="580"/>
      <c r="R145" s="291" t="str">
        <f t="shared" si="18"/>
        <v/>
      </c>
      <c r="S145" s="285" t="str">
        <f t="shared" si="19"/>
        <v/>
      </c>
      <c r="T145" s="467"/>
      <c r="V145" s="215"/>
      <c r="W145" s="3"/>
      <c r="X145" s="46"/>
      <c r="Y145" s="49"/>
      <c r="Z145" s="49"/>
      <c r="AA145" s="49"/>
      <c r="AB145" s="99"/>
      <c r="AC145" s="215"/>
      <c r="AD145" s="152"/>
      <c r="AE145" s="215"/>
      <c r="AF145" s="152"/>
    </row>
    <row r="146" spans="1:32" ht="18" customHeight="1">
      <c r="A146" s="574"/>
      <c r="B146" s="574"/>
      <c r="C146" s="574"/>
      <c r="D146" s="574"/>
      <c r="E146" s="574"/>
      <c r="F146" s="574"/>
      <c r="G146" s="611"/>
      <c r="H146" s="574"/>
      <c r="I146" s="574"/>
      <c r="J146" s="574"/>
      <c r="K146" s="574"/>
      <c r="L146" s="574"/>
      <c r="M146" s="574"/>
      <c r="N146" s="611"/>
      <c r="O146" s="611"/>
      <c r="P146" s="611"/>
      <c r="Q146" s="611"/>
      <c r="R146" s="574"/>
      <c r="S146" s="574"/>
      <c r="T146" s="574"/>
      <c r="U146" s="574"/>
      <c r="AB146" s="2"/>
    </row>
    <row r="147" spans="1:32" ht="18" customHeight="1">
      <c r="G147" s="2"/>
      <c r="N147" s="2"/>
      <c r="O147" s="2"/>
      <c r="P147" s="2"/>
      <c r="Q147" s="2"/>
    </row>
    <row r="148" spans="1:32" ht="18" customHeight="1">
      <c r="G148" s="2"/>
      <c r="N148" s="2"/>
      <c r="O148" s="2"/>
      <c r="P148" s="2"/>
      <c r="Q148" s="2"/>
    </row>
    <row r="149" spans="1:32" ht="18" customHeight="1">
      <c r="G149" s="2"/>
      <c r="N149" s="2"/>
      <c r="O149" s="2"/>
      <c r="P149" s="2"/>
      <c r="Q149" s="2"/>
    </row>
    <row r="150" spans="1:32" ht="18" customHeight="1">
      <c r="G150" s="2"/>
      <c r="N150" s="2"/>
      <c r="O150" s="2"/>
      <c r="P150" s="2"/>
      <c r="Q150" s="2"/>
    </row>
    <row r="151" spans="1:32" ht="18" customHeight="1">
      <c r="G151" s="2"/>
      <c r="N151" s="2"/>
      <c r="O151" s="2"/>
      <c r="P151" s="2"/>
      <c r="Q151" s="2"/>
    </row>
    <row r="152" spans="1:32" ht="18" customHeight="1">
      <c r="G152" s="2"/>
      <c r="N152" s="2"/>
      <c r="O152" s="2"/>
      <c r="P152" s="2"/>
      <c r="Q152" s="2"/>
    </row>
    <row r="153" spans="1:32" ht="18" customHeight="1">
      <c r="G153" s="2"/>
      <c r="N153" s="2"/>
      <c r="O153" s="2"/>
      <c r="P153" s="2"/>
      <c r="Q153" s="2"/>
    </row>
    <row r="154" spans="1:32" ht="18" customHeight="1">
      <c r="G154" s="2"/>
      <c r="N154" s="2"/>
      <c r="O154" s="2"/>
      <c r="P154" s="2"/>
      <c r="Q154" s="2"/>
    </row>
    <row r="155" spans="1:32" ht="18" customHeight="1">
      <c r="G155" s="2"/>
      <c r="N155" s="2"/>
      <c r="O155" s="2"/>
      <c r="P155" s="2"/>
      <c r="Q155" s="2"/>
    </row>
    <row r="156" spans="1:32" ht="18" customHeight="1">
      <c r="G156" s="2"/>
      <c r="N156" s="2"/>
      <c r="O156" s="2"/>
      <c r="P156" s="2"/>
      <c r="Q156" s="2"/>
    </row>
    <row r="157" spans="1:32" ht="18" customHeight="1">
      <c r="G157" s="2"/>
      <c r="N157" s="2"/>
      <c r="O157" s="2"/>
      <c r="P157" s="2"/>
      <c r="Q157" s="2"/>
    </row>
    <row r="158" spans="1:32" ht="18" customHeight="1">
      <c r="G158" s="2"/>
      <c r="N158" s="2"/>
      <c r="O158" s="2"/>
      <c r="P158" s="2"/>
      <c r="Q158" s="2"/>
    </row>
    <row r="159" spans="1:32" ht="18" customHeight="1">
      <c r="G159" s="2"/>
      <c r="N159" s="2"/>
      <c r="O159" s="2"/>
      <c r="P159" s="2"/>
      <c r="Q159" s="2"/>
    </row>
    <row r="160" spans="1:32" ht="18" customHeight="1">
      <c r="G160" s="2"/>
      <c r="N160" s="2"/>
      <c r="O160" s="2"/>
      <c r="P160" s="2"/>
      <c r="Q160" s="2"/>
    </row>
    <row r="161" spans="7:17" ht="18" customHeight="1">
      <c r="G161" s="2"/>
      <c r="N161" s="2"/>
      <c r="O161" s="2"/>
      <c r="P161" s="2"/>
      <c r="Q161" s="2"/>
    </row>
    <row r="162" spans="7:17" ht="18" customHeight="1">
      <c r="G162" s="2"/>
      <c r="N162" s="2"/>
      <c r="O162" s="2"/>
      <c r="P162" s="2"/>
      <c r="Q162" s="2"/>
    </row>
    <row r="163" spans="7:17" ht="18" customHeight="1">
      <c r="G163" s="2"/>
      <c r="N163" s="2"/>
      <c r="O163" s="2"/>
      <c r="P163" s="2"/>
      <c r="Q163" s="2"/>
    </row>
    <row r="164" spans="7:17" ht="18" customHeight="1">
      <c r="G164" s="2"/>
      <c r="N164" s="2"/>
      <c r="O164" s="2"/>
      <c r="P164" s="2"/>
      <c r="Q164" s="2"/>
    </row>
    <row r="165" spans="7:17" ht="18" customHeight="1">
      <c r="G165" s="2"/>
      <c r="N165" s="2"/>
      <c r="O165" s="2"/>
      <c r="P165" s="2"/>
      <c r="Q165" s="2"/>
    </row>
    <row r="166" spans="7:17" ht="18" customHeight="1">
      <c r="G166" s="2"/>
      <c r="N166" s="2"/>
      <c r="O166" s="2"/>
      <c r="P166" s="2"/>
      <c r="Q166" s="2"/>
    </row>
    <row r="167" spans="7:17" ht="18" customHeight="1">
      <c r="G167" s="2"/>
      <c r="N167" s="2"/>
      <c r="O167" s="2"/>
      <c r="P167" s="2"/>
      <c r="Q167" s="2"/>
    </row>
    <row r="168" spans="7:17" ht="18" customHeight="1">
      <c r="G168" s="2"/>
      <c r="N168" s="2"/>
      <c r="O168" s="2"/>
      <c r="P168" s="2"/>
      <c r="Q168" s="2"/>
    </row>
    <row r="169" spans="7:17" ht="18" customHeight="1">
      <c r="G169" s="2"/>
      <c r="N169" s="2"/>
      <c r="O169" s="2"/>
      <c r="P169" s="2"/>
      <c r="Q169" s="2"/>
    </row>
    <row r="170" spans="7:17" ht="18" customHeight="1">
      <c r="G170" s="2"/>
      <c r="N170" s="2"/>
      <c r="O170" s="2"/>
      <c r="P170" s="2"/>
      <c r="Q170" s="2"/>
    </row>
    <row r="171" spans="7:17" ht="18" customHeight="1">
      <c r="G171" s="2"/>
      <c r="N171" s="2"/>
      <c r="O171" s="2"/>
      <c r="P171" s="2"/>
      <c r="Q171" s="2"/>
    </row>
    <row r="172" spans="7:17" ht="18" customHeight="1">
      <c r="G172" s="2"/>
      <c r="N172" s="2"/>
      <c r="O172" s="2"/>
      <c r="P172" s="2"/>
      <c r="Q172" s="2"/>
    </row>
    <row r="173" spans="7:17" ht="18" customHeight="1">
      <c r="G173" s="2"/>
      <c r="N173" s="2"/>
      <c r="O173" s="2"/>
      <c r="P173" s="2"/>
      <c r="Q173" s="2"/>
    </row>
    <row r="174" spans="7:17" ht="18" customHeight="1">
      <c r="G174" s="2"/>
      <c r="N174" s="2"/>
      <c r="O174" s="2"/>
      <c r="P174" s="2"/>
      <c r="Q174" s="2"/>
    </row>
    <row r="175" spans="7:17" ht="18" customHeight="1">
      <c r="G175" s="2"/>
      <c r="N175" s="2"/>
      <c r="O175" s="2"/>
      <c r="P175" s="2"/>
      <c r="Q175" s="2"/>
    </row>
    <row r="176" spans="7:17" ht="18" customHeight="1">
      <c r="G176" s="2"/>
      <c r="N176" s="2"/>
      <c r="O176" s="2"/>
      <c r="P176" s="2"/>
      <c r="Q176" s="2"/>
    </row>
    <row r="177" spans="7:17" ht="18" customHeight="1">
      <c r="G177" s="2"/>
      <c r="N177" s="2"/>
      <c r="O177" s="2"/>
      <c r="P177" s="2"/>
      <c r="Q177" s="2"/>
    </row>
    <row r="178" spans="7:17" ht="18" customHeight="1">
      <c r="G178" s="2"/>
      <c r="N178" s="2"/>
      <c r="O178" s="2"/>
      <c r="P178" s="2"/>
      <c r="Q178" s="2"/>
    </row>
    <row r="179" spans="7:17" ht="18" customHeight="1">
      <c r="G179" s="2"/>
      <c r="N179" s="2"/>
      <c r="O179" s="2"/>
      <c r="P179" s="2"/>
      <c r="Q179" s="2"/>
    </row>
    <row r="180" spans="7:17" ht="18" customHeight="1">
      <c r="G180" s="2"/>
      <c r="N180" s="2"/>
      <c r="O180" s="2"/>
      <c r="P180" s="2"/>
      <c r="Q180" s="2"/>
    </row>
    <row r="181" spans="7:17" ht="18" customHeight="1">
      <c r="G181" s="2"/>
      <c r="N181" s="2"/>
      <c r="O181" s="2"/>
      <c r="P181" s="2"/>
      <c r="Q181" s="2"/>
    </row>
    <row r="182" spans="7:17" ht="18" customHeight="1">
      <c r="G182" s="2"/>
      <c r="N182" s="2"/>
      <c r="O182" s="2"/>
      <c r="P182" s="2"/>
      <c r="Q182" s="2"/>
    </row>
    <row r="183" spans="7:17" ht="18" customHeight="1">
      <c r="G183" s="2"/>
      <c r="N183" s="2"/>
      <c r="O183" s="2"/>
      <c r="P183" s="2"/>
      <c r="Q183" s="2"/>
    </row>
    <row r="184" spans="7:17" ht="18" customHeight="1">
      <c r="G184" s="2"/>
      <c r="N184" s="2"/>
      <c r="O184" s="2"/>
      <c r="P184" s="2"/>
      <c r="Q184" s="2"/>
    </row>
    <row r="185" spans="7:17" ht="18" customHeight="1">
      <c r="G185" s="2"/>
      <c r="N185" s="2"/>
      <c r="O185" s="2"/>
      <c r="P185" s="2"/>
      <c r="Q185" s="2"/>
    </row>
    <row r="186" spans="7:17" ht="18" customHeight="1">
      <c r="G186" s="2"/>
      <c r="N186" s="2"/>
      <c r="O186" s="2"/>
      <c r="P186" s="2"/>
      <c r="Q186" s="2"/>
    </row>
    <row r="187" spans="7:17" ht="18" customHeight="1">
      <c r="G187" s="2"/>
      <c r="N187" s="2"/>
      <c r="O187" s="2"/>
      <c r="P187" s="2"/>
      <c r="Q187" s="2"/>
    </row>
    <row r="188" spans="7:17" ht="18" customHeight="1">
      <c r="G188" s="2"/>
      <c r="N188" s="2"/>
      <c r="O188" s="2"/>
      <c r="P188" s="2"/>
      <c r="Q188" s="2"/>
    </row>
    <row r="189" spans="7:17" ht="18" customHeight="1">
      <c r="G189" s="2"/>
      <c r="N189" s="2"/>
      <c r="O189" s="2"/>
      <c r="P189" s="2"/>
      <c r="Q189" s="2"/>
    </row>
    <row r="190" spans="7:17" ht="18" customHeight="1">
      <c r="G190" s="2"/>
      <c r="N190" s="2"/>
      <c r="O190" s="2"/>
      <c r="P190" s="2"/>
      <c r="Q190" s="2"/>
    </row>
    <row r="191" spans="7:17" ht="18" customHeight="1">
      <c r="G191" s="2"/>
      <c r="N191" s="2"/>
      <c r="O191" s="2"/>
      <c r="P191" s="2"/>
      <c r="Q191" s="2"/>
    </row>
    <row r="192" spans="7:17" ht="18" customHeight="1">
      <c r="G192" s="2"/>
      <c r="N192" s="2"/>
      <c r="O192" s="2"/>
      <c r="P192" s="2"/>
      <c r="Q192" s="2"/>
    </row>
    <row r="193" spans="7:17" ht="18" customHeight="1">
      <c r="G193" s="2"/>
      <c r="N193" s="2"/>
      <c r="O193" s="2"/>
      <c r="P193" s="2"/>
      <c r="Q193" s="2"/>
    </row>
    <row r="194" spans="7:17" ht="18" customHeight="1">
      <c r="G194" s="2"/>
      <c r="N194" s="2"/>
      <c r="O194" s="2"/>
      <c r="P194" s="2"/>
      <c r="Q194" s="2"/>
    </row>
    <row r="195" spans="7:17" ht="18" customHeight="1">
      <c r="G195" s="2"/>
      <c r="N195" s="2"/>
      <c r="O195" s="2"/>
      <c r="P195" s="2"/>
      <c r="Q195" s="2"/>
    </row>
    <row r="196" spans="7:17" ht="18" customHeight="1">
      <c r="G196" s="2"/>
      <c r="N196" s="2"/>
      <c r="O196" s="2"/>
      <c r="P196" s="2"/>
      <c r="Q196" s="2"/>
    </row>
    <row r="197" spans="7:17" ht="18" customHeight="1">
      <c r="G197" s="2"/>
      <c r="N197" s="2"/>
      <c r="O197" s="2"/>
      <c r="P197" s="2"/>
      <c r="Q197" s="2"/>
    </row>
    <row r="198" spans="7:17" ht="18" customHeight="1">
      <c r="G198" s="2"/>
      <c r="N198" s="2"/>
      <c r="O198" s="2"/>
      <c r="P198" s="2"/>
      <c r="Q198" s="2"/>
    </row>
    <row r="199" spans="7:17" ht="18" customHeight="1">
      <c r="G199" s="2"/>
      <c r="N199" s="2"/>
      <c r="O199" s="2"/>
      <c r="P199" s="2"/>
      <c r="Q199" s="2"/>
    </row>
    <row r="200" spans="7:17" ht="18" customHeight="1">
      <c r="G200" s="2"/>
      <c r="N200" s="2"/>
      <c r="O200" s="2"/>
      <c r="P200" s="2"/>
      <c r="Q200" s="2"/>
    </row>
    <row r="201" spans="7:17" ht="18" customHeight="1">
      <c r="G201" s="2"/>
      <c r="N201" s="2"/>
      <c r="O201" s="2"/>
      <c r="P201" s="2"/>
      <c r="Q201" s="2"/>
    </row>
    <row r="202" spans="7:17" ht="18" customHeight="1">
      <c r="G202" s="2"/>
      <c r="N202" s="2"/>
      <c r="O202" s="2"/>
      <c r="P202" s="2"/>
      <c r="Q202" s="2"/>
    </row>
    <row r="203" spans="7:17" ht="18" customHeight="1">
      <c r="G203" s="2"/>
      <c r="N203" s="2"/>
      <c r="O203" s="2"/>
      <c r="P203" s="2"/>
      <c r="Q203" s="2"/>
    </row>
    <row r="204" spans="7:17" ht="18" customHeight="1">
      <c r="G204" s="2"/>
      <c r="N204" s="2"/>
      <c r="O204" s="2"/>
      <c r="P204" s="2"/>
      <c r="Q204" s="2"/>
    </row>
    <row r="205" spans="7:17" ht="18" customHeight="1">
      <c r="G205" s="2"/>
      <c r="N205" s="2"/>
      <c r="O205" s="2"/>
      <c r="P205" s="2"/>
      <c r="Q205" s="2"/>
    </row>
    <row r="206" spans="7:17" ht="18" customHeight="1">
      <c r="G206" s="2"/>
      <c r="N206" s="2"/>
      <c r="O206" s="2"/>
      <c r="P206" s="2"/>
      <c r="Q206" s="2"/>
    </row>
    <row r="207" spans="7:17" ht="18" customHeight="1">
      <c r="G207" s="2"/>
      <c r="N207" s="2"/>
      <c r="O207" s="2"/>
      <c r="P207" s="2"/>
      <c r="Q207" s="2"/>
    </row>
    <row r="208" spans="7:17" ht="18" customHeight="1">
      <c r="G208" s="2"/>
      <c r="N208" s="2"/>
      <c r="O208" s="2"/>
      <c r="P208" s="2"/>
      <c r="Q208" s="2"/>
    </row>
    <row r="209" spans="7:17" ht="18" customHeight="1">
      <c r="G209" s="2"/>
      <c r="N209" s="2"/>
      <c r="O209" s="2"/>
      <c r="P209" s="2"/>
      <c r="Q209" s="2"/>
    </row>
    <row r="210" spans="7:17" ht="18" customHeight="1">
      <c r="G210" s="2"/>
      <c r="N210" s="2"/>
      <c r="O210" s="2"/>
      <c r="P210" s="2"/>
      <c r="Q210" s="2"/>
    </row>
    <row r="211" spans="7:17" ht="18" customHeight="1">
      <c r="G211" s="2"/>
      <c r="N211" s="2"/>
      <c r="O211" s="2"/>
      <c r="P211" s="2"/>
      <c r="Q211" s="2"/>
    </row>
    <row r="212" spans="7:17" ht="18" customHeight="1">
      <c r="G212" s="2"/>
      <c r="N212" s="2"/>
      <c r="O212" s="2"/>
      <c r="P212" s="2"/>
      <c r="Q212" s="2"/>
    </row>
    <row r="213" spans="7:17" ht="18" customHeight="1">
      <c r="G213" s="2"/>
      <c r="N213" s="2"/>
      <c r="O213" s="2"/>
      <c r="P213" s="2"/>
      <c r="Q213" s="2"/>
    </row>
    <row r="214" spans="7:17" ht="18" customHeight="1">
      <c r="G214" s="2"/>
      <c r="N214" s="2"/>
      <c r="O214" s="2"/>
      <c r="P214" s="2"/>
      <c r="Q214" s="2"/>
    </row>
    <row r="215" spans="7:17" ht="18" customHeight="1">
      <c r="G215" s="2"/>
      <c r="N215" s="2"/>
      <c r="O215" s="2"/>
      <c r="P215" s="2"/>
      <c r="Q215" s="2"/>
    </row>
    <row r="216" spans="7:17" ht="18" customHeight="1">
      <c r="G216" s="2"/>
      <c r="N216" s="2"/>
      <c r="O216" s="2"/>
      <c r="P216" s="2"/>
      <c r="Q216" s="2"/>
    </row>
    <row r="217" spans="7:17" ht="18" customHeight="1">
      <c r="G217" s="2"/>
      <c r="N217" s="2"/>
      <c r="O217" s="2"/>
      <c r="P217" s="2"/>
      <c r="Q217" s="2"/>
    </row>
    <row r="218" spans="7:17" ht="18" customHeight="1">
      <c r="G218" s="2"/>
      <c r="N218" s="2"/>
      <c r="O218" s="2"/>
      <c r="P218" s="2"/>
      <c r="Q218" s="2"/>
    </row>
    <row r="219" spans="7:17" ht="18" customHeight="1">
      <c r="G219" s="2"/>
      <c r="N219" s="2"/>
      <c r="O219" s="2"/>
      <c r="P219" s="2"/>
      <c r="Q219" s="2"/>
    </row>
    <row r="220" spans="7:17" ht="18" customHeight="1">
      <c r="G220" s="2"/>
      <c r="N220" s="2"/>
      <c r="O220" s="2"/>
      <c r="P220" s="2"/>
      <c r="Q220" s="2"/>
    </row>
    <row r="221" spans="7:17" ht="18" customHeight="1">
      <c r="G221" s="2"/>
      <c r="N221" s="2"/>
      <c r="O221" s="2"/>
      <c r="P221" s="2"/>
      <c r="Q221" s="2"/>
    </row>
    <row r="222" spans="7:17" ht="18" customHeight="1">
      <c r="G222" s="2"/>
      <c r="N222" s="2"/>
      <c r="O222" s="2"/>
      <c r="P222" s="2"/>
      <c r="Q222" s="2"/>
    </row>
    <row r="223" spans="7:17" ht="18" customHeight="1">
      <c r="G223" s="2"/>
      <c r="N223" s="2"/>
      <c r="O223" s="2"/>
      <c r="P223" s="2"/>
      <c r="Q223" s="2"/>
    </row>
    <row r="224" spans="7:17" ht="18" customHeight="1">
      <c r="G224" s="2"/>
      <c r="N224" s="2"/>
      <c r="O224" s="2"/>
      <c r="P224" s="2"/>
      <c r="Q224" s="2"/>
    </row>
    <row r="225" spans="7:17" ht="18" customHeight="1">
      <c r="G225" s="2"/>
      <c r="N225" s="2"/>
      <c r="O225" s="2"/>
      <c r="P225" s="2"/>
      <c r="Q225" s="2"/>
    </row>
    <row r="226" spans="7:17" ht="18" customHeight="1">
      <c r="G226" s="2"/>
      <c r="N226" s="2"/>
      <c r="O226" s="2"/>
      <c r="P226" s="2"/>
      <c r="Q226" s="2"/>
    </row>
    <row r="227" spans="7:17" ht="18" customHeight="1">
      <c r="G227" s="2"/>
      <c r="N227" s="2"/>
      <c r="O227" s="2"/>
      <c r="P227" s="2"/>
      <c r="Q227" s="2"/>
    </row>
    <row r="228" spans="7:17" ht="18" customHeight="1">
      <c r="G228" s="2"/>
      <c r="N228" s="2"/>
      <c r="O228" s="2"/>
      <c r="P228" s="2"/>
      <c r="Q228" s="2"/>
    </row>
    <row r="229" spans="7:17" ht="18" customHeight="1">
      <c r="G229" s="2"/>
      <c r="N229" s="2"/>
      <c r="O229" s="2"/>
      <c r="P229" s="2"/>
      <c r="Q229" s="2"/>
    </row>
    <row r="230" spans="7:17" ht="18" customHeight="1">
      <c r="G230" s="2"/>
      <c r="N230" s="2"/>
      <c r="O230" s="2"/>
      <c r="P230" s="2"/>
      <c r="Q230" s="2"/>
    </row>
    <row r="231" spans="7:17" ht="18" customHeight="1">
      <c r="G231" s="2"/>
      <c r="N231" s="2"/>
      <c r="O231" s="2"/>
      <c r="P231" s="2"/>
      <c r="Q231" s="2"/>
    </row>
    <row r="232" spans="7:17" ht="18" customHeight="1">
      <c r="G232" s="2"/>
      <c r="N232" s="2"/>
      <c r="O232" s="2"/>
      <c r="P232" s="2"/>
      <c r="Q232" s="2"/>
    </row>
    <row r="233" spans="7:17" ht="18" customHeight="1">
      <c r="G233" s="2"/>
      <c r="N233" s="2"/>
      <c r="O233" s="2"/>
      <c r="P233" s="2"/>
      <c r="Q233" s="2"/>
    </row>
    <row r="234" spans="7:17" ht="18" customHeight="1">
      <c r="G234" s="2"/>
      <c r="N234" s="2"/>
      <c r="O234" s="2"/>
      <c r="P234" s="2"/>
      <c r="Q234" s="2"/>
    </row>
    <row r="235" spans="7:17" ht="18" customHeight="1">
      <c r="G235" s="2"/>
      <c r="N235" s="2"/>
      <c r="O235" s="2"/>
      <c r="P235" s="2"/>
      <c r="Q235" s="2"/>
    </row>
    <row r="236" spans="7:17" ht="18" customHeight="1">
      <c r="G236" s="2"/>
      <c r="N236" s="2"/>
      <c r="O236" s="2"/>
      <c r="P236" s="2"/>
      <c r="Q236" s="2"/>
    </row>
    <row r="237" spans="7:17" ht="18" customHeight="1">
      <c r="G237" s="2"/>
      <c r="N237" s="2"/>
      <c r="O237" s="2"/>
      <c r="P237" s="2"/>
      <c r="Q237" s="2"/>
    </row>
    <row r="238" spans="7:17" ht="18" customHeight="1">
      <c r="G238" s="2"/>
      <c r="N238" s="2"/>
      <c r="O238" s="2"/>
      <c r="P238" s="2"/>
      <c r="Q238" s="2"/>
    </row>
    <row r="239" spans="7:17" ht="18" customHeight="1">
      <c r="G239" s="2"/>
      <c r="N239" s="2"/>
      <c r="O239" s="2"/>
      <c r="P239" s="2"/>
      <c r="Q239" s="2"/>
    </row>
    <row r="240" spans="7:17" ht="18" customHeight="1">
      <c r="G240" s="2"/>
      <c r="N240" s="2"/>
      <c r="O240" s="2"/>
      <c r="P240" s="2"/>
      <c r="Q240" s="2"/>
    </row>
    <row r="241" spans="7:17" ht="18" customHeight="1">
      <c r="G241" s="2"/>
      <c r="N241" s="2"/>
      <c r="O241" s="2"/>
      <c r="P241" s="2"/>
      <c r="Q241" s="2"/>
    </row>
    <row r="242" spans="7:17" ht="18" customHeight="1">
      <c r="G242" s="2"/>
      <c r="N242" s="2"/>
      <c r="O242" s="2"/>
      <c r="P242" s="2"/>
      <c r="Q242" s="2"/>
    </row>
    <row r="243" spans="7:17" ht="18" customHeight="1">
      <c r="G243" s="2"/>
      <c r="N243" s="2"/>
      <c r="O243" s="2"/>
      <c r="P243" s="2"/>
      <c r="Q243" s="2"/>
    </row>
    <row r="244" spans="7:17" ht="18" customHeight="1">
      <c r="G244" s="2"/>
      <c r="N244" s="2"/>
      <c r="O244" s="2"/>
      <c r="P244" s="2"/>
      <c r="Q244" s="2"/>
    </row>
    <row r="245" spans="7:17" ht="18" customHeight="1">
      <c r="G245" s="2"/>
      <c r="N245" s="2"/>
      <c r="O245" s="2"/>
      <c r="P245" s="2"/>
      <c r="Q245" s="2"/>
    </row>
    <row r="246" spans="7:17" ht="18" customHeight="1">
      <c r="G246" s="2"/>
      <c r="N246" s="2"/>
      <c r="O246" s="2"/>
      <c r="P246" s="2"/>
      <c r="Q246" s="2"/>
    </row>
    <row r="247" spans="7:17" ht="18" customHeight="1">
      <c r="G247" s="2"/>
      <c r="N247" s="2"/>
      <c r="O247" s="2"/>
      <c r="P247" s="2"/>
      <c r="Q247" s="2"/>
    </row>
    <row r="248" spans="7:17" ht="18" customHeight="1">
      <c r="G248" s="2"/>
      <c r="N248" s="2"/>
      <c r="O248" s="2"/>
      <c r="P248" s="2"/>
      <c r="Q248" s="2"/>
    </row>
    <row r="249" spans="7:17" ht="18" customHeight="1">
      <c r="G249" s="2"/>
      <c r="N249" s="2"/>
      <c r="O249" s="2"/>
      <c r="P249" s="2"/>
      <c r="Q249" s="2"/>
    </row>
    <row r="250" spans="7:17" ht="18" customHeight="1">
      <c r="G250" s="2"/>
      <c r="N250" s="2"/>
      <c r="O250" s="2"/>
      <c r="P250" s="2"/>
      <c r="Q250" s="2"/>
    </row>
    <row r="251" spans="7:17" ht="18" customHeight="1">
      <c r="G251" s="2"/>
      <c r="N251" s="2"/>
      <c r="O251" s="2"/>
      <c r="P251" s="2"/>
      <c r="Q251" s="2"/>
    </row>
    <row r="252" spans="7:17" ht="18" customHeight="1">
      <c r="G252" s="2"/>
      <c r="N252" s="2"/>
      <c r="O252" s="2"/>
      <c r="P252" s="2"/>
      <c r="Q252" s="2"/>
    </row>
    <row r="253" spans="7:17" ht="18" customHeight="1">
      <c r="G253" s="2"/>
      <c r="N253" s="2"/>
      <c r="O253" s="2"/>
      <c r="P253" s="2"/>
      <c r="Q253" s="2"/>
    </row>
    <row r="254" spans="7:17" ht="18" customHeight="1">
      <c r="G254" s="2"/>
      <c r="N254" s="2"/>
      <c r="O254" s="2"/>
      <c r="P254" s="2"/>
      <c r="Q254" s="2"/>
    </row>
    <row r="255" spans="7:17" ht="18" customHeight="1">
      <c r="G255" s="2"/>
      <c r="N255" s="2"/>
      <c r="O255" s="2"/>
      <c r="P255" s="2"/>
      <c r="Q255" s="2"/>
    </row>
    <row r="256" spans="7:17" ht="18" customHeight="1">
      <c r="G256" s="2"/>
      <c r="N256" s="2"/>
      <c r="O256" s="2"/>
      <c r="P256" s="2"/>
      <c r="Q256" s="2"/>
    </row>
    <row r="257" spans="7:17" ht="18" customHeight="1">
      <c r="G257" s="2"/>
      <c r="N257" s="2"/>
      <c r="O257" s="2"/>
      <c r="P257" s="2"/>
      <c r="Q257" s="2"/>
    </row>
    <row r="258" spans="7:17" ht="18" customHeight="1">
      <c r="G258" s="2"/>
      <c r="N258" s="2"/>
      <c r="O258" s="2"/>
      <c r="P258" s="2"/>
      <c r="Q258" s="2"/>
    </row>
    <row r="259" spans="7:17" ht="18" customHeight="1">
      <c r="G259" s="2"/>
      <c r="N259" s="2"/>
      <c r="O259" s="2"/>
      <c r="P259" s="2"/>
      <c r="Q259" s="2"/>
    </row>
    <row r="260" spans="7:17" ht="18" customHeight="1">
      <c r="G260" s="2"/>
      <c r="N260" s="2"/>
      <c r="O260" s="2"/>
      <c r="P260" s="2"/>
      <c r="Q260" s="2"/>
    </row>
    <row r="261" spans="7:17" ht="18" customHeight="1">
      <c r="G261" s="2"/>
      <c r="N261" s="2"/>
      <c r="O261" s="2"/>
      <c r="P261" s="2"/>
      <c r="Q261" s="2"/>
    </row>
    <row r="262" spans="7:17" ht="18" customHeight="1">
      <c r="G262" s="2"/>
      <c r="N262" s="2"/>
      <c r="O262" s="2"/>
      <c r="P262" s="2"/>
      <c r="Q262" s="2"/>
    </row>
    <row r="263" spans="7:17" ht="18" customHeight="1">
      <c r="G263" s="2"/>
      <c r="N263" s="2"/>
      <c r="O263" s="2"/>
      <c r="P263" s="2"/>
      <c r="Q263" s="2"/>
    </row>
    <row r="264" spans="7:17" ht="18" customHeight="1">
      <c r="G264" s="2"/>
      <c r="N264" s="2"/>
      <c r="O264" s="2"/>
      <c r="P264" s="2"/>
      <c r="Q264" s="2"/>
    </row>
    <row r="265" spans="7:17" ht="18" customHeight="1">
      <c r="G265" s="2"/>
      <c r="N265" s="2"/>
      <c r="O265" s="2"/>
      <c r="P265" s="2"/>
      <c r="Q265" s="2"/>
    </row>
    <row r="266" spans="7:17" ht="18" customHeight="1">
      <c r="G266" s="2"/>
      <c r="N266" s="2"/>
      <c r="O266" s="2"/>
      <c r="P266" s="2"/>
      <c r="Q266" s="2"/>
    </row>
    <row r="267" spans="7:17" ht="18" customHeight="1">
      <c r="G267" s="2"/>
      <c r="N267" s="2"/>
      <c r="O267" s="2"/>
      <c r="P267" s="2"/>
      <c r="Q267" s="2"/>
    </row>
    <row r="268" spans="7:17" ht="18" customHeight="1">
      <c r="G268" s="2"/>
      <c r="N268" s="2"/>
      <c r="O268" s="2"/>
      <c r="P268" s="2"/>
      <c r="Q268" s="2"/>
    </row>
    <row r="269" spans="7:17" ht="18" customHeight="1">
      <c r="G269" s="2"/>
      <c r="N269" s="2"/>
      <c r="O269" s="2"/>
      <c r="P269" s="2"/>
      <c r="Q269" s="2"/>
    </row>
    <row r="270" spans="7:17" ht="18" customHeight="1">
      <c r="G270" s="2"/>
      <c r="N270" s="2"/>
      <c r="O270" s="2"/>
      <c r="P270" s="2"/>
      <c r="Q270" s="2"/>
    </row>
    <row r="271" spans="7:17" ht="18" customHeight="1">
      <c r="G271" s="2"/>
      <c r="N271" s="2"/>
      <c r="O271" s="2"/>
      <c r="P271" s="2"/>
      <c r="Q271" s="2"/>
    </row>
    <row r="272" spans="7:17" ht="18" customHeight="1">
      <c r="G272" s="2"/>
      <c r="N272" s="2"/>
      <c r="O272" s="2"/>
      <c r="P272" s="2"/>
      <c r="Q272" s="2"/>
    </row>
    <row r="273" spans="7:17" ht="18" customHeight="1">
      <c r="G273" s="2"/>
      <c r="N273" s="2"/>
      <c r="O273" s="2"/>
      <c r="P273" s="2"/>
      <c r="Q273" s="2"/>
    </row>
    <row r="274" spans="7:17" ht="18" customHeight="1">
      <c r="G274" s="2"/>
      <c r="N274" s="2"/>
      <c r="O274" s="2"/>
      <c r="P274" s="2"/>
      <c r="Q274" s="2"/>
    </row>
    <row r="275" spans="7:17" ht="18" customHeight="1">
      <c r="G275" s="2"/>
      <c r="N275" s="2"/>
      <c r="O275" s="2"/>
      <c r="P275" s="2"/>
      <c r="Q275" s="2"/>
    </row>
    <row r="276" spans="7:17" ht="18" customHeight="1">
      <c r="G276" s="2"/>
      <c r="N276" s="2"/>
      <c r="O276" s="2"/>
      <c r="P276" s="2"/>
      <c r="Q276" s="2"/>
    </row>
    <row r="277" spans="7:17" ht="18" customHeight="1">
      <c r="G277" s="2"/>
      <c r="N277" s="2"/>
      <c r="O277" s="2"/>
      <c r="P277" s="2"/>
      <c r="Q277" s="2"/>
    </row>
    <row r="278" spans="7:17" ht="18" customHeight="1">
      <c r="G278" s="2"/>
      <c r="N278" s="2"/>
      <c r="O278" s="2"/>
      <c r="P278" s="2"/>
      <c r="Q278" s="2"/>
    </row>
    <row r="279" spans="7:17" ht="18" customHeight="1">
      <c r="G279" s="2"/>
      <c r="N279" s="2"/>
      <c r="O279" s="2"/>
      <c r="P279" s="2"/>
      <c r="Q279" s="2"/>
    </row>
    <row r="280" spans="7:17" ht="18" customHeight="1">
      <c r="G280" s="2"/>
      <c r="N280" s="2"/>
      <c r="O280" s="2"/>
      <c r="P280" s="2"/>
      <c r="Q280" s="2"/>
    </row>
    <row r="281" spans="7:17" ht="18" customHeight="1">
      <c r="G281" s="2"/>
      <c r="N281" s="2"/>
      <c r="O281" s="2"/>
      <c r="P281" s="2"/>
      <c r="Q281" s="2"/>
    </row>
    <row r="282" spans="7:17" ht="18" customHeight="1">
      <c r="G282" s="2"/>
      <c r="N282" s="2"/>
      <c r="O282" s="2"/>
      <c r="P282" s="2"/>
      <c r="Q282" s="2"/>
    </row>
    <row r="283" spans="7:17" ht="18" customHeight="1">
      <c r="G283" s="2"/>
      <c r="N283" s="2"/>
      <c r="O283" s="2"/>
      <c r="P283" s="2"/>
      <c r="Q283" s="2"/>
    </row>
    <row r="284" spans="7:17" ht="18" customHeight="1">
      <c r="G284" s="2"/>
      <c r="N284" s="2"/>
      <c r="O284" s="2"/>
      <c r="P284" s="2"/>
      <c r="Q284" s="2"/>
    </row>
    <row r="285" spans="7:17" ht="18" customHeight="1">
      <c r="G285" s="2"/>
      <c r="N285" s="2"/>
      <c r="O285" s="2"/>
      <c r="P285" s="2"/>
      <c r="Q285" s="2"/>
    </row>
    <row r="286" spans="7:17" ht="18" customHeight="1">
      <c r="G286" s="2"/>
      <c r="N286" s="2"/>
      <c r="O286" s="2"/>
      <c r="P286" s="2"/>
      <c r="Q286" s="2"/>
    </row>
    <row r="287" spans="7:17" ht="18" customHeight="1">
      <c r="G287" s="2"/>
      <c r="N287" s="2"/>
      <c r="O287" s="2"/>
      <c r="P287" s="2"/>
      <c r="Q287" s="2"/>
    </row>
    <row r="288" spans="7:17" ht="18" customHeight="1">
      <c r="G288" s="2"/>
      <c r="N288" s="2"/>
      <c r="O288" s="2"/>
      <c r="P288" s="2"/>
      <c r="Q288" s="2"/>
    </row>
    <row r="289" spans="7:17" ht="18" customHeight="1">
      <c r="G289" s="2"/>
      <c r="N289" s="2"/>
      <c r="O289" s="2"/>
      <c r="P289" s="2"/>
      <c r="Q289" s="2"/>
    </row>
    <row r="290" spans="7:17" ht="18" customHeight="1">
      <c r="G290" s="2"/>
      <c r="N290" s="2"/>
      <c r="O290" s="2"/>
      <c r="P290" s="2"/>
      <c r="Q290" s="2"/>
    </row>
    <row r="291" spans="7:17" ht="18" customHeight="1">
      <c r="G291" s="2"/>
      <c r="N291" s="2"/>
      <c r="O291" s="2"/>
      <c r="P291" s="2"/>
      <c r="Q291" s="2"/>
    </row>
    <row r="292" spans="7:17" ht="18" customHeight="1">
      <c r="G292" s="2"/>
      <c r="N292" s="2"/>
      <c r="O292" s="2"/>
      <c r="P292" s="2"/>
      <c r="Q292" s="2"/>
    </row>
    <row r="293" spans="7:17" ht="18" customHeight="1">
      <c r="G293" s="2"/>
      <c r="N293" s="2"/>
      <c r="O293" s="2"/>
      <c r="P293" s="2"/>
      <c r="Q293" s="2"/>
    </row>
    <row r="294" spans="7:17" ht="18" customHeight="1">
      <c r="G294" s="2"/>
      <c r="N294" s="2"/>
      <c r="O294" s="2"/>
      <c r="P294" s="2"/>
      <c r="Q294" s="2"/>
    </row>
    <row r="295" spans="7:17" ht="18" customHeight="1">
      <c r="G295" s="2"/>
      <c r="N295" s="2"/>
      <c r="O295" s="2"/>
      <c r="P295" s="2"/>
      <c r="Q295" s="2"/>
    </row>
    <row r="296" spans="7:17" ht="18" customHeight="1">
      <c r="G296" s="2"/>
      <c r="N296" s="2"/>
      <c r="O296" s="2"/>
      <c r="P296" s="2"/>
      <c r="Q296" s="2"/>
    </row>
    <row r="297" spans="7:17" ht="18" customHeight="1">
      <c r="G297" s="2"/>
      <c r="N297" s="2"/>
      <c r="O297" s="2"/>
      <c r="P297" s="2"/>
      <c r="Q297" s="2"/>
    </row>
    <row r="298" spans="7:17" ht="18" customHeight="1">
      <c r="G298" s="2"/>
      <c r="N298" s="2"/>
      <c r="O298" s="2"/>
      <c r="P298" s="2"/>
      <c r="Q298" s="2"/>
    </row>
    <row r="299" spans="7:17" ht="18" customHeight="1">
      <c r="G299" s="2"/>
      <c r="N299" s="2"/>
      <c r="O299" s="2"/>
      <c r="P299" s="2"/>
      <c r="Q299" s="2"/>
    </row>
    <row r="300" spans="7:17" ht="18" customHeight="1">
      <c r="G300" s="2"/>
      <c r="N300" s="2"/>
      <c r="O300" s="2"/>
      <c r="P300" s="2"/>
      <c r="Q300" s="2"/>
    </row>
    <row r="301" spans="7:17" ht="18" customHeight="1">
      <c r="G301" s="2"/>
      <c r="N301" s="2"/>
      <c r="O301" s="2"/>
      <c r="P301" s="2"/>
      <c r="Q301" s="2"/>
    </row>
    <row r="302" spans="7:17" ht="18" customHeight="1">
      <c r="G302" s="2"/>
      <c r="N302" s="2"/>
      <c r="O302" s="2"/>
      <c r="P302" s="2"/>
      <c r="Q302" s="2"/>
    </row>
    <row r="303" spans="7:17" ht="18" customHeight="1">
      <c r="G303" s="2"/>
      <c r="N303" s="2"/>
      <c r="O303" s="2"/>
      <c r="P303" s="2"/>
      <c r="Q303" s="2"/>
    </row>
    <row r="304" spans="7:17" ht="18" customHeight="1">
      <c r="G304" s="2"/>
      <c r="N304" s="2"/>
      <c r="O304" s="2"/>
      <c r="P304" s="2"/>
      <c r="Q304" s="2"/>
    </row>
    <row r="305" spans="7:17" ht="18" customHeight="1">
      <c r="G305" s="2"/>
      <c r="N305" s="2"/>
      <c r="O305" s="2"/>
      <c r="P305" s="2"/>
      <c r="Q305" s="2"/>
    </row>
    <row r="306" spans="7:17" ht="18" customHeight="1">
      <c r="G306" s="2"/>
      <c r="N306" s="2"/>
      <c r="O306" s="2"/>
      <c r="P306" s="2"/>
      <c r="Q306" s="2"/>
    </row>
    <row r="307" spans="7:17" ht="18" customHeight="1">
      <c r="G307" s="2"/>
      <c r="N307" s="2"/>
      <c r="O307" s="2"/>
      <c r="P307" s="2"/>
      <c r="Q307" s="2"/>
    </row>
    <row r="308" spans="7:17" ht="18" customHeight="1">
      <c r="G308" s="2"/>
      <c r="N308" s="2"/>
      <c r="O308" s="2"/>
      <c r="P308" s="2"/>
      <c r="Q308" s="2"/>
    </row>
    <row r="309" spans="7:17" ht="18" customHeight="1">
      <c r="G309" s="2"/>
      <c r="N309" s="2"/>
      <c r="O309" s="2"/>
      <c r="P309" s="2"/>
      <c r="Q309" s="2"/>
    </row>
    <row r="310" spans="7:17" ht="18" customHeight="1">
      <c r="G310" s="2"/>
      <c r="N310" s="2"/>
      <c r="O310" s="2"/>
      <c r="P310" s="2"/>
      <c r="Q310" s="2"/>
    </row>
    <row r="311" spans="7:17" ht="18" customHeight="1">
      <c r="G311" s="2"/>
      <c r="N311" s="2"/>
      <c r="O311" s="2"/>
      <c r="P311" s="2"/>
      <c r="Q311" s="2"/>
    </row>
    <row r="312" spans="7:17" ht="18" customHeight="1">
      <c r="G312" s="2"/>
      <c r="N312" s="2"/>
      <c r="O312" s="2"/>
      <c r="P312" s="2"/>
      <c r="Q312" s="2"/>
    </row>
    <row r="313" spans="7:17" ht="18" customHeight="1">
      <c r="G313" s="2"/>
      <c r="N313" s="2"/>
      <c r="O313" s="2"/>
      <c r="P313" s="2"/>
      <c r="Q313" s="2"/>
    </row>
    <row r="314" spans="7:17" ht="18" customHeight="1">
      <c r="G314" s="2"/>
      <c r="N314" s="2"/>
      <c r="O314" s="2"/>
      <c r="P314" s="2"/>
      <c r="Q314" s="2"/>
    </row>
    <row r="315" spans="7:17" ht="18" customHeight="1">
      <c r="G315" s="2"/>
      <c r="N315" s="2"/>
      <c r="O315" s="2"/>
      <c r="P315" s="2"/>
      <c r="Q315" s="2"/>
    </row>
    <row r="316" spans="7:17" ht="18" customHeight="1">
      <c r="G316" s="2"/>
      <c r="N316" s="2"/>
      <c r="O316" s="2"/>
      <c r="P316" s="2"/>
      <c r="Q316" s="2"/>
    </row>
    <row r="317" spans="7:17" ht="18" customHeight="1">
      <c r="G317" s="2"/>
      <c r="N317" s="2"/>
      <c r="O317" s="2"/>
      <c r="P317" s="2"/>
      <c r="Q317" s="2"/>
    </row>
    <row r="318" spans="7:17" ht="18" customHeight="1">
      <c r="G318" s="2"/>
      <c r="N318" s="2"/>
      <c r="O318" s="2"/>
      <c r="P318" s="2"/>
      <c r="Q318" s="2"/>
    </row>
    <row r="319" spans="7:17" ht="18" customHeight="1">
      <c r="G319" s="2"/>
      <c r="N319" s="2"/>
      <c r="O319" s="2"/>
      <c r="P319" s="2"/>
      <c r="Q319" s="2"/>
    </row>
    <row r="320" spans="7:17" ht="18" customHeight="1">
      <c r="G320" s="2"/>
      <c r="N320" s="2"/>
      <c r="O320" s="2"/>
      <c r="P320" s="2"/>
      <c r="Q320" s="2"/>
    </row>
    <row r="321" spans="7:17" ht="18" customHeight="1">
      <c r="G321" s="2"/>
      <c r="N321" s="2"/>
      <c r="O321" s="2"/>
      <c r="P321" s="2"/>
      <c r="Q321" s="2"/>
    </row>
    <row r="322" spans="7:17" ht="18" customHeight="1">
      <c r="G322" s="2"/>
      <c r="N322" s="2"/>
      <c r="O322" s="2"/>
      <c r="P322" s="2"/>
      <c r="Q322" s="2"/>
    </row>
    <row r="323" spans="7:17" ht="18" customHeight="1">
      <c r="G323" s="2"/>
      <c r="N323" s="2"/>
      <c r="O323" s="2"/>
      <c r="P323" s="2"/>
      <c r="Q323" s="2"/>
    </row>
    <row r="324" spans="7:17" ht="18" customHeight="1">
      <c r="G324" s="2"/>
      <c r="N324" s="2"/>
      <c r="O324" s="2"/>
      <c r="P324" s="2"/>
      <c r="Q324" s="2"/>
    </row>
    <row r="325" spans="7:17" ht="18" customHeight="1">
      <c r="G325" s="2"/>
      <c r="N325" s="2"/>
      <c r="O325" s="2"/>
      <c r="P325" s="2"/>
      <c r="Q325" s="2"/>
    </row>
    <row r="326" spans="7:17">
      <c r="G326" s="2"/>
      <c r="N326" s="2"/>
      <c r="O326" s="2"/>
      <c r="P326" s="2"/>
      <c r="Q326" s="2"/>
    </row>
    <row r="327" spans="7:17">
      <c r="G327" s="2"/>
      <c r="N327" s="2"/>
      <c r="O327" s="2"/>
      <c r="P327" s="2"/>
      <c r="Q327" s="2"/>
    </row>
    <row r="328" spans="7:17">
      <c r="G328" s="2"/>
      <c r="N328" s="2"/>
      <c r="O328" s="2"/>
      <c r="P328" s="2"/>
      <c r="Q328" s="2"/>
    </row>
    <row r="329" spans="7:17">
      <c r="G329" s="2"/>
      <c r="N329" s="2"/>
      <c r="O329" s="2"/>
      <c r="P329" s="2"/>
      <c r="Q329" s="2"/>
    </row>
    <row r="330" spans="7:17">
      <c r="G330" s="2"/>
      <c r="N330" s="2"/>
      <c r="O330" s="2"/>
      <c r="P330" s="2"/>
      <c r="Q330" s="2"/>
    </row>
    <row r="331" spans="7:17">
      <c r="G331" s="2"/>
      <c r="N331" s="2"/>
      <c r="O331" s="2"/>
      <c r="P331" s="2"/>
      <c r="Q331" s="2"/>
    </row>
    <row r="332" spans="7:17">
      <c r="G332" s="2"/>
      <c r="N332" s="2"/>
      <c r="O332" s="2"/>
      <c r="P332" s="2"/>
      <c r="Q332" s="2"/>
    </row>
    <row r="333" spans="7:17">
      <c r="G333" s="2"/>
      <c r="N333" s="2"/>
      <c r="O333" s="2"/>
      <c r="P333" s="2"/>
      <c r="Q333" s="2"/>
    </row>
    <row r="334" spans="7:17">
      <c r="G334" s="2"/>
      <c r="N334" s="2"/>
      <c r="O334" s="2"/>
      <c r="P334" s="2"/>
      <c r="Q334" s="2"/>
    </row>
    <row r="335" spans="7:17">
      <c r="G335" s="2"/>
      <c r="N335" s="2"/>
      <c r="O335" s="2"/>
      <c r="P335" s="2"/>
      <c r="Q335" s="2"/>
    </row>
    <row r="336" spans="7:17">
      <c r="G336" s="2"/>
      <c r="N336" s="2"/>
      <c r="O336" s="2"/>
      <c r="P336" s="2"/>
      <c r="Q336" s="2"/>
    </row>
    <row r="337" spans="7:17">
      <c r="G337" s="2"/>
      <c r="N337" s="2"/>
      <c r="O337" s="2"/>
      <c r="P337" s="2"/>
      <c r="Q337" s="2"/>
    </row>
    <row r="338" spans="7:17">
      <c r="G338" s="2"/>
      <c r="N338" s="2"/>
      <c r="O338" s="2"/>
      <c r="P338" s="2"/>
      <c r="Q338" s="2"/>
    </row>
    <row r="339" spans="7:17">
      <c r="G339" s="2"/>
      <c r="N339" s="2"/>
      <c r="O339" s="2"/>
      <c r="P339" s="2"/>
      <c r="Q339" s="2"/>
    </row>
    <row r="340" spans="7:17">
      <c r="G340" s="2"/>
      <c r="N340" s="2"/>
      <c r="O340" s="2"/>
      <c r="P340" s="2"/>
      <c r="Q340" s="2"/>
    </row>
    <row r="341" spans="7:17">
      <c r="G341" s="2"/>
      <c r="N341" s="2"/>
      <c r="O341" s="2"/>
      <c r="P341" s="2"/>
      <c r="Q341" s="2"/>
    </row>
    <row r="342" spans="7:17">
      <c r="G342" s="2"/>
      <c r="N342" s="2"/>
      <c r="O342" s="2"/>
      <c r="P342" s="2"/>
      <c r="Q342" s="2"/>
    </row>
    <row r="343" spans="7:17">
      <c r="G343" s="2"/>
      <c r="N343" s="2"/>
      <c r="O343" s="2"/>
      <c r="P343" s="2"/>
      <c r="Q343" s="2"/>
    </row>
    <row r="344" spans="7:17">
      <c r="G344" s="2"/>
      <c r="N344" s="2"/>
      <c r="O344" s="2"/>
      <c r="P344" s="2"/>
      <c r="Q344" s="2"/>
    </row>
    <row r="345" spans="7:17">
      <c r="G345" s="2"/>
      <c r="N345" s="2"/>
      <c r="O345" s="2"/>
      <c r="P345" s="2"/>
      <c r="Q345" s="2"/>
    </row>
    <row r="346" spans="7:17">
      <c r="G346" s="2"/>
      <c r="N346" s="2"/>
      <c r="O346" s="2"/>
      <c r="P346" s="2"/>
      <c r="Q346" s="2"/>
    </row>
    <row r="347" spans="7:17">
      <c r="G347" s="2"/>
      <c r="N347" s="2"/>
      <c r="O347" s="2"/>
      <c r="P347" s="2"/>
      <c r="Q347" s="2"/>
    </row>
    <row r="348" spans="7:17">
      <c r="G348" s="2"/>
      <c r="N348" s="2"/>
      <c r="O348" s="2"/>
      <c r="P348" s="2"/>
      <c r="Q348" s="2"/>
    </row>
    <row r="349" spans="7:17">
      <c r="G349" s="2"/>
      <c r="N349" s="2"/>
      <c r="O349" s="2"/>
      <c r="P349" s="2"/>
      <c r="Q349" s="2"/>
    </row>
    <row r="350" spans="7:17">
      <c r="G350" s="2"/>
      <c r="N350" s="2"/>
      <c r="O350" s="2"/>
      <c r="P350" s="2"/>
      <c r="Q350" s="2"/>
    </row>
    <row r="351" spans="7:17">
      <c r="G351" s="2"/>
      <c r="N351" s="2"/>
      <c r="O351" s="2"/>
      <c r="P351" s="2"/>
      <c r="Q351" s="2"/>
    </row>
    <row r="352" spans="7:17">
      <c r="G352" s="2"/>
      <c r="N352" s="2"/>
      <c r="O352" s="2"/>
      <c r="P352" s="2"/>
      <c r="Q352" s="2"/>
    </row>
    <row r="353" spans="7:17">
      <c r="G353" s="2"/>
      <c r="N353" s="2"/>
      <c r="O353" s="2"/>
      <c r="P353" s="2"/>
      <c r="Q353" s="2"/>
    </row>
    <row r="354" spans="7:17">
      <c r="G354" s="2"/>
      <c r="N354" s="2"/>
      <c r="O354" s="2"/>
      <c r="P354" s="2"/>
      <c r="Q354" s="2"/>
    </row>
    <row r="355" spans="7:17">
      <c r="G355" s="2"/>
      <c r="N355" s="2"/>
      <c r="O355" s="2"/>
      <c r="P355" s="2"/>
      <c r="Q355" s="2"/>
    </row>
    <row r="356" spans="7:17">
      <c r="G356" s="2"/>
      <c r="N356" s="2"/>
      <c r="O356" s="2"/>
      <c r="P356" s="2"/>
      <c r="Q356" s="2"/>
    </row>
    <row r="357" spans="7:17">
      <c r="G357" s="2"/>
      <c r="N357" s="2"/>
      <c r="O357" s="2"/>
      <c r="P357" s="2"/>
      <c r="Q357" s="2"/>
    </row>
    <row r="358" spans="7:17">
      <c r="G358" s="2"/>
      <c r="N358" s="2"/>
      <c r="O358" s="2"/>
      <c r="P358" s="2"/>
      <c r="Q358" s="2"/>
    </row>
    <row r="359" spans="7:17">
      <c r="G359" s="2"/>
      <c r="N359" s="2"/>
      <c r="O359" s="2"/>
      <c r="P359" s="2"/>
      <c r="Q359" s="2"/>
    </row>
    <row r="360" spans="7:17">
      <c r="G360" s="2"/>
      <c r="N360" s="2"/>
      <c r="O360" s="2"/>
      <c r="P360" s="2"/>
      <c r="Q360" s="2"/>
    </row>
    <row r="361" spans="7:17">
      <c r="G361" s="2"/>
      <c r="N361" s="2"/>
      <c r="O361" s="2"/>
      <c r="P361" s="2"/>
      <c r="Q361" s="2"/>
    </row>
    <row r="362" spans="7:17">
      <c r="G362" s="2"/>
      <c r="N362" s="2"/>
      <c r="O362" s="2"/>
      <c r="P362" s="2"/>
      <c r="Q362" s="2"/>
    </row>
    <row r="363" spans="7:17">
      <c r="G363" s="2"/>
      <c r="N363" s="2"/>
      <c r="O363" s="2"/>
      <c r="P363" s="2"/>
      <c r="Q363" s="2"/>
    </row>
    <row r="364" spans="7:17">
      <c r="G364" s="2"/>
      <c r="N364" s="2"/>
      <c r="O364" s="2"/>
      <c r="P364" s="2"/>
      <c r="Q364" s="2"/>
    </row>
    <row r="365" spans="7:17">
      <c r="G365" s="2"/>
      <c r="N365" s="2"/>
      <c r="O365" s="2"/>
      <c r="P365" s="2"/>
      <c r="Q365" s="2"/>
    </row>
    <row r="366" spans="7:17">
      <c r="G366" s="2"/>
      <c r="N366" s="2"/>
      <c r="O366" s="2"/>
      <c r="P366" s="2"/>
      <c r="Q366" s="2"/>
    </row>
    <row r="367" spans="7:17">
      <c r="G367" s="2"/>
      <c r="N367" s="2"/>
      <c r="O367" s="2"/>
      <c r="P367" s="2"/>
      <c r="Q367" s="2"/>
    </row>
    <row r="368" spans="7:17">
      <c r="G368" s="2"/>
      <c r="N368" s="2"/>
      <c r="O368" s="2"/>
      <c r="P368" s="2"/>
      <c r="Q368" s="2"/>
    </row>
    <row r="369" spans="7:17">
      <c r="G369" s="2"/>
      <c r="N369" s="2"/>
      <c r="O369" s="2"/>
      <c r="P369" s="2"/>
      <c r="Q369" s="2"/>
    </row>
    <row r="370" spans="7:17">
      <c r="G370" s="2"/>
      <c r="N370" s="2"/>
      <c r="O370" s="2"/>
      <c r="P370" s="2"/>
      <c r="Q370" s="2"/>
    </row>
    <row r="371" spans="7:17">
      <c r="G371" s="2"/>
      <c r="N371" s="2"/>
      <c r="O371" s="2"/>
      <c r="P371" s="2"/>
      <c r="Q371" s="2"/>
    </row>
    <row r="372" spans="7:17">
      <c r="G372" s="2"/>
      <c r="N372" s="2"/>
      <c r="O372" s="2"/>
      <c r="P372" s="2"/>
      <c r="Q372" s="2"/>
    </row>
    <row r="373" spans="7:17">
      <c r="G373" s="2"/>
      <c r="N373" s="2"/>
      <c r="O373" s="2"/>
      <c r="P373" s="2"/>
      <c r="Q373" s="2"/>
    </row>
    <row r="374" spans="7:17">
      <c r="G374" s="2"/>
      <c r="N374" s="2"/>
      <c r="O374" s="2"/>
      <c r="P374" s="2"/>
      <c r="Q374" s="2"/>
    </row>
    <row r="375" spans="7:17">
      <c r="G375" s="2"/>
      <c r="N375" s="2"/>
      <c r="O375" s="2"/>
      <c r="P375" s="2"/>
      <c r="Q375" s="2"/>
    </row>
    <row r="376" spans="7:17">
      <c r="G376" s="2"/>
      <c r="N376" s="2"/>
      <c r="O376" s="2"/>
      <c r="P376" s="2"/>
      <c r="Q376" s="2"/>
    </row>
    <row r="377" spans="7:17">
      <c r="G377" s="2"/>
      <c r="N377" s="2"/>
      <c r="O377" s="2"/>
      <c r="P377" s="2"/>
      <c r="Q377" s="2"/>
    </row>
    <row r="378" spans="7:17">
      <c r="G378" s="2"/>
      <c r="N378" s="2"/>
      <c r="O378" s="2"/>
      <c r="P378" s="2"/>
      <c r="Q378" s="2"/>
    </row>
    <row r="379" spans="7:17">
      <c r="G379" s="2"/>
      <c r="N379" s="2"/>
      <c r="O379" s="2"/>
      <c r="P379" s="2"/>
      <c r="Q379" s="2"/>
    </row>
    <row r="380" spans="7:17">
      <c r="G380" s="2"/>
      <c r="N380" s="2"/>
      <c r="O380" s="2"/>
      <c r="P380" s="2"/>
      <c r="Q380" s="2"/>
    </row>
    <row r="381" spans="7:17">
      <c r="G381" s="2"/>
      <c r="N381" s="2"/>
      <c r="O381" s="2"/>
      <c r="P381" s="2"/>
      <c r="Q381" s="2"/>
    </row>
    <row r="382" spans="7:17">
      <c r="G382" s="2"/>
      <c r="N382" s="2"/>
      <c r="O382" s="2"/>
      <c r="P382" s="2"/>
      <c r="Q382" s="2"/>
    </row>
    <row r="383" spans="7:17">
      <c r="G383" s="2"/>
      <c r="N383" s="2"/>
      <c r="O383" s="2"/>
      <c r="P383" s="2"/>
      <c r="Q383" s="2"/>
    </row>
    <row r="384" spans="7:17">
      <c r="G384" s="2"/>
      <c r="N384" s="2"/>
      <c r="O384" s="2"/>
      <c r="P384" s="2"/>
      <c r="Q384" s="2"/>
    </row>
    <row r="385" spans="7:17">
      <c r="G385" s="2"/>
      <c r="N385" s="2"/>
      <c r="O385" s="2"/>
      <c r="P385" s="2"/>
      <c r="Q385" s="2"/>
    </row>
    <row r="386" spans="7:17">
      <c r="G386" s="2"/>
      <c r="N386" s="2"/>
      <c r="O386" s="2"/>
      <c r="P386" s="2"/>
      <c r="Q386" s="2"/>
    </row>
    <row r="387" spans="7:17">
      <c r="G387" s="2"/>
      <c r="N387" s="2"/>
      <c r="O387" s="2"/>
      <c r="P387" s="2"/>
      <c r="Q387" s="2"/>
    </row>
    <row r="388" spans="7:17">
      <c r="G388" s="2"/>
      <c r="N388" s="2"/>
      <c r="O388" s="2"/>
      <c r="P388" s="2"/>
      <c r="Q388" s="2"/>
    </row>
    <row r="389" spans="7:17">
      <c r="G389" s="2"/>
      <c r="N389" s="2"/>
      <c r="O389" s="2"/>
      <c r="P389" s="2"/>
      <c r="Q389" s="2"/>
    </row>
    <row r="390" spans="7:17">
      <c r="G390" s="2"/>
      <c r="N390" s="2"/>
      <c r="O390" s="2"/>
      <c r="P390" s="2"/>
      <c r="Q390" s="2"/>
    </row>
    <row r="391" spans="7:17">
      <c r="G391" s="2"/>
      <c r="N391" s="2"/>
      <c r="O391" s="2"/>
      <c r="P391" s="2"/>
      <c r="Q391" s="2"/>
    </row>
    <row r="392" spans="7:17">
      <c r="G392" s="2"/>
      <c r="N392" s="2"/>
      <c r="O392" s="2"/>
      <c r="P392" s="2"/>
      <c r="Q392" s="2"/>
    </row>
    <row r="393" spans="7:17">
      <c r="G393" s="2"/>
      <c r="N393" s="2"/>
      <c r="O393" s="2"/>
      <c r="P393" s="2"/>
      <c r="Q393" s="2"/>
    </row>
    <row r="394" spans="7:17">
      <c r="G394" s="2"/>
      <c r="N394" s="2"/>
      <c r="O394" s="2"/>
      <c r="P394" s="2"/>
      <c r="Q394" s="2"/>
    </row>
    <row r="395" spans="7:17">
      <c r="G395" s="2"/>
      <c r="N395" s="2"/>
      <c r="O395" s="2"/>
      <c r="P395" s="2"/>
      <c r="Q395" s="2"/>
    </row>
    <row r="396" spans="7:17">
      <c r="G396" s="2"/>
      <c r="N396" s="2"/>
      <c r="O396" s="2"/>
      <c r="P396" s="2"/>
      <c r="Q396" s="2"/>
    </row>
    <row r="397" spans="7:17">
      <c r="G397" s="2"/>
      <c r="N397" s="2"/>
      <c r="O397" s="2"/>
      <c r="P397" s="2"/>
      <c r="Q397" s="2"/>
    </row>
    <row r="398" spans="7:17">
      <c r="G398" s="2"/>
      <c r="N398" s="2"/>
      <c r="O398" s="2"/>
      <c r="P398" s="2"/>
      <c r="Q398" s="2"/>
    </row>
    <row r="399" spans="7:17">
      <c r="G399" s="2"/>
      <c r="N399" s="2"/>
      <c r="O399" s="2"/>
      <c r="P399" s="2"/>
      <c r="Q399" s="2"/>
    </row>
    <row r="400" spans="7:17">
      <c r="G400" s="2"/>
      <c r="N400" s="2"/>
      <c r="O400" s="2"/>
      <c r="P400" s="2"/>
      <c r="Q400" s="2"/>
    </row>
    <row r="401" spans="7:17">
      <c r="G401" s="2"/>
      <c r="N401" s="2"/>
      <c r="O401" s="2"/>
      <c r="P401" s="2"/>
      <c r="Q401" s="2"/>
    </row>
    <row r="402" spans="7:17">
      <c r="G402" s="2"/>
      <c r="N402" s="2"/>
      <c r="O402" s="2"/>
      <c r="P402" s="2"/>
      <c r="Q402" s="2"/>
    </row>
    <row r="403" spans="7:17">
      <c r="G403" s="2"/>
      <c r="N403" s="2"/>
      <c r="O403" s="2"/>
      <c r="P403" s="2"/>
      <c r="Q403" s="2"/>
    </row>
    <row r="404" spans="7:17">
      <c r="G404" s="2"/>
      <c r="N404" s="2"/>
      <c r="O404" s="2"/>
      <c r="P404" s="2"/>
      <c r="Q404" s="2"/>
    </row>
    <row r="405" spans="7:17">
      <c r="G405" s="2"/>
      <c r="N405" s="2"/>
      <c r="O405" s="2"/>
      <c r="P405" s="2"/>
      <c r="Q405" s="2"/>
    </row>
    <row r="406" spans="7:17">
      <c r="G406" s="2"/>
      <c r="N406" s="2"/>
      <c r="O406" s="2"/>
      <c r="P406" s="2"/>
      <c r="Q406" s="2"/>
    </row>
    <row r="407" spans="7:17">
      <c r="G407" s="2"/>
      <c r="N407" s="2"/>
      <c r="O407" s="2"/>
      <c r="P407" s="2"/>
      <c r="Q407" s="2"/>
    </row>
    <row r="408" spans="7:17">
      <c r="G408" s="2"/>
      <c r="N408" s="2"/>
      <c r="O408" s="2"/>
      <c r="P408" s="2"/>
      <c r="Q408" s="2"/>
    </row>
    <row r="409" spans="7:17">
      <c r="G409" s="2"/>
      <c r="N409" s="2"/>
      <c r="O409" s="2"/>
      <c r="P409" s="2"/>
      <c r="Q409" s="2"/>
    </row>
    <row r="410" spans="7:17">
      <c r="G410" s="2"/>
      <c r="N410" s="2"/>
      <c r="O410" s="2"/>
      <c r="P410" s="2"/>
      <c r="Q410" s="2"/>
    </row>
    <row r="411" spans="7:17">
      <c r="G411" s="2"/>
      <c r="N411" s="2"/>
      <c r="O411" s="2"/>
      <c r="P411" s="2"/>
      <c r="Q411" s="2"/>
    </row>
    <row r="412" spans="7:17">
      <c r="G412" s="2"/>
      <c r="N412" s="2"/>
      <c r="O412" s="2"/>
      <c r="P412" s="2"/>
      <c r="Q412" s="2"/>
    </row>
    <row r="413" spans="7:17">
      <c r="G413" s="2"/>
      <c r="N413" s="2"/>
      <c r="O413" s="2"/>
      <c r="P413" s="2"/>
      <c r="Q413" s="2"/>
    </row>
    <row r="414" spans="7:17">
      <c r="G414" s="2"/>
      <c r="N414" s="2"/>
      <c r="O414" s="2"/>
      <c r="P414" s="2"/>
      <c r="Q414" s="2"/>
    </row>
    <row r="415" spans="7:17">
      <c r="G415" s="2"/>
      <c r="N415" s="2"/>
      <c r="O415" s="2"/>
      <c r="P415" s="2"/>
      <c r="Q415" s="2"/>
    </row>
    <row r="416" spans="7:17">
      <c r="G416" s="2"/>
      <c r="N416" s="2"/>
      <c r="O416" s="2"/>
      <c r="P416" s="2"/>
      <c r="Q416" s="2"/>
    </row>
    <row r="417" spans="7:17">
      <c r="G417" s="2"/>
      <c r="N417" s="2"/>
      <c r="O417" s="2"/>
      <c r="P417" s="2"/>
      <c r="Q417" s="2"/>
    </row>
    <row r="418" spans="7:17">
      <c r="G418" s="2"/>
      <c r="N418" s="2"/>
      <c r="O418" s="2"/>
      <c r="P418" s="2"/>
      <c r="Q418" s="2"/>
    </row>
    <row r="419" spans="7:17">
      <c r="G419" s="2"/>
      <c r="N419" s="2"/>
      <c r="O419" s="2"/>
      <c r="P419" s="2"/>
      <c r="Q419" s="2"/>
    </row>
    <row r="420" spans="7:17">
      <c r="G420" s="2"/>
      <c r="N420" s="2"/>
      <c r="O420" s="2"/>
      <c r="P420" s="2"/>
      <c r="Q420" s="2"/>
    </row>
    <row r="421" spans="7:17">
      <c r="G421" s="2"/>
      <c r="N421" s="2"/>
      <c r="O421" s="2"/>
      <c r="P421" s="2"/>
      <c r="Q421" s="2"/>
    </row>
    <row r="422" spans="7:17">
      <c r="G422" s="2"/>
      <c r="N422" s="2"/>
      <c r="O422" s="2"/>
      <c r="P422" s="2"/>
      <c r="Q422" s="2"/>
    </row>
    <row r="423" spans="7:17">
      <c r="G423" s="2"/>
      <c r="N423" s="2"/>
      <c r="O423" s="2"/>
      <c r="P423" s="2"/>
      <c r="Q423" s="2"/>
    </row>
    <row r="424" spans="7:17">
      <c r="G424" s="2"/>
      <c r="N424" s="2"/>
      <c r="O424" s="2"/>
      <c r="P424" s="2"/>
      <c r="Q424" s="2"/>
    </row>
    <row r="425" spans="7:17">
      <c r="G425" s="2"/>
      <c r="N425" s="2"/>
      <c r="O425" s="2"/>
      <c r="P425" s="2"/>
      <c r="Q425" s="2"/>
    </row>
    <row r="426" spans="7:17">
      <c r="G426" s="2"/>
      <c r="N426" s="2"/>
      <c r="O426" s="2"/>
      <c r="P426" s="2"/>
      <c r="Q426" s="2"/>
    </row>
    <row r="427" spans="7:17">
      <c r="G427" s="2"/>
      <c r="N427" s="2"/>
      <c r="O427" s="2"/>
      <c r="P427" s="2"/>
      <c r="Q427" s="2"/>
    </row>
    <row r="428" spans="7:17">
      <c r="G428" s="2"/>
      <c r="N428" s="2"/>
      <c r="O428" s="2"/>
      <c r="P428" s="2"/>
      <c r="Q428" s="2"/>
    </row>
    <row r="429" spans="7:17">
      <c r="G429" s="2"/>
      <c r="N429" s="2"/>
      <c r="O429" s="2"/>
      <c r="P429" s="2"/>
      <c r="Q429" s="2"/>
    </row>
    <row r="430" spans="7:17">
      <c r="G430" s="2"/>
      <c r="N430" s="2"/>
      <c r="O430" s="2"/>
      <c r="P430" s="2"/>
      <c r="Q430" s="2"/>
    </row>
    <row r="431" spans="7:17">
      <c r="G431" s="2"/>
      <c r="N431" s="2"/>
      <c r="O431" s="2"/>
      <c r="P431" s="2"/>
      <c r="Q431" s="2"/>
    </row>
    <row r="432" spans="7:17">
      <c r="G432" s="2"/>
      <c r="N432" s="2"/>
      <c r="O432" s="2"/>
      <c r="P432" s="2"/>
      <c r="Q432" s="2"/>
    </row>
    <row r="433" spans="7:17">
      <c r="G433" s="2"/>
      <c r="N433" s="2"/>
      <c r="O433" s="2"/>
      <c r="P433" s="2"/>
      <c r="Q433" s="2"/>
    </row>
    <row r="434" spans="7:17">
      <c r="G434" s="2"/>
      <c r="N434" s="2"/>
      <c r="O434" s="2"/>
      <c r="P434" s="2"/>
      <c r="Q434" s="2"/>
    </row>
  </sheetData>
  <autoFilter ref="J10:O23" xr:uid="{C6F997BC-C439-411D-9B4D-D4516D5082FA}">
    <sortState xmlns:xlrd2="http://schemas.microsoft.com/office/spreadsheetml/2017/richdata2" ref="J11:O23">
      <sortCondition descending="1" ref="K10:K23"/>
    </sortState>
  </autoFilter>
  <mergeCells count="47">
    <mergeCell ref="G27:G28"/>
    <mergeCell ref="H27:H28"/>
    <mergeCell ref="B30:H30"/>
    <mergeCell ref="J30:T30"/>
    <mergeCell ref="B27:B28"/>
    <mergeCell ref="C27:C28"/>
    <mergeCell ref="D27:D28"/>
    <mergeCell ref="E27:E28"/>
    <mergeCell ref="F27:F28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</mergeCells>
  <phoneticPr fontId="3" type="noConversion"/>
  <conditionalFormatting sqref="B11:H11 B14:H14 B17:H17 B20:H20 B23:H23 B26:H26">
    <cfRule type="expression" dxfId="24" priority="2">
      <formula>MONTH(B11)&lt;&gt;$A$2</formula>
    </cfRule>
  </conditionalFormatting>
  <conditionalFormatting sqref="B11:H28">
    <cfRule type="expression" dxfId="23" priority="1">
      <formula>B11="무지출"</formula>
    </cfRule>
  </conditionalFormatting>
  <conditionalFormatting sqref="S58:S78 S81:S145">
    <cfRule type="expression" dxfId="22" priority="3">
      <formula>$S58&lt;0</formula>
    </cfRule>
  </conditionalFormatting>
  <dataValidations count="3">
    <dataValidation type="list" allowBlank="1" showInputMessage="1" showErrorMessage="1" sqref="K58:K77 K81:K145 K34:K53" xr:uid="{A1363446-0351-41C6-A315-70C21ED3150D}">
      <formula1>계정</formula1>
    </dataValidation>
    <dataValidation type="list" allowBlank="1" showInputMessage="1" showErrorMessage="1" sqref="L58:L77 C34:C53 L34:L53 L81:L145 C58:C145" xr:uid="{F93799D1-DEC4-41FD-8F43-988FA45C1425}">
      <formula1>대분류</formula1>
    </dataValidation>
    <dataValidation type="list" allowBlank="1" showInputMessage="1" showErrorMessage="1" sqref="M34:M53 M58:M77 D34:D53 M81:M145 D58:D145" xr:uid="{740EE54D-A646-4F6E-83BC-A4525DA6FEEE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4504-E159-45AF-9529-E9165FF3A84E}">
  <sheetPr codeName="Sheet38">
    <tabColor theme="4"/>
    <pageSetUpPr autoPageBreaks="0" fitToPage="1"/>
  </sheetPr>
  <dimension ref="A1:AE434"/>
  <sheetViews>
    <sheetView showGridLines="0" topLeftCell="A25" zoomScale="90" zoomScaleNormal="90" zoomScaleSheetLayoutView="40" workbookViewId="0">
      <selection activeCell="T45" sqref="T45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32" width="8.85546875" style="1" customWidth="1"/>
    <col min="33" max="16384" width="8.85546875" style="1"/>
  </cols>
  <sheetData>
    <row r="1" spans="1:21" ht="16.5" customHeight="1">
      <c r="A1" s="524">
        <f>메인!$R$3</f>
        <v>2025</v>
      </c>
      <c r="B1" s="883" t="s">
        <v>137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1" ht="16.5" customHeight="1">
      <c r="A2" s="525">
        <f>메인!$N$11</f>
        <v>10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1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5" spans="1:21" ht="19.899999999999999" customHeight="1">
      <c r="B5" s="64" t="s">
        <v>77</v>
      </c>
      <c r="C5" s="67">
        <f>SUM($C$32+$C$56)</f>
        <v>0</v>
      </c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58"/>
      <c r="R5" s="449"/>
      <c r="S5" s="40"/>
      <c r="T5" s="40"/>
    </row>
    <row r="6" spans="1:21" ht="19.899999999999999" customHeight="1">
      <c r="B6" s="64" t="s">
        <v>78</v>
      </c>
      <c r="C6" s="89">
        <f>SUM($K$32+$L$56)</f>
        <v>0</v>
      </c>
      <c r="G6" s="469"/>
      <c r="H6" s="113"/>
      <c r="J6" s="572" t="s">
        <v>93</v>
      </c>
      <c r="K6" s="503"/>
      <c r="L6" s="503"/>
      <c r="M6" s="503"/>
      <c r="N6" s="503"/>
      <c r="O6" s="503"/>
      <c r="P6" s="503"/>
      <c r="Q6" s="432"/>
      <c r="R6" s="503"/>
      <c r="S6" s="503"/>
      <c r="T6" s="503"/>
    </row>
    <row r="7" spans="1:21" ht="19.899999999999999" customHeight="1">
      <c r="B7" s="70" t="s">
        <v>48</v>
      </c>
      <c r="C7" s="65">
        <f>$C$5-$C$6</f>
        <v>0</v>
      </c>
      <c r="J7" s="573" t="s">
        <v>93</v>
      </c>
      <c r="K7" s="504"/>
      <c r="L7" s="504"/>
      <c r="M7" s="504"/>
      <c r="N7" s="504"/>
      <c r="O7" s="504"/>
      <c r="P7" s="504"/>
      <c r="Q7" s="430"/>
      <c r="R7" s="504"/>
      <c r="S7" s="504"/>
      <c r="T7" s="504"/>
    </row>
    <row r="8" spans="1:21" ht="19.899999999999999" customHeight="1">
      <c r="E8" s="3"/>
      <c r="F8" s="3"/>
      <c r="G8" s="529" t="s">
        <v>281</v>
      </c>
      <c r="H8" s="530">
        <f ca="1">COUNTIF(B10:H28,"무지출")</f>
        <v>28</v>
      </c>
    </row>
    <row r="9" spans="1:21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</row>
    <row r="10" spans="1:21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</row>
    <row r="11" spans="1:21" ht="19.899999999999999" customHeight="1">
      <c r="B11" s="521">
        <f>DATE($A$1,$A$2,1)-WEEKDAY(DATE($A$1,$A$2,1))+1</f>
        <v>45928</v>
      </c>
      <c r="C11" s="522">
        <f>B11+1</f>
        <v>45929</v>
      </c>
      <c r="D11" s="522">
        <f t="shared" ref="D11:H11" si="0">C11+1</f>
        <v>45930</v>
      </c>
      <c r="E11" s="522">
        <f t="shared" si="0"/>
        <v>45931</v>
      </c>
      <c r="F11" s="522">
        <f t="shared" si="0"/>
        <v>45932</v>
      </c>
      <c r="G11" s="522">
        <f t="shared" si="0"/>
        <v>45933</v>
      </c>
      <c r="H11" s="523">
        <f t="shared" si="0"/>
        <v>45934</v>
      </c>
      <c r="J11" s="475" t="str">
        <f>항목!N$3</f>
        <v>통신비</v>
      </c>
      <c r="K11" s="546">
        <f t="shared" ref="K11:K23" si="1">SUMIF($L$58:$L$300,J11,$R$58:$R$300)</f>
        <v>0</v>
      </c>
      <c r="L11" s="546">
        <f>VLOOKUP(J11,예산!$B$41:$N$53,11,FALSE)</f>
        <v>0</v>
      </c>
      <c r="M11" s="548">
        <f t="shared" ref="M11:M23" si="2">L11-K11</f>
        <v>0</v>
      </c>
      <c r="N11" s="567">
        <f>VLOOKUP(J11,'9월'!$J$10:$K$23,2,FALSE)</f>
        <v>0</v>
      </c>
      <c r="O11" s="569">
        <f t="shared" ref="O11:O23" si="3">K11-N11</f>
        <v>0</v>
      </c>
      <c r="P11" s="3"/>
    </row>
    <row r="12" spans="1:21" ht="19.899999999999999" customHeight="1">
      <c r="B12" s="886" t="str">
        <f ca="1">IF(MONTH(B11)&lt;&gt;$A$2,"",IF(AND(SUMIF($J$81:$J$209,B11,$R$81:$R$209)=0,B11&lt;TODAY()),"무지출",SUMIF($J$81:$J$209,B11,$R$81:$R$209)))</f>
        <v/>
      </c>
      <c r="C12" s="888" t="str">
        <f t="shared" ref="C12:H12" ca="1" si="4">IF(MONTH(C11)&lt;&gt;$A$2,"",IF(AND(SUMIF($J$81:$J$209,C11,$R$81:$R$209)=0,C11&lt;TODAY()),"무지출",SUMIF($J$81:$J$209,C11,$R$81:$R$209)))</f>
        <v/>
      </c>
      <c r="D12" s="888" t="str">
        <f t="shared" ca="1" si="4"/>
        <v/>
      </c>
      <c r="E12" s="888" t="str">
        <f t="shared" ca="1" si="4"/>
        <v>무지출</v>
      </c>
      <c r="F12" s="888" t="str">
        <f t="shared" ca="1" si="4"/>
        <v>무지출</v>
      </c>
      <c r="G12" s="888" t="str">
        <f t="shared" ca="1" si="4"/>
        <v>무지출</v>
      </c>
      <c r="H12" s="890" t="str">
        <f t="shared" ca="1" si="4"/>
        <v>무지출</v>
      </c>
      <c r="J12" s="475" t="str">
        <f>항목!P$3</f>
        <v>용돈</v>
      </c>
      <c r="K12" s="546">
        <f t="shared" si="1"/>
        <v>0</v>
      </c>
      <c r="L12" s="546">
        <f>VLOOKUP(J12,예산!$B$41:$N$53,11,FALSE)</f>
        <v>0</v>
      </c>
      <c r="M12" s="548">
        <f t="shared" si="2"/>
        <v>0</v>
      </c>
      <c r="N12" s="567">
        <f>VLOOKUP(J12,'9월'!$J$10:$K$23,2,FALSE)</f>
        <v>0</v>
      </c>
      <c r="O12" s="569">
        <f t="shared" si="3"/>
        <v>0</v>
      </c>
      <c r="P12" s="3"/>
    </row>
    <row r="13" spans="1:21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항목!K$3</f>
        <v>문화생활비</v>
      </c>
      <c r="K13" s="546">
        <f t="shared" si="1"/>
        <v>0</v>
      </c>
      <c r="L13" s="546">
        <f>VLOOKUP(J13,예산!$B$41:$N$53,11,FALSE)</f>
        <v>0</v>
      </c>
      <c r="M13" s="548">
        <f t="shared" si="2"/>
        <v>0</v>
      </c>
      <c r="N13" s="567">
        <f>VLOOKUP(J13,'9월'!$J$10:$K$23,2,FALSE)</f>
        <v>0</v>
      </c>
      <c r="O13" s="569">
        <f t="shared" si="3"/>
        <v>0</v>
      </c>
      <c r="P13" s="3"/>
    </row>
    <row r="14" spans="1:21" ht="19.899999999999999" customHeight="1">
      <c r="B14" s="521">
        <f>B11+7</f>
        <v>45935</v>
      </c>
      <c r="C14" s="522">
        <f t="shared" ref="C14:H14" si="5">C11+7</f>
        <v>45936</v>
      </c>
      <c r="D14" s="522">
        <f t="shared" si="5"/>
        <v>45937</v>
      </c>
      <c r="E14" s="522">
        <f t="shared" si="5"/>
        <v>45938</v>
      </c>
      <c r="F14" s="522">
        <f t="shared" si="5"/>
        <v>45939</v>
      </c>
      <c r="G14" s="522">
        <f t="shared" si="5"/>
        <v>45940</v>
      </c>
      <c r="H14" s="523">
        <f t="shared" si="5"/>
        <v>45941</v>
      </c>
      <c r="J14" s="475" t="str">
        <f>항목!J$3</f>
        <v>교육비</v>
      </c>
      <c r="K14" s="546">
        <f t="shared" si="1"/>
        <v>0</v>
      </c>
      <c r="L14" s="546">
        <f>VLOOKUP(J14,예산!$B$41:$N$53,11,FALSE)</f>
        <v>0</v>
      </c>
      <c r="M14" s="548">
        <f t="shared" si="2"/>
        <v>0</v>
      </c>
      <c r="N14" s="567">
        <f>VLOOKUP(J14,'9월'!$J$10:$K$23,2,FALSE)</f>
        <v>0</v>
      </c>
      <c r="O14" s="569">
        <f t="shared" si="3"/>
        <v>0</v>
      </c>
      <c r="P14" s="3"/>
    </row>
    <row r="15" spans="1:21" ht="19.899999999999999" customHeight="1">
      <c r="B15" s="886" t="str">
        <f ca="1">IF(MONTH(B14)&lt;&gt;$A$2,"",IF(AND(SUMIF($J$81:$J$209,B14,$R$81:$R$209)=0,B14&lt;TODAY()),"무지출",SUMIF($J$81:$J$209,B14,$R$81:$R$209)))</f>
        <v>무지출</v>
      </c>
      <c r="C15" s="888" t="str">
        <f t="shared" ref="C15:H15" ca="1" si="6">IF(MONTH(C14)&lt;&gt;$A$2,"",IF(AND(SUMIF($J$81:$J$209,C14,$R$81:$R$209)=0,C14&lt;TODAY()),"무지출",SUMIF($J$81:$J$209,C14,$R$81:$R$209)))</f>
        <v>무지출</v>
      </c>
      <c r="D15" s="888" t="str">
        <f t="shared" ca="1" si="6"/>
        <v>무지출</v>
      </c>
      <c r="E15" s="888" t="str">
        <f t="shared" ca="1" si="6"/>
        <v>무지출</v>
      </c>
      <c r="F15" s="888" t="str">
        <f t="shared" ca="1" si="6"/>
        <v>무지출</v>
      </c>
      <c r="G15" s="888" t="str">
        <f t="shared" ca="1" si="6"/>
        <v>무지출</v>
      </c>
      <c r="H15" s="890" t="str">
        <f t="shared" ca="1" si="6"/>
        <v>무지출</v>
      </c>
      <c r="J15" s="475" t="str">
        <f>항목!O$3</f>
        <v>경조사회비</v>
      </c>
      <c r="K15" s="546">
        <f t="shared" si="1"/>
        <v>0</v>
      </c>
      <c r="L15" s="546">
        <f>VLOOKUP(J15,예산!$B$41:$N$53,11,FALSE)</f>
        <v>0</v>
      </c>
      <c r="M15" s="548">
        <f t="shared" si="2"/>
        <v>0</v>
      </c>
      <c r="N15" s="567">
        <f>VLOOKUP(J15,'9월'!$J$10:$K$23,2,FALSE)</f>
        <v>0</v>
      </c>
      <c r="O15" s="569">
        <f t="shared" si="3"/>
        <v>0</v>
      </c>
      <c r="P15" s="3"/>
    </row>
    <row r="16" spans="1:21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항목!M$3</f>
        <v>유류교통비</v>
      </c>
      <c r="K16" s="546">
        <f t="shared" si="1"/>
        <v>0</v>
      </c>
      <c r="L16" s="546">
        <f>VLOOKUP(J16,예산!$B$41:$N$53,11,FALSE)</f>
        <v>0</v>
      </c>
      <c r="M16" s="548">
        <f t="shared" si="2"/>
        <v>0</v>
      </c>
      <c r="N16" s="567">
        <f>VLOOKUP(J16,'9월'!$J$10:$K$23,2,FALSE)</f>
        <v>0</v>
      </c>
      <c r="O16" s="569">
        <f t="shared" si="3"/>
        <v>0</v>
      </c>
      <c r="P16" s="3"/>
    </row>
    <row r="17" spans="2:30" ht="19.899999999999999" customHeight="1">
      <c r="B17" s="521">
        <f>B11+14</f>
        <v>45942</v>
      </c>
      <c r="C17" s="522">
        <f t="shared" ref="C17:H17" si="7">C11+14</f>
        <v>45943</v>
      </c>
      <c r="D17" s="522">
        <f t="shared" si="7"/>
        <v>45944</v>
      </c>
      <c r="E17" s="522">
        <f t="shared" si="7"/>
        <v>45945</v>
      </c>
      <c r="F17" s="522">
        <f t="shared" si="7"/>
        <v>45946</v>
      </c>
      <c r="G17" s="522">
        <f t="shared" si="7"/>
        <v>45947</v>
      </c>
      <c r="H17" s="523">
        <f t="shared" si="7"/>
        <v>45948</v>
      </c>
      <c r="J17" s="475" t="str">
        <f>항목!I$3</f>
        <v>의류미용비</v>
      </c>
      <c r="K17" s="546">
        <f t="shared" si="1"/>
        <v>0</v>
      </c>
      <c r="L17" s="546">
        <f>VLOOKUP(J17,예산!$B$41:$N$53,11,FALSE)</f>
        <v>0</v>
      </c>
      <c r="M17" s="548">
        <f t="shared" si="2"/>
        <v>0</v>
      </c>
      <c r="N17" s="567">
        <f>VLOOKUP(J17,'9월'!$J$10:$K$23,2,FALSE)</f>
        <v>0</v>
      </c>
      <c r="O17" s="569">
        <f t="shared" si="3"/>
        <v>0</v>
      </c>
      <c r="P17" s="3"/>
    </row>
    <row r="18" spans="2:30" ht="19.899999999999999" customHeight="1">
      <c r="B18" s="886" t="str">
        <f ca="1">IF(MONTH(B17)&lt;&gt;$A$2,"",IF(AND(SUMIF($J$81:$J$209,B17,$R$81:$R$209)=0,B17&lt;TODAY()),"무지출",SUMIF($J$81:$J$209,B17,$R$81:$R$209)))</f>
        <v>무지출</v>
      </c>
      <c r="C18" s="886" t="str">
        <f t="shared" ref="C18:H18" ca="1" si="8">IF(MONTH(C17)&lt;&gt;$A$2,"",IF(AND(SUMIF($J$81:$J$209,C17,$R$81:$R$209)=0,C17&lt;TODAY()),"무지출",SUMIF($J$81:$J$209,C17,$R$81:$R$209)))</f>
        <v>무지출</v>
      </c>
      <c r="D18" s="886" t="str">
        <f t="shared" ca="1" si="8"/>
        <v>무지출</v>
      </c>
      <c r="E18" s="886" t="str">
        <f t="shared" ca="1" si="8"/>
        <v>무지출</v>
      </c>
      <c r="F18" s="886" t="str">
        <f t="shared" ca="1" si="8"/>
        <v>무지출</v>
      </c>
      <c r="G18" s="886" t="str">
        <f t="shared" ca="1" si="8"/>
        <v>무지출</v>
      </c>
      <c r="H18" s="890" t="str">
        <f t="shared" ca="1" si="8"/>
        <v>무지출</v>
      </c>
      <c r="J18" s="475" t="str">
        <f>항목!E$3</f>
        <v>식비</v>
      </c>
      <c r="K18" s="546">
        <f t="shared" si="1"/>
        <v>0</v>
      </c>
      <c r="L18" s="546">
        <f>VLOOKUP(J18,예산!$B$41:$N$53,11,FALSE)</f>
        <v>0</v>
      </c>
      <c r="M18" s="548">
        <f t="shared" si="2"/>
        <v>0</v>
      </c>
      <c r="N18" s="567">
        <f>VLOOKUP(J18,'9월'!$J$10:$K$23,2,FALSE)</f>
        <v>0</v>
      </c>
      <c r="O18" s="569">
        <f t="shared" si="3"/>
        <v>0</v>
      </c>
      <c r="P18" s="3"/>
    </row>
    <row r="19" spans="2:30" ht="19.899999999999999" customHeight="1">
      <c r="B19" s="887"/>
      <c r="C19" s="887"/>
      <c r="D19" s="887"/>
      <c r="E19" s="887"/>
      <c r="F19" s="887"/>
      <c r="G19" s="887"/>
      <c r="H19" s="891"/>
      <c r="J19" s="475" t="str">
        <f>항목!G$3</f>
        <v>생활용품비</v>
      </c>
      <c r="K19" s="546">
        <f t="shared" si="1"/>
        <v>0</v>
      </c>
      <c r="L19" s="546">
        <f>VLOOKUP(J19,예산!$B$41:$N$53,11,FALSE)</f>
        <v>0</v>
      </c>
      <c r="M19" s="548">
        <f t="shared" si="2"/>
        <v>0</v>
      </c>
      <c r="N19" s="567">
        <f>VLOOKUP(J19,'9월'!$J$10:$K$23,2,FALSE)</f>
        <v>0</v>
      </c>
      <c r="O19" s="569">
        <f t="shared" si="3"/>
        <v>0</v>
      </c>
      <c r="P19" s="3"/>
    </row>
    <row r="20" spans="2:30" ht="19.899999999999999" customHeight="1">
      <c r="B20" s="521">
        <f>B11+21</f>
        <v>45949</v>
      </c>
      <c r="C20" s="522">
        <f t="shared" ref="C20:H20" si="9">C11+21</f>
        <v>45950</v>
      </c>
      <c r="D20" s="522">
        <f t="shared" si="9"/>
        <v>45951</v>
      </c>
      <c r="E20" s="522">
        <f t="shared" si="9"/>
        <v>45952</v>
      </c>
      <c r="F20" s="522">
        <f t="shared" si="9"/>
        <v>45953</v>
      </c>
      <c r="G20" s="522">
        <f t="shared" si="9"/>
        <v>45954</v>
      </c>
      <c r="H20" s="523">
        <f t="shared" si="9"/>
        <v>45955</v>
      </c>
      <c r="J20" s="475" t="str">
        <f>항목!Q$3</f>
        <v>추가항목</v>
      </c>
      <c r="K20" s="546">
        <f t="shared" si="1"/>
        <v>0</v>
      </c>
      <c r="L20" s="546">
        <f>VLOOKUP(J20,예산!$B$41:$N$53,11,FALSE)</f>
        <v>0</v>
      </c>
      <c r="M20" s="548">
        <f t="shared" si="2"/>
        <v>0</v>
      </c>
      <c r="N20" s="567">
        <f>VLOOKUP(J20,'9월'!$J$10:$K$23,2,FALSE)</f>
        <v>0</v>
      </c>
      <c r="O20" s="569">
        <f t="shared" si="3"/>
        <v>0</v>
      </c>
      <c r="P20" s="3"/>
    </row>
    <row r="21" spans="2:30" ht="19.899999999999999" customHeight="1">
      <c r="B21" s="886" t="str">
        <f ca="1">IF(MONTH(B20)&lt;&gt;$A$2,"",IF(AND(SUMIF($J$81:$J$209,B20,$R$81:$R$209)=0,B20&lt;TODAY()),"무지출",SUMIF($J$81:$J$209,B20,$R$81:$R$209)))</f>
        <v>무지출</v>
      </c>
      <c r="C21" s="888" t="str">
        <f t="shared" ref="C21:H21" ca="1" si="10">IF(MONTH(C20)&lt;&gt;$A$2,"",IF(AND(SUMIF($J$81:$J$209,C20,$R$81:$R$209)=0,C20&lt;TODAY()),"무지출",SUMIF($J$81:$J$209,C20,$R$81:$R$209)))</f>
        <v>무지출</v>
      </c>
      <c r="D21" s="888" t="str">
        <f t="shared" ca="1" si="10"/>
        <v>무지출</v>
      </c>
      <c r="E21" s="888" t="str">
        <f t="shared" ca="1" si="10"/>
        <v>무지출</v>
      </c>
      <c r="F21" s="888" t="str">
        <f t="shared" ca="1" si="10"/>
        <v>무지출</v>
      </c>
      <c r="G21" s="888" t="str">
        <f t="shared" ca="1" si="10"/>
        <v>무지출</v>
      </c>
      <c r="H21" s="890" t="str">
        <f t="shared" ca="1" si="10"/>
        <v>무지출</v>
      </c>
      <c r="J21" s="475" t="str">
        <f>항목!L$3</f>
        <v>의료비</v>
      </c>
      <c r="K21" s="546">
        <f t="shared" si="1"/>
        <v>0</v>
      </c>
      <c r="L21" s="546">
        <f>VLOOKUP(J21,예산!$B$41:$N$53,11,FALSE)</f>
        <v>0</v>
      </c>
      <c r="M21" s="548">
        <f t="shared" si="2"/>
        <v>0</v>
      </c>
      <c r="N21" s="567">
        <f>VLOOKUP(J21,'9월'!$J$10:$K$23,2,FALSE)</f>
        <v>0</v>
      </c>
      <c r="O21" s="569">
        <f t="shared" si="3"/>
        <v>0</v>
      </c>
      <c r="P21" s="3"/>
    </row>
    <row r="22" spans="2:30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항목!F$3</f>
        <v>주거비</v>
      </c>
      <c r="K22" s="546">
        <f t="shared" si="1"/>
        <v>0</v>
      </c>
      <c r="L22" s="546">
        <f>VLOOKUP(J22,예산!$B$41:$N$53,11,FALSE)</f>
        <v>0</v>
      </c>
      <c r="M22" s="548">
        <f t="shared" si="2"/>
        <v>0</v>
      </c>
      <c r="N22" s="567">
        <f>VLOOKUP(J22,'9월'!$J$10:$K$23,2,FALSE)</f>
        <v>0</v>
      </c>
      <c r="O22" s="569">
        <f t="shared" si="3"/>
        <v>0</v>
      </c>
      <c r="P22" s="3"/>
    </row>
    <row r="23" spans="2:30" ht="19.899999999999999" customHeight="1">
      <c r="B23" s="521">
        <f>B11+28</f>
        <v>45956</v>
      </c>
      <c r="C23" s="522">
        <f t="shared" ref="C23:H23" si="11">C11+28</f>
        <v>45957</v>
      </c>
      <c r="D23" s="522">
        <f t="shared" si="11"/>
        <v>45958</v>
      </c>
      <c r="E23" s="522">
        <f t="shared" si="11"/>
        <v>45959</v>
      </c>
      <c r="F23" s="522">
        <f t="shared" si="11"/>
        <v>45960</v>
      </c>
      <c r="G23" s="522">
        <f t="shared" si="11"/>
        <v>45961</v>
      </c>
      <c r="H23" s="523">
        <f t="shared" si="11"/>
        <v>45962</v>
      </c>
      <c r="J23" s="436" t="str">
        <f>항목!H$3</f>
        <v>반려동물비</v>
      </c>
      <c r="K23" s="547">
        <f t="shared" si="1"/>
        <v>0</v>
      </c>
      <c r="L23" s="547">
        <f>VLOOKUP(J23,예산!$B$41:$N$53,11,FALSE)</f>
        <v>0</v>
      </c>
      <c r="M23" s="549">
        <f t="shared" si="2"/>
        <v>0</v>
      </c>
      <c r="N23" s="568">
        <f>VLOOKUP(J23,'9월'!$J$10:$K$23,2,FALSE)</f>
        <v>0</v>
      </c>
      <c r="O23" s="570">
        <f t="shared" si="3"/>
        <v>0</v>
      </c>
      <c r="P23" s="3"/>
    </row>
    <row r="24" spans="2:30" ht="19.899999999999999" customHeight="1">
      <c r="B24" s="886" t="str">
        <f ca="1">IF(MONTH(B23)&lt;&gt;$A$2,"",IF(AND(SUMIF($J$81:$J$209,B23,$R$81:$R$209)=0,B23&lt;TODAY()),"무지출",SUMIF($J$81:$J$209,B23,$R$81:$R$209)))</f>
        <v>무지출</v>
      </c>
      <c r="C24" s="888" t="str">
        <f t="shared" ref="C24:H24" ca="1" si="12">IF(MONTH(C23)&lt;&gt;$A$2,"",IF(AND(SUMIF($J$81:$J$209,C23,$R$81:$R$209)=0,C23&lt;TODAY()),"무지출",SUMIF($J$81:$J$209,C23,$R$81:$R$209)))</f>
        <v>무지출</v>
      </c>
      <c r="D24" s="888" t="str">
        <f t="shared" ca="1" si="12"/>
        <v>무지출</v>
      </c>
      <c r="E24" s="888">
        <f t="shared" ca="1" si="12"/>
        <v>0</v>
      </c>
      <c r="F24" s="888">
        <f t="shared" ca="1" si="12"/>
        <v>0</v>
      </c>
      <c r="G24" s="888">
        <f t="shared" ca="1" si="12"/>
        <v>0</v>
      </c>
      <c r="H24" s="890" t="str">
        <f t="shared" ca="1" si="12"/>
        <v/>
      </c>
    </row>
    <row r="25" spans="2:30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</row>
    <row r="26" spans="2:30" ht="19.899999999999999" customHeight="1">
      <c r="B26" s="521">
        <f>B11+35</f>
        <v>45963</v>
      </c>
      <c r="C26" s="522">
        <f t="shared" ref="C26:H26" si="13">C11+35</f>
        <v>45964</v>
      </c>
      <c r="D26" s="522">
        <f t="shared" si="13"/>
        <v>45965</v>
      </c>
      <c r="E26" s="522">
        <f t="shared" si="13"/>
        <v>45966</v>
      </c>
      <c r="F26" s="522">
        <f t="shared" si="13"/>
        <v>45967</v>
      </c>
      <c r="G26" s="522">
        <f t="shared" si="13"/>
        <v>45968</v>
      </c>
      <c r="H26" s="523">
        <f t="shared" si="13"/>
        <v>45969</v>
      </c>
      <c r="J26" s="577"/>
      <c r="K26" s="474"/>
      <c r="L26" s="474"/>
      <c r="M26" s="474"/>
      <c r="N26" s="474"/>
      <c r="O26" s="474"/>
    </row>
    <row r="27" spans="2:30" ht="19.899999999999999" customHeight="1">
      <c r="B27" s="886" t="str">
        <f ca="1">IF(MONTH(B26)&lt;&gt;$A$2,"",IF(AND(SUMIF($J$81:$J$209,B26,$R$81:$R$209)=0,B26&lt;TODAY()),"무지출",SUMIF($J$81:$J$209,B26,$R$81:$R$209)))</f>
        <v/>
      </c>
      <c r="C27" s="888" t="str">
        <f t="shared" ref="C27:H27" ca="1" si="14">IF(MONTH(C26)&lt;&gt;$A$2,"",IF(AND(SUMIF($J$81:$J$209,C26,$R$81:$R$209)=0,C26&lt;TODAY()),"무지출",SUMIF($J$81:$J$209,C26,$R$81:$R$209)))</f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474"/>
      <c r="K27" s="474"/>
      <c r="L27" s="474"/>
      <c r="M27" s="474"/>
      <c r="N27" s="474"/>
      <c r="O27" s="474"/>
    </row>
    <row r="28" spans="2:30" ht="19.899999999999999" customHeight="1">
      <c r="B28" s="886"/>
      <c r="C28" s="888"/>
      <c r="D28" s="888"/>
      <c r="E28" s="888"/>
      <c r="F28" s="888"/>
      <c r="G28" s="888"/>
      <c r="H28" s="890"/>
      <c r="J28" s="577"/>
      <c r="K28" s="474"/>
      <c r="L28" s="474"/>
      <c r="M28" s="474"/>
      <c r="N28" s="474"/>
      <c r="O28" s="474"/>
    </row>
    <row r="29" spans="2:30" ht="19.899999999999999" customHeight="1"/>
    <row r="30" spans="2:30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</row>
    <row r="31" spans="2:30" ht="10.15" customHeight="1">
      <c r="B31" s="70"/>
      <c r="C31" s="65"/>
      <c r="J31" s="591"/>
      <c r="K31" s="515"/>
      <c r="L31" s="515"/>
      <c r="M31" s="515"/>
      <c r="N31" s="515"/>
      <c r="O31" s="515"/>
      <c r="P31" s="515"/>
      <c r="Q31" s="40"/>
      <c r="R31" s="515"/>
      <c r="S31" s="515"/>
      <c r="T31" s="515"/>
    </row>
    <row r="32" spans="2:30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P32" s="469"/>
      <c r="Q32" s="113"/>
      <c r="R32" s="40"/>
      <c r="S32" s="40"/>
      <c r="T32" s="103"/>
      <c r="V32" s="40"/>
      <c r="W32" s="141"/>
      <c r="X32" s="214"/>
      <c r="Y32" s="149"/>
      <c r="Z32" s="90"/>
      <c r="AB32" s="40"/>
      <c r="AC32" s="40"/>
      <c r="AD32" s="40"/>
    </row>
    <row r="33" spans="2:31" ht="19.899999999999999" customHeight="1" thickBot="1">
      <c r="B33" s="37" t="s">
        <v>0</v>
      </c>
      <c r="C33" s="38" t="s">
        <v>8</v>
      </c>
      <c r="D33" s="38" t="s">
        <v>27</v>
      </c>
      <c r="E33" s="563" t="s">
        <v>28</v>
      </c>
      <c r="F33" s="578"/>
      <c r="G33" s="564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563" t="s">
        <v>67</v>
      </c>
      <c r="T33" s="578"/>
      <c r="V33" s="40"/>
      <c r="W33" s="58"/>
      <c r="X33" s="58"/>
      <c r="Y33" s="58"/>
      <c r="Z33" s="58"/>
      <c r="AA33" s="58"/>
      <c r="AB33" s="58"/>
      <c r="AC33" s="58"/>
      <c r="AD33" s="58"/>
      <c r="AE33" s="58"/>
    </row>
    <row r="34" spans="2:31" ht="18" customHeight="1">
      <c r="B34" s="8"/>
      <c r="C34" s="9"/>
      <c r="D34" s="9"/>
      <c r="E34" s="479"/>
      <c r="F34" s="586"/>
      <c r="G34" s="595"/>
      <c r="H34" s="11"/>
      <c r="I34" s="3"/>
      <c r="J34" s="8"/>
      <c r="K34" s="9"/>
      <c r="L34" s="9"/>
      <c r="M34" s="9"/>
      <c r="N34" s="480"/>
      <c r="O34" s="534"/>
      <c r="P34" s="7"/>
      <c r="Q34" s="506"/>
      <c r="R34" s="637" t="str">
        <f>IF(P34="","",P34-Q34)</f>
        <v/>
      </c>
      <c r="S34" s="597"/>
      <c r="T34" s="550"/>
      <c r="V34" s="3"/>
      <c r="W34" s="46"/>
      <c r="X34" s="49"/>
      <c r="Y34" s="49"/>
      <c r="Z34" s="49"/>
      <c r="AA34" s="99"/>
      <c r="AB34" s="215"/>
      <c r="AC34" s="152"/>
      <c r="AD34" s="150"/>
      <c r="AE34" s="154"/>
    </row>
    <row r="35" spans="2:31" ht="18" customHeight="1">
      <c r="B35" s="8"/>
      <c r="C35" s="9"/>
      <c r="D35" s="9"/>
      <c r="E35" s="479"/>
      <c r="F35" s="586"/>
      <c r="G35" s="595"/>
      <c r="H35" s="7"/>
      <c r="I35" s="3"/>
      <c r="J35" s="8"/>
      <c r="K35" s="9"/>
      <c r="L35" s="9"/>
      <c r="M35" s="9"/>
      <c r="N35" s="480"/>
      <c r="O35" s="534"/>
      <c r="P35" s="7"/>
      <c r="Q35" s="506"/>
      <c r="R35" s="637" t="str">
        <f t="shared" ref="R35:R53" si="15">IF(P35="","",P35-Q35)</f>
        <v/>
      </c>
      <c r="S35" s="464"/>
      <c r="T35" s="550"/>
      <c r="V35" s="3"/>
      <c r="W35" s="46"/>
      <c r="X35" s="49"/>
      <c r="Y35" s="49"/>
      <c r="Z35" s="49"/>
      <c r="AA35" s="99"/>
      <c r="AB35" s="215"/>
      <c r="AC35" s="152"/>
      <c r="AD35" s="150"/>
      <c r="AE35" s="154"/>
    </row>
    <row r="36" spans="2:31" ht="18" customHeight="1">
      <c r="B36" s="8"/>
      <c r="C36" s="9"/>
      <c r="D36" s="9"/>
      <c r="E36" s="479"/>
      <c r="F36" s="586"/>
      <c r="G36" s="596"/>
      <c r="H36" s="7"/>
      <c r="I36" s="3"/>
      <c r="J36" s="8"/>
      <c r="K36" s="9"/>
      <c r="L36" s="9"/>
      <c r="M36" s="9"/>
      <c r="N36" s="480"/>
      <c r="O36" s="534"/>
      <c r="P36" s="7"/>
      <c r="Q36" s="506"/>
      <c r="R36" s="637" t="str">
        <f t="shared" si="15"/>
        <v/>
      </c>
      <c r="S36" s="464"/>
      <c r="T36" s="550"/>
      <c r="V36" s="3"/>
      <c r="W36" s="46"/>
      <c r="X36" s="49"/>
      <c r="Y36" s="49"/>
      <c r="Z36" s="49"/>
      <c r="AA36" s="99"/>
      <c r="AB36" s="215"/>
      <c r="AC36" s="152"/>
      <c r="AD36" s="150"/>
      <c r="AE36" s="154"/>
    </row>
    <row r="37" spans="2:31" ht="18" customHeight="1">
      <c r="B37" s="8"/>
      <c r="C37" s="9"/>
      <c r="D37" s="5"/>
      <c r="E37" s="480"/>
      <c r="F37" s="587"/>
      <c r="G37" s="596"/>
      <c r="H37" s="7"/>
      <c r="I37" s="3"/>
      <c r="J37" s="8"/>
      <c r="K37" s="9"/>
      <c r="L37" s="9"/>
      <c r="M37" s="9"/>
      <c r="N37" s="480"/>
      <c r="O37" s="534"/>
      <c r="P37" s="7"/>
      <c r="Q37" s="506"/>
      <c r="R37" s="637" t="str">
        <f t="shared" si="15"/>
        <v/>
      </c>
      <c r="S37" s="464"/>
      <c r="T37" s="550"/>
      <c r="V37" s="3"/>
      <c r="W37" s="46"/>
      <c r="X37" s="49"/>
      <c r="Y37" s="49"/>
      <c r="Z37" s="49"/>
      <c r="AA37" s="99"/>
      <c r="AB37" s="215"/>
      <c r="AC37" s="152"/>
      <c r="AD37" s="150"/>
      <c r="AE37" s="154"/>
    </row>
    <row r="38" spans="2:31" ht="18" customHeight="1">
      <c r="B38" s="8"/>
      <c r="C38" s="5"/>
      <c r="D38" s="5"/>
      <c r="E38" s="480"/>
      <c r="F38" s="587"/>
      <c r="G38" s="596"/>
      <c r="H38" s="7"/>
      <c r="I38" s="3"/>
      <c r="J38" s="8"/>
      <c r="K38" s="9"/>
      <c r="L38" s="9"/>
      <c r="M38" s="9"/>
      <c r="N38" s="480"/>
      <c r="O38" s="534"/>
      <c r="P38" s="7"/>
      <c r="Q38" s="506"/>
      <c r="R38" s="637" t="str">
        <f t="shared" si="15"/>
        <v/>
      </c>
      <c r="S38" s="464"/>
      <c r="T38" s="550"/>
      <c r="V38" s="3"/>
      <c r="W38" s="46"/>
      <c r="X38" s="49"/>
      <c r="Y38" s="49"/>
      <c r="Z38" s="49"/>
      <c r="AA38" s="99"/>
      <c r="AB38" s="215"/>
      <c r="AC38" s="152"/>
      <c r="AD38" s="150"/>
      <c r="AE38" s="154"/>
    </row>
    <row r="39" spans="2:31" ht="18" customHeight="1">
      <c r="B39" s="8"/>
      <c r="C39" s="5"/>
      <c r="D39" s="5"/>
      <c r="E39" s="480"/>
      <c r="F39" s="587"/>
      <c r="G39" s="596"/>
      <c r="H39" s="7"/>
      <c r="I39" s="3"/>
      <c r="J39" s="8"/>
      <c r="K39" s="9"/>
      <c r="L39" s="9"/>
      <c r="M39" s="9"/>
      <c r="N39" s="480"/>
      <c r="O39" s="534"/>
      <c r="P39" s="7"/>
      <c r="Q39" s="506"/>
      <c r="R39" s="637" t="str">
        <f t="shared" si="15"/>
        <v/>
      </c>
      <c r="S39" s="464"/>
      <c r="T39" s="550"/>
      <c r="V39" s="3"/>
      <c r="W39" s="46"/>
      <c r="X39" s="49"/>
      <c r="Y39" s="49"/>
      <c r="Z39" s="49"/>
      <c r="AA39" s="99"/>
      <c r="AB39" s="215"/>
      <c r="AC39" s="152"/>
      <c r="AD39" s="150"/>
      <c r="AE39" s="154"/>
    </row>
    <row r="40" spans="2:31" ht="18" customHeight="1">
      <c r="B40" s="8"/>
      <c r="C40" s="5"/>
      <c r="D40" s="5"/>
      <c r="E40" s="480"/>
      <c r="F40" s="587"/>
      <c r="G40" s="596"/>
      <c r="H40" s="7"/>
      <c r="I40" s="3"/>
      <c r="J40" s="8"/>
      <c r="K40" s="9"/>
      <c r="L40" s="9"/>
      <c r="M40" s="9"/>
      <c r="N40" s="480"/>
      <c r="O40" s="534"/>
      <c r="P40" s="506"/>
      <c r="Q40" s="506"/>
      <c r="R40" s="637" t="str">
        <f t="shared" si="15"/>
        <v/>
      </c>
      <c r="S40" s="464"/>
      <c r="T40" s="550"/>
      <c r="V40" s="3"/>
      <c r="W40" s="46"/>
      <c r="X40" s="49"/>
      <c r="Y40" s="49"/>
      <c r="Z40" s="49"/>
      <c r="AA40" s="99"/>
      <c r="AB40" s="215"/>
      <c r="AC40" s="152"/>
      <c r="AD40" s="150"/>
      <c r="AE40" s="154"/>
    </row>
    <row r="41" spans="2:31" ht="18" customHeight="1">
      <c r="B41" s="8"/>
      <c r="C41" s="5"/>
      <c r="D41" s="5"/>
      <c r="E41" s="480"/>
      <c r="F41" s="587"/>
      <c r="G41" s="596"/>
      <c r="H41" s="7"/>
      <c r="I41" s="3"/>
      <c r="J41" s="8"/>
      <c r="K41" s="9"/>
      <c r="L41" s="9"/>
      <c r="M41" s="9"/>
      <c r="N41" s="480"/>
      <c r="O41" s="534"/>
      <c r="P41" s="506"/>
      <c r="Q41" s="506"/>
      <c r="R41" s="637" t="str">
        <f t="shared" si="15"/>
        <v/>
      </c>
      <c r="S41" s="464"/>
      <c r="T41" s="550"/>
      <c r="V41" s="3"/>
      <c r="W41" s="46"/>
      <c r="X41" s="49"/>
      <c r="Y41" s="49"/>
      <c r="Z41" s="49"/>
      <c r="AA41" s="99"/>
      <c r="AB41" s="215"/>
      <c r="AC41" s="152"/>
      <c r="AD41" s="150"/>
      <c r="AE41" s="154"/>
    </row>
    <row r="42" spans="2:31" ht="18" customHeight="1">
      <c r="B42" s="8"/>
      <c r="C42" s="5"/>
      <c r="D42" s="5"/>
      <c r="E42" s="480"/>
      <c r="F42" s="587"/>
      <c r="G42" s="596"/>
      <c r="H42" s="7"/>
      <c r="I42" s="3"/>
      <c r="J42" s="8"/>
      <c r="K42" s="9"/>
      <c r="L42" s="9"/>
      <c r="M42" s="9"/>
      <c r="N42" s="480"/>
      <c r="O42" s="534"/>
      <c r="P42" s="506"/>
      <c r="Q42" s="506"/>
      <c r="R42" s="637" t="str">
        <f t="shared" si="15"/>
        <v/>
      </c>
      <c r="S42" s="7"/>
      <c r="T42" s="550"/>
      <c r="V42" s="3"/>
      <c r="W42" s="46"/>
      <c r="X42" s="49"/>
      <c r="Y42" s="49"/>
      <c r="Z42" s="49"/>
      <c r="AA42" s="99"/>
      <c r="AB42" s="215"/>
      <c r="AC42" s="152"/>
      <c r="AD42" s="150"/>
      <c r="AE42" s="154"/>
    </row>
    <row r="43" spans="2:31" ht="18" customHeight="1">
      <c r="B43" s="8"/>
      <c r="C43" s="5"/>
      <c r="D43" s="5"/>
      <c r="E43" s="480"/>
      <c r="F43" s="587"/>
      <c r="G43" s="596"/>
      <c r="H43" s="7"/>
      <c r="I43" s="3"/>
      <c r="J43" s="8"/>
      <c r="K43" s="9"/>
      <c r="L43" s="9"/>
      <c r="M43" s="9"/>
      <c r="N43" s="480"/>
      <c r="O43" s="534"/>
      <c r="P43" s="506"/>
      <c r="Q43" s="506"/>
      <c r="R43" s="637" t="str">
        <f t="shared" si="15"/>
        <v/>
      </c>
      <c r="S43" s="7"/>
      <c r="T43" s="551"/>
      <c r="V43" s="3"/>
      <c r="W43" s="46"/>
      <c r="X43" s="49"/>
      <c r="Y43" s="49"/>
      <c r="Z43" s="49"/>
      <c r="AA43" s="99"/>
      <c r="AB43" s="215"/>
      <c r="AC43" s="152"/>
      <c r="AD43" s="150"/>
      <c r="AE43" s="154"/>
    </row>
    <row r="44" spans="2:31" ht="18" customHeight="1">
      <c r="B44" s="8"/>
      <c r="C44" s="5"/>
      <c r="D44" s="5"/>
      <c r="E44" s="480"/>
      <c r="F44" s="587"/>
      <c r="G44" s="596"/>
      <c r="H44" s="7"/>
      <c r="I44" s="3"/>
      <c r="J44" s="8"/>
      <c r="K44" s="9"/>
      <c r="L44" s="9"/>
      <c r="M44" s="9"/>
      <c r="N44" s="480"/>
      <c r="O44" s="534"/>
      <c r="P44" s="506"/>
      <c r="Q44" s="506"/>
      <c r="R44" s="637" t="str">
        <f t="shared" si="15"/>
        <v/>
      </c>
      <c r="S44" s="7"/>
      <c r="T44" s="551"/>
      <c r="V44" s="3"/>
      <c r="W44" s="46"/>
      <c r="X44" s="49"/>
      <c r="Y44" s="49"/>
      <c r="Z44" s="49"/>
      <c r="AA44" s="99"/>
      <c r="AB44" s="215"/>
      <c r="AC44" s="152"/>
      <c r="AD44" s="150"/>
      <c r="AE44" s="154"/>
    </row>
    <row r="45" spans="2:31" ht="18" customHeight="1">
      <c r="B45" s="8"/>
      <c r="C45" s="5"/>
      <c r="D45" s="5"/>
      <c r="E45" s="480"/>
      <c r="F45" s="587"/>
      <c r="G45" s="596"/>
      <c r="H45" s="7"/>
      <c r="I45" s="3"/>
      <c r="J45" s="8"/>
      <c r="K45" s="9"/>
      <c r="L45" s="9"/>
      <c r="M45" s="9"/>
      <c r="N45" s="480"/>
      <c r="O45" s="535"/>
      <c r="P45" s="507"/>
      <c r="Q45" s="507"/>
      <c r="R45" s="637" t="str">
        <f t="shared" si="15"/>
        <v/>
      </c>
      <c r="S45" s="7"/>
      <c r="T45" s="551"/>
      <c r="V45" s="3"/>
      <c r="W45" s="46"/>
      <c r="X45" s="49"/>
      <c r="Y45" s="49"/>
      <c r="Z45" s="49"/>
      <c r="AA45" s="99"/>
      <c r="AB45" s="215"/>
      <c r="AC45" s="152"/>
      <c r="AD45" s="150"/>
      <c r="AE45" s="154"/>
    </row>
    <row r="46" spans="2:31" ht="18" customHeight="1">
      <c r="B46" s="8"/>
      <c r="C46" s="5"/>
      <c r="D46" s="5"/>
      <c r="E46" s="480"/>
      <c r="F46" s="587"/>
      <c r="G46" s="596"/>
      <c r="H46" s="7"/>
      <c r="I46" s="3"/>
      <c r="J46" s="8"/>
      <c r="K46" s="9"/>
      <c r="L46" s="9"/>
      <c r="M46" s="9"/>
      <c r="N46" s="480"/>
      <c r="O46" s="535"/>
      <c r="P46" s="507"/>
      <c r="Q46" s="507"/>
      <c r="R46" s="637" t="str">
        <f t="shared" si="15"/>
        <v/>
      </c>
      <c r="S46" s="7"/>
      <c r="T46" s="551"/>
      <c r="V46" s="3"/>
      <c r="W46" s="46"/>
      <c r="X46" s="49"/>
      <c r="Y46" s="49"/>
      <c r="Z46" s="49"/>
      <c r="AA46" s="99"/>
      <c r="AB46" s="215"/>
      <c r="AC46" s="152"/>
      <c r="AD46" s="150"/>
      <c r="AE46" s="154"/>
    </row>
    <row r="47" spans="2:31" ht="18" customHeight="1">
      <c r="B47" s="8"/>
      <c r="C47" s="5"/>
      <c r="D47" s="5"/>
      <c r="E47" s="480"/>
      <c r="F47" s="587"/>
      <c r="G47" s="596"/>
      <c r="H47" s="7"/>
      <c r="I47" s="3"/>
      <c r="J47" s="4"/>
      <c r="K47" s="9"/>
      <c r="L47" s="9"/>
      <c r="M47" s="9"/>
      <c r="N47" s="480"/>
      <c r="O47" s="535"/>
      <c r="P47" s="507"/>
      <c r="Q47" s="507"/>
      <c r="R47" s="637" t="str">
        <f t="shared" si="15"/>
        <v/>
      </c>
      <c r="S47" s="7"/>
      <c r="T47" s="551"/>
      <c r="V47" s="3"/>
      <c r="W47" s="46"/>
      <c r="X47" s="49"/>
      <c r="Y47" s="49"/>
      <c r="Z47" s="49"/>
      <c r="AA47" s="99"/>
      <c r="AB47" s="215"/>
      <c r="AC47" s="152"/>
      <c r="AD47" s="150"/>
      <c r="AE47" s="154"/>
    </row>
    <row r="48" spans="2:31" ht="18" customHeight="1">
      <c r="B48" s="8"/>
      <c r="C48" s="5"/>
      <c r="D48" s="5"/>
      <c r="E48" s="480"/>
      <c r="F48" s="587"/>
      <c r="G48" s="596"/>
      <c r="H48" s="7"/>
      <c r="I48" s="3"/>
      <c r="J48" s="4"/>
      <c r="K48" s="9"/>
      <c r="L48" s="9"/>
      <c r="M48" s="9"/>
      <c r="N48" s="480"/>
      <c r="O48" s="535"/>
      <c r="P48" s="507"/>
      <c r="Q48" s="507"/>
      <c r="R48" s="637" t="str">
        <f t="shared" si="15"/>
        <v/>
      </c>
      <c r="S48" s="7"/>
      <c r="T48" s="551"/>
      <c r="V48" s="3"/>
      <c r="W48" s="46"/>
      <c r="X48" s="49"/>
      <c r="Y48" s="49"/>
      <c r="Z48" s="49"/>
      <c r="AA48" s="99"/>
      <c r="AB48" s="215"/>
      <c r="AC48" s="152"/>
      <c r="AD48" s="150"/>
      <c r="AE48" s="154"/>
    </row>
    <row r="49" spans="2:31" ht="18" customHeight="1">
      <c r="B49" s="8"/>
      <c r="C49" s="5"/>
      <c r="D49" s="5"/>
      <c r="E49" s="480"/>
      <c r="F49" s="587"/>
      <c r="G49" s="596"/>
      <c r="H49" s="7"/>
      <c r="I49" s="3"/>
      <c r="J49" s="4"/>
      <c r="K49" s="9"/>
      <c r="L49" s="9"/>
      <c r="M49" s="9"/>
      <c r="N49" s="480"/>
      <c r="O49" s="535"/>
      <c r="P49" s="507"/>
      <c r="Q49" s="507"/>
      <c r="R49" s="637" t="str">
        <f t="shared" si="15"/>
        <v/>
      </c>
      <c r="S49" s="7"/>
      <c r="T49" s="551"/>
      <c r="V49" s="3"/>
      <c r="W49" s="46"/>
      <c r="X49" s="49"/>
      <c r="Y49" s="49"/>
      <c r="Z49" s="49"/>
      <c r="AA49" s="99"/>
      <c r="AB49" s="215"/>
      <c r="AC49" s="152"/>
      <c r="AD49" s="150"/>
      <c r="AE49" s="154"/>
    </row>
    <row r="50" spans="2:31" ht="18" customHeight="1">
      <c r="B50" s="8"/>
      <c r="C50" s="5"/>
      <c r="D50" s="5"/>
      <c r="E50" s="480"/>
      <c r="F50" s="587"/>
      <c r="G50" s="596"/>
      <c r="H50" s="7"/>
      <c r="I50" s="3"/>
      <c r="J50" s="4"/>
      <c r="K50" s="9"/>
      <c r="L50" s="9"/>
      <c r="M50" s="9"/>
      <c r="N50" s="480"/>
      <c r="O50" s="535"/>
      <c r="P50" s="507"/>
      <c r="Q50" s="507"/>
      <c r="R50" s="637" t="str">
        <f t="shared" si="15"/>
        <v/>
      </c>
      <c r="S50" s="7"/>
      <c r="T50" s="551"/>
      <c r="V50" s="3"/>
      <c r="W50" s="46"/>
      <c r="X50" s="49"/>
      <c r="Y50" s="49"/>
      <c r="Z50" s="49"/>
      <c r="AA50" s="99"/>
      <c r="AB50" s="215"/>
      <c r="AC50" s="152"/>
      <c r="AD50" s="150"/>
      <c r="AE50" s="154"/>
    </row>
    <row r="51" spans="2:31" ht="18" customHeight="1">
      <c r="B51" s="8"/>
      <c r="C51" s="5"/>
      <c r="D51" s="5"/>
      <c r="E51" s="480"/>
      <c r="F51" s="587"/>
      <c r="G51" s="596"/>
      <c r="H51" s="7"/>
      <c r="I51" s="3"/>
      <c r="J51" s="4"/>
      <c r="K51" s="9"/>
      <c r="L51" s="9"/>
      <c r="M51" s="9"/>
      <c r="N51" s="480"/>
      <c r="O51" s="535"/>
      <c r="P51" s="507"/>
      <c r="Q51" s="507"/>
      <c r="R51" s="637" t="str">
        <f t="shared" si="15"/>
        <v/>
      </c>
      <c r="S51" s="7"/>
      <c r="T51" s="551"/>
      <c r="V51" s="3"/>
      <c r="W51" s="46"/>
      <c r="X51" s="49"/>
      <c r="Y51" s="49"/>
      <c r="Z51" s="49"/>
      <c r="AA51" s="99"/>
      <c r="AB51" s="215"/>
      <c r="AC51" s="152"/>
      <c r="AD51" s="150"/>
      <c r="AE51" s="154"/>
    </row>
    <row r="52" spans="2:31" ht="18" customHeight="1">
      <c r="B52" s="8"/>
      <c r="C52" s="5"/>
      <c r="D52" s="5"/>
      <c r="E52" s="480"/>
      <c r="F52" s="587"/>
      <c r="G52" s="596"/>
      <c r="H52" s="7"/>
      <c r="I52" s="3"/>
      <c r="J52" s="4"/>
      <c r="K52" s="9"/>
      <c r="L52" s="9"/>
      <c r="M52" s="9"/>
      <c r="N52" s="480"/>
      <c r="O52" s="535"/>
      <c r="P52" s="507"/>
      <c r="Q52" s="507"/>
      <c r="R52" s="637" t="str">
        <f t="shared" si="15"/>
        <v/>
      </c>
      <c r="S52" s="7"/>
      <c r="T52" s="551"/>
      <c r="V52" s="3"/>
      <c r="W52" s="46"/>
      <c r="X52" s="49"/>
      <c r="Y52" s="49"/>
      <c r="Z52" s="49"/>
      <c r="AA52" s="99"/>
      <c r="AB52" s="215"/>
      <c r="AC52" s="152"/>
      <c r="AD52" s="150"/>
      <c r="AE52" s="154"/>
    </row>
    <row r="53" spans="2:31" ht="18" customHeight="1">
      <c r="B53" s="8"/>
      <c r="C53" s="5"/>
      <c r="D53" s="5"/>
      <c r="E53" s="480"/>
      <c r="F53" s="587"/>
      <c r="G53" s="596"/>
      <c r="H53" s="7"/>
      <c r="I53" s="3"/>
      <c r="J53" s="4"/>
      <c r="K53" s="9"/>
      <c r="L53" s="9"/>
      <c r="M53" s="9"/>
      <c r="N53" s="480"/>
      <c r="O53" s="535"/>
      <c r="P53" s="507"/>
      <c r="Q53" s="507"/>
      <c r="R53" s="637" t="str">
        <f t="shared" si="15"/>
        <v/>
      </c>
      <c r="S53" s="7"/>
      <c r="T53" s="551"/>
      <c r="V53" s="3"/>
      <c r="W53" s="46"/>
      <c r="X53" s="49"/>
      <c r="Y53" s="49"/>
      <c r="Z53" s="49"/>
      <c r="AA53" s="99"/>
      <c r="AB53" s="215"/>
      <c r="AC53" s="152"/>
      <c r="AD53" s="150"/>
      <c r="AE53" s="154"/>
    </row>
    <row r="54" spans="2:31" ht="18" customHeight="1">
      <c r="B54" s="46"/>
      <c r="C54" s="79"/>
      <c r="D54" s="79"/>
      <c r="E54" s="79"/>
      <c r="F54" s="79"/>
      <c r="G54" s="77"/>
      <c r="H54" s="78"/>
      <c r="I54" s="3"/>
      <c r="J54" s="76"/>
      <c r="K54" s="49"/>
      <c r="L54" s="49"/>
      <c r="M54" s="49"/>
      <c r="N54" s="77"/>
      <c r="O54" s="77"/>
      <c r="P54" s="77"/>
      <c r="Q54" s="77"/>
      <c r="R54" s="78"/>
      <c r="S54" s="78"/>
      <c r="T54" s="78"/>
      <c r="V54" s="3"/>
      <c r="W54" s="46"/>
      <c r="X54" s="49"/>
      <c r="Y54" s="49"/>
      <c r="Z54" s="49"/>
      <c r="AA54" s="99"/>
      <c r="AB54" s="151"/>
      <c r="AC54" s="152"/>
      <c r="AD54" s="150"/>
      <c r="AE54" s="154"/>
    </row>
    <row r="55" spans="2:31" ht="19.899999999999999" customHeight="1">
      <c r="B55" s="46"/>
      <c r="C55" s="49"/>
      <c r="D55" s="49"/>
      <c r="E55" s="49"/>
      <c r="F55" s="49"/>
      <c r="G55" s="99"/>
      <c r="H55" s="50"/>
      <c r="I55" s="3"/>
      <c r="J55" s="46"/>
      <c r="K55" s="101" t="s">
        <v>216</v>
      </c>
      <c r="L55" s="86">
        <f>예산!L40</f>
        <v>0</v>
      </c>
      <c r="M55" s="49"/>
      <c r="N55" s="99"/>
      <c r="O55" s="99"/>
      <c r="P55" s="99"/>
      <c r="Q55" s="99"/>
      <c r="R55" s="469"/>
      <c r="S55" s="483"/>
      <c r="T55" s="50"/>
      <c r="V55" s="3"/>
      <c r="X55" s="101"/>
      <c r="Y55" s="216"/>
      <c r="Z55" s="149"/>
      <c r="AA55" s="99"/>
      <c r="AB55" s="151"/>
      <c r="AC55" s="152"/>
      <c r="AD55" s="150"/>
      <c r="AE55" s="152"/>
    </row>
    <row r="56" spans="2:31" ht="19.899999999999999" customHeight="1" thickBot="1">
      <c r="B56" s="87" t="str">
        <f>'1월'!B56</f>
        <v>부가수입</v>
      </c>
      <c r="C56" s="85">
        <f>SUM($H$58:$H$145)</f>
        <v>0</v>
      </c>
      <c r="D56" s="81"/>
      <c r="E56" s="81"/>
      <c r="F56" s="81"/>
      <c r="G56" s="115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84"/>
      <c r="O56" s="84"/>
      <c r="P56" s="84"/>
      <c r="Q56" s="84"/>
      <c r="R56" s="469"/>
      <c r="S56" s="483"/>
      <c r="T56" s="428"/>
      <c r="V56" s="40"/>
      <c r="W56" s="157"/>
      <c r="X56" s="101"/>
      <c r="Y56" s="217"/>
      <c r="Z56" s="149"/>
      <c r="AA56" s="84"/>
      <c r="AB56" s="172"/>
      <c r="AC56" s="161"/>
      <c r="AD56" s="168"/>
      <c r="AE56" s="162"/>
    </row>
    <row r="57" spans="2:31" ht="19.899999999999999" customHeight="1" thickBot="1">
      <c r="B57" s="37" t="s">
        <v>0</v>
      </c>
      <c r="C57" s="38" t="s">
        <v>8</v>
      </c>
      <c r="D57" s="38" t="s">
        <v>27</v>
      </c>
      <c r="E57" s="563" t="s">
        <v>28</v>
      </c>
      <c r="F57" s="578"/>
      <c r="G57" s="564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40"/>
      <c r="W57" s="58"/>
      <c r="X57" s="58"/>
      <c r="Y57" s="58"/>
      <c r="Z57" s="58"/>
      <c r="AA57" s="58"/>
      <c r="AB57" s="173"/>
      <c r="AC57" s="58"/>
      <c r="AD57" s="169"/>
      <c r="AE57" s="58"/>
    </row>
    <row r="58" spans="2:31" ht="18" customHeight="1">
      <c r="B58" s="8"/>
      <c r="C58" s="5"/>
      <c r="D58" s="5"/>
      <c r="E58" s="480"/>
      <c r="F58" s="571"/>
      <c r="G58" s="535"/>
      <c r="H58" s="7"/>
      <c r="I58" s="3"/>
      <c r="J58" s="405"/>
      <c r="K58" s="406"/>
      <c r="L58" s="406"/>
      <c r="M58" s="406"/>
      <c r="N58" s="531"/>
      <c r="O58" s="533"/>
      <c r="P58" s="583"/>
      <c r="Q58" s="583"/>
      <c r="R58" s="407" t="str">
        <f>IF(P58="","",P58-Q58)</f>
        <v/>
      </c>
      <c r="S58" s="407" t="str">
        <f>IF(R58="","",L55-R58)</f>
        <v/>
      </c>
      <c r="T58" s="581"/>
      <c r="V58" s="3"/>
      <c r="W58" s="46"/>
      <c r="X58" s="49"/>
      <c r="Y58" s="49"/>
      <c r="Z58" s="49"/>
      <c r="AA58" s="99"/>
      <c r="AB58" s="215"/>
      <c r="AC58" s="152"/>
      <c r="AD58" s="215"/>
      <c r="AE58" s="154"/>
    </row>
    <row r="59" spans="2:31" ht="18" customHeight="1">
      <c r="B59" s="8"/>
      <c r="C59" s="5"/>
      <c r="D59" s="5"/>
      <c r="E59" s="480"/>
      <c r="F59" s="571"/>
      <c r="G59" s="535"/>
      <c r="H59" s="7"/>
      <c r="I59" s="3"/>
      <c r="J59" s="4"/>
      <c r="K59" s="5"/>
      <c r="L59" s="5"/>
      <c r="M59" s="5"/>
      <c r="N59" s="480"/>
      <c r="O59" s="535"/>
      <c r="P59" s="507"/>
      <c r="Q59" s="507"/>
      <c r="R59" s="291" t="str">
        <f t="shared" ref="R59:R77" si="16">IF(P59="","",P59-Q59)</f>
        <v/>
      </c>
      <c r="S59" s="291" t="str">
        <f t="shared" ref="S59:S77" si="17">IF(R59="","",S58-R59)</f>
        <v/>
      </c>
      <c r="T59" s="468"/>
      <c r="V59" s="3"/>
      <c r="W59" s="46"/>
      <c r="X59" s="49"/>
      <c r="Y59" s="49"/>
      <c r="Z59" s="49"/>
      <c r="AA59" s="99"/>
      <c r="AB59" s="215"/>
      <c r="AC59" s="152"/>
      <c r="AD59" s="215"/>
      <c r="AE59" s="154"/>
    </row>
    <row r="60" spans="2:31" ht="18" customHeight="1">
      <c r="B60" s="8"/>
      <c r="C60" s="5"/>
      <c r="D60" s="5"/>
      <c r="E60" s="480"/>
      <c r="F60" s="571"/>
      <c r="G60" s="535"/>
      <c r="H60" s="7"/>
      <c r="I60" s="3"/>
      <c r="J60" s="4"/>
      <c r="K60" s="5"/>
      <c r="L60" s="5"/>
      <c r="M60" s="5"/>
      <c r="N60" s="480"/>
      <c r="O60" s="535"/>
      <c r="P60" s="507"/>
      <c r="Q60" s="507"/>
      <c r="R60" s="291" t="str">
        <f t="shared" si="16"/>
        <v/>
      </c>
      <c r="S60" s="291" t="str">
        <f t="shared" si="17"/>
        <v/>
      </c>
      <c r="T60" s="468"/>
      <c r="V60" s="3"/>
      <c r="W60" s="46"/>
      <c r="X60" s="49"/>
      <c r="Y60" s="49"/>
      <c r="Z60" s="49"/>
      <c r="AA60" s="99"/>
      <c r="AB60" s="215"/>
      <c r="AC60" s="152"/>
      <c r="AD60" s="215"/>
      <c r="AE60" s="154"/>
    </row>
    <row r="61" spans="2:31" ht="18" customHeight="1">
      <c r="B61" s="8"/>
      <c r="C61" s="5"/>
      <c r="D61" s="5"/>
      <c r="E61" s="480"/>
      <c r="F61" s="571"/>
      <c r="G61" s="535"/>
      <c r="H61" s="7"/>
      <c r="I61" s="3"/>
      <c r="J61" s="4"/>
      <c r="K61" s="5"/>
      <c r="L61" s="5"/>
      <c r="M61" s="5"/>
      <c r="N61" s="480"/>
      <c r="O61" s="535"/>
      <c r="P61" s="507"/>
      <c r="Q61" s="507"/>
      <c r="R61" s="291" t="str">
        <f t="shared" si="16"/>
        <v/>
      </c>
      <c r="S61" s="291" t="str">
        <f t="shared" si="17"/>
        <v/>
      </c>
      <c r="T61" s="468"/>
      <c r="V61" s="3"/>
      <c r="W61" s="46"/>
      <c r="X61" s="49"/>
      <c r="Y61" s="49"/>
      <c r="Z61" s="49"/>
      <c r="AA61" s="99"/>
      <c r="AB61" s="215"/>
      <c r="AC61" s="152"/>
      <c r="AD61" s="215"/>
      <c r="AE61" s="154"/>
    </row>
    <row r="62" spans="2:31" ht="18" customHeight="1">
      <c r="B62" s="8"/>
      <c r="C62" s="5"/>
      <c r="D62" s="5"/>
      <c r="E62" s="480"/>
      <c r="F62" s="571"/>
      <c r="G62" s="535"/>
      <c r="H62" s="7"/>
      <c r="I62" s="3"/>
      <c r="J62" s="4"/>
      <c r="K62" s="5"/>
      <c r="L62" s="5"/>
      <c r="M62" s="5"/>
      <c r="N62" s="480"/>
      <c r="O62" s="535"/>
      <c r="P62" s="507"/>
      <c r="Q62" s="507"/>
      <c r="R62" s="291" t="str">
        <f t="shared" si="16"/>
        <v/>
      </c>
      <c r="S62" s="291" t="str">
        <f t="shared" si="17"/>
        <v/>
      </c>
      <c r="T62" s="468"/>
      <c r="V62" s="3"/>
      <c r="W62" s="46"/>
      <c r="X62" s="49"/>
      <c r="Y62" s="49"/>
      <c r="Z62" s="49"/>
      <c r="AA62" s="99"/>
      <c r="AB62" s="215"/>
      <c r="AC62" s="152"/>
      <c r="AD62" s="215"/>
      <c r="AE62" s="154"/>
    </row>
    <row r="63" spans="2:31" ht="18" customHeight="1">
      <c r="B63" s="8"/>
      <c r="C63" s="5"/>
      <c r="D63" s="5"/>
      <c r="E63" s="480"/>
      <c r="F63" s="571"/>
      <c r="G63" s="535"/>
      <c r="H63" s="7"/>
      <c r="I63" s="3"/>
      <c r="J63" s="4"/>
      <c r="K63" s="5"/>
      <c r="L63" s="5"/>
      <c r="M63" s="5"/>
      <c r="N63" s="480"/>
      <c r="O63" s="535"/>
      <c r="P63" s="43"/>
      <c r="Q63" s="507"/>
      <c r="R63" s="291" t="str">
        <f t="shared" si="16"/>
        <v/>
      </c>
      <c r="S63" s="291" t="str">
        <f t="shared" si="17"/>
        <v/>
      </c>
      <c r="T63" s="468"/>
      <c r="V63" s="3"/>
      <c r="W63" s="46"/>
      <c r="X63" s="49"/>
      <c r="Y63" s="49"/>
      <c r="Z63" s="49"/>
      <c r="AA63" s="99"/>
      <c r="AB63" s="215"/>
      <c r="AC63" s="152"/>
      <c r="AD63" s="215"/>
      <c r="AE63" s="154"/>
    </row>
    <row r="64" spans="2:31" ht="18" customHeight="1">
      <c r="B64" s="8"/>
      <c r="C64" s="5"/>
      <c r="D64" s="5"/>
      <c r="E64" s="480"/>
      <c r="F64" s="571"/>
      <c r="G64" s="535"/>
      <c r="H64" s="7"/>
      <c r="I64" s="3"/>
      <c r="J64" s="4"/>
      <c r="K64" s="5"/>
      <c r="L64" s="5"/>
      <c r="M64" s="5"/>
      <c r="N64" s="480"/>
      <c r="O64" s="535"/>
      <c r="P64" s="507"/>
      <c r="Q64" s="507"/>
      <c r="R64" s="291" t="str">
        <f t="shared" si="16"/>
        <v/>
      </c>
      <c r="S64" s="291" t="str">
        <f t="shared" si="17"/>
        <v/>
      </c>
      <c r="T64" s="468"/>
      <c r="V64" s="3"/>
      <c r="W64" s="46"/>
      <c r="X64" s="49"/>
      <c r="Y64" s="49"/>
      <c r="Z64" s="49"/>
      <c r="AA64" s="99"/>
      <c r="AB64" s="215"/>
      <c r="AC64" s="152"/>
      <c r="AD64" s="215"/>
      <c r="AE64" s="154"/>
    </row>
    <row r="65" spans="2:31" ht="18" customHeight="1">
      <c r="B65" s="8"/>
      <c r="C65" s="5"/>
      <c r="D65" s="5"/>
      <c r="E65" s="480"/>
      <c r="F65" s="571"/>
      <c r="G65" s="535"/>
      <c r="H65" s="7"/>
      <c r="I65" s="3"/>
      <c r="J65" s="4"/>
      <c r="K65" s="5"/>
      <c r="L65" s="5"/>
      <c r="M65" s="5"/>
      <c r="N65" s="480"/>
      <c r="O65" s="535"/>
      <c r="P65" s="507"/>
      <c r="Q65" s="507"/>
      <c r="R65" s="291" t="str">
        <f t="shared" si="16"/>
        <v/>
      </c>
      <c r="S65" s="291" t="str">
        <f t="shared" si="17"/>
        <v/>
      </c>
      <c r="T65" s="468"/>
      <c r="V65" s="3"/>
      <c r="W65" s="46"/>
      <c r="X65" s="49"/>
      <c r="Y65" s="49"/>
      <c r="Z65" s="49"/>
      <c r="AA65" s="99"/>
      <c r="AB65" s="215"/>
      <c r="AC65" s="152"/>
      <c r="AD65" s="215"/>
      <c r="AE65" s="154"/>
    </row>
    <row r="66" spans="2:31" ht="18" customHeight="1">
      <c r="B66" s="8"/>
      <c r="C66" s="5"/>
      <c r="D66" s="5"/>
      <c r="E66" s="480"/>
      <c r="F66" s="571"/>
      <c r="G66" s="535"/>
      <c r="H66" s="7"/>
      <c r="I66" s="3"/>
      <c r="J66" s="4"/>
      <c r="K66" s="5"/>
      <c r="L66" s="5"/>
      <c r="M66" s="5"/>
      <c r="N66" s="480"/>
      <c r="O66" s="535"/>
      <c r="P66" s="507"/>
      <c r="Q66" s="507"/>
      <c r="R66" s="291" t="str">
        <f t="shared" si="16"/>
        <v/>
      </c>
      <c r="S66" s="291" t="str">
        <f t="shared" si="17"/>
        <v/>
      </c>
      <c r="T66" s="468"/>
      <c r="V66" s="3"/>
      <c r="W66" s="46"/>
      <c r="X66" s="49"/>
      <c r="Y66" s="49"/>
      <c r="Z66" s="49"/>
      <c r="AA66" s="99"/>
      <c r="AB66" s="215"/>
      <c r="AC66" s="152"/>
      <c r="AD66" s="215"/>
      <c r="AE66" s="154"/>
    </row>
    <row r="67" spans="2:31" ht="18" customHeight="1">
      <c r="B67" s="8"/>
      <c r="C67" s="5"/>
      <c r="D67" s="5"/>
      <c r="E67" s="480"/>
      <c r="F67" s="571"/>
      <c r="G67" s="535"/>
      <c r="H67" s="7"/>
      <c r="I67" s="3"/>
      <c r="J67" s="4"/>
      <c r="K67" s="5"/>
      <c r="L67" s="5"/>
      <c r="M67" s="5"/>
      <c r="N67" s="480"/>
      <c r="O67" s="535"/>
      <c r="P67" s="507"/>
      <c r="Q67" s="507"/>
      <c r="R67" s="291" t="str">
        <f t="shared" si="16"/>
        <v/>
      </c>
      <c r="S67" s="291" t="str">
        <f t="shared" si="17"/>
        <v/>
      </c>
      <c r="T67" s="468"/>
      <c r="V67" s="3"/>
      <c r="W67" s="46"/>
      <c r="X67" s="49"/>
      <c r="Y67" s="49"/>
      <c r="Z67" s="49"/>
      <c r="AA67" s="99"/>
      <c r="AB67" s="215"/>
      <c r="AC67" s="152"/>
      <c r="AD67" s="215"/>
      <c r="AE67" s="154"/>
    </row>
    <row r="68" spans="2:31" ht="18" customHeight="1">
      <c r="B68" s="8"/>
      <c r="C68" s="5"/>
      <c r="D68" s="5"/>
      <c r="E68" s="480"/>
      <c r="F68" s="571"/>
      <c r="G68" s="535"/>
      <c r="H68" s="7"/>
      <c r="I68" s="3"/>
      <c r="J68" s="4"/>
      <c r="K68" s="5"/>
      <c r="L68" s="5"/>
      <c r="M68" s="5"/>
      <c r="N68" s="480"/>
      <c r="O68" s="535"/>
      <c r="P68" s="507"/>
      <c r="Q68" s="507"/>
      <c r="R68" s="291" t="str">
        <f t="shared" si="16"/>
        <v/>
      </c>
      <c r="S68" s="291" t="str">
        <f t="shared" si="17"/>
        <v/>
      </c>
      <c r="T68" s="468"/>
      <c r="V68" s="3"/>
      <c r="W68" s="46"/>
      <c r="X68" s="49"/>
      <c r="Y68" s="49"/>
      <c r="Z68" s="49"/>
      <c r="AA68" s="99"/>
      <c r="AB68" s="215"/>
      <c r="AC68" s="152"/>
      <c r="AD68" s="215"/>
      <c r="AE68" s="154"/>
    </row>
    <row r="69" spans="2:31" ht="18" customHeight="1">
      <c r="B69" s="8"/>
      <c r="C69" s="5"/>
      <c r="D69" s="5"/>
      <c r="E69" s="480"/>
      <c r="F69" s="571"/>
      <c r="G69" s="535"/>
      <c r="H69" s="7"/>
      <c r="I69" s="3"/>
      <c r="J69" s="4"/>
      <c r="K69" s="5"/>
      <c r="L69" s="5"/>
      <c r="M69" s="5"/>
      <c r="N69" s="480"/>
      <c r="O69" s="535"/>
      <c r="P69" s="507"/>
      <c r="Q69" s="507"/>
      <c r="R69" s="291" t="str">
        <f t="shared" si="16"/>
        <v/>
      </c>
      <c r="S69" s="291" t="str">
        <f t="shared" si="17"/>
        <v/>
      </c>
      <c r="T69" s="468"/>
      <c r="V69" s="3"/>
      <c r="W69" s="46"/>
      <c r="X69" s="49"/>
      <c r="Y69" s="49"/>
      <c r="Z69" s="49"/>
      <c r="AA69" s="99"/>
      <c r="AB69" s="215"/>
      <c r="AC69" s="152"/>
      <c r="AD69" s="215"/>
      <c r="AE69" s="154"/>
    </row>
    <row r="70" spans="2:31" ht="18" customHeight="1">
      <c r="B70" s="8"/>
      <c r="C70" s="5"/>
      <c r="D70" s="5"/>
      <c r="E70" s="480"/>
      <c r="F70" s="571"/>
      <c r="G70" s="535"/>
      <c r="H70" s="7"/>
      <c r="I70" s="3"/>
      <c r="J70" s="4"/>
      <c r="K70" s="5"/>
      <c r="L70" s="5"/>
      <c r="M70" s="5"/>
      <c r="N70" s="480"/>
      <c r="O70" s="535"/>
      <c r="P70" s="507"/>
      <c r="Q70" s="507"/>
      <c r="R70" s="291" t="str">
        <f t="shared" si="16"/>
        <v/>
      </c>
      <c r="S70" s="291" t="str">
        <f t="shared" si="17"/>
        <v/>
      </c>
      <c r="T70" s="468"/>
      <c r="V70" s="3"/>
      <c r="W70" s="46"/>
      <c r="X70" s="49"/>
      <c r="Y70" s="49"/>
      <c r="Z70" s="49"/>
      <c r="AA70" s="99"/>
      <c r="AB70" s="215"/>
      <c r="AC70" s="152"/>
      <c r="AD70" s="215"/>
      <c r="AE70" s="154"/>
    </row>
    <row r="71" spans="2:31" ht="18" customHeight="1">
      <c r="B71" s="8"/>
      <c r="C71" s="5"/>
      <c r="D71" s="5"/>
      <c r="E71" s="480"/>
      <c r="F71" s="571"/>
      <c r="G71" s="535"/>
      <c r="H71" s="7"/>
      <c r="I71" s="3"/>
      <c r="J71" s="4"/>
      <c r="K71" s="5"/>
      <c r="L71" s="5"/>
      <c r="M71" s="5"/>
      <c r="N71" s="480"/>
      <c r="O71" s="535"/>
      <c r="P71" s="507"/>
      <c r="Q71" s="507"/>
      <c r="R71" s="291" t="str">
        <f t="shared" si="16"/>
        <v/>
      </c>
      <c r="S71" s="291" t="str">
        <f t="shared" si="17"/>
        <v/>
      </c>
      <c r="T71" s="468"/>
      <c r="V71" s="3"/>
      <c r="W71" s="46"/>
      <c r="X71" s="49"/>
      <c r="Y71" s="49"/>
      <c r="Z71" s="49"/>
      <c r="AA71" s="99"/>
      <c r="AB71" s="215"/>
      <c r="AC71" s="152"/>
      <c r="AD71" s="215"/>
      <c r="AE71" s="154"/>
    </row>
    <row r="72" spans="2:31" ht="18" customHeight="1">
      <c r="B72" s="8"/>
      <c r="C72" s="5"/>
      <c r="D72" s="5"/>
      <c r="E72" s="480"/>
      <c r="F72" s="571"/>
      <c r="G72" s="535"/>
      <c r="H72" s="7"/>
      <c r="I72" s="3"/>
      <c r="J72" s="4"/>
      <c r="K72" s="5"/>
      <c r="L72" s="5"/>
      <c r="M72" s="5"/>
      <c r="N72" s="480"/>
      <c r="O72" s="535"/>
      <c r="P72" s="507"/>
      <c r="Q72" s="507"/>
      <c r="R72" s="291" t="str">
        <f t="shared" si="16"/>
        <v/>
      </c>
      <c r="S72" s="291" t="str">
        <f t="shared" si="17"/>
        <v/>
      </c>
      <c r="T72" s="468"/>
      <c r="V72" s="3"/>
      <c r="W72" s="46"/>
      <c r="X72" s="49"/>
      <c r="Y72" s="49"/>
      <c r="Z72" s="49"/>
      <c r="AA72" s="99"/>
      <c r="AB72" s="215"/>
      <c r="AC72" s="152"/>
      <c r="AD72" s="215"/>
      <c r="AE72" s="154"/>
    </row>
    <row r="73" spans="2:31" ht="18" customHeight="1">
      <c r="B73" s="8"/>
      <c r="C73" s="5"/>
      <c r="D73" s="5"/>
      <c r="E73" s="480"/>
      <c r="F73" s="571"/>
      <c r="G73" s="535"/>
      <c r="H73" s="7"/>
      <c r="I73" s="3"/>
      <c r="J73" s="4"/>
      <c r="K73" s="5"/>
      <c r="L73" s="5"/>
      <c r="M73" s="5"/>
      <c r="N73" s="480"/>
      <c r="O73" s="535"/>
      <c r="P73" s="507"/>
      <c r="Q73" s="507"/>
      <c r="R73" s="291" t="str">
        <f t="shared" si="16"/>
        <v/>
      </c>
      <c r="S73" s="291" t="str">
        <f t="shared" si="17"/>
        <v/>
      </c>
      <c r="T73" s="468"/>
      <c r="V73" s="3"/>
      <c r="W73" s="46"/>
      <c r="X73" s="49"/>
      <c r="Y73" s="49"/>
      <c r="Z73" s="49"/>
      <c r="AA73" s="99"/>
      <c r="AB73" s="215"/>
      <c r="AC73" s="152"/>
      <c r="AD73" s="215"/>
      <c r="AE73" s="154"/>
    </row>
    <row r="74" spans="2:31" ht="18" customHeight="1">
      <c r="B74" s="8"/>
      <c r="C74" s="5"/>
      <c r="D74" s="5"/>
      <c r="E74" s="480"/>
      <c r="F74" s="571"/>
      <c r="G74" s="535"/>
      <c r="H74" s="7"/>
      <c r="I74" s="3"/>
      <c r="J74" s="4"/>
      <c r="K74" s="5"/>
      <c r="L74" s="5"/>
      <c r="M74" s="5"/>
      <c r="N74" s="480"/>
      <c r="O74" s="535"/>
      <c r="P74" s="507"/>
      <c r="Q74" s="507"/>
      <c r="R74" s="291" t="str">
        <f t="shared" si="16"/>
        <v/>
      </c>
      <c r="S74" s="291" t="str">
        <f t="shared" si="17"/>
        <v/>
      </c>
      <c r="T74" s="468"/>
      <c r="V74" s="3"/>
      <c r="W74" s="46"/>
      <c r="X74" s="49"/>
      <c r="Y74" s="49"/>
      <c r="Z74" s="49"/>
      <c r="AA74" s="99"/>
      <c r="AB74" s="215"/>
      <c r="AC74" s="152"/>
      <c r="AD74" s="215"/>
      <c r="AE74" s="154"/>
    </row>
    <row r="75" spans="2:31" ht="18" customHeight="1">
      <c r="B75" s="8"/>
      <c r="C75" s="5"/>
      <c r="D75" s="5"/>
      <c r="E75" s="480"/>
      <c r="F75" s="571"/>
      <c r="G75" s="535"/>
      <c r="H75" s="7"/>
      <c r="I75" s="3"/>
      <c r="J75" s="4"/>
      <c r="K75" s="5"/>
      <c r="L75" s="5"/>
      <c r="M75" s="5"/>
      <c r="N75" s="480"/>
      <c r="O75" s="535"/>
      <c r="P75" s="507"/>
      <c r="Q75" s="507"/>
      <c r="R75" s="291" t="str">
        <f t="shared" si="16"/>
        <v/>
      </c>
      <c r="S75" s="291" t="str">
        <f t="shared" si="17"/>
        <v/>
      </c>
      <c r="T75" s="468"/>
      <c r="V75" s="3"/>
      <c r="W75" s="46"/>
      <c r="X75" s="49"/>
      <c r="Y75" s="49"/>
      <c r="Z75" s="49"/>
      <c r="AA75" s="99"/>
      <c r="AB75" s="215"/>
      <c r="AC75" s="152"/>
      <c r="AD75" s="215"/>
      <c r="AE75" s="154"/>
    </row>
    <row r="76" spans="2:31" ht="18" customHeight="1">
      <c r="B76" s="8"/>
      <c r="C76" s="5"/>
      <c r="D76" s="5"/>
      <c r="E76" s="480"/>
      <c r="F76" s="571"/>
      <c r="G76" s="535"/>
      <c r="H76" s="7"/>
      <c r="I76" s="3"/>
      <c r="J76" s="4"/>
      <c r="K76" s="5"/>
      <c r="L76" s="5"/>
      <c r="M76" s="5"/>
      <c r="N76" s="480"/>
      <c r="O76" s="535"/>
      <c r="P76" s="507"/>
      <c r="Q76" s="507"/>
      <c r="R76" s="291" t="str">
        <f t="shared" si="16"/>
        <v/>
      </c>
      <c r="S76" s="291" t="str">
        <f t="shared" si="17"/>
        <v/>
      </c>
      <c r="T76" s="468"/>
      <c r="V76" s="3"/>
      <c r="W76" s="46"/>
      <c r="X76" s="49"/>
      <c r="Y76" s="49"/>
      <c r="Z76" s="49"/>
      <c r="AA76" s="99"/>
      <c r="AB76" s="215"/>
      <c r="AC76" s="152"/>
      <c r="AD76" s="215"/>
      <c r="AE76" s="154"/>
    </row>
    <row r="77" spans="2:31" ht="18" customHeight="1">
      <c r="B77" s="8"/>
      <c r="C77" s="5"/>
      <c r="D77" s="5"/>
      <c r="E77" s="480"/>
      <c r="F77" s="571"/>
      <c r="G77" s="535"/>
      <c r="H77" s="7"/>
      <c r="I77" s="3"/>
      <c r="J77" s="4"/>
      <c r="K77" s="5"/>
      <c r="L77" s="5"/>
      <c r="M77" s="5"/>
      <c r="N77" s="480"/>
      <c r="O77" s="535"/>
      <c r="P77" s="507"/>
      <c r="Q77" s="507"/>
      <c r="R77" s="291" t="str">
        <f t="shared" si="16"/>
        <v/>
      </c>
      <c r="S77" s="291" t="str">
        <f t="shared" si="17"/>
        <v/>
      </c>
      <c r="T77" s="468"/>
      <c r="V77" s="3"/>
      <c r="W77" s="46"/>
      <c r="X77" s="49"/>
      <c r="Y77" s="49"/>
      <c r="Z77" s="49"/>
      <c r="AA77" s="99"/>
      <c r="AB77" s="215"/>
      <c r="AC77" s="152"/>
      <c r="AD77" s="215"/>
      <c r="AE77" s="154"/>
    </row>
    <row r="78" spans="2:31" ht="18" customHeight="1">
      <c r="B78" s="8"/>
      <c r="C78" s="5"/>
      <c r="D78" s="5"/>
      <c r="E78" s="480"/>
      <c r="F78" s="571"/>
      <c r="G78" s="535"/>
      <c r="H78" s="7"/>
      <c r="I78" s="3"/>
      <c r="J78" s="279"/>
      <c r="K78" s="279"/>
      <c r="L78" s="279"/>
      <c r="M78" s="279"/>
      <c r="N78" s="99"/>
      <c r="O78" s="99"/>
      <c r="P78" s="154"/>
      <c r="Q78" s="154"/>
      <c r="R78" s="544"/>
      <c r="S78" s="544" t="str">
        <f>IF(R78="","",S56-R78)</f>
        <v/>
      </c>
      <c r="T78" s="544"/>
      <c r="V78" s="3"/>
      <c r="W78" s="46"/>
      <c r="X78" s="49"/>
      <c r="Y78" s="49"/>
      <c r="Z78" s="49"/>
      <c r="AA78" s="99"/>
      <c r="AB78" s="215"/>
      <c r="AC78" s="152"/>
      <c r="AD78" s="215"/>
      <c r="AE78" s="154"/>
    </row>
    <row r="79" spans="2:31" ht="18" customHeight="1" thickBot="1">
      <c r="B79" s="8"/>
      <c r="C79" s="5"/>
      <c r="D79" s="5"/>
      <c r="E79" s="480"/>
      <c r="F79" s="571"/>
      <c r="G79" s="535"/>
      <c r="H79" s="7"/>
      <c r="I79" s="3"/>
      <c r="J79" s="599" t="str">
        <f>'1월'!J79</f>
        <v>변동지출</v>
      </c>
      <c r="K79" s="510"/>
      <c r="L79" s="510"/>
      <c r="M79" s="510"/>
      <c r="N79" s="510"/>
      <c r="O79" s="511"/>
      <c r="P79" s="511"/>
      <c r="Q79" s="511"/>
      <c r="R79" s="598" t="s">
        <v>215</v>
      </c>
      <c r="S79" s="450">
        <f>L55-SUM(P58:P77)</f>
        <v>0</v>
      </c>
      <c r="T79" s="513"/>
      <c r="V79" s="3"/>
      <c r="W79" s="46"/>
      <c r="X79" s="49"/>
      <c r="Y79" s="49"/>
      <c r="Z79" s="49"/>
      <c r="AA79" s="99"/>
      <c r="AB79" s="215"/>
      <c r="AC79" s="152"/>
      <c r="AD79" s="215"/>
      <c r="AE79" s="154"/>
    </row>
    <row r="80" spans="2:31" ht="18" customHeight="1" thickBot="1">
      <c r="B80" s="8"/>
      <c r="C80" s="5"/>
      <c r="D80" s="5"/>
      <c r="E80" s="480"/>
      <c r="F80" s="571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564" t="s">
        <v>258</v>
      </c>
      <c r="Q80" s="564" t="s">
        <v>271</v>
      </c>
      <c r="R80" s="38" t="s">
        <v>257</v>
      </c>
      <c r="S80" s="38" t="s">
        <v>214</v>
      </c>
      <c r="T80" s="39" t="s">
        <v>67</v>
      </c>
      <c r="V80" s="3"/>
      <c r="W80" s="46"/>
      <c r="X80" s="49"/>
      <c r="Y80" s="49"/>
      <c r="Z80" s="49"/>
      <c r="AA80" s="99"/>
      <c r="AB80" s="215"/>
      <c r="AC80" s="152"/>
      <c r="AD80" s="215"/>
      <c r="AE80" s="154"/>
    </row>
    <row r="81" spans="2:31" ht="18" customHeight="1">
      <c r="B81" s="8"/>
      <c r="C81" s="5"/>
      <c r="D81" s="5"/>
      <c r="E81" s="480"/>
      <c r="F81" s="571"/>
      <c r="G81" s="535"/>
      <c r="H81" s="7"/>
      <c r="I81" s="3"/>
      <c r="J81" s="8"/>
      <c r="K81" s="5"/>
      <c r="L81" s="5"/>
      <c r="M81" s="5"/>
      <c r="N81" s="480"/>
      <c r="O81" s="554"/>
      <c r="P81" s="505"/>
      <c r="Q81" s="505"/>
      <c r="R81" s="285" t="str">
        <f>IF(P81="","",P81-Q81)</f>
        <v/>
      </c>
      <c r="S81" s="285" t="str">
        <f>IF(R81="","",S79-R81)</f>
        <v/>
      </c>
      <c r="T81" s="467"/>
      <c r="V81" s="3"/>
      <c r="W81" s="46"/>
      <c r="X81" s="49"/>
      <c r="Y81" s="49"/>
      <c r="Z81" s="49"/>
      <c r="AA81" s="99"/>
      <c r="AB81" s="215"/>
      <c r="AC81" s="152"/>
      <c r="AD81" s="215"/>
      <c r="AE81" s="154"/>
    </row>
    <row r="82" spans="2:31" ht="18" customHeight="1">
      <c r="B82" s="8"/>
      <c r="C82" s="5"/>
      <c r="D82" s="5"/>
      <c r="E82" s="480"/>
      <c r="F82" s="571"/>
      <c r="G82" s="535"/>
      <c r="H82" s="7"/>
      <c r="I82" s="3"/>
      <c r="J82" s="8"/>
      <c r="K82" s="5"/>
      <c r="L82" s="5"/>
      <c r="M82" s="5"/>
      <c r="N82" s="480"/>
      <c r="O82" s="554"/>
      <c r="P82" s="505"/>
      <c r="Q82" s="505"/>
      <c r="R82" s="285" t="str">
        <f t="shared" ref="R82:R145" si="18">IF(P82="","",P82-Q82)</f>
        <v/>
      </c>
      <c r="S82" s="285" t="str">
        <f>IF(R82="","",S81-R82)</f>
        <v/>
      </c>
      <c r="T82" s="467"/>
      <c r="V82" s="3"/>
      <c r="W82" s="46"/>
      <c r="X82" s="49"/>
      <c r="Y82" s="49"/>
      <c r="Z82" s="49"/>
      <c r="AA82" s="99"/>
      <c r="AB82" s="215"/>
      <c r="AC82" s="152"/>
      <c r="AD82" s="215"/>
      <c r="AE82" s="154"/>
    </row>
    <row r="83" spans="2:31" ht="18" customHeight="1">
      <c r="B83" s="8"/>
      <c r="C83" s="5"/>
      <c r="D83" s="5"/>
      <c r="E83" s="480"/>
      <c r="F83" s="571"/>
      <c r="G83" s="535"/>
      <c r="H83" s="7"/>
      <c r="I83" s="3"/>
      <c r="J83" s="8"/>
      <c r="K83" s="5"/>
      <c r="L83" s="5"/>
      <c r="M83" s="5"/>
      <c r="N83" s="480"/>
      <c r="O83" s="554"/>
      <c r="P83" s="505"/>
      <c r="Q83" s="505"/>
      <c r="R83" s="285" t="str">
        <f t="shared" si="18"/>
        <v/>
      </c>
      <c r="S83" s="285" t="str">
        <f>IF(R83="","",S82-R83)</f>
        <v/>
      </c>
      <c r="T83" s="467"/>
      <c r="V83" s="3"/>
      <c r="W83" s="46"/>
      <c r="X83" s="49"/>
      <c r="Y83" s="49"/>
      <c r="Z83" s="49"/>
      <c r="AA83" s="99"/>
      <c r="AB83" s="215"/>
      <c r="AC83" s="152"/>
      <c r="AD83" s="215"/>
      <c r="AE83" s="154"/>
    </row>
    <row r="84" spans="2:31" ht="18" customHeight="1">
      <c r="B84" s="8"/>
      <c r="C84" s="5"/>
      <c r="D84" s="5"/>
      <c r="E84" s="480"/>
      <c r="F84" s="571"/>
      <c r="G84" s="535"/>
      <c r="H84" s="7"/>
      <c r="I84" s="3"/>
      <c r="J84" s="8"/>
      <c r="K84" s="5"/>
      <c r="L84" s="5"/>
      <c r="M84" s="5"/>
      <c r="N84" s="480"/>
      <c r="O84" s="554"/>
      <c r="P84" s="505"/>
      <c r="Q84" s="505"/>
      <c r="R84" s="285" t="str">
        <f t="shared" si="18"/>
        <v/>
      </c>
      <c r="S84" s="285" t="str">
        <f t="shared" ref="S84:S145" si="19">IF(R84="","",S83-R84)</f>
        <v/>
      </c>
      <c r="T84" s="467"/>
      <c r="V84" s="3"/>
      <c r="W84" s="46"/>
      <c r="X84" s="49"/>
      <c r="Y84" s="49"/>
      <c r="Z84" s="49"/>
      <c r="AA84" s="99"/>
      <c r="AB84" s="215"/>
      <c r="AC84" s="152"/>
      <c r="AD84" s="215"/>
      <c r="AE84" s="154"/>
    </row>
    <row r="85" spans="2:31" ht="18" customHeight="1">
      <c r="B85" s="8"/>
      <c r="C85" s="5"/>
      <c r="D85" s="5"/>
      <c r="E85" s="480"/>
      <c r="F85" s="571"/>
      <c r="G85" s="535"/>
      <c r="H85" s="7"/>
      <c r="I85" s="3"/>
      <c r="J85" s="8"/>
      <c r="K85" s="5"/>
      <c r="L85" s="5"/>
      <c r="M85" s="5"/>
      <c r="N85" s="480"/>
      <c r="O85" s="554"/>
      <c r="P85" s="505"/>
      <c r="Q85" s="505"/>
      <c r="R85" s="285" t="str">
        <f t="shared" si="18"/>
        <v/>
      </c>
      <c r="S85" s="285" t="str">
        <f t="shared" si="19"/>
        <v/>
      </c>
      <c r="T85" s="467"/>
      <c r="V85" s="3"/>
      <c r="W85" s="46"/>
      <c r="X85" s="49"/>
      <c r="Y85" s="49"/>
      <c r="Z85" s="49"/>
      <c r="AA85" s="99"/>
      <c r="AB85" s="215"/>
      <c r="AC85" s="152"/>
      <c r="AD85" s="215"/>
      <c r="AE85" s="154"/>
    </row>
    <row r="86" spans="2:31" ht="18" customHeight="1">
      <c r="B86" s="8"/>
      <c r="C86" s="5"/>
      <c r="D86" s="5"/>
      <c r="E86" s="480"/>
      <c r="F86" s="571"/>
      <c r="G86" s="535"/>
      <c r="H86" s="7"/>
      <c r="I86" s="3"/>
      <c r="J86" s="8"/>
      <c r="K86" s="5"/>
      <c r="L86" s="5"/>
      <c r="M86" s="5"/>
      <c r="N86" s="480"/>
      <c r="O86" s="554"/>
      <c r="P86" s="505"/>
      <c r="Q86" s="505"/>
      <c r="R86" s="285" t="str">
        <f t="shared" si="18"/>
        <v/>
      </c>
      <c r="S86" s="285" t="str">
        <f t="shared" si="19"/>
        <v/>
      </c>
      <c r="T86" s="467"/>
      <c r="V86" s="3"/>
      <c r="W86" s="46"/>
      <c r="X86" s="49"/>
      <c r="Y86" s="49"/>
      <c r="Z86" s="49"/>
      <c r="AA86" s="99"/>
      <c r="AB86" s="215"/>
      <c r="AC86" s="152"/>
      <c r="AD86" s="215"/>
      <c r="AE86" s="154"/>
    </row>
    <row r="87" spans="2:31" ht="18" customHeight="1">
      <c r="B87" s="8"/>
      <c r="C87" s="5"/>
      <c r="D87" s="5"/>
      <c r="E87" s="480"/>
      <c r="F87" s="571"/>
      <c r="G87" s="535"/>
      <c r="H87" s="7"/>
      <c r="I87" s="3"/>
      <c r="J87" s="8"/>
      <c r="K87" s="5"/>
      <c r="L87" s="5"/>
      <c r="M87" s="5"/>
      <c r="N87" s="480"/>
      <c r="O87" s="554"/>
      <c r="P87" s="505"/>
      <c r="Q87" s="505"/>
      <c r="R87" s="285" t="str">
        <f t="shared" si="18"/>
        <v/>
      </c>
      <c r="S87" s="285" t="str">
        <f t="shared" si="19"/>
        <v/>
      </c>
      <c r="T87" s="467"/>
      <c r="V87" s="3"/>
      <c r="W87" s="46"/>
      <c r="X87" s="49"/>
      <c r="Y87" s="49"/>
      <c r="Z87" s="49"/>
      <c r="AA87" s="99"/>
      <c r="AB87" s="215"/>
      <c r="AC87" s="152"/>
      <c r="AD87" s="215"/>
      <c r="AE87" s="154"/>
    </row>
    <row r="88" spans="2:31" ht="18" customHeight="1">
      <c r="B88" s="8"/>
      <c r="C88" s="5"/>
      <c r="D88" s="5"/>
      <c r="E88" s="480"/>
      <c r="F88" s="571"/>
      <c r="G88" s="535"/>
      <c r="H88" s="7"/>
      <c r="I88" s="3"/>
      <c r="J88" s="8"/>
      <c r="K88" s="5"/>
      <c r="L88" s="5"/>
      <c r="M88" s="5"/>
      <c r="N88" s="480"/>
      <c r="O88" s="554"/>
      <c r="P88" s="505"/>
      <c r="Q88" s="505"/>
      <c r="R88" s="285" t="str">
        <f t="shared" si="18"/>
        <v/>
      </c>
      <c r="S88" s="285" t="str">
        <f t="shared" si="19"/>
        <v/>
      </c>
      <c r="T88" s="467"/>
      <c r="V88" s="3"/>
      <c r="W88" s="46"/>
      <c r="X88" s="49"/>
      <c r="Y88" s="49"/>
      <c r="Z88" s="49"/>
      <c r="AA88" s="99"/>
      <c r="AB88" s="215"/>
      <c r="AC88" s="152"/>
      <c r="AD88" s="215"/>
      <c r="AE88" s="154"/>
    </row>
    <row r="89" spans="2:31" ht="18" customHeight="1">
      <c r="B89" s="8"/>
      <c r="C89" s="5"/>
      <c r="D89" s="5"/>
      <c r="E89" s="480"/>
      <c r="F89" s="571"/>
      <c r="G89" s="535"/>
      <c r="H89" s="7"/>
      <c r="I89" s="3"/>
      <c r="J89" s="8"/>
      <c r="K89" s="5"/>
      <c r="L89" s="5"/>
      <c r="M89" s="5"/>
      <c r="N89" s="480"/>
      <c r="O89" s="554"/>
      <c r="P89" s="505"/>
      <c r="Q89" s="505"/>
      <c r="R89" s="285" t="str">
        <f t="shared" si="18"/>
        <v/>
      </c>
      <c r="S89" s="285" t="str">
        <f t="shared" si="19"/>
        <v/>
      </c>
      <c r="T89" s="467"/>
      <c r="V89" s="3"/>
      <c r="W89" s="46"/>
      <c r="X89" s="49"/>
      <c r="Y89" s="49"/>
      <c r="Z89" s="49"/>
      <c r="AA89" s="99"/>
      <c r="AB89" s="215"/>
      <c r="AC89" s="152"/>
      <c r="AD89" s="215"/>
      <c r="AE89" s="154"/>
    </row>
    <row r="90" spans="2:31" ht="18" customHeight="1">
      <c r="B90" s="8"/>
      <c r="C90" s="5"/>
      <c r="D90" s="5"/>
      <c r="E90" s="480"/>
      <c r="F90" s="571"/>
      <c r="G90" s="535"/>
      <c r="H90" s="7"/>
      <c r="I90" s="3"/>
      <c r="J90" s="8"/>
      <c r="K90" s="5"/>
      <c r="L90" s="5"/>
      <c r="M90" s="5"/>
      <c r="N90" s="480"/>
      <c r="O90" s="554"/>
      <c r="P90" s="505"/>
      <c r="Q90" s="505"/>
      <c r="R90" s="285" t="str">
        <f t="shared" si="18"/>
        <v/>
      </c>
      <c r="S90" s="285" t="str">
        <f t="shared" si="19"/>
        <v/>
      </c>
      <c r="T90" s="467"/>
      <c r="V90" s="3"/>
      <c r="W90" s="46"/>
      <c r="X90" s="49"/>
      <c r="Y90" s="49"/>
      <c r="Z90" s="49"/>
      <c r="AA90" s="99"/>
      <c r="AB90" s="215"/>
      <c r="AC90" s="152"/>
      <c r="AD90" s="215"/>
      <c r="AE90" s="154"/>
    </row>
    <row r="91" spans="2:31" ht="18" customHeight="1">
      <c r="B91" s="8"/>
      <c r="C91" s="5"/>
      <c r="D91" s="5"/>
      <c r="E91" s="480"/>
      <c r="F91" s="571"/>
      <c r="G91" s="535"/>
      <c r="H91" s="7"/>
      <c r="I91" s="3"/>
      <c r="J91" s="8"/>
      <c r="K91" s="5"/>
      <c r="L91" s="5"/>
      <c r="M91" s="5"/>
      <c r="N91" s="480"/>
      <c r="O91" s="554"/>
      <c r="P91" s="505"/>
      <c r="Q91" s="505"/>
      <c r="R91" s="285" t="str">
        <f t="shared" si="18"/>
        <v/>
      </c>
      <c r="S91" s="285" t="str">
        <f t="shared" si="19"/>
        <v/>
      </c>
      <c r="T91" s="467"/>
      <c r="V91" s="3"/>
      <c r="W91" s="46"/>
      <c r="X91" s="49"/>
      <c r="Y91" s="49"/>
      <c r="Z91" s="49"/>
      <c r="AA91" s="99"/>
      <c r="AB91" s="215"/>
      <c r="AC91" s="152"/>
      <c r="AD91" s="215"/>
      <c r="AE91" s="154"/>
    </row>
    <row r="92" spans="2:31" ht="18" customHeight="1">
      <c r="B92" s="8"/>
      <c r="C92" s="5"/>
      <c r="D92" s="5"/>
      <c r="E92" s="480"/>
      <c r="F92" s="571"/>
      <c r="G92" s="535"/>
      <c r="H92" s="7"/>
      <c r="I92" s="3"/>
      <c r="J92" s="8"/>
      <c r="K92" s="5"/>
      <c r="L92" s="5"/>
      <c r="M92" s="5"/>
      <c r="N92" s="480"/>
      <c r="O92" s="554"/>
      <c r="P92" s="505"/>
      <c r="Q92" s="505"/>
      <c r="R92" s="285" t="str">
        <f t="shared" si="18"/>
        <v/>
      </c>
      <c r="S92" s="285" t="str">
        <f t="shared" si="19"/>
        <v/>
      </c>
      <c r="T92" s="467"/>
      <c r="V92" s="3"/>
      <c r="W92" s="46"/>
      <c r="X92" s="49"/>
      <c r="Y92" s="49"/>
      <c r="Z92" s="49"/>
      <c r="AA92" s="99"/>
      <c r="AB92" s="215"/>
      <c r="AC92" s="152"/>
      <c r="AD92" s="215"/>
      <c r="AE92" s="154"/>
    </row>
    <row r="93" spans="2:31" ht="18" customHeight="1">
      <c r="B93" s="8"/>
      <c r="C93" s="5"/>
      <c r="D93" s="5"/>
      <c r="E93" s="480"/>
      <c r="F93" s="571"/>
      <c r="G93" s="535"/>
      <c r="H93" s="7"/>
      <c r="I93" s="3"/>
      <c r="J93" s="8"/>
      <c r="K93" s="5"/>
      <c r="L93" s="5"/>
      <c r="M93" s="5"/>
      <c r="N93" s="480"/>
      <c r="O93" s="554"/>
      <c r="P93" s="505"/>
      <c r="Q93" s="505"/>
      <c r="R93" s="285" t="str">
        <f t="shared" si="18"/>
        <v/>
      </c>
      <c r="S93" s="285" t="str">
        <f t="shared" si="19"/>
        <v/>
      </c>
      <c r="T93" s="467"/>
      <c r="V93" s="3"/>
      <c r="W93" s="46"/>
      <c r="X93" s="49"/>
      <c r="Y93" s="49"/>
      <c r="Z93" s="49"/>
      <c r="AA93" s="99"/>
      <c r="AB93" s="215"/>
      <c r="AC93" s="152"/>
      <c r="AD93" s="215"/>
      <c r="AE93" s="154"/>
    </row>
    <row r="94" spans="2:31" ht="18" customHeight="1">
      <c r="B94" s="8"/>
      <c r="C94" s="5"/>
      <c r="D94" s="5"/>
      <c r="E94" s="480"/>
      <c r="F94" s="571"/>
      <c r="G94" s="535"/>
      <c r="H94" s="7"/>
      <c r="I94" s="3"/>
      <c r="J94" s="8"/>
      <c r="K94" s="5"/>
      <c r="L94" s="5"/>
      <c r="M94" s="5"/>
      <c r="N94" s="480"/>
      <c r="O94" s="554"/>
      <c r="P94" s="505"/>
      <c r="Q94" s="505"/>
      <c r="R94" s="285" t="str">
        <f t="shared" si="18"/>
        <v/>
      </c>
      <c r="S94" s="285" t="str">
        <f t="shared" si="19"/>
        <v/>
      </c>
      <c r="T94" s="467"/>
      <c r="V94" s="3"/>
      <c r="W94" s="46"/>
      <c r="X94" s="49"/>
      <c r="Y94" s="49"/>
      <c r="Z94" s="49"/>
      <c r="AA94" s="99"/>
      <c r="AB94" s="215"/>
      <c r="AC94" s="152"/>
      <c r="AD94" s="215"/>
      <c r="AE94" s="154"/>
    </row>
    <row r="95" spans="2:31" ht="18" customHeight="1">
      <c r="B95" s="8"/>
      <c r="C95" s="5"/>
      <c r="D95" s="5"/>
      <c r="E95" s="480"/>
      <c r="F95" s="571"/>
      <c r="G95" s="535"/>
      <c r="H95" s="7"/>
      <c r="I95" s="3"/>
      <c r="J95" s="8"/>
      <c r="K95" s="5"/>
      <c r="L95" s="5"/>
      <c r="M95" s="5"/>
      <c r="N95" s="480"/>
      <c r="O95" s="554"/>
      <c r="P95" s="505"/>
      <c r="Q95" s="505"/>
      <c r="R95" s="285" t="str">
        <f t="shared" si="18"/>
        <v/>
      </c>
      <c r="S95" s="285" t="str">
        <f t="shared" si="19"/>
        <v/>
      </c>
      <c r="T95" s="467"/>
      <c r="V95" s="3"/>
      <c r="W95" s="46"/>
      <c r="X95" s="49"/>
      <c r="Y95" s="49"/>
      <c r="Z95" s="49"/>
      <c r="AA95" s="99"/>
      <c r="AB95" s="215"/>
      <c r="AC95" s="152"/>
      <c r="AD95" s="215"/>
      <c r="AE95" s="154"/>
    </row>
    <row r="96" spans="2:31" ht="18" customHeight="1">
      <c r="B96" s="8"/>
      <c r="C96" s="5"/>
      <c r="D96" s="5"/>
      <c r="E96" s="480"/>
      <c r="F96" s="571"/>
      <c r="G96" s="535"/>
      <c r="H96" s="7"/>
      <c r="I96" s="3"/>
      <c r="J96" s="8"/>
      <c r="K96" s="5"/>
      <c r="L96" s="5"/>
      <c r="M96" s="5"/>
      <c r="N96" s="480"/>
      <c r="O96" s="554"/>
      <c r="P96" s="505"/>
      <c r="Q96" s="505"/>
      <c r="R96" s="285" t="str">
        <f t="shared" si="18"/>
        <v/>
      </c>
      <c r="S96" s="285" t="str">
        <f t="shared" si="19"/>
        <v/>
      </c>
      <c r="T96" s="467"/>
      <c r="V96" s="3"/>
      <c r="W96" s="46"/>
      <c r="X96" s="49"/>
      <c r="Y96" s="49"/>
      <c r="Z96" s="49"/>
      <c r="AA96" s="99"/>
      <c r="AB96" s="215"/>
      <c r="AC96" s="152"/>
      <c r="AD96" s="215"/>
      <c r="AE96" s="154"/>
    </row>
    <row r="97" spans="2:31" ht="18" customHeight="1">
      <c r="B97" s="8"/>
      <c r="C97" s="5"/>
      <c r="D97" s="5"/>
      <c r="E97" s="480"/>
      <c r="F97" s="571"/>
      <c r="G97" s="535"/>
      <c r="H97" s="7"/>
      <c r="I97" s="3"/>
      <c r="J97" s="8"/>
      <c r="K97" s="5"/>
      <c r="L97" s="5"/>
      <c r="M97" s="5"/>
      <c r="N97" s="480"/>
      <c r="O97" s="554"/>
      <c r="P97" s="505"/>
      <c r="Q97" s="505"/>
      <c r="R97" s="285" t="str">
        <f t="shared" si="18"/>
        <v/>
      </c>
      <c r="S97" s="285" t="str">
        <f t="shared" si="19"/>
        <v/>
      </c>
      <c r="T97" s="467"/>
      <c r="V97" s="3"/>
      <c r="W97" s="46"/>
      <c r="X97" s="49"/>
      <c r="Y97" s="49"/>
      <c r="Z97" s="49"/>
      <c r="AA97" s="99"/>
      <c r="AB97" s="215"/>
      <c r="AC97" s="152"/>
      <c r="AD97" s="215"/>
      <c r="AE97" s="154"/>
    </row>
    <row r="98" spans="2:31" ht="18" customHeight="1">
      <c r="B98" s="8"/>
      <c r="C98" s="5"/>
      <c r="D98" s="5"/>
      <c r="E98" s="480"/>
      <c r="F98" s="571"/>
      <c r="G98" s="535"/>
      <c r="H98" s="7"/>
      <c r="I98" s="3"/>
      <c r="J98" s="8"/>
      <c r="K98" s="5"/>
      <c r="L98" s="5"/>
      <c r="M98" s="5"/>
      <c r="N98" s="480"/>
      <c r="O98" s="554"/>
      <c r="P98" s="505"/>
      <c r="Q98" s="505"/>
      <c r="R98" s="285" t="str">
        <f t="shared" si="18"/>
        <v/>
      </c>
      <c r="S98" s="285" t="str">
        <f t="shared" si="19"/>
        <v/>
      </c>
      <c r="T98" s="467"/>
      <c r="V98" s="3"/>
      <c r="W98" s="46"/>
      <c r="X98" s="49"/>
      <c r="Y98" s="49"/>
      <c r="Z98" s="49"/>
      <c r="AA98" s="99"/>
      <c r="AB98" s="215"/>
      <c r="AC98" s="152"/>
      <c r="AD98" s="215"/>
      <c r="AE98" s="154"/>
    </row>
    <row r="99" spans="2:31" ht="18" customHeight="1">
      <c r="B99" s="8"/>
      <c r="C99" s="5"/>
      <c r="D99" s="5"/>
      <c r="E99" s="480"/>
      <c r="F99" s="571"/>
      <c r="G99" s="535"/>
      <c r="H99" s="7"/>
      <c r="I99" s="3"/>
      <c r="J99" s="8"/>
      <c r="K99" s="5"/>
      <c r="L99" s="5"/>
      <c r="M99" s="5"/>
      <c r="N99" s="480"/>
      <c r="O99" s="554"/>
      <c r="P99" s="505"/>
      <c r="Q99" s="505"/>
      <c r="R99" s="285" t="str">
        <f t="shared" si="18"/>
        <v/>
      </c>
      <c r="S99" s="285" t="str">
        <f t="shared" si="19"/>
        <v/>
      </c>
      <c r="T99" s="467"/>
      <c r="V99" s="3"/>
      <c r="W99" s="46"/>
      <c r="X99" s="49"/>
      <c r="Y99" s="49"/>
      <c r="Z99" s="49"/>
      <c r="AA99" s="99"/>
      <c r="AB99" s="215"/>
      <c r="AC99" s="152"/>
      <c r="AD99" s="215"/>
      <c r="AE99" s="154"/>
    </row>
    <row r="100" spans="2:31" ht="18" customHeight="1">
      <c r="B100" s="8"/>
      <c r="C100" s="5"/>
      <c r="D100" s="5"/>
      <c r="E100" s="480"/>
      <c r="F100" s="571"/>
      <c r="G100" s="535"/>
      <c r="H100" s="7"/>
      <c r="I100" s="3"/>
      <c r="J100" s="8"/>
      <c r="K100" s="5"/>
      <c r="L100" s="5"/>
      <c r="M100" s="5"/>
      <c r="N100" s="480"/>
      <c r="O100" s="554"/>
      <c r="P100" s="505"/>
      <c r="Q100" s="505"/>
      <c r="R100" s="285" t="str">
        <f t="shared" si="18"/>
        <v/>
      </c>
      <c r="S100" s="285" t="str">
        <f t="shared" si="19"/>
        <v/>
      </c>
      <c r="T100" s="467"/>
      <c r="V100" s="3"/>
      <c r="W100" s="46"/>
      <c r="X100" s="49"/>
      <c r="Y100" s="49"/>
      <c r="Z100" s="49"/>
      <c r="AA100" s="99"/>
      <c r="AB100" s="215"/>
      <c r="AC100" s="152"/>
      <c r="AD100" s="215"/>
      <c r="AE100" s="154"/>
    </row>
    <row r="101" spans="2:31" ht="18" customHeight="1">
      <c r="B101" s="8"/>
      <c r="C101" s="5"/>
      <c r="D101" s="5"/>
      <c r="E101" s="480"/>
      <c r="F101" s="571"/>
      <c r="G101" s="535"/>
      <c r="H101" s="7"/>
      <c r="I101" s="3"/>
      <c r="J101" s="8"/>
      <c r="K101" s="5"/>
      <c r="L101" s="5"/>
      <c r="M101" s="5"/>
      <c r="N101" s="480"/>
      <c r="O101" s="554"/>
      <c r="P101" s="505"/>
      <c r="Q101" s="505"/>
      <c r="R101" s="285" t="str">
        <f t="shared" si="18"/>
        <v/>
      </c>
      <c r="S101" s="285" t="str">
        <f t="shared" si="19"/>
        <v/>
      </c>
      <c r="T101" s="467"/>
      <c r="V101" s="3"/>
      <c r="W101" s="46"/>
      <c r="X101" s="49"/>
      <c r="Y101" s="49"/>
      <c r="Z101" s="49"/>
      <c r="AA101" s="99"/>
      <c r="AB101" s="215"/>
      <c r="AC101" s="152"/>
      <c r="AD101" s="215"/>
      <c r="AE101" s="154"/>
    </row>
    <row r="102" spans="2:31" ht="18" customHeight="1">
      <c r="B102" s="8"/>
      <c r="C102" s="5"/>
      <c r="D102" s="5"/>
      <c r="E102" s="480"/>
      <c r="F102" s="571"/>
      <c r="G102" s="535"/>
      <c r="H102" s="7"/>
      <c r="I102" s="3"/>
      <c r="J102" s="8"/>
      <c r="K102" s="5"/>
      <c r="L102" s="5"/>
      <c r="M102" s="5"/>
      <c r="N102" s="480"/>
      <c r="O102" s="554"/>
      <c r="P102" s="505"/>
      <c r="Q102" s="505"/>
      <c r="R102" s="285" t="str">
        <f t="shared" si="18"/>
        <v/>
      </c>
      <c r="S102" s="285" t="str">
        <f t="shared" si="19"/>
        <v/>
      </c>
      <c r="T102" s="467"/>
      <c r="V102" s="3"/>
      <c r="W102" s="46"/>
      <c r="X102" s="49"/>
      <c r="Y102" s="49"/>
      <c r="Z102" s="49"/>
      <c r="AA102" s="99"/>
      <c r="AB102" s="215"/>
      <c r="AC102" s="152"/>
      <c r="AD102" s="215"/>
      <c r="AE102" s="154"/>
    </row>
    <row r="103" spans="2:31" ht="18" customHeight="1">
      <c r="B103" s="4"/>
      <c r="C103" s="5"/>
      <c r="D103" s="5"/>
      <c r="E103" s="480"/>
      <c r="F103" s="571"/>
      <c r="G103" s="535"/>
      <c r="H103" s="7"/>
      <c r="I103" s="3"/>
      <c r="J103" s="8"/>
      <c r="K103" s="5"/>
      <c r="L103" s="5"/>
      <c r="M103" s="5"/>
      <c r="N103" s="480"/>
      <c r="O103" s="554"/>
      <c r="P103" s="505"/>
      <c r="Q103" s="505"/>
      <c r="R103" s="285" t="str">
        <f t="shared" si="18"/>
        <v/>
      </c>
      <c r="S103" s="285" t="str">
        <f t="shared" si="19"/>
        <v/>
      </c>
      <c r="T103" s="467"/>
      <c r="V103" s="3"/>
      <c r="W103" s="46"/>
      <c r="X103" s="49"/>
      <c r="Y103" s="49"/>
      <c r="Z103" s="49"/>
      <c r="AA103" s="99"/>
      <c r="AB103" s="215"/>
      <c r="AC103" s="152"/>
      <c r="AD103" s="215"/>
      <c r="AE103" s="154"/>
    </row>
    <row r="104" spans="2:31" ht="18" customHeight="1">
      <c r="B104" s="4"/>
      <c r="C104" s="5"/>
      <c r="D104" s="5"/>
      <c r="E104" s="480"/>
      <c r="F104" s="571"/>
      <c r="G104" s="535"/>
      <c r="H104" s="7"/>
      <c r="I104" s="3"/>
      <c r="J104" s="8"/>
      <c r="K104" s="5"/>
      <c r="L104" s="5"/>
      <c r="M104" s="5"/>
      <c r="N104" s="480"/>
      <c r="O104" s="554"/>
      <c r="P104" s="505"/>
      <c r="Q104" s="505"/>
      <c r="R104" s="285" t="str">
        <f t="shared" si="18"/>
        <v/>
      </c>
      <c r="S104" s="285" t="str">
        <f t="shared" si="19"/>
        <v/>
      </c>
      <c r="T104" s="467"/>
      <c r="V104" s="3"/>
      <c r="W104" s="46"/>
      <c r="X104" s="49"/>
      <c r="Y104" s="49"/>
      <c r="Z104" s="49"/>
      <c r="AA104" s="99"/>
      <c r="AB104" s="215"/>
      <c r="AC104" s="152"/>
      <c r="AD104" s="215"/>
      <c r="AE104" s="154"/>
    </row>
    <row r="105" spans="2:31" ht="18" customHeight="1">
      <c r="B105" s="4"/>
      <c r="C105" s="5"/>
      <c r="D105" s="5"/>
      <c r="E105" s="480"/>
      <c r="F105" s="571"/>
      <c r="G105" s="535"/>
      <c r="H105" s="7"/>
      <c r="I105" s="3"/>
      <c r="J105" s="8"/>
      <c r="K105" s="5"/>
      <c r="L105" s="5"/>
      <c r="M105" s="5"/>
      <c r="N105" s="480"/>
      <c r="O105" s="554"/>
      <c r="P105" s="505"/>
      <c r="Q105" s="505"/>
      <c r="R105" s="285" t="str">
        <f t="shared" si="18"/>
        <v/>
      </c>
      <c r="S105" s="285" t="str">
        <f t="shared" si="19"/>
        <v/>
      </c>
      <c r="T105" s="467"/>
      <c r="V105" s="3"/>
      <c r="W105" s="46"/>
      <c r="X105" s="49"/>
      <c r="Y105" s="49"/>
      <c r="Z105" s="49"/>
      <c r="AA105" s="99"/>
      <c r="AB105" s="215"/>
      <c r="AC105" s="152"/>
      <c r="AD105" s="215"/>
      <c r="AE105" s="154"/>
    </row>
    <row r="106" spans="2:31" ht="18" customHeight="1">
      <c r="B106" s="4"/>
      <c r="C106" s="5"/>
      <c r="D106" s="5"/>
      <c r="E106" s="480"/>
      <c r="F106" s="571"/>
      <c r="G106" s="535"/>
      <c r="H106" s="7"/>
      <c r="I106" s="3"/>
      <c r="J106" s="8"/>
      <c r="K106" s="5"/>
      <c r="L106" s="5"/>
      <c r="M106" s="5"/>
      <c r="N106" s="480"/>
      <c r="O106" s="554"/>
      <c r="P106" s="505"/>
      <c r="Q106" s="505"/>
      <c r="R106" s="285" t="str">
        <f t="shared" si="18"/>
        <v/>
      </c>
      <c r="S106" s="285" t="str">
        <f t="shared" si="19"/>
        <v/>
      </c>
      <c r="T106" s="467"/>
      <c r="V106" s="3"/>
      <c r="W106" s="46"/>
      <c r="X106" s="49"/>
      <c r="Y106" s="49"/>
      <c r="Z106" s="49"/>
      <c r="AA106" s="99"/>
      <c r="AB106" s="215"/>
      <c r="AC106" s="152"/>
      <c r="AD106" s="215"/>
      <c r="AE106" s="154"/>
    </row>
    <row r="107" spans="2:31" ht="18" customHeight="1">
      <c r="B107" s="4"/>
      <c r="C107" s="5"/>
      <c r="D107" s="5"/>
      <c r="E107" s="480"/>
      <c r="F107" s="571"/>
      <c r="G107" s="535"/>
      <c r="H107" s="7"/>
      <c r="I107" s="3"/>
      <c r="J107" s="8"/>
      <c r="K107" s="5"/>
      <c r="L107" s="5"/>
      <c r="M107" s="5"/>
      <c r="N107" s="480"/>
      <c r="O107" s="554"/>
      <c r="P107" s="505"/>
      <c r="Q107" s="505"/>
      <c r="R107" s="285" t="str">
        <f t="shared" si="18"/>
        <v/>
      </c>
      <c r="S107" s="285" t="str">
        <f t="shared" si="19"/>
        <v/>
      </c>
      <c r="T107" s="467"/>
      <c r="V107" s="3"/>
      <c r="W107" s="46"/>
      <c r="X107" s="49"/>
      <c r="Y107" s="49"/>
      <c r="Z107" s="49"/>
      <c r="AA107" s="99"/>
      <c r="AB107" s="215"/>
      <c r="AC107" s="152"/>
      <c r="AD107" s="215"/>
      <c r="AE107" s="154"/>
    </row>
    <row r="108" spans="2:31" ht="18" customHeight="1">
      <c r="B108" s="4"/>
      <c r="C108" s="5"/>
      <c r="D108" s="5"/>
      <c r="E108" s="480"/>
      <c r="F108" s="571"/>
      <c r="G108" s="535"/>
      <c r="H108" s="7"/>
      <c r="I108" s="3"/>
      <c r="J108" s="8"/>
      <c r="K108" s="5"/>
      <c r="L108" s="5"/>
      <c r="M108" s="5"/>
      <c r="N108" s="480"/>
      <c r="O108" s="554"/>
      <c r="P108" s="505"/>
      <c r="Q108" s="505"/>
      <c r="R108" s="285" t="str">
        <f t="shared" si="18"/>
        <v/>
      </c>
      <c r="S108" s="285" t="str">
        <f t="shared" si="19"/>
        <v/>
      </c>
      <c r="T108" s="467"/>
      <c r="V108" s="3"/>
      <c r="W108" s="46"/>
      <c r="X108" s="49"/>
      <c r="Y108" s="49"/>
      <c r="Z108" s="49"/>
      <c r="AA108" s="99"/>
      <c r="AB108" s="215"/>
      <c r="AC108" s="152"/>
      <c r="AD108" s="215"/>
      <c r="AE108" s="154"/>
    </row>
    <row r="109" spans="2:31" ht="18" customHeight="1">
      <c r="B109" s="4"/>
      <c r="C109" s="5"/>
      <c r="D109" s="5"/>
      <c r="E109" s="480"/>
      <c r="F109" s="571"/>
      <c r="G109" s="535"/>
      <c r="H109" s="7"/>
      <c r="I109" s="3"/>
      <c r="J109" s="8"/>
      <c r="K109" s="5"/>
      <c r="L109" s="5"/>
      <c r="M109" s="5"/>
      <c r="N109" s="480"/>
      <c r="O109" s="554"/>
      <c r="P109" s="505"/>
      <c r="Q109" s="505"/>
      <c r="R109" s="285" t="str">
        <f t="shared" si="18"/>
        <v/>
      </c>
      <c r="S109" s="285" t="str">
        <f t="shared" si="19"/>
        <v/>
      </c>
      <c r="T109" s="467"/>
      <c r="V109" s="3"/>
      <c r="W109" s="46"/>
      <c r="X109" s="49"/>
      <c r="Y109" s="49"/>
      <c r="Z109" s="49"/>
      <c r="AA109" s="99"/>
      <c r="AB109" s="215"/>
      <c r="AC109" s="152"/>
      <c r="AD109" s="215"/>
      <c r="AE109" s="154"/>
    </row>
    <row r="110" spans="2:31" ht="18" customHeight="1">
      <c r="B110" s="4"/>
      <c r="C110" s="5"/>
      <c r="D110" s="5"/>
      <c r="E110" s="480"/>
      <c r="F110" s="571"/>
      <c r="G110" s="535"/>
      <c r="H110" s="7"/>
      <c r="I110" s="3"/>
      <c r="J110" s="8"/>
      <c r="K110" s="5"/>
      <c r="L110" s="5"/>
      <c r="M110" s="5"/>
      <c r="N110" s="480"/>
      <c r="O110" s="554"/>
      <c r="P110" s="505"/>
      <c r="Q110" s="505"/>
      <c r="R110" s="285" t="str">
        <f t="shared" si="18"/>
        <v/>
      </c>
      <c r="S110" s="285" t="str">
        <f t="shared" si="19"/>
        <v/>
      </c>
      <c r="T110" s="467"/>
      <c r="V110" s="3"/>
      <c r="W110" s="46"/>
      <c r="X110" s="49"/>
      <c r="Y110" s="49"/>
      <c r="Z110" s="49"/>
      <c r="AA110" s="99"/>
      <c r="AB110" s="215"/>
      <c r="AC110" s="152"/>
      <c r="AD110" s="215"/>
      <c r="AE110" s="154"/>
    </row>
    <row r="111" spans="2:31" ht="18" customHeight="1">
      <c r="B111" s="4"/>
      <c r="C111" s="5"/>
      <c r="D111" s="5"/>
      <c r="E111" s="480"/>
      <c r="F111" s="571"/>
      <c r="G111" s="535"/>
      <c r="H111" s="7"/>
      <c r="I111" s="3"/>
      <c r="J111" s="8"/>
      <c r="K111" s="5"/>
      <c r="L111" s="5"/>
      <c r="M111" s="5"/>
      <c r="N111" s="480"/>
      <c r="O111" s="554"/>
      <c r="P111" s="505"/>
      <c r="Q111" s="505"/>
      <c r="R111" s="285" t="str">
        <f t="shared" si="18"/>
        <v/>
      </c>
      <c r="S111" s="285" t="str">
        <f t="shared" si="19"/>
        <v/>
      </c>
      <c r="T111" s="467"/>
      <c r="V111" s="3"/>
      <c r="W111" s="46"/>
      <c r="X111" s="49"/>
      <c r="Y111" s="49"/>
      <c r="Z111" s="49"/>
      <c r="AA111" s="99"/>
      <c r="AB111" s="215"/>
      <c r="AC111" s="152"/>
      <c r="AD111" s="215"/>
      <c r="AE111" s="154"/>
    </row>
    <row r="112" spans="2:31" ht="18" customHeight="1">
      <c r="B112" s="4"/>
      <c r="C112" s="5"/>
      <c r="D112" s="5"/>
      <c r="E112" s="480"/>
      <c r="F112" s="571"/>
      <c r="G112" s="535"/>
      <c r="H112" s="7"/>
      <c r="I112" s="3"/>
      <c r="J112" s="8"/>
      <c r="K112" s="5"/>
      <c r="L112" s="5"/>
      <c r="M112" s="5"/>
      <c r="N112" s="480"/>
      <c r="O112" s="554"/>
      <c r="P112" s="505"/>
      <c r="Q112" s="505"/>
      <c r="R112" s="285" t="str">
        <f t="shared" si="18"/>
        <v/>
      </c>
      <c r="S112" s="285" t="str">
        <f t="shared" si="19"/>
        <v/>
      </c>
      <c r="T112" s="467"/>
      <c r="V112" s="3"/>
      <c r="W112" s="46"/>
      <c r="X112" s="49"/>
      <c r="Y112" s="49"/>
      <c r="Z112" s="49"/>
      <c r="AA112" s="99"/>
      <c r="AB112" s="215"/>
      <c r="AC112" s="152"/>
      <c r="AD112" s="215"/>
      <c r="AE112" s="154"/>
    </row>
    <row r="113" spans="2:31" ht="18" customHeight="1">
      <c r="B113" s="4"/>
      <c r="C113" s="5"/>
      <c r="D113" s="5"/>
      <c r="E113" s="480"/>
      <c r="F113" s="571"/>
      <c r="G113" s="535"/>
      <c r="H113" s="7"/>
      <c r="I113" s="3"/>
      <c r="J113" s="8"/>
      <c r="K113" s="5"/>
      <c r="L113" s="5"/>
      <c r="M113" s="5"/>
      <c r="N113" s="480"/>
      <c r="O113" s="554"/>
      <c r="P113" s="505"/>
      <c r="Q113" s="505"/>
      <c r="R113" s="285" t="str">
        <f t="shared" si="18"/>
        <v/>
      </c>
      <c r="S113" s="285" t="str">
        <f t="shared" si="19"/>
        <v/>
      </c>
      <c r="T113" s="467"/>
      <c r="V113" s="3"/>
      <c r="W113" s="46"/>
      <c r="X113" s="49"/>
      <c r="Y113" s="49"/>
      <c r="Z113" s="49"/>
      <c r="AA113" s="99"/>
      <c r="AB113" s="215"/>
      <c r="AC113" s="152"/>
      <c r="AD113" s="215"/>
      <c r="AE113" s="154"/>
    </row>
    <row r="114" spans="2:31" ht="18" customHeight="1">
      <c r="B114" s="4"/>
      <c r="C114" s="5"/>
      <c r="D114" s="5"/>
      <c r="E114" s="480"/>
      <c r="F114" s="571"/>
      <c r="G114" s="535"/>
      <c r="H114" s="7"/>
      <c r="I114" s="3"/>
      <c r="J114" s="8"/>
      <c r="K114" s="5"/>
      <c r="L114" s="5"/>
      <c r="M114" s="5"/>
      <c r="N114" s="480"/>
      <c r="O114" s="554"/>
      <c r="P114" s="505"/>
      <c r="Q114" s="505"/>
      <c r="R114" s="285" t="str">
        <f t="shared" si="18"/>
        <v/>
      </c>
      <c r="S114" s="285" t="str">
        <f t="shared" si="19"/>
        <v/>
      </c>
      <c r="T114" s="467"/>
      <c r="V114" s="3"/>
      <c r="W114" s="46"/>
      <c r="X114" s="49"/>
      <c r="Y114" s="49"/>
      <c r="Z114" s="49"/>
      <c r="AA114" s="99"/>
      <c r="AB114" s="215"/>
      <c r="AC114" s="152"/>
      <c r="AD114" s="215"/>
      <c r="AE114" s="154"/>
    </row>
    <row r="115" spans="2:31" ht="18" customHeight="1">
      <c r="B115" s="4"/>
      <c r="C115" s="5"/>
      <c r="D115" s="5"/>
      <c r="E115" s="480"/>
      <c r="F115" s="571"/>
      <c r="G115" s="535"/>
      <c r="H115" s="7"/>
      <c r="I115" s="3"/>
      <c r="J115" s="8"/>
      <c r="K115" s="5"/>
      <c r="L115" s="5"/>
      <c r="M115" s="5"/>
      <c r="N115" s="480"/>
      <c r="O115" s="554"/>
      <c r="P115" s="505"/>
      <c r="Q115" s="505"/>
      <c r="R115" s="285" t="str">
        <f t="shared" si="18"/>
        <v/>
      </c>
      <c r="S115" s="285" t="str">
        <f t="shared" si="19"/>
        <v/>
      </c>
      <c r="T115" s="467"/>
      <c r="V115" s="3"/>
      <c r="W115" s="46"/>
      <c r="X115" s="49"/>
      <c r="Y115" s="49"/>
      <c r="Z115" s="49"/>
      <c r="AA115" s="99"/>
      <c r="AB115" s="215"/>
      <c r="AC115" s="152"/>
      <c r="AD115" s="215"/>
      <c r="AE115" s="154"/>
    </row>
    <row r="116" spans="2:31" ht="18" customHeight="1">
      <c r="B116" s="4"/>
      <c r="C116" s="5"/>
      <c r="D116" s="5"/>
      <c r="E116" s="480"/>
      <c r="F116" s="571"/>
      <c r="G116" s="535"/>
      <c r="H116" s="7"/>
      <c r="I116" s="3"/>
      <c r="J116" s="8"/>
      <c r="K116" s="5"/>
      <c r="L116" s="5"/>
      <c r="M116" s="5"/>
      <c r="N116" s="480"/>
      <c r="O116" s="554"/>
      <c r="P116" s="505"/>
      <c r="Q116" s="505"/>
      <c r="R116" s="285" t="str">
        <f t="shared" si="18"/>
        <v/>
      </c>
      <c r="S116" s="285" t="str">
        <f t="shared" si="19"/>
        <v/>
      </c>
      <c r="T116" s="467"/>
      <c r="V116" s="3"/>
      <c r="W116" s="46"/>
      <c r="X116" s="49"/>
      <c r="Y116" s="49"/>
      <c r="Z116" s="49"/>
      <c r="AA116" s="99"/>
      <c r="AB116" s="215"/>
      <c r="AC116" s="152"/>
      <c r="AD116" s="215"/>
      <c r="AE116" s="154"/>
    </row>
    <row r="117" spans="2:31" ht="18" customHeight="1">
      <c r="B117" s="4"/>
      <c r="C117" s="5"/>
      <c r="D117" s="5"/>
      <c r="E117" s="480"/>
      <c r="F117" s="571"/>
      <c r="G117" s="535"/>
      <c r="H117" s="7"/>
      <c r="I117" s="3"/>
      <c r="J117" s="8"/>
      <c r="K117" s="5"/>
      <c r="L117" s="5"/>
      <c r="M117" s="5"/>
      <c r="N117" s="480"/>
      <c r="O117" s="554"/>
      <c r="P117" s="505"/>
      <c r="Q117" s="505"/>
      <c r="R117" s="285" t="str">
        <f t="shared" si="18"/>
        <v/>
      </c>
      <c r="S117" s="285" t="str">
        <f t="shared" si="19"/>
        <v/>
      </c>
      <c r="T117" s="467"/>
      <c r="V117" s="3"/>
      <c r="W117" s="46"/>
      <c r="X117" s="49"/>
      <c r="Y117" s="49"/>
      <c r="Z117" s="49"/>
      <c r="AA117" s="99"/>
      <c r="AB117" s="215"/>
      <c r="AC117" s="152"/>
      <c r="AD117" s="215"/>
      <c r="AE117" s="154"/>
    </row>
    <row r="118" spans="2:31" ht="18" customHeight="1">
      <c r="B118" s="4"/>
      <c r="C118" s="5"/>
      <c r="D118" s="5"/>
      <c r="E118" s="480"/>
      <c r="F118" s="571"/>
      <c r="G118" s="535"/>
      <c r="H118" s="7"/>
      <c r="I118" s="3"/>
      <c r="J118" s="8"/>
      <c r="K118" s="5"/>
      <c r="L118" s="5"/>
      <c r="M118" s="5"/>
      <c r="N118" s="480"/>
      <c r="O118" s="554"/>
      <c r="P118" s="505"/>
      <c r="Q118" s="505"/>
      <c r="R118" s="285" t="str">
        <f t="shared" si="18"/>
        <v/>
      </c>
      <c r="S118" s="285" t="str">
        <f t="shared" si="19"/>
        <v/>
      </c>
      <c r="T118" s="467"/>
      <c r="V118" s="3"/>
      <c r="W118" s="46"/>
      <c r="X118" s="49"/>
      <c r="Y118" s="49"/>
      <c r="Z118" s="49"/>
      <c r="AA118" s="99"/>
      <c r="AB118" s="215"/>
      <c r="AC118" s="152"/>
      <c r="AD118" s="215"/>
      <c r="AE118" s="154"/>
    </row>
    <row r="119" spans="2:31" ht="18" customHeight="1">
      <c r="B119" s="4"/>
      <c r="C119" s="5"/>
      <c r="D119" s="5"/>
      <c r="E119" s="480"/>
      <c r="F119" s="571"/>
      <c r="G119" s="535"/>
      <c r="H119" s="7"/>
      <c r="I119" s="3"/>
      <c r="J119" s="8"/>
      <c r="K119" s="5"/>
      <c r="L119" s="5"/>
      <c r="M119" s="5"/>
      <c r="N119" s="480"/>
      <c r="O119" s="554"/>
      <c r="P119" s="505"/>
      <c r="Q119" s="505"/>
      <c r="R119" s="285" t="str">
        <f t="shared" si="18"/>
        <v/>
      </c>
      <c r="S119" s="285" t="str">
        <f t="shared" si="19"/>
        <v/>
      </c>
      <c r="T119" s="467"/>
      <c r="V119" s="3"/>
      <c r="W119" s="46"/>
      <c r="X119" s="49"/>
      <c r="Y119" s="49"/>
      <c r="Z119" s="49"/>
      <c r="AA119" s="99"/>
      <c r="AB119" s="215"/>
      <c r="AC119" s="152"/>
      <c r="AD119" s="215"/>
      <c r="AE119" s="154"/>
    </row>
    <row r="120" spans="2:31" ht="18" customHeight="1">
      <c r="B120" s="4"/>
      <c r="C120" s="5"/>
      <c r="D120" s="5"/>
      <c r="E120" s="480"/>
      <c r="F120" s="571"/>
      <c r="G120" s="535"/>
      <c r="H120" s="7"/>
      <c r="I120" s="3"/>
      <c r="J120" s="8"/>
      <c r="K120" s="5"/>
      <c r="L120" s="5"/>
      <c r="M120" s="5"/>
      <c r="N120" s="480"/>
      <c r="O120" s="554"/>
      <c r="P120" s="505"/>
      <c r="Q120" s="505"/>
      <c r="R120" s="285" t="str">
        <f t="shared" si="18"/>
        <v/>
      </c>
      <c r="S120" s="285" t="str">
        <f t="shared" si="19"/>
        <v/>
      </c>
      <c r="T120" s="467"/>
      <c r="V120" s="3"/>
      <c r="W120" s="46"/>
      <c r="X120" s="49"/>
      <c r="Y120" s="49"/>
      <c r="Z120" s="49"/>
      <c r="AA120" s="99"/>
      <c r="AB120" s="215"/>
      <c r="AC120" s="152"/>
      <c r="AD120" s="215"/>
      <c r="AE120" s="154"/>
    </row>
    <row r="121" spans="2:31" ht="18" customHeight="1">
      <c r="B121" s="4"/>
      <c r="C121" s="5"/>
      <c r="D121" s="5"/>
      <c r="E121" s="480"/>
      <c r="F121" s="571"/>
      <c r="G121" s="535"/>
      <c r="H121" s="7"/>
      <c r="I121" s="3"/>
      <c r="J121" s="8"/>
      <c r="K121" s="5"/>
      <c r="L121" s="5"/>
      <c r="M121" s="5"/>
      <c r="N121" s="480"/>
      <c r="O121" s="554"/>
      <c r="P121" s="505"/>
      <c r="Q121" s="505"/>
      <c r="R121" s="285" t="str">
        <f t="shared" si="18"/>
        <v/>
      </c>
      <c r="S121" s="285" t="str">
        <f t="shared" si="19"/>
        <v/>
      </c>
      <c r="T121" s="467"/>
      <c r="V121" s="3"/>
      <c r="W121" s="46"/>
      <c r="X121" s="49"/>
      <c r="Y121" s="49"/>
      <c r="Z121" s="49"/>
      <c r="AA121" s="99"/>
      <c r="AB121" s="215"/>
      <c r="AC121" s="152"/>
      <c r="AD121" s="215"/>
      <c r="AE121" s="154"/>
    </row>
    <row r="122" spans="2:31" ht="18" customHeight="1">
      <c r="B122" s="4"/>
      <c r="C122" s="5"/>
      <c r="D122" s="5"/>
      <c r="E122" s="480"/>
      <c r="F122" s="571"/>
      <c r="G122" s="535"/>
      <c r="H122" s="7"/>
      <c r="I122" s="3"/>
      <c r="J122" s="8"/>
      <c r="K122" s="5"/>
      <c r="L122" s="5"/>
      <c r="M122" s="5"/>
      <c r="N122" s="480"/>
      <c r="O122" s="554"/>
      <c r="P122" s="505"/>
      <c r="Q122" s="505"/>
      <c r="R122" s="285" t="str">
        <f t="shared" si="18"/>
        <v/>
      </c>
      <c r="S122" s="285" t="str">
        <f t="shared" si="19"/>
        <v/>
      </c>
      <c r="T122" s="467"/>
      <c r="V122" s="3"/>
      <c r="W122" s="46"/>
      <c r="X122" s="49"/>
      <c r="Y122" s="49"/>
      <c r="Z122" s="49"/>
      <c r="AA122" s="99"/>
      <c r="AB122" s="215"/>
      <c r="AC122" s="152"/>
      <c r="AD122" s="215"/>
      <c r="AE122" s="154"/>
    </row>
    <row r="123" spans="2:31" ht="18" customHeight="1">
      <c r="B123" s="4"/>
      <c r="C123" s="5"/>
      <c r="D123" s="5"/>
      <c r="E123" s="480"/>
      <c r="F123" s="571"/>
      <c r="G123" s="535"/>
      <c r="H123" s="7"/>
      <c r="I123" s="3"/>
      <c r="J123" s="8"/>
      <c r="K123" s="5"/>
      <c r="L123" s="5"/>
      <c r="M123" s="5"/>
      <c r="N123" s="480"/>
      <c r="O123" s="554"/>
      <c r="P123" s="505"/>
      <c r="Q123" s="505"/>
      <c r="R123" s="285" t="str">
        <f t="shared" si="18"/>
        <v/>
      </c>
      <c r="S123" s="285" t="str">
        <f t="shared" si="19"/>
        <v/>
      </c>
      <c r="T123" s="467"/>
      <c r="V123" s="3"/>
      <c r="W123" s="46"/>
      <c r="X123" s="49"/>
      <c r="Y123" s="49"/>
      <c r="Z123" s="49"/>
      <c r="AA123" s="99"/>
      <c r="AB123" s="215"/>
      <c r="AC123" s="152"/>
      <c r="AD123" s="215"/>
      <c r="AE123" s="154"/>
    </row>
    <row r="124" spans="2:31" ht="18" customHeight="1">
      <c r="B124" s="4"/>
      <c r="C124" s="5"/>
      <c r="D124" s="5"/>
      <c r="E124" s="480"/>
      <c r="F124" s="571"/>
      <c r="G124" s="535"/>
      <c r="H124" s="7"/>
      <c r="I124" s="3"/>
      <c r="J124" s="8"/>
      <c r="K124" s="5"/>
      <c r="L124" s="5"/>
      <c r="M124" s="5"/>
      <c r="N124" s="480"/>
      <c r="O124" s="554"/>
      <c r="P124" s="505"/>
      <c r="Q124" s="505"/>
      <c r="R124" s="285" t="str">
        <f t="shared" si="18"/>
        <v/>
      </c>
      <c r="S124" s="285" t="str">
        <f t="shared" si="19"/>
        <v/>
      </c>
      <c r="T124" s="467"/>
      <c r="V124" s="3"/>
      <c r="W124" s="46"/>
      <c r="X124" s="49"/>
      <c r="Y124" s="49"/>
      <c r="Z124" s="49"/>
      <c r="AA124" s="99"/>
      <c r="AB124" s="215"/>
      <c r="AC124" s="152"/>
      <c r="AD124" s="215"/>
      <c r="AE124" s="154"/>
    </row>
    <row r="125" spans="2:31" ht="18" customHeight="1">
      <c r="B125" s="4"/>
      <c r="C125" s="5"/>
      <c r="D125" s="5"/>
      <c r="E125" s="480"/>
      <c r="F125" s="571"/>
      <c r="G125" s="535"/>
      <c r="H125" s="7"/>
      <c r="I125" s="3"/>
      <c r="J125" s="8"/>
      <c r="K125" s="5"/>
      <c r="L125" s="5"/>
      <c r="M125" s="5"/>
      <c r="N125" s="480"/>
      <c r="O125" s="554"/>
      <c r="P125" s="505"/>
      <c r="Q125" s="505"/>
      <c r="R125" s="285" t="str">
        <f t="shared" si="18"/>
        <v/>
      </c>
      <c r="S125" s="285" t="str">
        <f t="shared" si="19"/>
        <v/>
      </c>
      <c r="T125" s="467"/>
      <c r="V125" s="3"/>
      <c r="W125" s="46"/>
      <c r="X125" s="49"/>
      <c r="Y125" s="49"/>
      <c r="Z125" s="49"/>
      <c r="AA125" s="99"/>
      <c r="AB125" s="215"/>
      <c r="AC125" s="152"/>
      <c r="AD125" s="215"/>
      <c r="AE125" s="154"/>
    </row>
    <row r="126" spans="2:31" ht="18" customHeight="1">
      <c r="B126" s="4"/>
      <c r="C126" s="5"/>
      <c r="D126" s="5"/>
      <c r="E126" s="480"/>
      <c r="F126" s="571"/>
      <c r="G126" s="535"/>
      <c r="H126" s="7"/>
      <c r="I126" s="3"/>
      <c r="J126" s="8"/>
      <c r="K126" s="5"/>
      <c r="L126" s="5"/>
      <c r="M126" s="5"/>
      <c r="N126" s="480"/>
      <c r="O126" s="554"/>
      <c r="P126" s="505"/>
      <c r="Q126" s="505"/>
      <c r="R126" s="285" t="str">
        <f t="shared" si="18"/>
        <v/>
      </c>
      <c r="S126" s="285" t="str">
        <f t="shared" si="19"/>
        <v/>
      </c>
      <c r="T126" s="467"/>
      <c r="V126" s="3"/>
      <c r="W126" s="46"/>
      <c r="X126" s="49"/>
      <c r="Y126" s="49"/>
      <c r="Z126" s="49"/>
      <c r="AA126" s="99"/>
      <c r="AB126" s="215"/>
      <c r="AC126" s="152"/>
      <c r="AD126" s="215"/>
      <c r="AE126" s="154"/>
    </row>
    <row r="127" spans="2:31" ht="18" customHeight="1">
      <c r="B127" s="4"/>
      <c r="C127" s="5"/>
      <c r="D127" s="5"/>
      <c r="E127" s="480"/>
      <c r="F127" s="571"/>
      <c r="G127" s="535"/>
      <c r="H127" s="7"/>
      <c r="I127" s="3"/>
      <c r="J127" s="8"/>
      <c r="K127" s="5"/>
      <c r="L127" s="5"/>
      <c r="M127" s="5"/>
      <c r="N127" s="480"/>
      <c r="O127" s="554"/>
      <c r="P127" s="505"/>
      <c r="Q127" s="505"/>
      <c r="R127" s="285" t="str">
        <f t="shared" si="18"/>
        <v/>
      </c>
      <c r="S127" s="285" t="str">
        <f t="shared" si="19"/>
        <v/>
      </c>
      <c r="T127" s="467"/>
      <c r="V127" s="3"/>
      <c r="W127" s="46"/>
      <c r="X127" s="49"/>
      <c r="Y127" s="49"/>
      <c r="Z127" s="49"/>
      <c r="AA127" s="99"/>
      <c r="AB127" s="215"/>
      <c r="AC127" s="152"/>
      <c r="AD127" s="215"/>
      <c r="AE127" s="154"/>
    </row>
    <row r="128" spans="2:31" ht="18" customHeight="1">
      <c r="B128" s="4"/>
      <c r="C128" s="5"/>
      <c r="D128" s="5"/>
      <c r="E128" s="480"/>
      <c r="F128" s="571"/>
      <c r="G128" s="535"/>
      <c r="H128" s="7"/>
      <c r="I128" s="3"/>
      <c r="J128" s="8"/>
      <c r="K128" s="5"/>
      <c r="L128" s="5"/>
      <c r="M128" s="5"/>
      <c r="N128" s="480"/>
      <c r="O128" s="554"/>
      <c r="P128" s="505"/>
      <c r="Q128" s="505"/>
      <c r="R128" s="285" t="str">
        <f t="shared" si="18"/>
        <v/>
      </c>
      <c r="S128" s="285" t="str">
        <f t="shared" si="19"/>
        <v/>
      </c>
      <c r="T128" s="467"/>
      <c r="V128" s="3"/>
      <c r="W128" s="46"/>
      <c r="X128" s="49"/>
      <c r="Y128" s="49"/>
      <c r="Z128" s="49"/>
      <c r="AA128" s="99"/>
      <c r="AB128" s="215"/>
      <c r="AC128" s="152"/>
      <c r="AD128" s="215"/>
      <c r="AE128" s="154"/>
    </row>
    <row r="129" spans="2:31" ht="18" customHeight="1">
      <c r="B129" s="4"/>
      <c r="C129" s="5"/>
      <c r="D129" s="5"/>
      <c r="E129" s="480"/>
      <c r="F129" s="571"/>
      <c r="G129" s="535"/>
      <c r="H129" s="7"/>
      <c r="I129" s="3"/>
      <c r="J129" s="8"/>
      <c r="K129" s="5"/>
      <c r="L129" s="5"/>
      <c r="M129" s="5"/>
      <c r="N129" s="480"/>
      <c r="O129" s="554"/>
      <c r="P129" s="505"/>
      <c r="Q129" s="505"/>
      <c r="R129" s="285" t="str">
        <f t="shared" si="18"/>
        <v/>
      </c>
      <c r="S129" s="285" t="str">
        <f t="shared" si="19"/>
        <v/>
      </c>
      <c r="T129" s="467"/>
      <c r="V129" s="3"/>
      <c r="W129" s="46"/>
      <c r="X129" s="49"/>
      <c r="Y129" s="49"/>
      <c r="Z129" s="49"/>
      <c r="AA129" s="99"/>
      <c r="AB129" s="215"/>
      <c r="AC129" s="152"/>
      <c r="AD129" s="215"/>
      <c r="AE129" s="154"/>
    </row>
    <row r="130" spans="2:31" ht="18" customHeight="1">
      <c r="B130" s="4"/>
      <c r="C130" s="5"/>
      <c r="D130" s="5"/>
      <c r="E130" s="480"/>
      <c r="F130" s="571"/>
      <c r="G130" s="535"/>
      <c r="H130" s="7"/>
      <c r="I130" s="3"/>
      <c r="J130" s="8"/>
      <c r="K130" s="5"/>
      <c r="L130" s="5"/>
      <c r="M130" s="5"/>
      <c r="N130" s="480"/>
      <c r="O130" s="554"/>
      <c r="P130" s="505"/>
      <c r="Q130" s="505"/>
      <c r="R130" s="285" t="str">
        <f t="shared" si="18"/>
        <v/>
      </c>
      <c r="S130" s="285" t="str">
        <f t="shared" si="19"/>
        <v/>
      </c>
      <c r="T130" s="467"/>
      <c r="V130" s="3"/>
      <c r="W130" s="46"/>
      <c r="X130" s="49"/>
      <c r="Y130" s="49"/>
      <c r="Z130" s="49"/>
      <c r="AA130" s="99"/>
      <c r="AB130" s="215"/>
      <c r="AC130" s="152"/>
      <c r="AD130" s="215"/>
      <c r="AE130" s="152"/>
    </row>
    <row r="131" spans="2:31" ht="18" customHeight="1">
      <c r="B131" s="4"/>
      <c r="C131" s="5"/>
      <c r="D131" s="5"/>
      <c r="E131" s="480"/>
      <c r="F131" s="571"/>
      <c r="G131" s="535"/>
      <c r="H131" s="7"/>
      <c r="I131" s="3"/>
      <c r="J131" s="8"/>
      <c r="K131" s="5"/>
      <c r="L131" s="5"/>
      <c r="M131" s="5"/>
      <c r="N131" s="480"/>
      <c r="O131" s="554"/>
      <c r="P131" s="505"/>
      <c r="Q131" s="505"/>
      <c r="R131" s="285" t="str">
        <f t="shared" si="18"/>
        <v/>
      </c>
      <c r="S131" s="285" t="str">
        <f t="shared" si="19"/>
        <v/>
      </c>
      <c r="T131" s="467"/>
      <c r="V131" s="3"/>
      <c r="W131" s="46"/>
      <c r="X131" s="49"/>
      <c r="Y131" s="49"/>
      <c r="Z131" s="49"/>
      <c r="AA131" s="99"/>
      <c r="AB131" s="215"/>
      <c r="AC131" s="152"/>
      <c r="AD131" s="215"/>
      <c r="AE131" s="152"/>
    </row>
    <row r="132" spans="2:31" ht="18" customHeight="1">
      <c r="B132" s="4"/>
      <c r="C132" s="5"/>
      <c r="D132" s="5"/>
      <c r="E132" s="480"/>
      <c r="F132" s="571"/>
      <c r="G132" s="535"/>
      <c r="H132" s="7"/>
      <c r="I132" s="3"/>
      <c r="J132" s="8"/>
      <c r="K132" s="5"/>
      <c r="L132" s="5"/>
      <c r="M132" s="5"/>
      <c r="N132" s="480"/>
      <c r="O132" s="554"/>
      <c r="P132" s="505"/>
      <c r="Q132" s="505"/>
      <c r="R132" s="285" t="str">
        <f t="shared" si="18"/>
        <v/>
      </c>
      <c r="S132" s="285" t="str">
        <f t="shared" si="19"/>
        <v/>
      </c>
      <c r="T132" s="467"/>
      <c r="V132" s="3"/>
      <c r="W132" s="46"/>
      <c r="X132" s="49"/>
      <c r="Y132" s="49"/>
      <c r="Z132" s="49"/>
      <c r="AA132" s="99"/>
      <c r="AB132" s="215"/>
      <c r="AC132" s="152"/>
      <c r="AD132" s="215"/>
      <c r="AE132" s="152"/>
    </row>
    <row r="133" spans="2:31" ht="18" customHeight="1">
      <c r="B133" s="4"/>
      <c r="C133" s="5"/>
      <c r="D133" s="5"/>
      <c r="E133" s="480"/>
      <c r="F133" s="571"/>
      <c r="G133" s="535"/>
      <c r="H133" s="7"/>
      <c r="I133" s="3"/>
      <c r="J133" s="8"/>
      <c r="K133" s="5"/>
      <c r="L133" s="5"/>
      <c r="M133" s="5"/>
      <c r="N133" s="480"/>
      <c r="O133" s="554"/>
      <c r="P133" s="505"/>
      <c r="Q133" s="505"/>
      <c r="R133" s="285" t="str">
        <f t="shared" si="18"/>
        <v/>
      </c>
      <c r="S133" s="285" t="str">
        <f t="shared" si="19"/>
        <v/>
      </c>
      <c r="T133" s="467"/>
      <c r="V133" s="3"/>
      <c r="W133" s="46"/>
      <c r="X133" s="49"/>
      <c r="Y133" s="49"/>
      <c r="Z133" s="49"/>
      <c r="AA133" s="99"/>
      <c r="AB133" s="215"/>
      <c r="AC133" s="152"/>
      <c r="AD133" s="215"/>
      <c r="AE133" s="152"/>
    </row>
    <row r="134" spans="2:31" ht="18" customHeight="1">
      <c r="B134" s="4"/>
      <c r="C134" s="5"/>
      <c r="D134" s="5"/>
      <c r="E134" s="480"/>
      <c r="F134" s="571"/>
      <c r="G134" s="535"/>
      <c r="H134" s="7"/>
      <c r="I134" s="3"/>
      <c r="J134" s="8"/>
      <c r="K134" s="5"/>
      <c r="L134" s="5"/>
      <c r="M134" s="5"/>
      <c r="N134" s="480"/>
      <c r="O134" s="554"/>
      <c r="P134" s="505"/>
      <c r="Q134" s="505"/>
      <c r="R134" s="285" t="str">
        <f t="shared" si="18"/>
        <v/>
      </c>
      <c r="S134" s="285" t="str">
        <f t="shared" si="19"/>
        <v/>
      </c>
      <c r="T134" s="467"/>
      <c r="V134" s="3"/>
      <c r="W134" s="46"/>
      <c r="X134" s="49"/>
      <c r="Y134" s="49"/>
      <c r="Z134" s="49"/>
      <c r="AA134" s="99"/>
      <c r="AB134" s="215"/>
      <c r="AC134" s="152"/>
      <c r="AD134" s="215"/>
      <c r="AE134" s="152"/>
    </row>
    <row r="135" spans="2:31" ht="18" customHeight="1">
      <c r="B135" s="4"/>
      <c r="C135" s="5"/>
      <c r="D135" s="5"/>
      <c r="E135" s="480"/>
      <c r="F135" s="571"/>
      <c r="G135" s="535"/>
      <c r="H135" s="7"/>
      <c r="I135" s="3"/>
      <c r="J135" s="8"/>
      <c r="K135" s="5"/>
      <c r="L135" s="5"/>
      <c r="M135" s="5"/>
      <c r="N135" s="480"/>
      <c r="O135" s="554"/>
      <c r="P135" s="505"/>
      <c r="Q135" s="505"/>
      <c r="R135" s="285" t="str">
        <f t="shared" si="18"/>
        <v/>
      </c>
      <c r="S135" s="285" t="str">
        <f t="shared" si="19"/>
        <v/>
      </c>
      <c r="T135" s="467"/>
      <c r="V135" s="3"/>
      <c r="W135" s="46"/>
      <c r="X135" s="49"/>
      <c r="Y135" s="49"/>
      <c r="Z135" s="49"/>
      <c r="AA135" s="99"/>
      <c r="AB135" s="215"/>
      <c r="AC135" s="152"/>
      <c r="AD135" s="215"/>
      <c r="AE135" s="152"/>
    </row>
    <row r="136" spans="2:31" ht="18" customHeight="1">
      <c r="B136" s="4"/>
      <c r="C136" s="5"/>
      <c r="D136" s="5"/>
      <c r="E136" s="480"/>
      <c r="F136" s="571"/>
      <c r="G136" s="535"/>
      <c r="H136" s="7"/>
      <c r="I136" s="3"/>
      <c r="J136" s="8"/>
      <c r="K136" s="5"/>
      <c r="L136" s="5"/>
      <c r="M136" s="5"/>
      <c r="N136" s="480"/>
      <c r="O136" s="554"/>
      <c r="P136" s="505"/>
      <c r="Q136" s="505"/>
      <c r="R136" s="285" t="str">
        <f t="shared" si="18"/>
        <v/>
      </c>
      <c r="S136" s="285" t="str">
        <f t="shared" si="19"/>
        <v/>
      </c>
      <c r="T136" s="467"/>
      <c r="V136" s="3"/>
      <c r="W136" s="46"/>
      <c r="X136" s="49"/>
      <c r="Y136" s="49"/>
      <c r="Z136" s="49"/>
      <c r="AA136" s="99"/>
      <c r="AB136" s="215"/>
      <c r="AC136" s="152"/>
      <c r="AD136" s="215"/>
      <c r="AE136" s="152"/>
    </row>
    <row r="137" spans="2:31" ht="18" customHeight="1">
      <c r="B137" s="4"/>
      <c r="C137" s="5"/>
      <c r="D137" s="5"/>
      <c r="E137" s="480"/>
      <c r="F137" s="571"/>
      <c r="G137" s="535"/>
      <c r="H137" s="7"/>
      <c r="I137" s="3"/>
      <c r="J137" s="8"/>
      <c r="K137" s="5"/>
      <c r="L137" s="5"/>
      <c r="M137" s="5"/>
      <c r="N137" s="480"/>
      <c r="O137" s="554"/>
      <c r="P137" s="505"/>
      <c r="Q137" s="505"/>
      <c r="R137" s="285" t="str">
        <f t="shared" si="18"/>
        <v/>
      </c>
      <c r="S137" s="285" t="str">
        <f t="shared" si="19"/>
        <v/>
      </c>
      <c r="T137" s="467"/>
      <c r="V137" s="3"/>
      <c r="W137" s="46"/>
      <c r="X137" s="49"/>
      <c r="Y137" s="49"/>
      <c r="Z137" s="49"/>
      <c r="AA137" s="99"/>
      <c r="AB137" s="215"/>
      <c r="AC137" s="152"/>
      <c r="AD137" s="215"/>
      <c r="AE137" s="152"/>
    </row>
    <row r="138" spans="2:31" ht="18" customHeight="1">
      <c r="B138" s="4"/>
      <c r="C138" s="5"/>
      <c r="D138" s="5"/>
      <c r="E138" s="480"/>
      <c r="F138" s="571"/>
      <c r="G138" s="535"/>
      <c r="H138" s="7"/>
      <c r="I138" s="3"/>
      <c r="J138" s="8"/>
      <c r="K138" s="5"/>
      <c r="L138" s="5"/>
      <c r="M138" s="5"/>
      <c r="N138" s="480"/>
      <c r="O138" s="554"/>
      <c r="P138" s="505"/>
      <c r="Q138" s="505"/>
      <c r="R138" s="285" t="str">
        <f t="shared" si="18"/>
        <v/>
      </c>
      <c r="S138" s="285" t="str">
        <f t="shared" si="19"/>
        <v/>
      </c>
      <c r="T138" s="467"/>
      <c r="V138" s="3"/>
      <c r="W138" s="46"/>
      <c r="X138" s="49"/>
      <c r="Y138" s="49"/>
      <c r="Z138" s="49"/>
      <c r="AA138" s="99"/>
      <c r="AB138" s="215"/>
      <c r="AC138" s="152"/>
      <c r="AD138" s="215"/>
      <c r="AE138" s="152"/>
    </row>
    <row r="139" spans="2:31" ht="18" customHeight="1">
      <c r="B139" s="4"/>
      <c r="C139" s="5"/>
      <c r="D139" s="5"/>
      <c r="E139" s="480"/>
      <c r="F139" s="571"/>
      <c r="G139" s="535"/>
      <c r="H139" s="7"/>
      <c r="I139" s="3"/>
      <c r="J139" s="8"/>
      <c r="K139" s="5"/>
      <c r="L139" s="5"/>
      <c r="M139" s="5"/>
      <c r="N139" s="480"/>
      <c r="O139" s="554"/>
      <c r="P139" s="505"/>
      <c r="Q139" s="505"/>
      <c r="R139" s="285" t="str">
        <f t="shared" si="18"/>
        <v/>
      </c>
      <c r="S139" s="285" t="str">
        <f t="shared" si="19"/>
        <v/>
      </c>
      <c r="T139" s="467"/>
      <c r="V139" s="3"/>
      <c r="W139" s="46"/>
      <c r="X139" s="49"/>
      <c r="Y139" s="49"/>
      <c r="Z139" s="49"/>
      <c r="AA139" s="99"/>
      <c r="AB139" s="215"/>
      <c r="AC139" s="152"/>
      <c r="AD139" s="215"/>
      <c r="AE139" s="152"/>
    </row>
    <row r="140" spans="2:31" ht="18" customHeight="1">
      <c r="B140" s="4"/>
      <c r="C140" s="5"/>
      <c r="D140" s="5"/>
      <c r="E140" s="480"/>
      <c r="F140" s="571"/>
      <c r="G140" s="535"/>
      <c r="H140" s="7"/>
      <c r="I140" s="3"/>
      <c r="J140" s="8"/>
      <c r="K140" s="5"/>
      <c r="L140" s="5"/>
      <c r="M140" s="5"/>
      <c r="N140" s="480"/>
      <c r="O140" s="554"/>
      <c r="P140" s="505"/>
      <c r="Q140" s="505"/>
      <c r="R140" s="285" t="str">
        <f t="shared" si="18"/>
        <v/>
      </c>
      <c r="S140" s="285" t="str">
        <f t="shared" si="19"/>
        <v/>
      </c>
      <c r="T140" s="467"/>
      <c r="V140" s="3"/>
      <c r="W140" s="46"/>
      <c r="X140" s="49"/>
      <c r="Y140" s="49"/>
      <c r="Z140" s="49"/>
      <c r="AA140" s="99"/>
      <c r="AB140" s="215"/>
      <c r="AC140" s="152"/>
      <c r="AD140" s="215"/>
      <c r="AE140" s="152"/>
    </row>
    <row r="141" spans="2:31" ht="18" customHeight="1">
      <c r="B141" s="4"/>
      <c r="C141" s="5"/>
      <c r="D141" s="5"/>
      <c r="E141" s="480"/>
      <c r="F141" s="571"/>
      <c r="G141" s="535"/>
      <c r="H141" s="7"/>
      <c r="I141" s="3"/>
      <c r="J141" s="4"/>
      <c r="K141" s="5"/>
      <c r="L141" s="5"/>
      <c r="M141" s="5"/>
      <c r="N141" s="480"/>
      <c r="O141" s="554"/>
      <c r="P141" s="505"/>
      <c r="Q141" s="505"/>
      <c r="R141" s="285" t="str">
        <f t="shared" si="18"/>
        <v/>
      </c>
      <c r="S141" s="285" t="str">
        <f t="shared" si="19"/>
        <v/>
      </c>
      <c r="T141" s="467"/>
      <c r="V141" s="3"/>
      <c r="W141" s="46"/>
      <c r="X141" s="49"/>
      <c r="Y141" s="49"/>
      <c r="Z141" s="49"/>
      <c r="AA141" s="99"/>
      <c r="AB141" s="215"/>
      <c r="AC141" s="152"/>
      <c r="AD141" s="215"/>
      <c r="AE141" s="152"/>
    </row>
    <row r="142" spans="2:31" ht="18" customHeight="1">
      <c r="B142" s="4"/>
      <c r="C142" s="5"/>
      <c r="D142" s="5"/>
      <c r="E142" s="480"/>
      <c r="F142" s="571"/>
      <c r="G142" s="535"/>
      <c r="H142" s="7"/>
      <c r="I142" s="3"/>
      <c r="J142" s="4"/>
      <c r="K142" s="5"/>
      <c r="L142" s="5"/>
      <c r="M142" s="5"/>
      <c r="N142" s="480"/>
      <c r="O142" s="554"/>
      <c r="P142" s="505"/>
      <c r="Q142" s="505"/>
      <c r="R142" s="285" t="str">
        <f t="shared" si="18"/>
        <v/>
      </c>
      <c r="S142" s="285" t="str">
        <f t="shared" si="19"/>
        <v/>
      </c>
      <c r="T142" s="467"/>
      <c r="V142" s="3"/>
      <c r="W142" s="46"/>
      <c r="X142" s="49"/>
      <c r="Y142" s="49"/>
      <c r="Z142" s="49"/>
      <c r="AA142" s="99"/>
      <c r="AB142" s="215"/>
      <c r="AC142" s="152"/>
      <c r="AD142" s="215"/>
      <c r="AE142" s="152"/>
    </row>
    <row r="143" spans="2:31" ht="18" customHeight="1">
      <c r="B143" s="4"/>
      <c r="C143" s="5"/>
      <c r="D143" s="5"/>
      <c r="E143" s="480"/>
      <c r="F143" s="571"/>
      <c r="G143" s="535"/>
      <c r="H143" s="7"/>
      <c r="I143" s="3"/>
      <c r="J143" s="4"/>
      <c r="K143" s="5"/>
      <c r="L143" s="5"/>
      <c r="M143" s="5"/>
      <c r="N143" s="480"/>
      <c r="O143" s="554"/>
      <c r="P143" s="505"/>
      <c r="Q143" s="505"/>
      <c r="R143" s="285" t="str">
        <f t="shared" si="18"/>
        <v/>
      </c>
      <c r="S143" s="285" t="str">
        <f t="shared" si="19"/>
        <v/>
      </c>
      <c r="T143" s="467"/>
      <c r="V143" s="3"/>
      <c r="W143" s="46"/>
      <c r="X143" s="49"/>
      <c r="Y143" s="49"/>
      <c r="Z143" s="49"/>
      <c r="AA143" s="99"/>
      <c r="AB143" s="215"/>
      <c r="AC143" s="152"/>
      <c r="AD143" s="215"/>
      <c r="AE143" s="152"/>
    </row>
    <row r="144" spans="2:31" ht="18" customHeight="1">
      <c r="B144" s="4"/>
      <c r="C144" s="5"/>
      <c r="D144" s="5"/>
      <c r="E144" s="480"/>
      <c r="F144" s="571"/>
      <c r="G144" s="535"/>
      <c r="H144" s="7"/>
      <c r="I144" s="3"/>
      <c r="J144" s="4"/>
      <c r="K144" s="5"/>
      <c r="L144" s="5"/>
      <c r="M144" s="5"/>
      <c r="N144" s="480"/>
      <c r="O144" s="554"/>
      <c r="P144" s="505"/>
      <c r="Q144" s="505"/>
      <c r="R144" s="285" t="str">
        <f t="shared" si="18"/>
        <v/>
      </c>
      <c r="S144" s="285" t="str">
        <f t="shared" si="19"/>
        <v/>
      </c>
      <c r="T144" s="467"/>
      <c r="V144" s="3"/>
      <c r="W144" s="46"/>
      <c r="X144" s="49"/>
      <c r="Y144" s="49"/>
      <c r="Z144" s="49"/>
      <c r="AA144" s="99"/>
      <c r="AB144" s="215"/>
      <c r="AC144" s="152"/>
      <c r="AD144" s="215"/>
      <c r="AE144" s="152"/>
    </row>
    <row r="145" spans="1:31" ht="18" customHeight="1">
      <c r="B145" s="4"/>
      <c r="C145" s="5"/>
      <c r="D145" s="5"/>
      <c r="E145" s="480"/>
      <c r="F145" s="571"/>
      <c r="G145" s="535"/>
      <c r="H145" s="7"/>
      <c r="I145" s="3"/>
      <c r="J145" s="4"/>
      <c r="K145" s="5"/>
      <c r="L145" s="5"/>
      <c r="M145" s="5"/>
      <c r="N145" s="480"/>
      <c r="O145" s="554"/>
      <c r="P145" s="505"/>
      <c r="Q145" s="505"/>
      <c r="R145" s="285" t="str">
        <f t="shared" si="18"/>
        <v/>
      </c>
      <c r="S145" s="285" t="str">
        <f t="shared" si="19"/>
        <v/>
      </c>
      <c r="T145" s="467"/>
      <c r="V145" s="3"/>
      <c r="W145" s="46"/>
      <c r="X145" s="49"/>
      <c r="Y145" s="49"/>
      <c r="Z145" s="49"/>
      <c r="AA145" s="99"/>
      <c r="AB145" s="215"/>
      <c r="AC145" s="152"/>
      <c r="AD145" s="215"/>
      <c r="AE145" s="152"/>
    </row>
    <row r="146" spans="1:31" ht="18" customHeight="1">
      <c r="A146" s="574"/>
      <c r="B146" s="574"/>
      <c r="C146" s="574"/>
      <c r="D146" s="574"/>
      <c r="E146" s="574"/>
      <c r="F146" s="574"/>
      <c r="G146" s="611"/>
      <c r="H146" s="574"/>
      <c r="I146" s="574"/>
      <c r="J146" s="574"/>
      <c r="K146" s="574"/>
      <c r="L146" s="574"/>
      <c r="M146" s="574"/>
      <c r="N146" s="611"/>
      <c r="O146" s="611"/>
      <c r="P146" s="611"/>
      <c r="Q146" s="611"/>
      <c r="R146" s="574"/>
      <c r="S146" s="574"/>
      <c r="T146" s="574"/>
      <c r="U146" s="574"/>
      <c r="AA146" s="2"/>
    </row>
    <row r="147" spans="1:31" ht="18" customHeight="1">
      <c r="G147" s="2"/>
      <c r="N147" s="2"/>
      <c r="O147" s="2"/>
      <c r="P147" s="2"/>
      <c r="Q147" s="2"/>
    </row>
    <row r="148" spans="1:31" ht="18" customHeight="1">
      <c r="G148" s="2"/>
      <c r="N148" s="2"/>
      <c r="O148" s="2"/>
      <c r="P148" s="2"/>
      <c r="Q148" s="2"/>
    </row>
    <row r="149" spans="1:31" ht="18" customHeight="1">
      <c r="G149" s="2"/>
      <c r="N149" s="2"/>
      <c r="O149" s="2"/>
      <c r="P149" s="2"/>
      <c r="Q149" s="2"/>
    </row>
    <row r="150" spans="1:31" ht="18" customHeight="1">
      <c r="G150" s="2"/>
      <c r="N150" s="2"/>
      <c r="O150" s="2"/>
      <c r="P150" s="2"/>
      <c r="Q150" s="2"/>
    </row>
    <row r="151" spans="1:31" ht="18" customHeight="1">
      <c r="G151" s="2"/>
      <c r="N151" s="2"/>
      <c r="O151" s="2"/>
      <c r="P151" s="2"/>
      <c r="Q151" s="2"/>
    </row>
    <row r="152" spans="1:31" ht="18" customHeight="1">
      <c r="G152" s="2"/>
      <c r="N152" s="2"/>
      <c r="O152" s="2"/>
      <c r="P152" s="2"/>
      <c r="Q152" s="2"/>
    </row>
    <row r="153" spans="1:31" ht="18" customHeight="1">
      <c r="G153" s="2"/>
      <c r="N153" s="2"/>
      <c r="O153" s="2"/>
      <c r="P153" s="2"/>
      <c r="Q153" s="2"/>
    </row>
    <row r="154" spans="1:31" ht="18" customHeight="1">
      <c r="G154" s="2"/>
      <c r="N154" s="2"/>
      <c r="O154" s="2"/>
      <c r="P154" s="2"/>
      <c r="Q154" s="2"/>
    </row>
    <row r="155" spans="1:31" ht="18" customHeight="1">
      <c r="G155" s="2"/>
      <c r="N155" s="2"/>
      <c r="O155" s="2"/>
      <c r="P155" s="2"/>
      <c r="Q155" s="2"/>
    </row>
    <row r="156" spans="1:31" ht="18" customHeight="1">
      <c r="G156" s="2"/>
      <c r="N156" s="2"/>
      <c r="O156" s="2"/>
      <c r="P156" s="2"/>
      <c r="Q156" s="2"/>
    </row>
    <row r="157" spans="1:31" ht="18" customHeight="1">
      <c r="G157" s="2"/>
      <c r="N157" s="2"/>
      <c r="O157" s="2"/>
      <c r="P157" s="2"/>
      <c r="Q157" s="2"/>
    </row>
    <row r="158" spans="1:31" ht="18" customHeight="1">
      <c r="G158" s="2"/>
      <c r="N158" s="2"/>
      <c r="O158" s="2"/>
      <c r="P158" s="2"/>
      <c r="Q158" s="2"/>
    </row>
    <row r="159" spans="1:31" ht="18" customHeight="1">
      <c r="G159" s="2"/>
      <c r="N159" s="2"/>
      <c r="O159" s="2"/>
      <c r="P159" s="2"/>
      <c r="Q159" s="2"/>
    </row>
    <row r="160" spans="1:31" ht="18" customHeight="1">
      <c r="G160" s="2"/>
      <c r="N160" s="2"/>
      <c r="O160" s="2"/>
      <c r="P160" s="2"/>
      <c r="Q160" s="2"/>
    </row>
    <row r="161" spans="7:17" ht="18" customHeight="1">
      <c r="G161" s="2"/>
      <c r="N161" s="2"/>
      <c r="O161" s="2"/>
      <c r="P161" s="2"/>
      <c r="Q161" s="2"/>
    </row>
    <row r="162" spans="7:17" ht="18" customHeight="1">
      <c r="G162" s="2"/>
      <c r="N162" s="2"/>
      <c r="O162" s="2"/>
      <c r="P162" s="2"/>
      <c r="Q162" s="2"/>
    </row>
    <row r="163" spans="7:17" ht="18" customHeight="1">
      <c r="G163" s="2"/>
      <c r="N163" s="2"/>
      <c r="O163" s="2"/>
      <c r="P163" s="2"/>
      <c r="Q163" s="2"/>
    </row>
    <row r="164" spans="7:17" ht="18" customHeight="1">
      <c r="G164" s="2"/>
      <c r="N164" s="2"/>
      <c r="O164" s="2"/>
      <c r="P164" s="2"/>
      <c r="Q164" s="2"/>
    </row>
    <row r="165" spans="7:17" ht="18" customHeight="1">
      <c r="G165" s="2"/>
      <c r="N165" s="2"/>
      <c r="O165" s="2"/>
      <c r="P165" s="2"/>
      <c r="Q165" s="2"/>
    </row>
    <row r="166" spans="7:17" ht="18" customHeight="1">
      <c r="G166" s="2"/>
      <c r="N166" s="2"/>
      <c r="O166" s="2"/>
      <c r="P166" s="2"/>
      <c r="Q166" s="2"/>
    </row>
    <row r="167" spans="7:17" ht="18" customHeight="1">
      <c r="G167" s="2"/>
      <c r="N167" s="2"/>
      <c r="O167" s="2"/>
      <c r="P167" s="2"/>
      <c r="Q167" s="2"/>
    </row>
    <row r="168" spans="7:17" ht="18" customHeight="1">
      <c r="G168" s="2"/>
      <c r="N168" s="2"/>
      <c r="O168" s="2"/>
      <c r="P168" s="2"/>
      <c r="Q168" s="2"/>
    </row>
    <row r="169" spans="7:17" ht="18" customHeight="1">
      <c r="G169" s="2"/>
      <c r="N169" s="2"/>
      <c r="O169" s="2"/>
      <c r="P169" s="2"/>
      <c r="Q169" s="2"/>
    </row>
    <row r="170" spans="7:17" ht="18" customHeight="1">
      <c r="G170" s="2"/>
      <c r="N170" s="2"/>
      <c r="O170" s="2"/>
      <c r="P170" s="2"/>
      <c r="Q170" s="2"/>
    </row>
    <row r="171" spans="7:17" ht="18" customHeight="1">
      <c r="G171" s="2"/>
      <c r="N171" s="2"/>
      <c r="O171" s="2"/>
      <c r="P171" s="2"/>
      <c r="Q171" s="2"/>
    </row>
    <row r="172" spans="7:17" ht="18" customHeight="1">
      <c r="G172" s="2"/>
      <c r="N172" s="2"/>
      <c r="O172" s="2"/>
      <c r="P172" s="2"/>
      <c r="Q172" s="2"/>
    </row>
    <row r="173" spans="7:17" ht="18" customHeight="1">
      <c r="G173" s="2"/>
      <c r="N173" s="2"/>
      <c r="O173" s="2"/>
      <c r="P173" s="2"/>
      <c r="Q173" s="2"/>
    </row>
    <row r="174" spans="7:17" ht="18" customHeight="1">
      <c r="G174" s="2"/>
      <c r="N174" s="2"/>
      <c r="O174" s="2"/>
      <c r="P174" s="2"/>
      <c r="Q174" s="2"/>
    </row>
    <row r="175" spans="7:17" ht="18" customHeight="1">
      <c r="G175" s="2"/>
      <c r="N175" s="2"/>
      <c r="O175" s="2"/>
      <c r="P175" s="2"/>
      <c r="Q175" s="2"/>
    </row>
    <row r="176" spans="7:17" ht="18" customHeight="1">
      <c r="G176" s="2"/>
      <c r="N176" s="2"/>
      <c r="O176" s="2"/>
      <c r="P176" s="2"/>
      <c r="Q176" s="2"/>
    </row>
    <row r="177" spans="7:17" ht="18" customHeight="1">
      <c r="G177" s="2"/>
      <c r="N177" s="2"/>
      <c r="O177" s="2"/>
      <c r="P177" s="2"/>
      <c r="Q177" s="2"/>
    </row>
    <row r="178" spans="7:17" ht="18" customHeight="1">
      <c r="G178" s="2"/>
      <c r="N178" s="2"/>
      <c r="O178" s="2"/>
      <c r="P178" s="2"/>
      <c r="Q178" s="2"/>
    </row>
    <row r="179" spans="7:17" ht="18" customHeight="1">
      <c r="G179" s="2"/>
      <c r="N179" s="2"/>
      <c r="O179" s="2"/>
      <c r="P179" s="2"/>
      <c r="Q179" s="2"/>
    </row>
    <row r="180" spans="7:17" ht="18" customHeight="1">
      <c r="G180" s="2"/>
      <c r="N180" s="2"/>
      <c r="O180" s="2"/>
      <c r="P180" s="2"/>
      <c r="Q180" s="2"/>
    </row>
    <row r="181" spans="7:17" ht="18" customHeight="1">
      <c r="G181" s="2"/>
      <c r="N181" s="2"/>
      <c r="O181" s="2"/>
      <c r="P181" s="2"/>
      <c r="Q181" s="2"/>
    </row>
    <row r="182" spans="7:17" ht="18" customHeight="1">
      <c r="G182" s="2"/>
      <c r="N182" s="2"/>
      <c r="O182" s="2"/>
      <c r="P182" s="2"/>
      <c r="Q182" s="2"/>
    </row>
    <row r="183" spans="7:17" ht="18" customHeight="1">
      <c r="G183" s="2"/>
      <c r="N183" s="2"/>
      <c r="O183" s="2"/>
      <c r="P183" s="2"/>
      <c r="Q183" s="2"/>
    </row>
    <row r="184" spans="7:17" ht="18" customHeight="1">
      <c r="G184" s="2"/>
      <c r="N184" s="2"/>
      <c r="O184" s="2"/>
      <c r="P184" s="2"/>
      <c r="Q184" s="2"/>
    </row>
    <row r="185" spans="7:17" ht="18" customHeight="1">
      <c r="G185" s="2"/>
      <c r="N185" s="2"/>
      <c r="O185" s="2"/>
      <c r="P185" s="2"/>
      <c r="Q185" s="2"/>
    </row>
    <row r="186" spans="7:17" ht="18" customHeight="1">
      <c r="G186" s="2"/>
      <c r="N186" s="2"/>
      <c r="O186" s="2"/>
      <c r="P186" s="2"/>
      <c r="Q186" s="2"/>
    </row>
    <row r="187" spans="7:17" ht="18" customHeight="1">
      <c r="G187" s="2"/>
      <c r="N187" s="2"/>
      <c r="O187" s="2"/>
      <c r="P187" s="2"/>
      <c r="Q187" s="2"/>
    </row>
    <row r="188" spans="7:17" ht="18" customHeight="1">
      <c r="G188" s="2"/>
      <c r="N188" s="2"/>
      <c r="O188" s="2"/>
      <c r="P188" s="2"/>
      <c r="Q188" s="2"/>
    </row>
    <row r="189" spans="7:17" ht="18" customHeight="1">
      <c r="G189" s="2"/>
      <c r="N189" s="2"/>
      <c r="O189" s="2"/>
      <c r="P189" s="2"/>
      <c r="Q189" s="2"/>
    </row>
    <row r="190" spans="7:17" ht="18" customHeight="1">
      <c r="G190" s="2"/>
      <c r="N190" s="2"/>
      <c r="O190" s="2"/>
      <c r="P190" s="2"/>
      <c r="Q190" s="2"/>
    </row>
    <row r="191" spans="7:17" ht="18" customHeight="1">
      <c r="G191" s="2"/>
      <c r="N191" s="2"/>
      <c r="O191" s="2"/>
      <c r="P191" s="2"/>
      <c r="Q191" s="2"/>
    </row>
    <row r="192" spans="7:17" ht="18" customHeight="1">
      <c r="G192" s="2"/>
      <c r="N192" s="2"/>
      <c r="O192" s="2"/>
      <c r="P192" s="2"/>
      <c r="Q192" s="2"/>
    </row>
    <row r="193" spans="7:17" ht="18" customHeight="1">
      <c r="G193" s="2"/>
      <c r="N193" s="2"/>
      <c r="O193" s="2"/>
      <c r="P193" s="2"/>
      <c r="Q193" s="2"/>
    </row>
    <row r="194" spans="7:17" ht="18" customHeight="1">
      <c r="G194" s="2"/>
      <c r="N194" s="2"/>
      <c r="O194" s="2"/>
      <c r="P194" s="2"/>
      <c r="Q194" s="2"/>
    </row>
    <row r="195" spans="7:17" ht="18" customHeight="1">
      <c r="G195" s="2"/>
      <c r="N195" s="2"/>
      <c r="O195" s="2"/>
      <c r="P195" s="2"/>
      <c r="Q195" s="2"/>
    </row>
    <row r="196" spans="7:17" ht="18" customHeight="1">
      <c r="G196" s="2"/>
      <c r="N196" s="2"/>
      <c r="O196" s="2"/>
      <c r="P196" s="2"/>
      <c r="Q196" s="2"/>
    </row>
    <row r="197" spans="7:17" ht="18" customHeight="1">
      <c r="G197" s="2"/>
      <c r="N197" s="2"/>
      <c r="O197" s="2"/>
      <c r="P197" s="2"/>
      <c r="Q197" s="2"/>
    </row>
    <row r="198" spans="7:17" ht="18" customHeight="1">
      <c r="G198" s="2"/>
      <c r="N198" s="2"/>
      <c r="O198" s="2"/>
      <c r="P198" s="2"/>
      <c r="Q198" s="2"/>
    </row>
    <row r="199" spans="7:17" ht="18" customHeight="1">
      <c r="G199" s="2"/>
      <c r="N199" s="2"/>
      <c r="O199" s="2"/>
      <c r="P199" s="2"/>
      <c r="Q199" s="2"/>
    </row>
    <row r="200" spans="7:17" ht="18" customHeight="1">
      <c r="G200" s="2"/>
      <c r="N200" s="2"/>
      <c r="O200" s="2"/>
      <c r="P200" s="2"/>
      <c r="Q200" s="2"/>
    </row>
    <row r="201" spans="7:17" ht="18" customHeight="1">
      <c r="G201" s="2"/>
      <c r="N201" s="2"/>
      <c r="O201" s="2"/>
      <c r="P201" s="2"/>
      <c r="Q201" s="2"/>
    </row>
    <row r="202" spans="7:17" ht="18" customHeight="1">
      <c r="G202" s="2"/>
      <c r="N202" s="2"/>
      <c r="O202" s="2"/>
      <c r="P202" s="2"/>
      <c r="Q202" s="2"/>
    </row>
    <row r="203" spans="7:17" ht="18" customHeight="1">
      <c r="G203" s="2"/>
      <c r="N203" s="2"/>
      <c r="O203" s="2"/>
      <c r="P203" s="2"/>
      <c r="Q203" s="2"/>
    </row>
    <row r="204" spans="7:17" ht="18" customHeight="1">
      <c r="G204" s="2"/>
      <c r="N204" s="2"/>
      <c r="O204" s="2"/>
      <c r="P204" s="2"/>
      <c r="Q204" s="2"/>
    </row>
    <row r="205" spans="7:17" ht="18" customHeight="1">
      <c r="G205" s="2"/>
      <c r="N205" s="2"/>
      <c r="O205" s="2"/>
      <c r="P205" s="2"/>
      <c r="Q205" s="2"/>
    </row>
    <row r="206" spans="7:17" ht="18" customHeight="1">
      <c r="G206" s="2"/>
      <c r="N206" s="2"/>
      <c r="O206" s="2"/>
      <c r="P206" s="2"/>
      <c r="Q206" s="2"/>
    </row>
    <row r="207" spans="7:17" ht="18" customHeight="1">
      <c r="G207" s="2"/>
      <c r="N207" s="2"/>
      <c r="O207" s="2"/>
      <c r="P207" s="2"/>
      <c r="Q207" s="2"/>
    </row>
    <row r="208" spans="7:17" ht="18" customHeight="1">
      <c r="G208" s="2"/>
      <c r="N208" s="2"/>
      <c r="O208" s="2"/>
      <c r="P208" s="2"/>
      <c r="Q208" s="2"/>
    </row>
    <row r="209" spans="7:17" ht="18" customHeight="1">
      <c r="G209" s="2"/>
      <c r="N209" s="2"/>
      <c r="O209" s="2"/>
      <c r="P209" s="2"/>
      <c r="Q209" s="2"/>
    </row>
    <row r="210" spans="7:17" ht="18" customHeight="1">
      <c r="G210" s="2"/>
      <c r="N210" s="2"/>
      <c r="O210" s="2"/>
      <c r="P210" s="2"/>
      <c r="Q210" s="2"/>
    </row>
    <row r="211" spans="7:17" ht="18" customHeight="1">
      <c r="G211" s="2"/>
      <c r="N211" s="2"/>
      <c r="O211" s="2"/>
      <c r="P211" s="2"/>
      <c r="Q211" s="2"/>
    </row>
    <row r="212" spans="7:17" ht="18" customHeight="1">
      <c r="G212" s="2"/>
      <c r="N212" s="2"/>
      <c r="O212" s="2"/>
      <c r="P212" s="2"/>
      <c r="Q212" s="2"/>
    </row>
    <row r="213" spans="7:17" ht="18" customHeight="1">
      <c r="G213" s="2"/>
      <c r="N213" s="2"/>
      <c r="O213" s="2"/>
      <c r="P213" s="2"/>
      <c r="Q213" s="2"/>
    </row>
    <row r="214" spans="7:17" ht="18" customHeight="1">
      <c r="G214" s="2"/>
      <c r="N214" s="2"/>
      <c r="O214" s="2"/>
      <c r="P214" s="2"/>
      <c r="Q214" s="2"/>
    </row>
    <row r="215" spans="7:17" ht="18" customHeight="1">
      <c r="G215" s="2"/>
      <c r="N215" s="2"/>
      <c r="O215" s="2"/>
      <c r="P215" s="2"/>
      <c r="Q215" s="2"/>
    </row>
    <row r="216" spans="7:17" ht="18" customHeight="1">
      <c r="G216" s="2"/>
      <c r="N216" s="2"/>
      <c r="O216" s="2"/>
      <c r="P216" s="2"/>
      <c r="Q216" s="2"/>
    </row>
    <row r="217" spans="7:17" ht="18" customHeight="1">
      <c r="G217" s="2"/>
      <c r="N217" s="2"/>
      <c r="O217" s="2"/>
      <c r="P217" s="2"/>
      <c r="Q217" s="2"/>
    </row>
    <row r="218" spans="7:17" ht="18" customHeight="1">
      <c r="G218" s="2"/>
      <c r="N218" s="2"/>
      <c r="O218" s="2"/>
      <c r="P218" s="2"/>
      <c r="Q218" s="2"/>
    </row>
    <row r="219" spans="7:17" ht="18" customHeight="1">
      <c r="G219" s="2"/>
      <c r="N219" s="2"/>
      <c r="O219" s="2"/>
      <c r="P219" s="2"/>
      <c r="Q219" s="2"/>
    </row>
    <row r="220" spans="7:17" ht="18" customHeight="1">
      <c r="G220" s="2"/>
      <c r="N220" s="2"/>
      <c r="O220" s="2"/>
      <c r="P220" s="2"/>
      <c r="Q220" s="2"/>
    </row>
    <row r="221" spans="7:17" ht="18" customHeight="1">
      <c r="G221" s="2"/>
      <c r="N221" s="2"/>
      <c r="O221" s="2"/>
      <c r="P221" s="2"/>
      <c r="Q221" s="2"/>
    </row>
    <row r="222" spans="7:17" ht="18" customHeight="1">
      <c r="G222" s="2"/>
      <c r="N222" s="2"/>
      <c r="O222" s="2"/>
      <c r="P222" s="2"/>
      <c r="Q222" s="2"/>
    </row>
    <row r="223" spans="7:17" ht="18" customHeight="1">
      <c r="G223" s="2"/>
      <c r="N223" s="2"/>
      <c r="O223" s="2"/>
      <c r="P223" s="2"/>
      <c r="Q223" s="2"/>
    </row>
    <row r="224" spans="7:17" ht="18" customHeight="1">
      <c r="G224" s="2"/>
      <c r="N224" s="2"/>
      <c r="O224" s="2"/>
      <c r="P224" s="2"/>
      <c r="Q224" s="2"/>
    </row>
    <row r="225" spans="7:17" ht="18" customHeight="1">
      <c r="G225" s="2"/>
      <c r="N225" s="2"/>
      <c r="O225" s="2"/>
      <c r="P225" s="2"/>
      <c r="Q225" s="2"/>
    </row>
    <row r="226" spans="7:17" ht="18" customHeight="1">
      <c r="G226" s="2"/>
      <c r="N226" s="2"/>
      <c r="O226" s="2"/>
      <c r="P226" s="2"/>
      <c r="Q226" s="2"/>
    </row>
    <row r="227" spans="7:17" ht="18" customHeight="1">
      <c r="G227" s="2"/>
      <c r="N227" s="2"/>
      <c r="O227" s="2"/>
      <c r="P227" s="2"/>
      <c r="Q227" s="2"/>
    </row>
    <row r="228" spans="7:17" ht="18" customHeight="1">
      <c r="G228" s="2"/>
      <c r="N228" s="2"/>
      <c r="O228" s="2"/>
      <c r="P228" s="2"/>
      <c r="Q228" s="2"/>
    </row>
    <row r="229" spans="7:17" ht="18" customHeight="1">
      <c r="G229" s="2"/>
      <c r="N229" s="2"/>
      <c r="O229" s="2"/>
      <c r="P229" s="2"/>
      <c r="Q229" s="2"/>
    </row>
    <row r="230" spans="7:17" ht="18" customHeight="1">
      <c r="G230" s="2"/>
      <c r="N230" s="2"/>
      <c r="O230" s="2"/>
      <c r="P230" s="2"/>
      <c r="Q230" s="2"/>
    </row>
    <row r="231" spans="7:17" ht="18" customHeight="1">
      <c r="G231" s="2"/>
      <c r="N231" s="2"/>
      <c r="O231" s="2"/>
      <c r="P231" s="2"/>
      <c r="Q231" s="2"/>
    </row>
    <row r="232" spans="7:17" ht="18" customHeight="1">
      <c r="G232" s="2"/>
      <c r="N232" s="2"/>
      <c r="O232" s="2"/>
      <c r="P232" s="2"/>
      <c r="Q232" s="2"/>
    </row>
    <row r="233" spans="7:17" ht="18" customHeight="1">
      <c r="G233" s="2"/>
      <c r="N233" s="2"/>
      <c r="O233" s="2"/>
      <c r="P233" s="2"/>
      <c r="Q233" s="2"/>
    </row>
    <row r="234" spans="7:17" ht="18" customHeight="1">
      <c r="G234" s="2"/>
      <c r="N234" s="2"/>
      <c r="O234" s="2"/>
      <c r="P234" s="2"/>
      <c r="Q234" s="2"/>
    </row>
    <row r="235" spans="7:17" ht="18" customHeight="1">
      <c r="G235" s="2"/>
      <c r="N235" s="2"/>
      <c r="O235" s="2"/>
      <c r="P235" s="2"/>
      <c r="Q235" s="2"/>
    </row>
    <row r="236" spans="7:17" ht="18" customHeight="1">
      <c r="G236" s="2"/>
      <c r="N236" s="2"/>
      <c r="O236" s="2"/>
      <c r="P236" s="2"/>
      <c r="Q236" s="2"/>
    </row>
    <row r="237" spans="7:17" ht="18" customHeight="1">
      <c r="G237" s="2"/>
      <c r="N237" s="2"/>
      <c r="O237" s="2"/>
      <c r="P237" s="2"/>
      <c r="Q237" s="2"/>
    </row>
    <row r="238" spans="7:17" ht="18" customHeight="1">
      <c r="G238" s="2"/>
      <c r="N238" s="2"/>
      <c r="O238" s="2"/>
      <c r="P238" s="2"/>
      <c r="Q238" s="2"/>
    </row>
    <row r="239" spans="7:17" ht="18" customHeight="1">
      <c r="G239" s="2"/>
      <c r="N239" s="2"/>
      <c r="O239" s="2"/>
      <c r="P239" s="2"/>
      <c r="Q239" s="2"/>
    </row>
    <row r="240" spans="7:17" ht="18" customHeight="1">
      <c r="G240" s="2"/>
      <c r="N240" s="2"/>
      <c r="O240" s="2"/>
      <c r="P240" s="2"/>
      <c r="Q240" s="2"/>
    </row>
    <row r="241" spans="7:17" ht="18" customHeight="1">
      <c r="G241" s="2"/>
      <c r="N241" s="2"/>
      <c r="O241" s="2"/>
      <c r="P241" s="2"/>
      <c r="Q241" s="2"/>
    </row>
    <row r="242" spans="7:17" ht="18" customHeight="1">
      <c r="G242" s="2"/>
      <c r="N242" s="2"/>
      <c r="O242" s="2"/>
      <c r="P242" s="2"/>
      <c r="Q242" s="2"/>
    </row>
    <row r="243" spans="7:17" ht="18" customHeight="1">
      <c r="G243" s="2"/>
      <c r="N243" s="2"/>
      <c r="O243" s="2"/>
      <c r="P243" s="2"/>
      <c r="Q243" s="2"/>
    </row>
    <row r="244" spans="7:17" ht="18" customHeight="1">
      <c r="G244" s="2"/>
      <c r="N244" s="2"/>
      <c r="O244" s="2"/>
      <c r="P244" s="2"/>
      <c r="Q244" s="2"/>
    </row>
    <row r="245" spans="7:17" ht="18" customHeight="1">
      <c r="G245" s="2"/>
      <c r="N245" s="2"/>
      <c r="O245" s="2"/>
      <c r="P245" s="2"/>
      <c r="Q245" s="2"/>
    </row>
    <row r="246" spans="7:17" ht="18" customHeight="1">
      <c r="G246" s="2"/>
      <c r="N246" s="2"/>
      <c r="O246" s="2"/>
      <c r="P246" s="2"/>
      <c r="Q246" s="2"/>
    </row>
    <row r="247" spans="7:17" ht="18" customHeight="1">
      <c r="G247" s="2"/>
      <c r="N247" s="2"/>
      <c r="O247" s="2"/>
      <c r="P247" s="2"/>
      <c r="Q247" s="2"/>
    </row>
    <row r="248" spans="7:17" ht="18" customHeight="1">
      <c r="G248" s="2"/>
      <c r="N248" s="2"/>
      <c r="O248" s="2"/>
      <c r="P248" s="2"/>
      <c r="Q248" s="2"/>
    </row>
    <row r="249" spans="7:17" ht="18" customHeight="1">
      <c r="G249" s="2"/>
      <c r="N249" s="2"/>
      <c r="O249" s="2"/>
      <c r="P249" s="2"/>
      <c r="Q249" s="2"/>
    </row>
    <row r="250" spans="7:17" ht="18" customHeight="1">
      <c r="G250" s="2"/>
      <c r="N250" s="2"/>
      <c r="O250" s="2"/>
      <c r="P250" s="2"/>
      <c r="Q250" s="2"/>
    </row>
    <row r="251" spans="7:17" ht="18" customHeight="1">
      <c r="G251" s="2"/>
      <c r="N251" s="2"/>
      <c r="O251" s="2"/>
      <c r="P251" s="2"/>
      <c r="Q251" s="2"/>
    </row>
    <row r="252" spans="7:17" ht="18" customHeight="1">
      <c r="G252" s="2"/>
      <c r="N252" s="2"/>
      <c r="O252" s="2"/>
      <c r="P252" s="2"/>
      <c r="Q252" s="2"/>
    </row>
    <row r="253" spans="7:17" ht="18" customHeight="1">
      <c r="G253" s="2"/>
      <c r="N253" s="2"/>
      <c r="O253" s="2"/>
      <c r="P253" s="2"/>
      <c r="Q253" s="2"/>
    </row>
    <row r="254" spans="7:17" ht="18" customHeight="1">
      <c r="G254" s="2"/>
      <c r="N254" s="2"/>
      <c r="O254" s="2"/>
      <c r="P254" s="2"/>
      <c r="Q254" s="2"/>
    </row>
    <row r="255" spans="7:17" ht="18" customHeight="1">
      <c r="G255" s="2"/>
      <c r="N255" s="2"/>
      <c r="O255" s="2"/>
      <c r="P255" s="2"/>
      <c r="Q255" s="2"/>
    </row>
    <row r="256" spans="7:17" ht="18" customHeight="1">
      <c r="G256" s="2"/>
      <c r="N256" s="2"/>
      <c r="O256" s="2"/>
      <c r="P256" s="2"/>
      <c r="Q256" s="2"/>
    </row>
    <row r="257" spans="7:17" ht="18" customHeight="1">
      <c r="G257" s="2"/>
      <c r="N257" s="2"/>
      <c r="O257" s="2"/>
      <c r="P257" s="2"/>
      <c r="Q257" s="2"/>
    </row>
    <row r="258" spans="7:17" ht="18" customHeight="1">
      <c r="G258" s="2"/>
      <c r="N258" s="2"/>
      <c r="O258" s="2"/>
      <c r="P258" s="2"/>
      <c r="Q258" s="2"/>
    </row>
    <row r="259" spans="7:17" ht="18" customHeight="1">
      <c r="G259" s="2"/>
      <c r="N259" s="2"/>
      <c r="O259" s="2"/>
      <c r="P259" s="2"/>
      <c r="Q259" s="2"/>
    </row>
    <row r="260" spans="7:17" ht="18" customHeight="1">
      <c r="G260" s="2"/>
      <c r="N260" s="2"/>
      <c r="O260" s="2"/>
      <c r="P260" s="2"/>
      <c r="Q260" s="2"/>
    </row>
    <row r="261" spans="7:17" ht="18" customHeight="1">
      <c r="G261" s="2"/>
      <c r="N261" s="2"/>
      <c r="O261" s="2"/>
      <c r="P261" s="2"/>
      <c r="Q261" s="2"/>
    </row>
    <row r="262" spans="7:17" ht="18" customHeight="1">
      <c r="G262" s="2"/>
      <c r="N262" s="2"/>
      <c r="O262" s="2"/>
      <c r="P262" s="2"/>
      <c r="Q262" s="2"/>
    </row>
    <row r="263" spans="7:17" ht="18" customHeight="1">
      <c r="G263" s="2"/>
      <c r="N263" s="2"/>
      <c r="O263" s="2"/>
      <c r="P263" s="2"/>
      <c r="Q263" s="2"/>
    </row>
    <row r="264" spans="7:17" ht="18" customHeight="1">
      <c r="G264" s="2"/>
      <c r="N264" s="2"/>
      <c r="O264" s="2"/>
      <c r="P264" s="2"/>
      <c r="Q264" s="2"/>
    </row>
    <row r="265" spans="7:17" ht="18" customHeight="1">
      <c r="G265" s="2"/>
      <c r="N265" s="2"/>
      <c r="O265" s="2"/>
      <c r="P265" s="2"/>
      <c r="Q265" s="2"/>
    </row>
    <row r="266" spans="7:17" ht="18" customHeight="1">
      <c r="G266" s="2"/>
      <c r="N266" s="2"/>
      <c r="O266" s="2"/>
      <c r="P266" s="2"/>
      <c r="Q266" s="2"/>
    </row>
    <row r="267" spans="7:17" ht="18" customHeight="1">
      <c r="G267" s="2"/>
      <c r="N267" s="2"/>
      <c r="O267" s="2"/>
      <c r="P267" s="2"/>
      <c r="Q267" s="2"/>
    </row>
    <row r="268" spans="7:17" ht="18" customHeight="1">
      <c r="G268" s="2"/>
      <c r="N268" s="2"/>
      <c r="O268" s="2"/>
      <c r="P268" s="2"/>
      <c r="Q268" s="2"/>
    </row>
    <row r="269" spans="7:17" ht="18" customHeight="1">
      <c r="G269" s="2"/>
      <c r="N269" s="2"/>
      <c r="O269" s="2"/>
      <c r="P269" s="2"/>
      <c r="Q269" s="2"/>
    </row>
    <row r="270" spans="7:17" ht="18" customHeight="1">
      <c r="G270" s="2"/>
      <c r="N270" s="2"/>
      <c r="O270" s="2"/>
      <c r="P270" s="2"/>
      <c r="Q270" s="2"/>
    </row>
    <row r="271" spans="7:17" ht="18" customHeight="1">
      <c r="G271" s="2"/>
      <c r="N271" s="2"/>
      <c r="O271" s="2"/>
      <c r="P271" s="2"/>
      <c r="Q271" s="2"/>
    </row>
    <row r="272" spans="7:17" ht="18" customHeight="1">
      <c r="G272" s="2"/>
      <c r="N272" s="2"/>
      <c r="O272" s="2"/>
      <c r="P272" s="2"/>
      <c r="Q272" s="2"/>
    </row>
    <row r="273" spans="7:17" ht="18" customHeight="1">
      <c r="G273" s="2"/>
      <c r="N273" s="2"/>
      <c r="O273" s="2"/>
      <c r="P273" s="2"/>
      <c r="Q273" s="2"/>
    </row>
    <row r="274" spans="7:17" ht="18" customHeight="1">
      <c r="G274" s="2"/>
      <c r="N274" s="2"/>
      <c r="O274" s="2"/>
      <c r="P274" s="2"/>
      <c r="Q274" s="2"/>
    </row>
    <row r="275" spans="7:17" ht="18" customHeight="1">
      <c r="G275" s="2"/>
      <c r="N275" s="2"/>
      <c r="O275" s="2"/>
      <c r="P275" s="2"/>
      <c r="Q275" s="2"/>
    </row>
    <row r="276" spans="7:17" ht="18" customHeight="1">
      <c r="G276" s="2"/>
      <c r="N276" s="2"/>
      <c r="O276" s="2"/>
      <c r="P276" s="2"/>
      <c r="Q276" s="2"/>
    </row>
    <row r="277" spans="7:17" ht="18" customHeight="1">
      <c r="G277" s="2"/>
      <c r="N277" s="2"/>
      <c r="O277" s="2"/>
      <c r="P277" s="2"/>
      <c r="Q277" s="2"/>
    </row>
    <row r="278" spans="7:17" ht="18" customHeight="1">
      <c r="G278" s="2"/>
      <c r="N278" s="2"/>
      <c r="O278" s="2"/>
      <c r="P278" s="2"/>
      <c r="Q278" s="2"/>
    </row>
    <row r="279" spans="7:17" ht="18" customHeight="1">
      <c r="G279" s="2"/>
      <c r="N279" s="2"/>
      <c r="O279" s="2"/>
      <c r="P279" s="2"/>
      <c r="Q279" s="2"/>
    </row>
    <row r="280" spans="7:17" ht="18" customHeight="1">
      <c r="G280" s="2"/>
      <c r="N280" s="2"/>
      <c r="O280" s="2"/>
      <c r="P280" s="2"/>
      <c r="Q280" s="2"/>
    </row>
    <row r="281" spans="7:17" ht="18" customHeight="1">
      <c r="G281" s="2"/>
      <c r="N281" s="2"/>
      <c r="O281" s="2"/>
      <c r="P281" s="2"/>
      <c r="Q281" s="2"/>
    </row>
    <row r="282" spans="7:17" ht="18" customHeight="1">
      <c r="G282" s="2"/>
      <c r="N282" s="2"/>
      <c r="O282" s="2"/>
      <c r="P282" s="2"/>
      <c r="Q282" s="2"/>
    </row>
    <row r="283" spans="7:17" ht="18" customHeight="1">
      <c r="G283" s="2"/>
      <c r="N283" s="2"/>
      <c r="O283" s="2"/>
      <c r="P283" s="2"/>
      <c r="Q283" s="2"/>
    </row>
    <row r="284" spans="7:17" ht="18" customHeight="1">
      <c r="G284" s="2"/>
      <c r="N284" s="2"/>
      <c r="O284" s="2"/>
      <c r="P284" s="2"/>
      <c r="Q284" s="2"/>
    </row>
    <row r="285" spans="7:17" ht="18" customHeight="1">
      <c r="G285" s="2"/>
      <c r="N285" s="2"/>
      <c r="O285" s="2"/>
      <c r="P285" s="2"/>
      <c r="Q285" s="2"/>
    </row>
    <row r="286" spans="7:17" ht="18" customHeight="1">
      <c r="G286" s="2"/>
      <c r="N286" s="2"/>
      <c r="O286" s="2"/>
      <c r="P286" s="2"/>
      <c r="Q286" s="2"/>
    </row>
    <row r="287" spans="7:17" ht="18" customHeight="1">
      <c r="G287" s="2"/>
      <c r="N287" s="2"/>
      <c r="O287" s="2"/>
      <c r="P287" s="2"/>
      <c r="Q287" s="2"/>
    </row>
    <row r="288" spans="7:17" ht="18" customHeight="1">
      <c r="G288" s="2"/>
      <c r="N288" s="2"/>
      <c r="O288" s="2"/>
      <c r="P288" s="2"/>
      <c r="Q288" s="2"/>
    </row>
    <row r="289" spans="7:17" ht="18" customHeight="1">
      <c r="G289" s="2"/>
      <c r="N289" s="2"/>
      <c r="O289" s="2"/>
      <c r="P289" s="2"/>
      <c r="Q289" s="2"/>
    </row>
    <row r="290" spans="7:17" ht="18" customHeight="1">
      <c r="G290" s="2"/>
      <c r="N290" s="2"/>
      <c r="O290" s="2"/>
      <c r="P290" s="2"/>
      <c r="Q290" s="2"/>
    </row>
    <row r="291" spans="7:17" ht="18" customHeight="1">
      <c r="G291" s="2"/>
      <c r="N291" s="2"/>
      <c r="O291" s="2"/>
      <c r="P291" s="2"/>
      <c r="Q291" s="2"/>
    </row>
    <row r="292" spans="7:17" ht="18" customHeight="1">
      <c r="G292" s="2"/>
      <c r="N292" s="2"/>
      <c r="O292" s="2"/>
      <c r="P292" s="2"/>
      <c r="Q292" s="2"/>
    </row>
    <row r="293" spans="7:17" ht="18" customHeight="1">
      <c r="G293" s="2"/>
      <c r="N293" s="2"/>
      <c r="O293" s="2"/>
      <c r="P293" s="2"/>
      <c r="Q293" s="2"/>
    </row>
    <row r="294" spans="7:17" ht="18" customHeight="1">
      <c r="G294" s="2"/>
      <c r="N294" s="2"/>
      <c r="O294" s="2"/>
      <c r="P294" s="2"/>
      <c r="Q294" s="2"/>
    </row>
    <row r="295" spans="7:17" ht="18" customHeight="1">
      <c r="G295" s="2"/>
      <c r="N295" s="2"/>
      <c r="O295" s="2"/>
      <c r="P295" s="2"/>
      <c r="Q295" s="2"/>
    </row>
    <row r="296" spans="7:17" ht="18" customHeight="1">
      <c r="G296" s="2"/>
      <c r="N296" s="2"/>
      <c r="O296" s="2"/>
      <c r="P296" s="2"/>
      <c r="Q296" s="2"/>
    </row>
    <row r="297" spans="7:17" ht="18" customHeight="1">
      <c r="G297" s="2"/>
      <c r="N297" s="2"/>
      <c r="O297" s="2"/>
      <c r="P297" s="2"/>
      <c r="Q297" s="2"/>
    </row>
    <row r="298" spans="7:17" ht="18" customHeight="1">
      <c r="G298" s="2"/>
      <c r="N298" s="2"/>
      <c r="O298" s="2"/>
      <c r="P298" s="2"/>
      <c r="Q298" s="2"/>
    </row>
    <row r="299" spans="7:17" ht="18" customHeight="1">
      <c r="G299" s="2"/>
      <c r="N299" s="2"/>
      <c r="O299" s="2"/>
      <c r="P299" s="2"/>
      <c r="Q299" s="2"/>
    </row>
    <row r="300" spans="7:17" ht="18" customHeight="1">
      <c r="G300" s="2"/>
      <c r="N300" s="2"/>
      <c r="O300" s="2"/>
      <c r="P300" s="2"/>
      <c r="Q300" s="2"/>
    </row>
    <row r="301" spans="7:17" ht="18" customHeight="1">
      <c r="G301" s="2"/>
      <c r="N301" s="2"/>
      <c r="O301" s="2"/>
      <c r="P301" s="2"/>
      <c r="Q301" s="2"/>
    </row>
    <row r="302" spans="7:17" ht="18" customHeight="1">
      <c r="G302" s="2"/>
      <c r="N302" s="2"/>
      <c r="O302" s="2"/>
      <c r="P302" s="2"/>
      <c r="Q302" s="2"/>
    </row>
    <row r="303" spans="7:17" ht="18" customHeight="1">
      <c r="G303" s="2"/>
      <c r="N303" s="2"/>
      <c r="O303" s="2"/>
      <c r="P303" s="2"/>
      <c r="Q303" s="2"/>
    </row>
    <row r="304" spans="7:17" ht="18" customHeight="1">
      <c r="G304" s="2"/>
      <c r="N304" s="2"/>
      <c r="O304" s="2"/>
      <c r="P304" s="2"/>
      <c r="Q304" s="2"/>
    </row>
    <row r="305" spans="7:17" ht="18" customHeight="1">
      <c r="G305" s="2"/>
      <c r="N305" s="2"/>
      <c r="O305" s="2"/>
      <c r="P305" s="2"/>
      <c r="Q305" s="2"/>
    </row>
    <row r="306" spans="7:17" ht="18" customHeight="1">
      <c r="G306" s="2"/>
      <c r="N306" s="2"/>
      <c r="O306" s="2"/>
      <c r="P306" s="2"/>
      <c r="Q306" s="2"/>
    </row>
    <row r="307" spans="7:17" ht="18" customHeight="1">
      <c r="G307" s="2"/>
      <c r="N307" s="2"/>
      <c r="O307" s="2"/>
      <c r="P307" s="2"/>
      <c r="Q307" s="2"/>
    </row>
    <row r="308" spans="7:17" ht="18" customHeight="1">
      <c r="G308" s="2"/>
      <c r="N308" s="2"/>
      <c r="O308" s="2"/>
      <c r="P308" s="2"/>
      <c r="Q308" s="2"/>
    </row>
    <row r="309" spans="7:17" ht="18" customHeight="1">
      <c r="G309" s="2"/>
      <c r="N309" s="2"/>
      <c r="O309" s="2"/>
      <c r="P309" s="2"/>
      <c r="Q309" s="2"/>
    </row>
    <row r="310" spans="7:17" ht="18" customHeight="1">
      <c r="G310" s="2"/>
      <c r="N310" s="2"/>
      <c r="O310" s="2"/>
      <c r="P310" s="2"/>
      <c r="Q310" s="2"/>
    </row>
    <row r="311" spans="7:17" ht="18" customHeight="1">
      <c r="G311" s="2"/>
      <c r="N311" s="2"/>
      <c r="O311" s="2"/>
      <c r="P311" s="2"/>
      <c r="Q311" s="2"/>
    </row>
    <row r="312" spans="7:17" ht="18" customHeight="1">
      <c r="G312" s="2"/>
      <c r="N312" s="2"/>
      <c r="O312" s="2"/>
      <c r="P312" s="2"/>
      <c r="Q312" s="2"/>
    </row>
    <row r="313" spans="7:17" ht="18" customHeight="1">
      <c r="G313" s="2"/>
      <c r="N313" s="2"/>
      <c r="O313" s="2"/>
      <c r="P313" s="2"/>
      <c r="Q313" s="2"/>
    </row>
    <row r="314" spans="7:17" ht="18" customHeight="1">
      <c r="G314" s="2"/>
      <c r="N314" s="2"/>
      <c r="O314" s="2"/>
      <c r="P314" s="2"/>
      <c r="Q314" s="2"/>
    </row>
    <row r="315" spans="7:17" ht="18" customHeight="1">
      <c r="G315" s="2"/>
      <c r="N315" s="2"/>
      <c r="O315" s="2"/>
      <c r="P315" s="2"/>
      <c r="Q315" s="2"/>
    </row>
    <row r="316" spans="7:17" ht="18" customHeight="1">
      <c r="G316" s="2"/>
      <c r="N316" s="2"/>
      <c r="O316" s="2"/>
      <c r="P316" s="2"/>
      <c r="Q316" s="2"/>
    </row>
    <row r="317" spans="7:17" ht="18" customHeight="1">
      <c r="G317" s="2"/>
      <c r="N317" s="2"/>
      <c r="O317" s="2"/>
      <c r="P317" s="2"/>
      <c r="Q317" s="2"/>
    </row>
    <row r="318" spans="7:17" ht="18" customHeight="1">
      <c r="G318" s="2"/>
      <c r="N318" s="2"/>
      <c r="O318" s="2"/>
      <c r="P318" s="2"/>
      <c r="Q318" s="2"/>
    </row>
    <row r="319" spans="7:17" ht="18" customHeight="1">
      <c r="G319" s="2"/>
      <c r="N319" s="2"/>
      <c r="O319" s="2"/>
      <c r="P319" s="2"/>
      <c r="Q319" s="2"/>
    </row>
    <row r="320" spans="7:17" ht="18" customHeight="1">
      <c r="G320" s="2"/>
      <c r="N320" s="2"/>
      <c r="O320" s="2"/>
      <c r="P320" s="2"/>
      <c r="Q320" s="2"/>
    </row>
    <row r="321" spans="7:17" ht="18" customHeight="1">
      <c r="G321" s="2"/>
      <c r="N321" s="2"/>
      <c r="O321" s="2"/>
      <c r="P321" s="2"/>
      <c r="Q321" s="2"/>
    </row>
    <row r="322" spans="7:17" ht="18" customHeight="1">
      <c r="G322" s="2"/>
      <c r="N322" s="2"/>
      <c r="O322" s="2"/>
      <c r="P322" s="2"/>
      <c r="Q322" s="2"/>
    </row>
    <row r="323" spans="7:17" ht="18" customHeight="1">
      <c r="G323" s="2"/>
      <c r="N323" s="2"/>
      <c r="O323" s="2"/>
      <c r="P323" s="2"/>
      <c r="Q323" s="2"/>
    </row>
    <row r="324" spans="7:17" ht="18" customHeight="1">
      <c r="G324" s="2"/>
      <c r="N324" s="2"/>
      <c r="O324" s="2"/>
      <c r="P324" s="2"/>
      <c r="Q324" s="2"/>
    </row>
    <row r="325" spans="7:17" ht="18" customHeight="1">
      <c r="G325" s="2"/>
      <c r="N325" s="2"/>
      <c r="O325" s="2"/>
      <c r="P325" s="2"/>
      <c r="Q325" s="2"/>
    </row>
    <row r="326" spans="7:17" ht="18" customHeight="1">
      <c r="G326" s="2"/>
      <c r="N326" s="2"/>
      <c r="O326" s="2"/>
      <c r="P326" s="2"/>
      <c r="Q326" s="2"/>
    </row>
    <row r="327" spans="7:17" ht="18" customHeight="1">
      <c r="G327" s="2"/>
      <c r="N327" s="2"/>
      <c r="O327" s="2"/>
      <c r="P327" s="2"/>
      <c r="Q327" s="2"/>
    </row>
    <row r="328" spans="7:17" ht="18" customHeight="1">
      <c r="G328" s="2"/>
      <c r="N328" s="2"/>
      <c r="O328" s="2"/>
      <c r="P328" s="2"/>
      <c r="Q328" s="2"/>
    </row>
    <row r="329" spans="7:17" ht="18" customHeight="1">
      <c r="G329" s="2"/>
      <c r="N329" s="2"/>
      <c r="O329" s="2"/>
      <c r="P329" s="2"/>
      <c r="Q329" s="2"/>
    </row>
    <row r="330" spans="7:17" ht="18" customHeight="1">
      <c r="G330" s="2"/>
      <c r="N330" s="2"/>
      <c r="O330" s="2"/>
      <c r="P330" s="2"/>
      <c r="Q330" s="2"/>
    </row>
    <row r="331" spans="7:17" ht="18" customHeight="1">
      <c r="G331" s="2"/>
      <c r="N331" s="2"/>
      <c r="O331" s="2"/>
      <c r="P331" s="2"/>
      <c r="Q331" s="2"/>
    </row>
    <row r="332" spans="7:17" ht="18" customHeight="1">
      <c r="G332" s="2"/>
      <c r="N332" s="2"/>
      <c r="O332" s="2"/>
      <c r="P332" s="2"/>
      <c r="Q332" s="2"/>
    </row>
    <row r="333" spans="7:17" ht="18" customHeight="1">
      <c r="G333" s="2"/>
      <c r="N333" s="2"/>
      <c r="O333" s="2"/>
      <c r="P333" s="2"/>
      <c r="Q333" s="2"/>
    </row>
    <row r="334" spans="7:17" ht="18" customHeight="1">
      <c r="G334" s="2"/>
      <c r="N334" s="2"/>
      <c r="O334" s="2"/>
      <c r="P334" s="2"/>
      <c r="Q334" s="2"/>
    </row>
    <row r="335" spans="7:17" ht="18" customHeight="1">
      <c r="G335" s="2"/>
      <c r="N335" s="2"/>
      <c r="O335" s="2"/>
      <c r="P335" s="2"/>
      <c r="Q335" s="2"/>
    </row>
    <row r="336" spans="7:17" ht="18" customHeight="1">
      <c r="G336" s="2"/>
      <c r="N336" s="2"/>
      <c r="O336" s="2"/>
      <c r="P336" s="2"/>
      <c r="Q336" s="2"/>
    </row>
    <row r="337" spans="7:17" ht="18" customHeight="1">
      <c r="G337" s="2"/>
      <c r="N337" s="2"/>
      <c r="O337" s="2"/>
      <c r="P337" s="2"/>
      <c r="Q337" s="2"/>
    </row>
    <row r="338" spans="7:17" ht="18" customHeight="1">
      <c r="G338" s="2"/>
      <c r="N338" s="2"/>
      <c r="O338" s="2"/>
      <c r="P338" s="2"/>
      <c r="Q338" s="2"/>
    </row>
    <row r="339" spans="7:17" ht="18" customHeight="1">
      <c r="G339" s="2"/>
      <c r="N339" s="2"/>
      <c r="O339" s="2"/>
      <c r="P339" s="2"/>
      <c r="Q339" s="2"/>
    </row>
    <row r="340" spans="7:17" ht="18" customHeight="1">
      <c r="G340" s="2"/>
      <c r="N340" s="2"/>
      <c r="O340" s="2"/>
      <c r="P340" s="2"/>
      <c r="Q340" s="2"/>
    </row>
    <row r="341" spans="7:17" ht="18" customHeight="1">
      <c r="G341" s="2"/>
      <c r="N341" s="2"/>
      <c r="O341" s="2"/>
      <c r="P341" s="2"/>
      <c r="Q341" s="2"/>
    </row>
    <row r="342" spans="7:17" ht="18" customHeight="1">
      <c r="G342" s="2"/>
      <c r="N342" s="2"/>
      <c r="O342" s="2"/>
      <c r="P342" s="2"/>
      <c r="Q342" s="2"/>
    </row>
    <row r="343" spans="7:17" ht="18" customHeight="1">
      <c r="G343" s="2"/>
      <c r="N343" s="2"/>
      <c r="O343" s="2"/>
      <c r="P343" s="2"/>
      <c r="Q343" s="2"/>
    </row>
    <row r="344" spans="7:17" ht="18" customHeight="1">
      <c r="G344" s="2"/>
      <c r="N344" s="2"/>
      <c r="O344" s="2"/>
      <c r="P344" s="2"/>
      <c r="Q344" s="2"/>
    </row>
    <row r="345" spans="7:17" ht="18" customHeight="1">
      <c r="G345" s="2"/>
      <c r="N345" s="2"/>
      <c r="O345" s="2"/>
      <c r="P345" s="2"/>
      <c r="Q345" s="2"/>
    </row>
    <row r="346" spans="7:17" ht="18" customHeight="1">
      <c r="G346" s="2"/>
      <c r="N346" s="2"/>
      <c r="O346" s="2"/>
      <c r="P346" s="2"/>
      <c r="Q346" s="2"/>
    </row>
    <row r="347" spans="7:17" ht="18" customHeight="1">
      <c r="G347" s="2"/>
      <c r="N347" s="2"/>
      <c r="O347" s="2"/>
      <c r="P347" s="2"/>
      <c r="Q347" s="2"/>
    </row>
    <row r="348" spans="7:17" ht="18" customHeight="1">
      <c r="G348" s="2"/>
      <c r="N348" s="2"/>
      <c r="O348" s="2"/>
      <c r="P348" s="2"/>
      <c r="Q348" s="2"/>
    </row>
    <row r="349" spans="7:17" ht="18" customHeight="1">
      <c r="G349" s="2"/>
      <c r="N349" s="2"/>
      <c r="O349" s="2"/>
      <c r="P349" s="2"/>
      <c r="Q349" s="2"/>
    </row>
    <row r="350" spans="7:17" ht="18" customHeight="1">
      <c r="G350" s="2"/>
      <c r="N350" s="2"/>
      <c r="O350" s="2"/>
      <c r="P350" s="2"/>
      <c r="Q350" s="2"/>
    </row>
    <row r="351" spans="7:17" ht="18" customHeight="1">
      <c r="G351" s="2"/>
      <c r="N351" s="2"/>
      <c r="O351" s="2"/>
      <c r="P351" s="2"/>
      <c r="Q351" s="2"/>
    </row>
    <row r="352" spans="7:17" ht="18" customHeight="1">
      <c r="G352" s="2"/>
      <c r="N352" s="2"/>
      <c r="O352" s="2"/>
      <c r="P352" s="2"/>
      <c r="Q352" s="2"/>
    </row>
    <row r="353" spans="7:17" ht="18" customHeight="1">
      <c r="G353" s="2"/>
      <c r="N353" s="2"/>
      <c r="O353" s="2"/>
      <c r="P353" s="2"/>
      <c r="Q353" s="2"/>
    </row>
    <row r="354" spans="7:17" ht="18" customHeight="1">
      <c r="G354" s="2"/>
      <c r="N354" s="2"/>
      <c r="O354" s="2"/>
      <c r="P354" s="2"/>
      <c r="Q354" s="2"/>
    </row>
    <row r="355" spans="7:17" ht="18" customHeight="1">
      <c r="G355" s="2"/>
      <c r="N355" s="2"/>
      <c r="O355" s="2"/>
      <c r="P355" s="2"/>
      <c r="Q355" s="2"/>
    </row>
    <row r="356" spans="7:17" ht="18" customHeight="1">
      <c r="G356" s="2"/>
      <c r="N356" s="2"/>
      <c r="O356" s="2"/>
      <c r="P356" s="2"/>
      <c r="Q356" s="2"/>
    </row>
    <row r="357" spans="7:17" ht="18" customHeight="1">
      <c r="G357" s="2"/>
      <c r="N357" s="2"/>
      <c r="O357" s="2"/>
      <c r="P357" s="2"/>
      <c r="Q357" s="2"/>
    </row>
    <row r="358" spans="7:17" ht="18" customHeight="1">
      <c r="G358" s="2"/>
      <c r="N358" s="2"/>
      <c r="O358" s="2"/>
      <c r="P358" s="2"/>
      <c r="Q358" s="2"/>
    </row>
    <row r="359" spans="7:17" ht="18" customHeight="1">
      <c r="G359" s="2"/>
      <c r="N359" s="2"/>
      <c r="O359" s="2"/>
      <c r="P359" s="2"/>
      <c r="Q359" s="2"/>
    </row>
    <row r="360" spans="7:17" ht="18" customHeight="1">
      <c r="G360" s="2"/>
      <c r="N360" s="2"/>
      <c r="O360" s="2"/>
      <c r="P360" s="2"/>
      <c r="Q360" s="2"/>
    </row>
    <row r="361" spans="7:17" ht="18" customHeight="1">
      <c r="G361" s="2"/>
      <c r="N361" s="2"/>
      <c r="O361" s="2"/>
      <c r="P361" s="2"/>
      <c r="Q361" s="2"/>
    </row>
    <row r="362" spans="7:17" ht="18" customHeight="1">
      <c r="G362" s="2"/>
      <c r="N362" s="2"/>
      <c r="O362" s="2"/>
      <c r="P362" s="2"/>
      <c r="Q362" s="2"/>
    </row>
    <row r="363" spans="7:17" ht="18" customHeight="1">
      <c r="G363" s="2"/>
      <c r="N363" s="2"/>
      <c r="O363" s="2"/>
      <c r="P363" s="2"/>
      <c r="Q363" s="2"/>
    </row>
    <row r="364" spans="7:17" ht="18" customHeight="1">
      <c r="G364" s="2"/>
      <c r="N364" s="2"/>
      <c r="O364" s="2"/>
      <c r="P364" s="2"/>
      <c r="Q364" s="2"/>
    </row>
    <row r="365" spans="7:17" ht="18" customHeight="1">
      <c r="G365" s="2"/>
      <c r="N365" s="2"/>
      <c r="O365" s="2"/>
      <c r="P365" s="2"/>
      <c r="Q365" s="2"/>
    </row>
    <row r="366" spans="7:17" ht="18" customHeight="1">
      <c r="G366" s="2"/>
      <c r="N366" s="2"/>
      <c r="O366" s="2"/>
      <c r="P366" s="2"/>
      <c r="Q366" s="2"/>
    </row>
    <row r="367" spans="7:17" ht="18" customHeight="1">
      <c r="G367" s="2"/>
      <c r="N367" s="2"/>
      <c r="O367" s="2"/>
      <c r="P367" s="2"/>
      <c r="Q367" s="2"/>
    </row>
    <row r="368" spans="7:17" ht="18" customHeight="1">
      <c r="G368" s="2"/>
      <c r="N368" s="2"/>
      <c r="O368" s="2"/>
      <c r="P368" s="2"/>
      <c r="Q368" s="2"/>
    </row>
    <row r="369" spans="7:17" ht="18" customHeight="1">
      <c r="G369" s="2"/>
      <c r="N369" s="2"/>
      <c r="O369" s="2"/>
      <c r="P369" s="2"/>
      <c r="Q369" s="2"/>
    </row>
    <row r="370" spans="7:17" ht="18" customHeight="1">
      <c r="G370" s="2"/>
      <c r="N370" s="2"/>
      <c r="O370" s="2"/>
      <c r="P370" s="2"/>
      <c r="Q370" s="2"/>
    </row>
    <row r="371" spans="7:17" ht="18" customHeight="1">
      <c r="G371" s="2"/>
      <c r="N371" s="2"/>
      <c r="O371" s="2"/>
      <c r="P371" s="2"/>
      <c r="Q371" s="2"/>
    </row>
    <row r="372" spans="7:17" ht="18" customHeight="1">
      <c r="G372" s="2"/>
      <c r="N372" s="2"/>
      <c r="O372" s="2"/>
      <c r="P372" s="2"/>
      <c r="Q372" s="2"/>
    </row>
    <row r="373" spans="7:17" ht="18" customHeight="1">
      <c r="G373" s="2"/>
      <c r="N373" s="2"/>
      <c r="O373" s="2"/>
      <c r="P373" s="2"/>
      <c r="Q373" s="2"/>
    </row>
    <row r="374" spans="7:17" ht="18" customHeight="1">
      <c r="G374" s="2"/>
      <c r="N374" s="2"/>
      <c r="O374" s="2"/>
      <c r="P374" s="2"/>
      <c r="Q374" s="2"/>
    </row>
    <row r="375" spans="7:17" ht="18" customHeight="1">
      <c r="G375" s="2"/>
      <c r="N375" s="2"/>
      <c r="O375" s="2"/>
      <c r="P375" s="2"/>
      <c r="Q375" s="2"/>
    </row>
    <row r="376" spans="7:17" ht="18" customHeight="1">
      <c r="G376" s="2"/>
      <c r="N376" s="2"/>
      <c r="O376" s="2"/>
      <c r="P376" s="2"/>
      <c r="Q376" s="2"/>
    </row>
    <row r="377" spans="7:17" ht="18" customHeight="1">
      <c r="G377" s="2"/>
      <c r="N377" s="2"/>
      <c r="O377" s="2"/>
      <c r="P377" s="2"/>
      <c r="Q377" s="2"/>
    </row>
    <row r="378" spans="7:17" ht="18" customHeight="1">
      <c r="G378" s="2"/>
      <c r="N378" s="2"/>
      <c r="O378" s="2"/>
      <c r="P378" s="2"/>
      <c r="Q378" s="2"/>
    </row>
    <row r="379" spans="7:17" ht="18" customHeight="1">
      <c r="G379" s="2"/>
      <c r="N379" s="2"/>
      <c r="O379" s="2"/>
      <c r="P379" s="2"/>
      <c r="Q379" s="2"/>
    </row>
    <row r="380" spans="7:17" ht="18" customHeight="1">
      <c r="G380" s="2"/>
      <c r="N380" s="2"/>
      <c r="O380" s="2"/>
      <c r="P380" s="2"/>
      <c r="Q380" s="2"/>
    </row>
    <row r="381" spans="7:17" ht="18" customHeight="1">
      <c r="G381" s="2"/>
      <c r="N381" s="2"/>
      <c r="O381" s="2"/>
      <c r="P381" s="2"/>
      <c r="Q381" s="2"/>
    </row>
    <row r="382" spans="7:17" ht="18" customHeight="1">
      <c r="G382" s="2"/>
      <c r="N382" s="2"/>
      <c r="O382" s="2"/>
      <c r="P382" s="2"/>
      <c r="Q382" s="2"/>
    </row>
    <row r="383" spans="7:17" ht="18" customHeight="1">
      <c r="G383" s="2"/>
      <c r="N383" s="2"/>
      <c r="O383" s="2"/>
      <c r="P383" s="2"/>
      <c r="Q383" s="2"/>
    </row>
    <row r="384" spans="7:17" ht="18" customHeight="1">
      <c r="G384" s="2"/>
      <c r="N384" s="2"/>
      <c r="O384" s="2"/>
      <c r="P384" s="2"/>
      <c r="Q384" s="2"/>
    </row>
    <row r="385" spans="7:17" ht="18" customHeight="1">
      <c r="G385" s="2"/>
      <c r="N385" s="2"/>
      <c r="O385" s="2"/>
      <c r="P385" s="2"/>
      <c r="Q385" s="2"/>
    </row>
    <row r="386" spans="7:17" ht="18" customHeight="1">
      <c r="G386" s="2"/>
      <c r="N386" s="2"/>
      <c r="O386" s="2"/>
      <c r="P386" s="2"/>
      <c r="Q386" s="2"/>
    </row>
    <row r="387" spans="7:17" ht="18" customHeight="1">
      <c r="G387" s="2"/>
      <c r="N387" s="2"/>
      <c r="O387" s="2"/>
      <c r="P387" s="2"/>
      <c r="Q387" s="2"/>
    </row>
    <row r="388" spans="7:17" ht="18" customHeight="1">
      <c r="G388" s="2"/>
      <c r="N388" s="2"/>
      <c r="O388" s="2"/>
      <c r="P388" s="2"/>
      <c r="Q388" s="2"/>
    </row>
    <row r="389" spans="7:17" ht="18" customHeight="1">
      <c r="G389" s="2"/>
      <c r="N389" s="2"/>
      <c r="O389" s="2"/>
      <c r="P389" s="2"/>
      <c r="Q389" s="2"/>
    </row>
    <row r="390" spans="7:17" ht="18" customHeight="1">
      <c r="G390" s="2"/>
      <c r="N390" s="2"/>
      <c r="O390" s="2"/>
      <c r="P390" s="2"/>
      <c r="Q390" s="2"/>
    </row>
    <row r="391" spans="7:17" ht="18" customHeight="1">
      <c r="G391" s="2"/>
      <c r="N391" s="2"/>
      <c r="O391" s="2"/>
      <c r="P391" s="2"/>
      <c r="Q391" s="2"/>
    </row>
    <row r="392" spans="7:17" ht="18" customHeight="1">
      <c r="G392" s="2"/>
      <c r="N392" s="2"/>
      <c r="O392" s="2"/>
      <c r="P392" s="2"/>
      <c r="Q392" s="2"/>
    </row>
    <row r="393" spans="7:17" ht="18" customHeight="1">
      <c r="G393" s="2"/>
      <c r="N393" s="2"/>
      <c r="O393" s="2"/>
      <c r="P393" s="2"/>
      <c r="Q393" s="2"/>
    </row>
    <row r="394" spans="7:17" ht="18" customHeight="1">
      <c r="G394" s="2"/>
      <c r="N394" s="2"/>
      <c r="O394" s="2"/>
      <c r="P394" s="2"/>
      <c r="Q394" s="2"/>
    </row>
    <row r="395" spans="7:17" ht="18" customHeight="1">
      <c r="G395" s="2"/>
      <c r="N395" s="2"/>
      <c r="O395" s="2"/>
      <c r="P395" s="2"/>
      <c r="Q395" s="2"/>
    </row>
    <row r="396" spans="7:17" ht="18" customHeight="1">
      <c r="G396" s="2"/>
      <c r="N396" s="2"/>
      <c r="O396" s="2"/>
      <c r="P396" s="2"/>
      <c r="Q396" s="2"/>
    </row>
    <row r="397" spans="7:17" ht="18" customHeight="1">
      <c r="G397" s="2"/>
      <c r="N397" s="2"/>
      <c r="O397" s="2"/>
      <c r="P397" s="2"/>
      <c r="Q397" s="2"/>
    </row>
    <row r="398" spans="7:17" ht="18" customHeight="1">
      <c r="G398" s="2"/>
      <c r="N398" s="2"/>
      <c r="O398" s="2"/>
      <c r="P398" s="2"/>
      <c r="Q398" s="2"/>
    </row>
    <row r="399" spans="7:17" ht="18" customHeight="1">
      <c r="G399" s="2"/>
      <c r="N399" s="2"/>
      <c r="O399" s="2"/>
      <c r="P399" s="2"/>
      <c r="Q399" s="2"/>
    </row>
    <row r="400" spans="7:17" ht="18" customHeight="1">
      <c r="G400" s="2"/>
      <c r="N400" s="2"/>
      <c r="O400" s="2"/>
      <c r="P400" s="2"/>
      <c r="Q400" s="2"/>
    </row>
    <row r="401" spans="7:17" ht="18" customHeight="1">
      <c r="G401" s="2"/>
      <c r="N401" s="2"/>
      <c r="O401" s="2"/>
      <c r="P401" s="2"/>
      <c r="Q401" s="2"/>
    </row>
    <row r="402" spans="7:17" ht="18" customHeight="1">
      <c r="G402" s="2"/>
      <c r="N402" s="2"/>
      <c r="O402" s="2"/>
      <c r="P402" s="2"/>
      <c r="Q402" s="2"/>
    </row>
    <row r="403" spans="7:17" ht="18" customHeight="1">
      <c r="G403" s="2"/>
      <c r="N403" s="2"/>
      <c r="O403" s="2"/>
      <c r="P403" s="2"/>
      <c r="Q403" s="2"/>
    </row>
    <row r="404" spans="7:17" ht="18" customHeight="1">
      <c r="G404" s="2"/>
      <c r="N404" s="2"/>
      <c r="O404" s="2"/>
      <c r="P404" s="2"/>
      <c r="Q404" s="2"/>
    </row>
    <row r="405" spans="7:17" ht="18" customHeight="1">
      <c r="G405" s="2"/>
      <c r="N405" s="2"/>
      <c r="O405" s="2"/>
      <c r="P405" s="2"/>
      <c r="Q405" s="2"/>
    </row>
    <row r="406" spans="7:17" ht="18" customHeight="1">
      <c r="G406" s="2"/>
      <c r="N406" s="2"/>
      <c r="O406" s="2"/>
      <c r="P406" s="2"/>
      <c r="Q406" s="2"/>
    </row>
    <row r="407" spans="7:17" ht="18" customHeight="1">
      <c r="G407" s="2"/>
      <c r="N407" s="2"/>
      <c r="O407" s="2"/>
      <c r="P407" s="2"/>
      <c r="Q407" s="2"/>
    </row>
    <row r="408" spans="7:17" ht="18" customHeight="1">
      <c r="G408" s="2"/>
      <c r="N408" s="2"/>
      <c r="O408" s="2"/>
      <c r="P408" s="2"/>
      <c r="Q408" s="2"/>
    </row>
    <row r="409" spans="7:17" ht="18" customHeight="1">
      <c r="G409" s="2"/>
      <c r="N409" s="2"/>
      <c r="O409" s="2"/>
      <c r="P409" s="2"/>
      <c r="Q409" s="2"/>
    </row>
    <row r="410" spans="7:17" ht="18" customHeight="1">
      <c r="G410" s="2"/>
      <c r="N410" s="2"/>
      <c r="O410" s="2"/>
      <c r="P410" s="2"/>
      <c r="Q410" s="2"/>
    </row>
    <row r="411" spans="7:17" ht="18" customHeight="1">
      <c r="G411" s="2"/>
      <c r="N411" s="2"/>
      <c r="O411" s="2"/>
      <c r="P411" s="2"/>
      <c r="Q411" s="2"/>
    </row>
    <row r="412" spans="7:17" ht="18" customHeight="1">
      <c r="G412" s="2"/>
      <c r="N412" s="2"/>
      <c r="O412" s="2"/>
      <c r="P412" s="2"/>
      <c r="Q412" s="2"/>
    </row>
    <row r="413" spans="7:17" ht="18" customHeight="1">
      <c r="G413" s="2"/>
      <c r="N413" s="2"/>
      <c r="O413" s="2"/>
      <c r="P413" s="2"/>
      <c r="Q413" s="2"/>
    </row>
    <row r="414" spans="7:17" ht="18" customHeight="1">
      <c r="G414" s="2"/>
      <c r="N414" s="2"/>
      <c r="O414" s="2"/>
      <c r="P414" s="2"/>
      <c r="Q414" s="2"/>
    </row>
    <row r="415" spans="7:17" ht="18" customHeight="1">
      <c r="G415" s="2"/>
      <c r="N415" s="2"/>
      <c r="O415" s="2"/>
      <c r="P415" s="2"/>
      <c r="Q415" s="2"/>
    </row>
    <row r="416" spans="7:17" ht="18" customHeight="1">
      <c r="G416" s="2"/>
      <c r="N416" s="2"/>
      <c r="O416" s="2"/>
      <c r="P416" s="2"/>
      <c r="Q416" s="2"/>
    </row>
    <row r="417" spans="7:17" ht="18" customHeight="1">
      <c r="G417" s="2"/>
      <c r="N417" s="2"/>
      <c r="O417" s="2"/>
      <c r="P417" s="2"/>
      <c r="Q417" s="2"/>
    </row>
    <row r="418" spans="7:17" ht="18" customHeight="1">
      <c r="G418" s="2"/>
      <c r="N418" s="2"/>
      <c r="O418" s="2"/>
      <c r="P418" s="2"/>
      <c r="Q418" s="2"/>
    </row>
    <row r="419" spans="7:17" ht="18" customHeight="1">
      <c r="G419" s="2"/>
      <c r="N419" s="2"/>
      <c r="O419" s="2"/>
      <c r="P419" s="2"/>
      <c r="Q419" s="2"/>
    </row>
    <row r="420" spans="7:17" ht="18" customHeight="1">
      <c r="G420" s="2"/>
      <c r="N420" s="2"/>
      <c r="O420" s="2"/>
      <c r="P420" s="2"/>
      <c r="Q420" s="2"/>
    </row>
    <row r="421" spans="7:17" ht="18" customHeight="1">
      <c r="G421" s="2"/>
      <c r="N421" s="2"/>
      <c r="O421" s="2"/>
      <c r="P421" s="2"/>
      <c r="Q421" s="2"/>
    </row>
    <row r="422" spans="7:17" ht="18" customHeight="1">
      <c r="G422" s="2"/>
      <c r="N422" s="2"/>
      <c r="O422" s="2"/>
      <c r="P422" s="2"/>
      <c r="Q422" s="2"/>
    </row>
    <row r="423" spans="7:17" ht="18" customHeight="1">
      <c r="G423" s="2"/>
      <c r="N423" s="2"/>
      <c r="O423" s="2"/>
      <c r="P423" s="2"/>
      <c r="Q423" s="2"/>
    </row>
    <row r="424" spans="7:17" ht="18" customHeight="1">
      <c r="G424" s="2"/>
      <c r="N424" s="2"/>
      <c r="O424" s="2"/>
      <c r="P424" s="2"/>
      <c r="Q424" s="2"/>
    </row>
    <row r="425" spans="7:17" ht="18" customHeight="1">
      <c r="G425" s="2"/>
      <c r="N425" s="2"/>
      <c r="O425" s="2"/>
      <c r="P425" s="2"/>
      <c r="Q425" s="2"/>
    </row>
    <row r="426" spans="7:17" ht="18" customHeight="1">
      <c r="G426" s="2"/>
      <c r="N426" s="2"/>
      <c r="O426" s="2"/>
      <c r="P426" s="2"/>
      <c r="Q426" s="2"/>
    </row>
    <row r="427" spans="7:17">
      <c r="G427" s="2"/>
      <c r="N427" s="2"/>
      <c r="O427" s="2"/>
      <c r="P427" s="2"/>
      <c r="Q427" s="2"/>
    </row>
    <row r="428" spans="7:17">
      <c r="G428" s="2"/>
      <c r="N428" s="2"/>
      <c r="O428" s="2"/>
      <c r="P428" s="2"/>
      <c r="Q428" s="2"/>
    </row>
    <row r="429" spans="7:17">
      <c r="G429" s="2"/>
      <c r="N429" s="2"/>
      <c r="O429" s="2"/>
      <c r="P429" s="2"/>
      <c r="Q429" s="2"/>
    </row>
    <row r="430" spans="7:17">
      <c r="G430" s="2"/>
      <c r="N430" s="2"/>
      <c r="O430" s="2"/>
      <c r="P430" s="2"/>
      <c r="Q430" s="2"/>
    </row>
    <row r="431" spans="7:17">
      <c r="G431" s="2"/>
      <c r="N431" s="2"/>
      <c r="O431" s="2"/>
      <c r="P431" s="2"/>
      <c r="Q431" s="2"/>
    </row>
    <row r="432" spans="7:17">
      <c r="G432" s="2"/>
      <c r="N432" s="2"/>
      <c r="O432" s="2"/>
      <c r="P432" s="2"/>
      <c r="Q432" s="2"/>
    </row>
    <row r="433" spans="7:17">
      <c r="G433" s="2"/>
      <c r="N433" s="2"/>
      <c r="O433" s="2"/>
      <c r="P433" s="2"/>
      <c r="Q433" s="2"/>
    </row>
    <row r="434" spans="7:17">
      <c r="G434" s="2"/>
      <c r="N434" s="2"/>
      <c r="O434" s="2"/>
      <c r="P434" s="2"/>
      <c r="Q434" s="2"/>
    </row>
  </sheetData>
  <autoFilter ref="J10:O23" xr:uid="{88044504-E159-45AF-9529-E9165FF3A84E}">
    <sortState xmlns:xlrd2="http://schemas.microsoft.com/office/spreadsheetml/2017/richdata2" ref="J11:O23">
      <sortCondition descending="1" ref="K10:K23"/>
    </sortState>
  </autoFilter>
  <mergeCells count="47">
    <mergeCell ref="G27:G28"/>
    <mergeCell ref="H27:H28"/>
    <mergeCell ref="B30:H30"/>
    <mergeCell ref="J30:T30"/>
    <mergeCell ref="B27:B28"/>
    <mergeCell ref="C27:C28"/>
    <mergeCell ref="D27:D28"/>
    <mergeCell ref="E27:E28"/>
    <mergeCell ref="F27:F28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</mergeCells>
  <phoneticPr fontId="3" type="noConversion"/>
  <conditionalFormatting sqref="B11:H11 B14:H14 B17:H17 B20:H20 B23:H23 B26:H26">
    <cfRule type="expression" dxfId="21" priority="2">
      <formula>MONTH(B11)&lt;&gt;$A$2</formula>
    </cfRule>
  </conditionalFormatting>
  <conditionalFormatting sqref="B11:H28">
    <cfRule type="expression" dxfId="20" priority="1">
      <formula>B11="무지출"</formula>
    </cfRule>
  </conditionalFormatting>
  <conditionalFormatting sqref="S58:S78 S81:S145">
    <cfRule type="expression" dxfId="19" priority="3">
      <formula>$S58&lt;0</formula>
    </cfRule>
  </conditionalFormatting>
  <dataValidations count="3">
    <dataValidation type="list" allowBlank="1" showInputMessage="1" showErrorMessage="1" sqref="L58:L77 L34:L53 C34:C53 L81:L145 C58:C145" xr:uid="{8424839B-1121-48A1-9133-FEF2227A1F9C}">
      <formula1>대분류</formula1>
    </dataValidation>
    <dataValidation type="list" allowBlank="1" showInputMessage="1" showErrorMessage="1" sqref="K58:K77 K34:K53 K81:K145" xr:uid="{7D948422-B4EC-49DD-8DB8-125D7F53EC64}">
      <formula1>계정</formula1>
    </dataValidation>
    <dataValidation type="list" allowBlank="1" showInputMessage="1" showErrorMessage="1" sqref="M34:M53 M58:M77 D34:D53 M81:M145 D58:D145" xr:uid="{5BD29A88-B179-46F1-96BA-5B39AE942859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E237-0E9C-4C7C-B10C-DB6C1CC08F82}">
  <sheetPr codeName="Sheet39">
    <tabColor theme="4"/>
    <pageSetUpPr autoPageBreaks="0" fitToPage="1"/>
  </sheetPr>
  <dimension ref="A1:AF434"/>
  <sheetViews>
    <sheetView showGridLines="0" topLeftCell="A22" zoomScale="90" zoomScaleNormal="90" zoomScaleSheetLayoutView="40" workbookViewId="0">
      <selection activeCell="T45" sqref="T45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33" width="8.85546875" style="1" customWidth="1"/>
    <col min="34" max="16384" width="8.85546875" style="1"/>
  </cols>
  <sheetData>
    <row r="1" spans="1:21" ht="16.5" customHeight="1">
      <c r="A1" s="524">
        <f>메인!$R$3</f>
        <v>2025</v>
      </c>
      <c r="B1" s="883" t="s">
        <v>138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1" ht="16.5" customHeight="1">
      <c r="A2" s="525">
        <f>메인!$O$11</f>
        <v>11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1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5" spans="1:21" ht="19.899999999999999" customHeight="1">
      <c r="B5" s="64" t="s">
        <v>77</v>
      </c>
      <c r="C5" s="67">
        <f>SUM($C$32+$C$56)</f>
        <v>0</v>
      </c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92"/>
      <c r="R5" s="602"/>
      <c r="S5" s="40"/>
      <c r="T5" s="40"/>
    </row>
    <row r="6" spans="1:21" ht="19.899999999999999" customHeight="1">
      <c r="B6" s="64" t="s">
        <v>78</v>
      </c>
      <c r="C6" s="89">
        <f>SUM($K$32+$L$56)</f>
        <v>0</v>
      </c>
      <c r="G6" s="469"/>
      <c r="H6" s="113"/>
      <c r="J6" s="572" t="s">
        <v>93</v>
      </c>
      <c r="K6" s="503"/>
      <c r="L6" s="503"/>
      <c r="M6" s="503"/>
      <c r="N6" s="503"/>
      <c r="O6" s="503"/>
      <c r="P6" s="503"/>
      <c r="Q6" s="503"/>
      <c r="R6" s="503"/>
      <c r="S6" s="503"/>
      <c r="T6" s="503"/>
    </row>
    <row r="7" spans="1:21" ht="19.899999999999999" customHeight="1">
      <c r="B7" s="70" t="s">
        <v>48</v>
      </c>
      <c r="C7" s="65">
        <f>$C$5-$C$6</f>
        <v>0</v>
      </c>
      <c r="J7" s="573" t="s">
        <v>93</v>
      </c>
      <c r="K7" s="504"/>
      <c r="L7" s="504"/>
      <c r="M7" s="504"/>
      <c r="N7" s="504"/>
      <c r="O7" s="504"/>
      <c r="P7" s="504"/>
      <c r="Q7" s="504"/>
      <c r="R7" s="504"/>
      <c r="S7" s="504"/>
      <c r="T7" s="504"/>
    </row>
    <row r="8" spans="1:21" ht="19.899999999999999" customHeight="1">
      <c r="E8" s="3"/>
      <c r="F8" s="3"/>
      <c r="G8" s="529" t="s">
        <v>281</v>
      </c>
      <c r="H8" s="530">
        <f ca="1">COUNTIF(B10:H28,"무지출")</f>
        <v>0</v>
      </c>
    </row>
    <row r="9" spans="1:21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</row>
    <row r="10" spans="1:21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</row>
    <row r="11" spans="1:21" ht="19.899999999999999" customHeight="1">
      <c r="B11" s="521">
        <f>DATE($A$1,$A$2,1)-WEEKDAY(DATE($A$1,$A$2,1))+1</f>
        <v>45956</v>
      </c>
      <c r="C11" s="522">
        <f>B11+1</f>
        <v>45957</v>
      </c>
      <c r="D11" s="522">
        <f t="shared" ref="D11:H11" si="0">C11+1</f>
        <v>45958</v>
      </c>
      <c r="E11" s="522">
        <f t="shared" si="0"/>
        <v>45959</v>
      </c>
      <c r="F11" s="522">
        <f t="shared" si="0"/>
        <v>45960</v>
      </c>
      <c r="G11" s="522">
        <f t="shared" si="0"/>
        <v>45961</v>
      </c>
      <c r="H11" s="523">
        <f t="shared" si="0"/>
        <v>45962</v>
      </c>
      <c r="J11" s="475" t="str">
        <f>항목!N$3</f>
        <v>통신비</v>
      </c>
      <c r="K11" s="546">
        <f t="shared" ref="K11:K23" si="1">SUMIF($L$58:$L$300,J11,$R$58:$R$300)</f>
        <v>0</v>
      </c>
      <c r="L11" s="546">
        <f>VLOOKUP(J11,예산!$B$41:$N$53,12,FALSE)</f>
        <v>0</v>
      </c>
      <c r="M11" s="548">
        <f t="shared" ref="M11:M23" si="2">L11-K11</f>
        <v>0</v>
      </c>
      <c r="N11" s="567">
        <f>VLOOKUP(J11,'10월'!$J$10:$K$23,2,FALSE)</f>
        <v>0</v>
      </c>
      <c r="O11" s="569">
        <f t="shared" ref="O11:O23" si="3">K11-N11</f>
        <v>0</v>
      </c>
      <c r="P11" s="3"/>
    </row>
    <row r="12" spans="1:21" ht="19.899999999999999" customHeight="1">
      <c r="B12" s="886" t="str">
        <f ca="1">IF(MONTH(B11)&lt;&gt;$A$2,"",IF(AND(SUMIF($J$81:$J$217,B11,$R$81:$R$217)=0,B11&lt;TODAY()),"무지출",SUMIF($J$81:$J$217,B11,$R$81:$R$217)))</f>
        <v/>
      </c>
      <c r="C12" s="888" t="str">
        <f t="shared" ref="C12:H12" ca="1" si="4">IF(MONTH(C11)&lt;&gt;$A$2,"",IF(AND(SUMIF($J$81:$J$217,C11,$R$81:$R$217)=0,C11&lt;TODAY()),"무지출",SUMIF($J$81:$J$217,C11,$R$81:$R$217)))</f>
        <v/>
      </c>
      <c r="D12" s="888" t="str">
        <f t="shared" ca="1" si="4"/>
        <v/>
      </c>
      <c r="E12" s="888" t="str">
        <f t="shared" ca="1" si="4"/>
        <v/>
      </c>
      <c r="F12" s="888" t="str">
        <f t="shared" ca="1" si="4"/>
        <v/>
      </c>
      <c r="G12" s="888" t="str">
        <f t="shared" ca="1" si="4"/>
        <v/>
      </c>
      <c r="H12" s="890">
        <f t="shared" ca="1" si="4"/>
        <v>0</v>
      </c>
      <c r="J12" s="475" t="str">
        <f>항목!K$3</f>
        <v>문화생활비</v>
      </c>
      <c r="K12" s="546">
        <f t="shared" si="1"/>
        <v>0</v>
      </c>
      <c r="L12" s="546">
        <f>VLOOKUP(J12,예산!$B$41:$N$53,12,FALSE)</f>
        <v>0</v>
      </c>
      <c r="M12" s="548">
        <f t="shared" si="2"/>
        <v>0</v>
      </c>
      <c r="N12" s="567">
        <f>VLOOKUP(J12,'10월'!$J$10:$K$23,2,FALSE)</f>
        <v>0</v>
      </c>
      <c r="O12" s="569">
        <f t="shared" si="3"/>
        <v>0</v>
      </c>
      <c r="P12" s="3"/>
    </row>
    <row r="13" spans="1:21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항목!P$3</f>
        <v>용돈</v>
      </c>
      <c r="K13" s="546">
        <f t="shared" si="1"/>
        <v>0</v>
      </c>
      <c r="L13" s="546">
        <f>VLOOKUP(J13,예산!$B$41:$N$53,12,FALSE)</f>
        <v>0</v>
      </c>
      <c r="M13" s="548">
        <f t="shared" si="2"/>
        <v>0</v>
      </c>
      <c r="N13" s="567">
        <f>VLOOKUP(J13,'10월'!$J$10:$K$23,2,FALSE)</f>
        <v>0</v>
      </c>
      <c r="O13" s="569">
        <f t="shared" si="3"/>
        <v>0</v>
      </c>
      <c r="P13" s="3"/>
    </row>
    <row r="14" spans="1:21" ht="19.899999999999999" customHeight="1">
      <c r="B14" s="521">
        <f>B11+7</f>
        <v>45963</v>
      </c>
      <c r="C14" s="522">
        <f t="shared" ref="C14:H14" si="5">C11+7</f>
        <v>45964</v>
      </c>
      <c r="D14" s="522">
        <f t="shared" si="5"/>
        <v>45965</v>
      </c>
      <c r="E14" s="522">
        <f t="shared" si="5"/>
        <v>45966</v>
      </c>
      <c r="F14" s="522">
        <f t="shared" si="5"/>
        <v>45967</v>
      </c>
      <c r="G14" s="522">
        <f t="shared" si="5"/>
        <v>45968</v>
      </c>
      <c r="H14" s="523">
        <f t="shared" si="5"/>
        <v>45969</v>
      </c>
      <c r="J14" s="475" t="str">
        <f>항목!O$3</f>
        <v>경조사회비</v>
      </c>
      <c r="K14" s="546">
        <f t="shared" si="1"/>
        <v>0</v>
      </c>
      <c r="L14" s="546">
        <f>VLOOKUP(J14,예산!$B$41:$N$53,12,FALSE)</f>
        <v>0</v>
      </c>
      <c r="M14" s="548">
        <f t="shared" si="2"/>
        <v>0</v>
      </c>
      <c r="N14" s="567">
        <f>VLOOKUP(J14,'10월'!$J$10:$K$23,2,FALSE)</f>
        <v>0</v>
      </c>
      <c r="O14" s="569">
        <f t="shared" si="3"/>
        <v>0</v>
      </c>
      <c r="P14" s="3"/>
    </row>
    <row r="15" spans="1:21" ht="19.899999999999999" customHeight="1">
      <c r="B15" s="886">
        <f ca="1">IF(MONTH(B14)&lt;&gt;$A$2,"",IF(AND(SUMIF($J$81:$J$217,B14,$R$81:$R$217)=0,B14&lt;TODAY()),"무지출",SUMIF($J$81:$J$217,B14,$R$81:$R$217)))</f>
        <v>0</v>
      </c>
      <c r="C15" s="888">
        <f t="shared" ref="C15:H15" ca="1" si="6">IF(MONTH(C14)&lt;&gt;$A$2,"",IF(AND(SUMIF($J$81:$J$217,C14,$R$81:$R$217)=0,C14&lt;TODAY()),"무지출",SUMIF($J$81:$J$217,C14,$R$81:$R$217)))</f>
        <v>0</v>
      </c>
      <c r="D15" s="888">
        <f t="shared" ca="1" si="6"/>
        <v>0</v>
      </c>
      <c r="E15" s="888">
        <f t="shared" ca="1" si="6"/>
        <v>0</v>
      </c>
      <c r="F15" s="888">
        <f t="shared" ca="1" si="6"/>
        <v>0</v>
      </c>
      <c r="G15" s="888">
        <f t="shared" ca="1" si="6"/>
        <v>0</v>
      </c>
      <c r="H15" s="890">
        <f t="shared" ca="1" si="6"/>
        <v>0</v>
      </c>
      <c r="J15" s="475" t="str">
        <f>항목!M$3</f>
        <v>유류교통비</v>
      </c>
      <c r="K15" s="546">
        <f t="shared" si="1"/>
        <v>0</v>
      </c>
      <c r="L15" s="546">
        <f>VLOOKUP(J15,예산!$B$41:$N$53,12,FALSE)</f>
        <v>0</v>
      </c>
      <c r="M15" s="548">
        <f t="shared" si="2"/>
        <v>0</v>
      </c>
      <c r="N15" s="567">
        <f>VLOOKUP(J15,'10월'!$J$10:$K$23,2,FALSE)</f>
        <v>0</v>
      </c>
      <c r="O15" s="569">
        <f t="shared" si="3"/>
        <v>0</v>
      </c>
      <c r="P15" s="3"/>
    </row>
    <row r="16" spans="1:21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항목!E$3</f>
        <v>식비</v>
      </c>
      <c r="K16" s="546">
        <f t="shared" si="1"/>
        <v>0</v>
      </c>
      <c r="L16" s="546">
        <f>VLOOKUP(J16,예산!$B$41:$N$53,12,FALSE)</f>
        <v>0</v>
      </c>
      <c r="M16" s="548">
        <f t="shared" si="2"/>
        <v>0</v>
      </c>
      <c r="N16" s="567">
        <f>VLOOKUP(J16,'10월'!$J$10:$K$23,2,FALSE)</f>
        <v>0</v>
      </c>
      <c r="O16" s="569">
        <f t="shared" si="3"/>
        <v>0</v>
      </c>
      <c r="P16" s="3"/>
    </row>
    <row r="17" spans="2:31" ht="19.899999999999999" customHeight="1">
      <c r="B17" s="521">
        <f>B11+14</f>
        <v>45970</v>
      </c>
      <c r="C17" s="522">
        <f t="shared" ref="C17:H17" si="7">C11+14</f>
        <v>45971</v>
      </c>
      <c r="D17" s="522">
        <f t="shared" si="7"/>
        <v>45972</v>
      </c>
      <c r="E17" s="522">
        <f t="shared" si="7"/>
        <v>45973</v>
      </c>
      <c r="F17" s="522">
        <f t="shared" si="7"/>
        <v>45974</v>
      </c>
      <c r="G17" s="522">
        <f t="shared" si="7"/>
        <v>45975</v>
      </c>
      <c r="H17" s="523">
        <f t="shared" si="7"/>
        <v>45976</v>
      </c>
      <c r="J17" s="475" t="str">
        <f>항목!J$3</f>
        <v>교육비</v>
      </c>
      <c r="K17" s="546">
        <f t="shared" si="1"/>
        <v>0</v>
      </c>
      <c r="L17" s="546">
        <f>VLOOKUP(J17,예산!$B$41:$N$53,12,FALSE)</f>
        <v>0</v>
      </c>
      <c r="M17" s="548">
        <f t="shared" si="2"/>
        <v>0</v>
      </c>
      <c r="N17" s="567">
        <f>VLOOKUP(J17,'10월'!$J$10:$K$23,2,FALSE)</f>
        <v>0</v>
      </c>
      <c r="O17" s="569">
        <f t="shared" si="3"/>
        <v>0</v>
      </c>
      <c r="P17" s="3"/>
    </row>
    <row r="18" spans="2:31" ht="19.899999999999999" customHeight="1">
      <c r="B18" s="886">
        <f ca="1">IF(MONTH(B17)&lt;&gt;$A$2,"",IF(AND(SUMIF($J$81:$J$217,B17,$R$81:$R$217)=0,B17&lt;TODAY()),"무지출",SUMIF($J$81:$J$217,B17,$R$81:$R$217)))</f>
        <v>0</v>
      </c>
      <c r="C18" s="888">
        <f t="shared" ref="C18:H18" ca="1" si="8">IF(MONTH(C17)&lt;&gt;$A$2,"",IF(AND(SUMIF($J$81:$J$217,C17,$R$81:$R$217)=0,C17&lt;TODAY()),"무지출",SUMIF($J$81:$J$217,C17,$R$81:$R$217)))</f>
        <v>0</v>
      </c>
      <c r="D18" s="888">
        <f t="shared" ca="1" si="8"/>
        <v>0</v>
      </c>
      <c r="E18" s="888">
        <f t="shared" ca="1" si="8"/>
        <v>0</v>
      </c>
      <c r="F18" s="888">
        <f t="shared" ca="1" si="8"/>
        <v>0</v>
      </c>
      <c r="G18" s="888">
        <f t="shared" ca="1" si="8"/>
        <v>0</v>
      </c>
      <c r="H18" s="890">
        <f t="shared" ca="1" si="8"/>
        <v>0</v>
      </c>
      <c r="J18" s="475" t="str">
        <f>항목!G$3</f>
        <v>생활용품비</v>
      </c>
      <c r="K18" s="546">
        <f t="shared" si="1"/>
        <v>0</v>
      </c>
      <c r="L18" s="546">
        <f>VLOOKUP(J18,예산!$B$41:$N$53,12,FALSE)</f>
        <v>0</v>
      </c>
      <c r="M18" s="548">
        <f t="shared" si="2"/>
        <v>0</v>
      </c>
      <c r="N18" s="567">
        <f>VLOOKUP(J18,'10월'!$J$10:$K$23,2,FALSE)</f>
        <v>0</v>
      </c>
      <c r="O18" s="569">
        <f t="shared" si="3"/>
        <v>0</v>
      </c>
      <c r="P18" s="3"/>
    </row>
    <row r="19" spans="2:31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항목!I$3</f>
        <v>의류미용비</v>
      </c>
      <c r="K19" s="546">
        <f t="shared" si="1"/>
        <v>0</v>
      </c>
      <c r="L19" s="546">
        <f>VLOOKUP(J19,예산!$B$41:$N$53,12,FALSE)</f>
        <v>0</v>
      </c>
      <c r="M19" s="548">
        <f t="shared" si="2"/>
        <v>0</v>
      </c>
      <c r="N19" s="567">
        <f>VLOOKUP(J19,'10월'!$J$10:$K$23,2,FALSE)</f>
        <v>0</v>
      </c>
      <c r="O19" s="569">
        <f t="shared" si="3"/>
        <v>0</v>
      </c>
      <c r="P19" s="3"/>
    </row>
    <row r="20" spans="2:31" ht="19.899999999999999" customHeight="1">
      <c r="B20" s="521">
        <f>B11+21</f>
        <v>45977</v>
      </c>
      <c r="C20" s="522">
        <f t="shared" ref="C20:H20" si="9">C11+21</f>
        <v>45978</v>
      </c>
      <c r="D20" s="522">
        <f t="shared" si="9"/>
        <v>45979</v>
      </c>
      <c r="E20" s="522">
        <f t="shared" si="9"/>
        <v>45980</v>
      </c>
      <c r="F20" s="522">
        <f t="shared" si="9"/>
        <v>45981</v>
      </c>
      <c r="G20" s="522">
        <f t="shared" si="9"/>
        <v>45982</v>
      </c>
      <c r="H20" s="523">
        <f t="shared" si="9"/>
        <v>45983</v>
      </c>
      <c r="J20" s="475" t="str">
        <f>항목!Q$3</f>
        <v>추가항목</v>
      </c>
      <c r="K20" s="546">
        <f t="shared" si="1"/>
        <v>0</v>
      </c>
      <c r="L20" s="546">
        <f>VLOOKUP(J20,예산!$B$41:$N$53,12,FALSE)</f>
        <v>0</v>
      </c>
      <c r="M20" s="548">
        <f t="shared" si="2"/>
        <v>0</v>
      </c>
      <c r="N20" s="567">
        <f>VLOOKUP(J20,'10월'!$J$10:$K$23,2,FALSE)</f>
        <v>0</v>
      </c>
      <c r="O20" s="569">
        <f t="shared" si="3"/>
        <v>0</v>
      </c>
      <c r="P20" s="3"/>
    </row>
    <row r="21" spans="2:31" ht="19.899999999999999" customHeight="1">
      <c r="B21" s="886">
        <f ca="1">IF(MONTH(B20)&lt;&gt;$A$2,"",IF(AND(SUMIF($J$81:$J$217,B20,$R$81:$R$217)=0,B20&lt;TODAY()),"무지출",SUMIF($J$81:$J$217,B20,$R$81:$R$217)))</f>
        <v>0</v>
      </c>
      <c r="C21" s="888">
        <f t="shared" ref="C21:H21" ca="1" si="10">IF(MONTH(C20)&lt;&gt;$A$2,"",IF(AND(SUMIF($J$81:$J$217,C20,$R$81:$R$217)=0,C20&lt;TODAY()),"무지출",SUMIF($J$81:$J$217,C20,$R$81:$R$217)))</f>
        <v>0</v>
      </c>
      <c r="D21" s="888">
        <f t="shared" ca="1" si="10"/>
        <v>0</v>
      </c>
      <c r="E21" s="888">
        <f t="shared" ca="1" si="10"/>
        <v>0</v>
      </c>
      <c r="F21" s="888">
        <f t="shared" ca="1" si="10"/>
        <v>0</v>
      </c>
      <c r="G21" s="888">
        <f t="shared" ca="1" si="10"/>
        <v>0</v>
      </c>
      <c r="H21" s="890">
        <f t="shared" ca="1" si="10"/>
        <v>0</v>
      </c>
      <c r="J21" s="475" t="str">
        <f>항목!L$3</f>
        <v>의료비</v>
      </c>
      <c r="K21" s="546">
        <f t="shared" si="1"/>
        <v>0</v>
      </c>
      <c r="L21" s="546">
        <f>VLOOKUP(J21,예산!$B$41:$N$53,12,FALSE)</f>
        <v>0</v>
      </c>
      <c r="M21" s="548">
        <f t="shared" si="2"/>
        <v>0</v>
      </c>
      <c r="N21" s="567">
        <f>VLOOKUP(J21,'10월'!$J$10:$K$23,2,FALSE)</f>
        <v>0</v>
      </c>
      <c r="O21" s="569">
        <f t="shared" si="3"/>
        <v>0</v>
      </c>
      <c r="P21" s="3"/>
    </row>
    <row r="22" spans="2:31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항목!F$3</f>
        <v>주거비</v>
      </c>
      <c r="K22" s="546">
        <f t="shared" si="1"/>
        <v>0</v>
      </c>
      <c r="L22" s="546">
        <f>VLOOKUP(J22,예산!$B$41:$N$53,12,FALSE)</f>
        <v>0</v>
      </c>
      <c r="M22" s="548">
        <f t="shared" si="2"/>
        <v>0</v>
      </c>
      <c r="N22" s="567">
        <f>VLOOKUP(J22,'10월'!$J$10:$K$23,2,FALSE)</f>
        <v>0</v>
      </c>
      <c r="O22" s="569">
        <f t="shared" si="3"/>
        <v>0</v>
      </c>
      <c r="P22" s="3"/>
    </row>
    <row r="23" spans="2:31" ht="19.899999999999999" customHeight="1">
      <c r="B23" s="521">
        <f>B11+28</f>
        <v>45984</v>
      </c>
      <c r="C23" s="522">
        <f t="shared" ref="C23:H23" si="11">C11+28</f>
        <v>45985</v>
      </c>
      <c r="D23" s="522">
        <f t="shared" si="11"/>
        <v>45986</v>
      </c>
      <c r="E23" s="522">
        <f t="shared" si="11"/>
        <v>45987</v>
      </c>
      <c r="F23" s="522">
        <f t="shared" si="11"/>
        <v>45988</v>
      </c>
      <c r="G23" s="522">
        <f t="shared" si="11"/>
        <v>45989</v>
      </c>
      <c r="H23" s="523">
        <f t="shared" si="11"/>
        <v>45990</v>
      </c>
      <c r="J23" s="436" t="str">
        <f>항목!H$3</f>
        <v>반려동물비</v>
      </c>
      <c r="K23" s="547">
        <f t="shared" si="1"/>
        <v>0</v>
      </c>
      <c r="L23" s="547">
        <f>VLOOKUP(J23,예산!$B$41:$N$53,12,FALSE)</f>
        <v>0</v>
      </c>
      <c r="M23" s="549">
        <f t="shared" si="2"/>
        <v>0</v>
      </c>
      <c r="N23" s="568">
        <f>VLOOKUP(J23,'10월'!$J$10:$K$23,2,FALSE)</f>
        <v>0</v>
      </c>
      <c r="O23" s="570">
        <f t="shared" si="3"/>
        <v>0</v>
      </c>
      <c r="P23" s="3"/>
    </row>
    <row r="24" spans="2:31" ht="19.899999999999999" customHeight="1">
      <c r="B24" s="886">
        <f ca="1">IF(MONTH(B23)&lt;&gt;$A$2,"",IF(AND(SUMIF($J$81:$J$217,B23,$R$81:$R$217)=0,B23&lt;TODAY()),"무지출",SUMIF($J$81:$J$217,B23,$R$81:$R$217)))</f>
        <v>0</v>
      </c>
      <c r="C24" s="888">
        <f t="shared" ref="C24:H24" ca="1" si="12">IF(MONTH(C23)&lt;&gt;$A$2,"",IF(AND(SUMIF($J$81:$J$217,C23,$R$81:$R$217)=0,C23&lt;TODAY()),"무지출",SUMIF($J$81:$J$217,C23,$R$81:$R$217)))</f>
        <v>0</v>
      </c>
      <c r="D24" s="888">
        <f t="shared" ca="1" si="12"/>
        <v>0</v>
      </c>
      <c r="E24" s="888">
        <f t="shared" ca="1" si="12"/>
        <v>0</v>
      </c>
      <c r="F24" s="888">
        <f t="shared" ca="1" si="12"/>
        <v>0</v>
      </c>
      <c r="G24" s="888">
        <f t="shared" ca="1" si="12"/>
        <v>0</v>
      </c>
      <c r="H24" s="890">
        <f t="shared" ca="1" si="12"/>
        <v>0</v>
      </c>
    </row>
    <row r="25" spans="2:31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</row>
    <row r="26" spans="2:31" ht="19.899999999999999" customHeight="1">
      <c r="B26" s="521">
        <f>B11+35</f>
        <v>45991</v>
      </c>
      <c r="C26" s="522">
        <f t="shared" ref="C26:H26" si="13">C11+35</f>
        <v>45992</v>
      </c>
      <c r="D26" s="522">
        <f t="shared" si="13"/>
        <v>45993</v>
      </c>
      <c r="E26" s="522">
        <f t="shared" si="13"/>
        <v>45994</v>
      </c>
      <c r="F26" s="522">
        <f t="shared" si="13"/>
        <v>45995</v>
      </c>
      <c r="G26" s="522">
        <f t="shared" si="13"/>
        <v>45996</v>
      </c>
      <c r="H26" s="523">
        <f t="shared" si="13"/>
        <v>45997</v>
      </c>
      <c r="J26" s="577"/>
      <c r="K26" s="474"/>
      <c r="L26" s="474"/>
      <c r="M26" s="474"/>
      <c r="N26" s="474"/>
      <c r="O26" s="474"/>
    </row>
    <row r="27" spans="2:31" ht="19.899999999999999" customHeight="1">
      <c r="B27" s="886">
        <f ca="1">IF(MONTH(B26)&lt;&gt;$A$2,"",IF(AND(SUMIF($J$81:$J$217,B26,$R$81:$R$217)=0,B26&lt;TODAY()),"무지출",SUMIF($J$81:$J$217,B26,$R$81:$R$217)))</f>
        <v>0</v>
      </c>
      <c r="C27" s="888" t="str">
        <f t="shared" ref="C27:H27" ca="1" si="14">IF(MONTH(C26)&lt;&gt;$A$2,"",IF(AND(SUMIF($J$81:$J$217,C26,$R$81:$R$217)=0,C26&lt;TODAY()),"무지출",SUMIF($J$81:$J$217,C26,$R$81:$R$217)))</f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577"/>
      <c r="K27" s="474"/>
      <c r="L27" s="474"/>
      <c r="M27" s="474"/>
      <c r="N27" s="474"/>
      <c r="O27" s="474"/>
    </row>
    <row r="28" spans="2:31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</row>
    <row r="29" spans="2:31" ht="19.899999999999999" customHeight="1"/>
    <row r="30" spans="2:31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</row>
    <row r="31" spans="2:31" ht="10.15" customHeight="1">
      <c r="B31" s="70"/>
      <c r="C31" s="65"/>
      <c r="J31" s="591"/>
      <c r="K31" s="515"/>
      <c r="L31" s="515"/>
      <c r="M31" s="515"/>
      <c r="N31" s="515"/>
      <c r="O31" s="515"/>
      <c r="P31" s="515"/>
      <c r="Q31" s="515"/>
      <c r="R31" s="515"/>
      <c r="S31" s="515"/>
      <c r="T31" s="515"/>
    </row>
    <row r="32" spans="2:31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P32" s="469"/>
      <c r="Q32" s="113"/>
      <c r="R32" s="40"/>
      <c r="S32" s="40"/>
      <c r="T32" s="103"/>
      <c r="V32" s="218"/>
      <c r="W32" s="40"/>
      <c r="X32" s="141"/>
      <c r="Y32" s="214"/>
      <c r="Z32" s="149"/>
      <c r="AA32" s="90"/>
      <c r="AC32" s="40"/>
      <c r="AD32" s="40"/>
      <c r="AE32" s="40"/>
    </row>
    <row r="33" spans="2:32" ht="19.899999999999999" customHeight="1" thickBot="1">
      <c r="B33" s="37" t="s">
        <v>0</v>
      </c>
      <c r="C33" s="38" t="s">
        <v>8</v>
      </c>
      <c r="D33" s="38" t="s">
        <v>27</v>
      </c>
      <c r="E33" s="563" t="s">
        <v>28</v>
      </c>
      <c r="F33" s="578"/>
      <c r="G33" s="564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563" t="s">
        <v>67</v>
      </c>
      <c r="T33" s="578"/>
      <c r="V33" s="58"/>
      <c r="W33" s="40"/>
      <c r="X33" s="58"/>
      <c r="Y33" s="58"/>
      <c r="Z33" s="58"/>
      <c r="AA33" s="58"/>
      <c r="AB33" s="58"/>
      <c r="AC33" s="58"/>
      <c r="AD33" s="58"/>
      <c r="AE33" s="58"/>
      <c r="AF33" s="58"/>
    </row>
    <row r="34" spans="2:32" ht="18" customHeight="1">
      <c r="B34" s="8"/>
      <c r="C34" s="9"/>
      <c r="D34" s="9"/>
      <c r="E34" s="479"/>
      <c r="F34" s="586"/>
      <c r="G34" s="554"/>
      <c r="H34" s="11"/>
      <c r="I34" s="3"/>
      <c r="J34" s="8"/>
      <c r="K34" s="9"/>
      <c r="L34" s="9"/>
      <c r="M34" s="9"/>
      <c r="N34" s="480"/>
      <c r="O34" s="535"/>
      <c r="P34" s="7"/>
      <c r="Q34" s="506"/>
      <c r="R34" s="637" t="str">
        <f>IF(P34="","",P34-Q34)</f>
        <v/>
      </c>
      <c r="S34" s="468"/>
      <c r="T34" s="601"/>
      <c r="V34" s="215"/>
      <c r="W34" s="3"/>
      <c r="X34" s="46"/>
      <c r="Y34" s="49"/>
      <c r="Z34" s="49"/>
      <c r="AA34" s="49"/>
      <c r="AB34" s="99"/>
      <c r="AC34" s="215"/>
      <c r="AD34" s="152"/>
      <c r="AE34" s="150"/>
      <c r="AF34" s="154"/>
    </row>
    <row r="35" spans="2:32" ht="18" customHeight="1">
      <c r="B35" s="8"/>
      <c r="C35" s="9"/>
      <c r="D35" s="9"/>
      <c r="E35" s="479"/>
      <c r="F35" s="586"/>
      <c r="G35" s="554"/>
      <c r="H35" s="7"/>
      <c r="I35" s="3"/>
      <c r="J35" s="8"/>
      <c r="K35" s="9"/>
      <c r="L35" s="9"/>
      <c r="M35" s="9"/>
      <c r="N35" s="480"/>
      <c r="O35" s="535"/>
      <c r="P35" s="7"/>
      <c r="Q35" s="506"/>
      <c r="R35" s="637" t="str">
        <f t="shared" ref="R35:R53" si="15">IF(P35="","",P35-Q35)</f>
        <v/>
      </c>
      <c r="S35" s="468"/>
      <c r="T35" s="601"/>
      <c r="V35" s="215"/>
      <c r="W35" s="3"/>
      <c r="X35" s="46"/>
      <c r="Y35" s="49"/>
      <c r="Z35" s="49"/>
      <c r="AA35" s="49"/>
      <c r="AB35" s="99"/>
      <c r="AC35" s="215"/>
      <c r="AD35" s="152"/>
      <c r="AE35" s="150"/>
      <c r="AF35" s="154"/>
    </row>
    <row r="36" spans="2:32" ht="18" customHeight="1">
      <c r="B36" s="8"/>
      <c r="C36" s="9"/>
      <c r="D36" s="5"/>
      <c r="E36" s="480"/>
      <c r="F36" s="587"/>
      <c r="G36" s="535"/>
      <c r="H36" s="7"/>
      <c r="I36" s="3"/>
      <c r="J36" s="8"/>
      <c r="K36" s="9"/>
      <c r="L36" s="9"/>
      <c r="M36" s="9"/>
      <c r="N36" s="480"/>
      <c r="O36" s="535"/>
      <c r="P36" s="7"/>
      <c r="Q36" s="506"/>
      <c r="R36" s="637" t="str">
        <f t="shared" si="15"/>
        <v/>
      </c>
      <c r="S36" s="468"/>
      <c r="T36" s="601"/>
      <c r="V36" s="215"/>
      <c r="W36" s="3"/>
      <c r="X36" s="46"/>
      <c r="Y36" s="49"/>
      <c r="Z36" s="49"/>
      <c r="AA36" s="49"/>
      <c r="AB36" s="99"/>
      <c r="AC36" s="215"/>
      <c r="AD36" s="152"/>
      <c r="AE36" s="150"/>
      <c r="AF36" s="154"/>
    </row>
    <row r="37" spans="2:32" ht="18" customHeight="1">
      <c r="B37" s="8"/>
      <c r="C37" s="5"/>
      <c r="D37" s="5"/>
      <c r="E37" s="480"/>
      <c r="F37" s="587"/>
      <c r="G37" s="535"/>
      <c r="H37" s="7"/>
      <c r="I37" s="3"/>
      <c r="J37" s="8"/>
      <c r="K37" s="9"/>
      <c r="L37" s="9"/>
      <c r="M37" s="9"/>
      <c r="N37" s="480"/>
      <c r="O37" s="534"/>
      <c r="P37" s="7"/>
      <c r="Q37" s="506"/>
      <c r="R37" s="637" t="str">
        <f t="shared" si="15"/>
        <v/>
      </c>
      <c r="S37" s="464"/>
      <c r="T37" s="550"/>
      <c r="V37" s="215"/>
      <c r="W37" s="3"/>
      <c r="X37" s="46"/>
      <c r="Y37" s="49"/>
      <c r="Z37" s="49"/>
      <c r="AA37" s="49"/>
      <c r="AB37" s="99"/>
      <c r="AC37" s="215"/>
      <c r="AD37" s="152"/>
      <c r="AE37" s="150"/>
      <c r="AF37" s="154"/>
    </row>
    <row r="38" spans="2:32" ht="18" customHeight="1">
      <c r="B38" s="8"/>
      <c r="C38" s="5"/>
      <c r="D38" s="5"/>
      <c r="E38" s="480"/>
      <c r="F38" s="587"/>
      <c r="G38" s="535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5"/>
        <v/>
      </c>
      <c r="S38" s="468"/>
      <c r="T38" s="601"/>
      <c r="V38" s="215"/>
      <c r="W38" s="3"/>
      <c r="X38" s="46"/>
      <c r="Y38" s="49"/>
      <c r="Z38" s="49"/>
      <c r="AA38" s="49"/>
      <c r="AB38" s="99"/>
      <c r="AC38" s="215"/>
      <c r="AD38" s="152"/>
      <c r="AE38" s="150"/>
      <c r="AF38" s="154"/>
    </row>
    <row r="39" spans="2:32" ht="18" customHeight="1">
      <c r="B39" s="8"/>
      <c r="C39" s="5"/>
      <c r="D39" s="5"/>
      <c r="E39" s="480"/>
      <c r="F39" s="587"/>
      <c r="G39" s="535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5"/>
        <v/>
      </c>
      <c r="S39" s="468"/>
      <c r="T39" s="601"/>
      <c r="V39" s="215"/>
      <c r="W39" s="3"/>
      <c r="X39" s="46"/>
      <c r="Y39" s="49"/>
      <c r="Z39" s="49"/>
      <c r="AA39" s="49"/>
      <c r="AB39" s="99"/>
      <c r="AC39" s="215"/>
      <c r="AD39" s="152"/>
      <c r="AE39" s="150"/>
      <c r="AF39" s="154"/>
    </row>
    <row r="40" spans="2:32" ht="18" customHeight="1">
      <c r="B40" s="8"/>
      <c r="C40" s="5"/>
      <c r="D40" s="5"/>
      <c r="E40" s="480"/>
      <c r="F40" s="587"/>
      <c r="G40" s="535"/>
      <c r="H40" s="7"/>
      <c r="I40" s="3"/>
      <c r="J40" s="8"/>
      <c r="K40" s="9"/>
      <c r="L40" s="9"/>
      <c r="M40" s="9"/>
      <c r="N40" s="480"/>
      <c r="O40" s="535"/>
      <c r="P40" s="506"/>
      <c r="Q40" s="506"/>
      <c r="R40" s="637" t="str">
        <f t="shared" si="15"/>
        <v/>
      </c>
      <c r="S40" s="468"/>
      <c r="T40" s="601"/>
      <c r="V40" s="215"/>
      <c r="W40" s="3"/>
      <c r="X40" s="46"/>
      <c r="Y40" s="49"/>
      <c r="Z40" s="49"/>
      <c r="AA40" s="49"/>
      <c r="AB40" s="99"/>
      <c r="AC40" s="215"/>
      <c r="AD40" s="152"/>
      <c r="AE40" s="150"/>
      <c r="AF40" s="154"/>
    </row>
    <row r="41" spans="2:32" ht="18" customHeight="1">
      <c r="B41" s="8"/>
      <c r="C41" s="5"/>
      <c r="D41" s="5"/>
      <c r="E41" s="480"/>
      <c r="F41" s="587"/>
      <c r="G41" s="535"/>
      <c r="H41" s="7"/>
      <c r="I41" s="3"/>
      <c r="J41" s="8"/>
      <c r="K41" s="9"/>
      <c r="L41" s="9"/>
      <c r="M41" s="9"/>
      <c r="N41" s="480"/>
      <c r="O41" s="535"/>
      <c r="P41" s="506"/>
      <c r="Q41" s="506"/>
      <c r="R41" s="637" t="str">
        <f t="shared" si="15"/>
        <v/>
      </c>
      <c r="S41" s="468"/>
      <c r="T41" s="601"/>
      <c r="V41" s="215"/>
      <c r="W41" s="3"/>
      <c r="X41" s="46"/>
      <c r="Y41" s="49"/>
      <c r="Z41" s="49"/>
      <c r="AA41" s="49"/>
      <c r="AB41" s="99"/>
      <c r="AC41" s="215"/>
      <c r="AD41" s="152"/>
      <c r="AE41" s="150"/>
      <c r="AF41" s="154"/>
    </row>
    <row r="42" spans="2:32" ht="18" customHeight="1">
      <c r="B42" s="8"/>
      <c r="C42" s="5"/>
      <c r="D42" s="5"/>
      <c r="E42" s="480"/>
      <c r="F42" s="587"/>
      <c r="G42" s="535"/>
      <c r="H42" s="7"/>
      <c r="I42" s="3"/>
      <c r="J42" s="8"/>
      <c r="K42" s="9"/>
      <c r="L42" s="9"/>
      <c r="M42" s="9"/>
      <c r="N42" s="480"/>
      <c r="O42" s="535"/>
      <c r="P42" s="506"/>
      <c r="Q42" s="506"/>
      <c r="R42" s="637" t="str">
        <f t="shared" si="15"/>
        <v/>
      </c>
      <c r="S42" s="468"/>
      <c r="T42" s="601"/>
      <c r="V42" s="215"/>
      <c r="W42" s="3"/>
      <c r="X42" s="46"/>
      <c r="Y42" s="49"/>
      <c r="Z42" s="49"/>
      <c r="AA42" s="49"/>
      <c r="AB42" s="99"/>
      <c r="AC42" s="215"/>
      <c r="AD42" s="152"/>
      <c r="AE42" s="150"/>
      <c r="AF42" s="154"/>
    </row>
    <row r="43" spans="2:32" ht="18" customHeight="1">
      <c r="B43" s="8"/>
      <c r="C43" s="5"/>
      <c r="D43" s="5"/>
      <c r="E43" s="480"/>
      <c r="F43" s="587"/>
      <c r="G43" s="535"/>
      <c r="H43" s="7"/>
      <c r="I43" s="3"/>
      <c r="J43" s="8"/>
      <c r="K43" s="9"/>
      <c r="L43" s="9"/>
      <c r="M43" s="9"/>
      <c r="N43" s="480"/>
      <c r="O43" s="535"/>
      <c r="P43" s="506"/>
      <c r="Q43" s="506"/>
      <c r="R43" s="637" t="str">
        <f t="shared" si="15"/>
        <v/>
      </c>
      <c r="S43" s="468"/>
      <c r="T43" s="601"/>
      <c r="V43" s="215"/>
      <c r="W43" s="3"/>
      <c r="X43" s="46"/>
      <c r="Y43" s="49"/>
      <c r="Z43" s="49"/>
      <c r="AA43" s="49"/>
      <c r="AB43" s="99"/>
      <c r="AC43" s="215"/>
      <c r="AD43" s="152"/>
      <c r="AE43" s="150"/>
      <c r="AF43" s="154"/>
    </row>
    <row r="44" spans="2:32" ht="18" customHeight="1">
      <c r="B44" s="8"/>
      <c r="C44" s="5"/>
      <c r="D44" s="5"/>
      <c r="E44" s="480"/>
      <c r="F44" s="587"/>
      <c r="G44" s="535"/>
      <c r="H44" s="7"/>
      <c r="I44" s="3"/>
      <c r="J44" s="8"/>
      <c r="K44" s="9"/>
      <c r="L44" s="9"/>
      <c r="M44" s="9"/>
      <c r="N44" s="480"/>
      <c r="O44" s="535"/>
      <c r="P44" s="506"/>
      <c r="Q44" s="506"/>
      <c r="R44" s="637" t="str">
        <f t="shared" si="15"/>
        <v/>
      </c>
      <c r="S44" s="468"/>
      <c r="T44" s="601"/>
      <c r="V44" s="215"/>
      <c r="W44" s="3"/>
      <c r="X44" s="46"/>
      <c r="Y44" s="49"/>
      <c r="Z44" s="49"/>
      <c r="AA44" s="49"/>
      <c r="AB44" s="99"/>
      <c r="AC44" s="215"/>
      <c r="AD44" s="152"/>
      <c r="AE44" s="150"/>
      <c r="AF44" s="154"/>
    </row>
    <row r="45" spans="2:32" ht="18" customHeight="1">
      <c r="B45" s="8"/>
      <c r="C45" s="5"/>
      <c r="D45" s="5"/>
      <c r="E45" s="480"/>
      <c r="F45" s="587"/>
      <c r="G45" s="535"/>
      <c r="H45" s="7"/>
      <c r="I45" s="3"/>
      <c r="J45" s="8"/>
      <c r="K45" s="9"/>
      <c r="L45" s="9"/>
      <c r="M45" s="9"/>
      <c r="N45" s="480"/>
      <c r="O45" s="535"/>
      <c r="P45" s="506"/>
      <c r="Q45" s="506"/>
      <c r="R45" s="637" t="str">
        <f t="shared" si="15"/>
        <v/>
      </c>
      <c r="S45" s="468"/>
      <c r="T45" s="601"/>
      <c r="V45" s="215"/>
      <c r="W45" s="3"/>
      <c r="X45" s="46"/>
      <c r="Y45" s="49"/>
      <c r="Z45" s="49"/>
      <c r="AA45" s="49"/>
      <c r="AB45" s="99"/>
      <c r="AC45" s="215"/>
      <c r="AD45" s="152"/>
      <c r="AE45" s="150"/>
      <c r="AF45" s="154"/>
    </row>
    <row r="46" spans="2:32" ht="18" customHeight="1">
      <c r="B46" s="8"/>
      <c r="C46" s="5"/>
      <c r="D46" s="5"/>
      <c r="E46" s="480"/>
      <c r="F46" s="587"/>
      <c r="G46" s="535"/>
      <c r="H46" s="7"/>
      <c r="I46" s="3"/>
      <c r="J46" s="8"/>
      <c r="K46" s="9"/>
      <c r="L46" s="9"/>
      <c r="M46" s="9"/>
      <c r="N46" s="480"/>
      <c r="O46" s="535"/>
      <c r="P46" s="506"/>
      <c r="Q46" s="506"/>
      <c r="R46" s="637" t="str">
        <f t="shared" si="15"/>
        <v/>
      </c>
      <c r="S46" s="468"/>
      <c r="T46" s="601"/>
      <c r="V46" s="215"/>
      <c r="W46" s="3"/>
      <c r="X46" s="46"/>
      <c r="Y46" s="49"/>
      <c r="Z46" s="49"/>
      <c r="AA46" s="49"/>
      <c r="AB46" s="99"/>
      <c r="AC46" s="215"/>
      <c r="AD46" s="152"/>
      <c r="AE46" s="150"/>
      <c r="AF46" s="154"/>
    </row>
    <row r="47" spans="2:32" ht="18" customHeight="1">
      <c r="B47" s="8"/>
      <c r="C47" s="5"/>
      <c r="D47" s="5"/>
      <c r="E47" s="480"/>
      <c r="F47" s="587"/>
      <c r="G47" s="535"/>
      <c r="H47" s="7"/>
      <c r="I47" s="3"/>
      <c r="J47" s="8"/>
      <c r="K47" s="9"/>
      <c r="L47" s="9"/>
      <c r="M47" s="9"/>
      <c r="N47" s="480"/>
      <c r="O47" s="535"/>
      <c r="P47" s="507"/>
      <c r="Q47" s="507"/>
      <c r="R47" s="637" t="str">
        <f t="shared" si="15"/>
        <v/>
      </c>
      <c r="S47" s="468"/>
      <c r="T47" s="601"/>
      <c r="V47" s="215"/>
      <c r="W47" s="3"/>
      <c r="X47" s="46"/>
      <c r="Y47" s="49"/>
      <c r="Z47" s="49"/>
      <c r="AA47" s="49"/>
      <c r="AB47" s="99"/>
      <c r="AC47" s="215"/>
      <c r="AD47" s="152"/>
      <c r="AE47" s="150"/>
      <c r="AF47" s="154"/>
    </row>
    <row r="48" spans="2:32" ht="18" customHeight="1">
      <c r="B48" s="8"/>
      <c r="C48" s="5"/>
      <c r="D48" s="5"/>
      <c r="E48" s="480"/>
      <c r="F48" s="587"/>
      <c r="G48" s="535"/>
      <c r="H48" s="7"/>
      <c r="I48" s="3"/>
      <c r="J48" s="4"/>
      <c r="K48" s="9"/>
      <c r="L48" s="9"/>
      <c r="M48" s="9"/>
      <c r="N48" s="480"/>
      <c r="O48" s="535"/>
      <c r="P48" s="507"/>
      <c r="Q48" s="507"/>
      <c r="R48" s="637" t="str">
        <f t="shared" si="15"/>
        <v/>
      </c>
      <c r="S48" s="468"/>
      <c r="T48" s="601"/>
      <c r="V48" s="215"/>
      <c r="W48" s="3"/>
      <c r="X48" s="46"/>
      <c r="Y48" s="49"/>
      <c r="Z48" s="49"/>
      <c r="AA48" s="49"/>
      <c r="AB48" s="99"/>
      <c r="AC48" s="215"/>
      <c r="AD48" s="152"/>
      <c r="AE48" s="150"/>
      <c r="AF48" s="154"/>
    </row>
    <row r="49" spans="2:32" ht="18" customHeight="1">
      <c r="B49" s="8"/>
      <c r="C49" s="5"/>
      <c r="D49" s="5"/>
      <c r="E49" s="480"/>
      <c r="F49" s="587"/>
      <c r="G49" s="535"/>
      <c r="H49" s="7"/>
      <c r="I49" s="3"/>
      <c r="J49" s="4"/>
      <c r="K49" s="9"/>
      <c r="L49" s="9"/>
      <c r="M49" s="9"/>
      <c r="N49" s="480"/>
      <c r="O49" s="535"/>
      <c r="P49" s="507"/>
      <c r="Q49" s="507"/>
      <c r="R49" s="637" t="str">
        <f t="shared" si="15"/>
        <v/>
      </c>
      <c r="S49" s="468"/>
      <c r="T49" s="601"/>
      <c r="V49" s="215"/>
      <c r="W49" s="3"/>
      <c r="X49" s="46"/>
      <c r="Y49" s="49"/>
      <c r="Z49" s="49"/>
      <c r="AA49" s="49"/>
      <c r="AB49" s="99"/>
      <c r="AC49" s="215"/>
      <c r="AD49" s="152"/>
      <c r="AE49" s="150"/>
      <c r="AF49" s="154"/>
    </row>
    <row r="50" spans="2:32" ht="18" customHeight="1">
      <c r="B50" s="8"/>
      <c r="C50" s="5"/>
      <c r="D50" s="5"/>
      <c r="E50" s="480"/>
      <c r="F50" s="587"/>
      <c r="G50" s="535"/>
      <c r="H50" s="7"/>
      <c r="I50" s="3"/>
      <c r="J50" s="4"/>
      <c r="K50" s="9"/>
      <c r="L50" s="9"/>
      <c r="M50" s="9"/>
      <c r="N50" s="480"/>
      <c r="O50" s="535"/>
      <c r="P50" s="507"/>
      <c r="Q50" s="507"/>
      <c r="R50" s="637" t="str">
        <f t="shared" si="15"/>
        <v/>
      </c>
      <c r="S50" s="468"/>
      <c r="T50" s="601"/>
      <c r="V50" s="215"/>
      <c r="W50" s="3"/>
      <c r="X50" s="46"/>
      <c r="Y50" s="49"/>
      <c r="Z50" s="49"/>
      <c r="AA50" s="49"/>
      <c r="AB50" s="99"/>
      <c r="AC50" s="215"/>
      <c r="AD50" s="152"/>
      <c r="AE50" s="150"/>
      <c r="AF50" s="154"/>
    </row>
    <row r="51" spans="2:32" ht="18" customHeight="1">
      <c r="B51" s="8"/>
      <c r="C51" s="5"/>
      <c r="D51" s="5"/>
      <c r="E51" s="480"/>
      <c r="F51" s="587"/>
      <c r="G51" s="535"/>
      <c r="H51" s="7"/>
      <c r="I51" s="3"/>
      <c r="J51" s="4"/>
      <c r="K51" s="9"/>
      <c r="L51" s="9"/>
      <c r="M51" s="9"/>
      <c r="N51" s="480"/>
      <c r="O51" s="535"/>
      <c r="P51" s="507"/>
      <c r="Q51" s="507"/>
      <c r="R51" s="637" t="str">
        <f t="shared" si="15"/>
        <v/>
      </c>
      <c r="S51" s="468"/>
      <c r="T51" s="601"/>
      <c r="V51" s="215"/>
      <c r="W51" s="3"/>
      <c r="X51" s="46"/>
      <c r="Y51" s="49"/>
      <c r="Z51" s="49"/>
      <c r="AA51" s="49"/>
      <c r="AB51" s="99"/>
      <c r="AC51" s="215"/>
      <c r="AD51" s="152"/>
      <c r="AE51" s="150"/>
      <c r="AF51" s="154"/>
    </row>
    <row r="52" spans="2:32" ht="18" customHeight="1">
      <c r="B52" s="8"/>
      <c r="C52" s="5"/>
      <c r="D52" s="5"/>
      <c r="E52" s="480"/>
      <c r="F52" s="587"/>
      <c r="G52" s="535"/>
      <c r="H52" s="7"/>
      <c r="I52" s="3"/>
      <c r="J52" s="4"/>
      <c r="K52" s="9"/>
      <c r="L52" s="9"/>
      <c r="M52" s="9"/>
      <c r="N52" s="480"/>
      <c r="O52" s="535"/>
      <c r="P52" s="507"/>
      <c r="Q52" s="507"/>
      <c r="R52" s="637" t="str">
        <f t="shared" si="15"/>
        <v/>
      </c>
      <c r="S52" s="468"/>
      <c r="T52" s="601"/>
      <c r="V52" s="215"/>
      <c r="W52" s="3"/>
      <c r="X52" s="46"/>
      <c r="Y52" s="49"/>
      <c r="Z52" s="49"/>
      <c r="AA52" s="49"/>
      <c r="AB52" s="99"/>
      <c r="AC52" s="215"/>
      <c r="AD52" s="152"/>
      <c r="AE52" s="150"/>
      <c r="AF52" s="154"/>
    </row>
    <row r="53" spans="2:32" ht="18" customHeight="1">
      <c r="B53" s="8"/>
      <c r="C53" s="5"/>
      <c r="D53" s="5"/>
      <c r="E53" s="480"/>
      <c r="F53" s="587"/>
      <c r="G53" s="535"/>
      <c r="H53" s="7"/>
      <c r="I53" s="3"/>
      <c r="J53" s="4"/>
      <c r="K53" s="9"/>
      <c r="L53" s="9"/>
      <c r="M53" s="9"/>
      <c r="N53" s="480"/>
      <c r="O53" s="535"/>
      <c r="P53" s="507"/>
      <c r="Q53" s="507"/>
      <c r="R53" s="637" t="str">
        <f t="shared" si="15"/>
        <v/>
      </c>
      <c r="S53" s="468"/>
      <c r="T53" s="601"/>
      <c r="V53" s="215"/>
      <c r="W53" s="3"/>
      <c r="X53" s="46"/>
      <c r="Y53" s="49"/>
      <c r="Z53" s="49"/>
      <c r="AA53" s="49"/>
      <c r="AB53" s="99"/>
      <c r="AC53" s="215"/>
      <c r="AD53" s="152"/>
      <c r="AE53" s="150"/>
      <c r="AF53" s="154"/>
    </row>
    <row r="54" spans="2:32" ht="18" customHeight="1">
      <c r="B54" s="46"/>
      <c r="C54" s="79"/>
      <c r="D54" s="79"/>
      <c r="E54" s="79"/>
      <c r="F54" s="79"/>
      <c r="G54" s="77"/>
      <c r="H54" s="78"/>
      <c r="I54" s="3"/>
      <c r="J54" s="76"/>
      <c r="K54" s="49"/>
      <c r="L54" s="49"/>
      <c r="M54" s="49"/>
      <c r="N54" s="77"/>
      <c r="O54" s="77"/>
      <c r="P54" s="77"/>
      <c r="Q54" s="77"/>
      <c r="R54" s="78"/>
      <c r="S54" s="78"/>
      <c r="T54" s="78"/>
      <c r="V54" s="150"/>
      <c r="W54" s="3"/>
      <c r="X54" s="46"/>
      <c r="Y54" s="49"/>
      <c r="Z54" s="49"/>
      <c r="AA54" s="49"/>
      <c r="AB54" s="99"/>
      <c r="AC54" s="151"/>
      <c r="AD54" s="152"/>
      <c r="AE54" s="150"/>
      <c r="AF54" s="154"/>
    </row>
    <row r="55" spans="2:32" ht="19.899999999999999" customHeight="1">
      <c r="B55" s="46"/>
      <c r="C55" s="49"/>
      <c r="D55" s="49"/>
      <c r="E55" s="49"/>
      <c r="F55" s="49"/>
      <c r="G55" s="99"/>
      <c r="H55" s="50"/>
      <c r="I55" s="3"/>
      <c r="J55" s="46"/>
      <c r="K55" s="101" t="s">
        <v>216</v>
      </c>
      <c r="L55" s="86">
        <f>예산!M40</f>
        <v>0</v>
      </c>
      <c r="M55" s="49"/>
      <c r="N55" s="99"/>
      <c r="O55" s="99"/>
      <c r="P55" s="99"/>
      <c r="Q55" s="99"/>
      <c r="R55" s="469"/>
      <c r="S55" s="483"/>
      <c r="T55" s="50"/>
      <c r="V55" s="150"/>
      <c r="W55" s="3"/>
      <c r="Y55" s="101"/>
      <c r="Z55" s="216"/>
      <c r="AA55" s="149"/>
      <c r="AB55" s="99"/>
      <c r="AC55" s="151"/>
      <c r="AD55" s="152"/>
      <c r="AE55" s="150"/>
      <c r="AF55" s="152"/>
    </row>
    <row r="56" spans="2:32" ht="19.899999999999999" customHeight="1" thickBot="1">
      <c r="B56" s="87" t="str">
        <f>'1월'!B56</f>
        <v>부가수입</v>
      </c>
      <c r="C56" s="85">
        <f>SUM($H$58:$H$145)</f>
        <v>0</v>
      </c>
      <c r="D56" s="81"/>
      <c r="E56" s="81"/>
      <c r="F56" s="81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84"/>
      <c r="O56" s="84"/>
      <c r="P56" s="84"/>
      <c r="Q56" s="84"/>
      <c r="R56" s="469"/>
      <c r="S56" s="483"/>
      <c r="T56" s="428"/>
      <c r="V56" s="168"/>
      <c r="W56" s="40"/>
      <c r="X56" s="157"/>
      <c r="Y56" s="101"/>
      <c r="Z56" s="217"/>
      <c r="AA56" s="149"/>
      <c r="AB56" s="84"/>
      <c r="AC56" s="172"/>
      <c r="AD56" s="161"/>
      <c r="AE56" s="168"/>
      <c r="AF56" s="162"/>
    </row>
    <row r="57" spans="2:32" ht="19.899999999999999" customHeight="1" thickBot="1">
      <c r="B57" s="37" t="s">
        <v>0</v>
      </c>
      <c r="C57" s="38" t="s">
        <v>8</v>
      </c>
      <c r="D57" s="38" t="s">
        <v>27</v>
      </c>
      <c r="E57" s="566" t="s">
        <v>28</v>
      </c>
      <c r="F57" s="566"/>
      <c r="G57" s="566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169"/>
      <c r="W57" s="40"/>
      <c r="X57" s="58"/>
      <c r="Y57" s="58"/>
      <c r="Z57" s="58"/>
      <c r="AA57" s="58"/>
      <c r="AB57" s="58"/>
      <c r="AC57" s="173"/>
      <c r="AD57" s="58"/>
      <c r="AE57" s="169"/>
      <c r="AF57" s="58"/>
    </row>
    <row r="58" spans="2:32" ht="18" customHeight="1">
      <c r="B58" s="8"/>
      <c r="C58" s="5"/>
      <c r="D58" s="5"/>
      <c r="E58" s="531"/>
      <c r="F58" s="600"/>
      <c r="G58" s="533"/>
      <c r="H58" s="7"/>
      <c r="I58" s="3"/>
      <c r="J58" s="8"/>
      <c r="K58" s="9"/>
      <c r="L58" s="9"/>
      <c r="M58" s="9"/>
      <c r="N58" s="479"/>
      <c r="O58" s="554"/>
      <c r="P58" s="42"/>
      <c r="Q58" s="583"/>
      <c r="R58" s="285" t="str">
        <f>IF(P58="","",P58-Q58)</f>
        <v/>
      </c>
      <c r="S58" s="285" t="str">
        <f>IF(R58="","",L55-R58)</f>
        <v/>
      </c>
      <c r="T58" s="467"/>
      <c r="V58" s="215"/>
      <c r="W58" s="3"/>
      <c r="X58" s="46"/>
      <c r="Y58" s="49"/>
      <c r="Z58" s="49"/>
      <c r="AA58" s="49"/>
      <c r="AB58" s="99"/>
      <c r="AC58" s="215"/>
      <c r="AD58" s="152"/>
      <c r="AE58" s="215"/>
      <c r="AF58" s="154"/>
    </row>
    <row r="59" spans="2:32" ht="18" customHeight="1">
      <c r="B59" s="8"/>
      <c r="C59" s="5"/>
      <c r="D59" s="5"/>
      <c r="E59" s="479"/>
      <c r="F59" s="586"/>
      <c r="G59" s="554"/>
      <c r="H59" s="7"/>
      <c r="I59" s="3"/>
      <c r="J59" s="8"/>
      <c r="K59" s="9"/>
      <c r="L59" s="9"/>
      <c r="M59" s="9"/>
      <c r="N59" s="479"/>
      <c r="O59" s="554"/>
      <c r="P59" s="42"/>
      <c r="Q59" s="507"/>
      <c r="R59" s="285" t="str">
        <f t="shared" ref="R59:R77" si="16">IF(P59="","",P59-Q59)</f>
        <v/>
      </c>
      <c r="S59" s="285" t="str">
        <f t="shared" ref="S59:S64" si="17">IF(R59="","",S58-R59)</f>
        <v/>
      </c>
      <c r="T59" s="467"/>
      <c r="V59" s="215"/>
      <c r="W59" s="3"/>
      <c r="X59" s="46"/>
      <c r="Y59" s="49"/>
      <c r="Z59" s="49"/>
      <c r="AA59" s="49"/>
      <c r="AB59" s="99"/>
      <c r="AC59" s="215"/>
      <c r="AD59" s="152"/>
      <c r="AE59" s="215"/>
      <c r="AF59" s="154"/>
    </row>
    <row r="60" spans="2:32" ht="18" customHeight="1">
      <c r="B60" s="8"/>
      <c r="C60" s="5"/>
      <c r="D60" s="5"/>
      <c r="E60" s="480"/>
      <c r="F60" s="587"/>
      <c r="G60" s="535"/>
      <c r="H60" s="7"/>
      <c r="I60" s="3"/>
      <c r="J60" s="8"/>
      <c r="K60" s="5"/>
      <c r="L60" s="5"/>
      <c r="M60" s="5"/>
      <c r="N60" s="480"/>
      <c r="O60" s="554"/>
      <c r="P60" s="42"/>
      <c r="Q60" s="507"/>
      <c r="R60" s="285" t="str">
        <f t="shared" si="16"/>
        <v/>
      </c>
      <c r="S60" s="285" t="str">
        <f t="shared" si="17"/>
        <v/>
      </c>
      <c r="T60" s="468"/>
      <c r="V60" s="215"/>
      <c r="W60" s="3"/>
      <c r="X60" s="46"/>
      <c r="Y60" s="49"/>
      <c r="Z60" s="49"/>
      <c r="AA60" s="49"/>
      <c r="AB60" s="99"/>
      <c r="AC60" s="215"/>
      <c r="AD60" s="152"/>
      <c r="AE60" s="215"/>
      <c r="AF60" s="154"/>
    </row>
    <row r="61" spans="2:32" ht="18" customHeight="1">
      <c r="B61" s="8"/>
      <c r="C61" s="5"/>
      <c r="D61" s="5"/>
      <c r="E61" s="480"/>
      <c r="F61" s="587"/>
      <c r="G61" s="535"/>
      <c r="H61" s="7"/>
      <c r="I61" s="3"/>
      <c r="J61" s="8"/>
      <c r="K61" s="5"/>
      <c r="L61" s="5"/>
      <c r="M61" s="5"/>
      <c r="N61" s="480"/>
      <c r="O61" s="554"/>
      <c r="P61" s="42"/>
      <c r="Q61" s="507"/>
      <c r="R61" s="285" t="str">
        <f t="shared" si="16"/>
        <v/>
      </c>
      <c r="S61" s="285" t="str">
        <f t="shared" si="17"/>
        <v/>
      </c>
      <c r="T61" s="468"/>
      <c r="V61" s="215"/>
      <c r="W61" s="3"/>
      <c r="X61" s="46"/>
      <c r="Y61" s="49"/>
      <c r="Z61" s="49"/>
      <c r="AA61" s="49"/>
      <c r="AB61" s="99"/>
      <c r="AC61" s="215"/>
      <c r="AD61" s="152"/>
      <c r="AE61" s="215"/>
      <c r="AF61" s="154"/>
    </row>
    <row r="62" spans="2:32" ht="18" customHeight="1">
      <c r="B62" s="8"/>
      <c r="C62" s="5"/>
      <c r="D62" s="5"/>
      <c r="E62" s="480"/>
      <c r="F62" s="587"/>
      <c r="G62" s="535"/>
      <c r="H62" s="7"/>
      <c r="I62" s="3"/>
      <c r="J62" s="8"/>
      <c r="K62" s="9"/>
      <c r="L62" s="9"/>
      <c r="M62" s="9"/>
      <c r="N62" s="479"/>
      <c r="O62" s="554"/>
      <c r="P62" s="42"/>
      <c r="Q62" s="507"/>
      <c r="R62" s="285" t="str">
        <f t="shared" si="16"/>
        <v/>
      </c>
      <c r="S62" s="285" t="str">
        <f t="shared" si="17"/>
        <v/>
      </c>
      <c r="T62" s="468"/>
      <c r="V62" s="215"/>
      <c r="W62" s="3"/>
      <c r="X62" s="46"/>
      <c r="Y62" s="49"/>
      <c r="Z62" s="49"/>
      <c r="AA62" s="49"/>
      <c r="AB62" s="99"/>
      <c r="AC62" s="215"/>
      <c r="AD62" s="152"/>
      <c r="AE62" s="215"/>
      <c r="AF62" s="154"/>
    </row>
    <row r="63" spans="2:32" ht="18" customHeight="1">
      <c r="B63" s="8"/>
      <c r="C63" s="5"/>
      <c r="D63" s="5"/>
      <c r="E63" s="479"/>
      <c r="F63" s="587"/>
      <c r="G63" s="535"/>
      <c r="H63" s="7"/>
      <c r="I63" s="3"/>
      <c r="J63" s="8"/>
      <c r="K63" s="5"/>
      <c r="L63" s="5"/>
      <c r="M63" s="5"/>
      <c r="N63" s="480"/>
      <c r="O63" s="554"/>
      <c r="P63" s="43"/>
      <c r="Q63" s="507"/>
      <c r="R63" s="285" t="str">
        <f t="shared" si="16"/>
        <v/>
      </c>
      <c r="S63" s="285" t="str">
        <f t="shared" si="17"/>
        <v/>
      </c>
      <c r="T63" s="468"/>
      <c r="V63" s="215"/>
      <c r="W63" s="3"/>
      <c r="X63" s="46"/>
      <c r="Y63" s="49"/>
      <c r="Z63" s="49"/>
      <c r="AA63" s="49"/>
      <c r="AB63" s="99"/>
      <c r="AC63" s="215"/>
      <c r="AD63" s="152"/>
      <c r="AE63" s="215"/>
      <c r="AF63" s="154"/>
    </row>
    <row r="64" spans="2:32" ht="18" customHeight="1">
      <c r="B64" s="8"/>
      <c r="C64" s="5"/>
      <c r="D64" s="5"/>
      <c r="E64" s="480"/>
      <c r="F64" s="587"/>
      <c r="G64" s="535"/>
      <c r="H64" s="7"/>
      <c r="I64" s="3"/>
      <c r="J64" s="8"/>
      <c r="K64" s="9"/>
      <c r="L64" s="9"/>
      <c r="M64" s="9"/>
      <c r="N64" s="479"/>
      <c r="O64" s="554"/>
      <c r="P64" s="42"/>
      <c r="Q64" s="507"/>
      <c r="R64" s="285" t="str">
        <f t="shared" si="16"/>
        <v/>
      </c>
      <c r="S64" s="285" t="str">
        <f t="shared" si="17"/>
        <v/>
      </c>
      <c r="T64" s="468"/>
      <c r="V64" s="215"/>
      <c r="W64" s="3"/>
      <c r="X64" s="46"/>
      <c r="Y64" s="49"/>
      <c r="Z64" s="49"/>
      <c r="AA64" s="49"/>
      <c r="AB64" s="99"/>
      <c r="AC64" s="215"/>
      <c r="AD64" s="152"/>
      <c r="AE64" s="215"/>
      <c r="AF64" s="154"/>
    </row>
    <row r="65" spans="2:32" ht="18" customHeight="1">
      <c r="B65" s="8"/>
      <c r="C65" s="5"/>
      <c r="D65" s="5"/>
      <c r="E65" s="479"/>
      <c r="F65" s="587"/>
      <c r="G65" s="535"/>
      <c r="H65" s="7"/>
      <c r="I65" s="3"/>
      <c r="J65" s="8"/>
      <c r="K65" s="9"/>
      <c r="L65" s="9"/>
      <c r="M65" s="9"/>
      <c r="N65" s="479"/>
      <c r="O65" s="554"/>
      <c r="P65" s="42"/>
      <c r="Q65" s="505"/>
      <c r="R65" s="285" t="str">
        <f t="shared" si="16"/>
        <v/>
      </c>
      <c r="S65" s="285" t="str">
        <f t="shared" ref="S65:S77" si="18">IF(R65="","",S64-R65)</f>
        <v/>
      </c>
      <c r="T65" s="468"/>
      <c r="V65" s="215"/>
      <c r="W65" s="3"/>
      <c r="X65" s="46"/>
      <c r="Y65" s="49"/>
      <c r="Z65" s="49"/>
      <c r="AA65" s="49"/>
      <c r="AB65" s="99"/>
      <c r="AC65" s="215"/>
      <c r="AD65" s="152"/>
      <c r="AE65" s="215"/>
      <c r="AF65" s="154"/>
    </row>
    <row r="66" spans="2:32" ht="18" customHeight="1">
      <c r="B66" s="8"/>
      <c r="C66" s="5"/>
      <c r="D66" s="5"/>
      <c r="E66" s="480"/>
      <c r="F66" s="587"/>
      <c r="G66" s="535"/>
      <c r="H66" s="7"/>
      <c r="I66" s="3"/>
      <c r="J66" s="8"/>
      <c r="K66" s="9"/>
      <c r="L66" s="9"/>
      <c r="M66" s="9"/>
      <c r="N66" s="479"/>
      <c r="O66" s="554"/>
      <c r="P66" s="42"/>
      <c r="Q66" s="505"/>
      <c r="R66" s="285" t="str">
        <f t="shared" si="16"/>
        <v/>
      </c>
      <c r="S66" s="285" t="str">
        <f t="shared" si="18"/>
        <v/>
      </c>
      <c r="T66" s="468"/>
      <c r="V66" s="215"/>
      <c r="W66" s="3"/>
      <c r="X66" s="46"/>
      <c r="Y66" s="49"/>
      <c r="Z66" s="49"/>
      <c r="AA66" s="49"/>
      <c r="AB66" s="99"/>
      <c r="AC66" s="215"/>
      <c r="AD66" s="152"/>
      <c r="AE66" s="215"/>
      <c r="AF66" s="154"/>
    </row>
    <row r="67" spans="2:32" ht="18" customHeight="1">
      <c r="B67" s="8"/>
      <c r="C67" s="5"/>
      <c r="D67" s="5"/>
      <c r="E67" s="480"/>
      <c r="F67" s="587"/>
      <c r="G67" s="535"/>
      <c r="H67" s="7"/>
      <c r="I67" s="3"/>
      <c r="J67" s="8"/>
      <c r="K67" s="9"/>
      <c r="L67" s="9"/>
      <c r="M67" s="9"/>
      <c r="N67" s="479"/>
      <c r="O67" s="554"/>
      <c r="P67" s="42"/>
      <c r="Q67" s="505"/>
      <c r="R67" s="285" t="str">
        <f t="shared" si="16"/>
        <v/>
      </c>
      <c r="S67" s="285" t="str">
        <f t="shared" si="18"/>
        <v/>
      </c>
      <c r="T67" s="468"/>
      <c r="V67" s="215"/>
      <c r="W67" s="3"/>
      <c r="X67" s="46"/>
      <c r="Y67" s="49"/>
      <c r="Z67" s="49"/>
      <c r="AA67" s="49"/>
      <c r="AB67" s="99"/>
      <c r="AC67" s="215"/>
      <c r="AD67" s="152"/>
      <c r="AE67" s="215"/>
      <c r="AF67" s="154"/>
    </row>
    <row r="68" spans="2:32" ht="18" customHeight="1">
      <c r="B68" s="8"/>
      <c r="C68" s="5"/>
      <c r="D68" s="5"/>
      <c r="E68" s="479"/>
      <c r="F68" s="587"/>
      <c r="G68" s="535"/>
      <c r="H68" s="7"/>
      <c r="I68" s="3"/>
      <c r="J68" s="8"/>
      <c r="K68" s="9"/>
      <c r="L68" s="9"/>
      <c r="M68" s="9"/>
      <c r="N68" s="479"/>
      <c r="O68" s="554"/>
      <c r="P68" s="42"/>
      <c r="Q68" s="505"/>
      <c r="R68" s="285" t="str">
        <f t="shared" si="16"/>
        <v/>
      </c>
      <c r="S68" s="285" t="str">
        <f t="shared" si="18"/>
        <v/>
      </c>
      <c r="T68" s="468"/>
      <c r="V68" s="215"/>
      <c r="W68" s="3"/>
      <c r="X68" s="46"/>
      <c r="Y68" s="49"/>
      <c r="Z68" s="49"/>
      <c r="AA68" s="49"/>
      <c r="AB68" s="99"/>
      <c r="AC68" s="215"/>
      <c r="AD68" s="152"/>
      <c r="AE68" s="215"/>
      <c r="AF68" s="154"/>
    </row>
    <row r="69" spans="2:32" ht="18" customHeight="1">
      <c r="B69" s="8"/>
      <c r="C69" s="5"/>
      <c r="D69" s="5"/>
      <c r="E69" s="480"/>
      <c r="F69" s="587"/>
      <c r="G69" s="535"/>
      <c r="H69" s="7"/>
      <c r="I69" s="3"/>
      <c r="J69" s="8"/>
      <c r="K69" s="9"/>
      <c r="L69" s="9"/>
      <c r="M69" s="9"/>
      <c r="N69" s="479"/>
      <c r="O69" s="554"/>
      <c r="P69" s="42"/>
      <c r="Q69" s="505"/>
      <c r="R69" s="285" t="str">
        <f t="shared" si="16"/>
        <v/>
      </c>
      <c r="S69" s="285" t="str">
        <f t="shared" si="18"/>
        <v/>
      </c>
      <c r="T69" s="468"/>
      <c r="V69" s="215"/>
      <c r="W69" s="3"/>
      <c r="X69" s="46"/>
      <c r="Y69" s="49"/>
      <c r="Z69" s="49"/>
      <c r="AA69" s="49"/>
      <c r="AB69" s="99"/>
      <c r="AC69" s="215"/>
      <c r="AD69" s="152"/>
      <c r="AE69" s="215"/>
      <c r="AF69" s="154"/>
    </row>
    <row r="70" spans="2:32" ht="18" customHeight="1">
      <c r="B70" s="8"/>
      <c r="C70" s="5"/>
      <c r="D70" s="5"/>
      <c r="E70" s="479"/>
      <c r="F70" s="587"/>
      <c r="G70" s="535"/>
      <c r="H70" s="7"/>
      <c r="I70" s="3"/>
      <c r="J70" s="8"/>
      <c r="K70" s="9"/>
      <c r="L70" s="9"/>
      <c r="M70" s="9"/>
      <c r="N70" s="479"/>
      <c r="O70" s="554"/>
      <c r="P70" s="42"/>
      <c r="Q70" s="505"/>
      <c r="R70" s="285" t="str">
        <f t="shared" si="16"/>
        <v/>
      </c>
      <c r="S70" s="285" t="str">
        <f t="shared" si="18"/>
        <v/>
      </c>
      <c r="T70" s="468"/>
      <c r="V70" s="215"/>
      <c r="W70" s="3"/>
      <c r="X70" s="46"/>
      <c r="Y70" s="49"/>
      <c r="Z70" s="49"/>
      <c r="AA70" s="49"/>
      <c r="AB70" s="99"/>
      <c r="AC70" s="215"/>
      <c r="AD70" s="152"/>
      <c r="AE70" s="215"/>
      <c r="AF70" s="154"/>
    </row>
    <row r="71" spans="2:32" ht="18" customHeight="1">
      <c r="B71" s="8"/>
      <c r="C71" s="5"/>
      <c r="D71" s="5"/>
      <c r="E71" s="480"/>
      <c r="F71" s="587"/>
      <c r="G71" s="535"/>
      <c r="H71" s="7"/>
      <c r="I71" s="3"/>
      <c r="J71" s="8"/>
      <c r="K71" s="9"/>
      <c r="L71" s="9"/>
      <c r="M71" s="9"/>
      <c r="N71" s="479"/>
      <c r="O71" s="554"/>
      <c r="P71" s="42"/>
      <c r="Q71" s="505"/>
      <c r="R71" s="285" t="str">
        <f t="shared" si="16"/>
        <v/>
      </c>
      <c r="S71" s="285" t="str">
        <f t="shared" si="18"/>
        <v/>
      </c>
      <c r="T71" s="468"/>
      <c r="V71" s="215"/>
      <c r="W71" s="3"/>
      <c r="X71" s="46"/>
      <c r="Y71" s="49"/>
      <c r="Z71" s="49"/>
      <c r="AA71" s="49"/>
      <c r="AB71" s="99"/>
      <c r="AC71" s="215"/>
      <c r="AD71" s="152"/>
      <c r="AE71" s="215"/>
      <c r="AF71" s="154"/>
    </row>
    <row r="72" spans="2:32" ht="18" customHeight="1">
      <c r="B72" s="8"/>
      <c r="C72" s="5"/>
      <c r="D72" s="5"/>
      <c r="E72" s="479"/>
      <c r="F72" s="587"/>
      <c r="G72" s="535"/>
      <c r="H72" s="7"/>
      <c r="I72" s="3"/>
      <c r="J72" s="8"/>
      <c r="K72" s="9"/>
      <c r="L72" s="9"/>
      <c r="M72" s="9"/>
      <c r="N72" s="479"/>
      <c r="O72" s="554"/>
      <c r="P72" s="42"/>
      <c r="Q72" s="505"/>
      <c r="R72" s="285" t="str">
        <f t="shared" si="16"/>
        <v/>
      </c>
      <c r="S72" s="285" t="str">
        <f t="shared" si="18"/>
        <v/>
      </c>
      <c r="T72" s="468"/>
      <c r="V72" s="215"/>
      <c r="W72" s="3"/>
      <c r="X72" s="46"/>
      <c r="Y72" s="49"/>
      <c r="Z72" s="49"/>
      <c r="AA72" s="49"/>
      <c r="AB72" s="99"/>
      <c r="AC72" s="215"/>
      <c r="AD72" s="152"/>
      <c r="AE72" s="215"/>
      <c r="AF72" s="154"/>
    </row>
    <row r="73" spans="2:32" ht="18" customHeight="1">
      <c r="B73" s="8"/>
      <c r="C73" s="5"/>
      <c r="D73" s="5"/>
      <c r="E73" s="480"/>
      <c r="F73" s="587"/>
      <c r="G73" s="535"/>
      <c r="H73" s="7"/>
      <c r="I73" s="3"/>
      <c r="J73" s="8"/>
      <c r="K73" s="9"/>
      <c r="L73" s="9"/>
      <c r="M73" s="9"/>
      <c r="N73" s="479"/>
      <c r="O73" s="554"/>
      <c r="P73" s="42"/>
      <c r="Q73" s="505"/>
      <c r="R73" s="285" t="str">
        <f t="shared" si="16"/>
        <v/>
      </c>
      <c r="S73" s="285" t="str">
        <f t="shared" si="18"/>
        <v/>
      </c>
      <c r="T73" s="468"/>
      <c r="V73" s="215"/>
      <c r="W73" s="3"/>
      <c r="X73" s="46"/>
      <c r="Y73" s="49"/>
      <c r="Z73" s="49"/>
      <c r="AA73" s="49"/>
      <c r="AB73" s="99"/>
      <c r="AC73" s="215"/>
      <c r="AD73" s="152"/>
      <c r="AE73" s="215"/>
      <c r="AF73" s="154"/>
    </row>
    <row r="74" spans="2:32" ht="18" customHeight="1">
      <c r="B74" s="8"/>
      <c r="C74" s="5"/>
      <c r="D74" s="5"/>
      <c r="E74" s="480"/>
      <c r="F74" s="587"/>
      <c r="G74" s="535"/>
      <c r="H74" s="7"/>
      <c r="I74" s="3"/>
      <c r="J74" s="8"/>
      <c r="K74" s="9"/>
      <c r="L74" s="9"/>
      <c r="M74" s="9"/>
      <c r="N74" s="479"/>
      <c r="O74" s="554"/>
      <c r="P74" s="42"/>
      <c r="Q74" s="505"/>
      <c r="R74" s="285" t="str">
        <f t="shared" si="16"/>
        <v/>
      </c>
      <c r="S74" s="285" t="str">
        <f t="shared" si="18"/>
        <v/>
      </c>
      <c r="T74" s="468"/>
      <c r="V74" s="215"/>
      <c r="W74" s="3"/>
      <c r="X74" s="46"/>
      <c r="Y74" s="49"/>
      <c r="Z74" s="49"/>
      <c r="AA74" s="49"/>
      <c r="AB74" s="99"/>
      <c r="AC74" s="215"/>
      <c r="AD74" s="152"/>
      <c r="AE74" s="215"/>
      <c r="AF74" s="154"/>
    </row>
    <row r="75" spans="2:32" ht="18" customHeight="1">
      <c r="B75" s="8"/>
      <c r="C75" s="5"/>
      <c r="D75" s="5"/>
      <c r="E75" s="480"/>
      <c r="F75" s="587"/>
      <c r="G75" s="535"/>
      <c r="H75" s="7"/>
      <c r="I75" s="3"/>
      <c r="J75" s="8"/>
      <c r="K75" s="9"/>
      <c r="L75" s="9"/>
      <c r="M75" s="9"/>
      <c r="N75" s="479"/>
      <c r="O75" s="554"/>
      <c r="P75" s="42"/>
      <c r="Q75" s="505"/>
      <c r="R75" s="285" t="str">
        <f t="shared" si="16"/>
        <v/>
      </c>
      <c r="S75" s="285" t="str">
        <f t="shared" si="18"/>
        <v/>
      </c>
      <c r="T75" s="468"/>
      <c r="V75" s="215"/>
      <c r="W75" s="3"/>
      <c r="X75" s="46"/>
      <c r="Y75" s="49"/>
      <c r="Z75" s="49"/>
      <c r="AA75" s="49"/>
      <c r="AB75" s="99"/>
      <c r="AC75" s="215"/>
      <c r="AD75" s="152"/>
      <c r="AE75" s="215"/>
      <c r="AF75" s="154"/>
    </row>
    <row r="76" spans="2:32" ht="18" customHeight="1">
      <c r="B76" s="8"/>
      <c r="C76" s="5"/>
      <c r="D76" s="5"/>
      <c r="E76" s="480"/>
      <c r="F76" s="587"/>
      <c r="G76" s="535"/>
      <c r="H76" s="7"/>
      <c r="I76" s="3"/>
      <c r="J76" s="8"/>
      <c r="K76" s="9"/>
      <c r="L76" s="9"/>
      <c r="M76" s="9"/>
      <c r="N76" s="479"/>
      <c r="O76" s="554"/>
      <c r="P76" s="42"/>
      <c r="Q76" s="505"/>
      <c r="R76" s="285" t="str">
        <f t="shared" si="16"/>
        <v/>
      </c>
      <c r="S76" s="285" t="str">
        <f t="shared" si="18"/>
        <v/>
      </c>
      <c r="T76" s="468"/>
      <c r="V76" s="215"/>
      <c r="W76" s="3"/>
      <c r="X76" s="46"/>
      <c r="Y76" s="49"/>
      <c r="Z76" s="49"/>
      <c r="AA76" s="49"/>
      <c r="AB76" s="99"/>
      <c r="AC76" s="215"/>
      <c r="AD76" s="152"/>
      <c r="AE76" s="215"/>
      <c r="AF76" s="154"/>
    </row>
    <row r="77" spans="2:32" ht="18" customHeight="1">
      <c r="B77" s="8"/>
      <c r="C77" s="5"/>
      <c r="D77" s="5"/>
      <c r="E77" s="479"/>
      <c r="F77" s="587"/>
      <c r="G77" s="535"/>
      <c r="H77" s="7"/>
      <c r="I77" s="3"/>
      <c r="J77" s="8"/>
      <c r="K77" s="9"/>
      <c r="L77" s="9"/>
      <c r="M77" s="9"/>
      <c r="N77" s="479"/>
      <c r="O77" s="554"/>
      <c r="P77" s="42"/>
      <c r="Q77" s="505"/>
      <c r="R77" s="285" t="str">
        <f t="shared" si="16"/>
        <v/>
      </c>
      <c r="S77" s="285" t="str">
        <f t="shared" si="18"/>
        <v/>
      </c>
      <c r="T77" s="468"/>
      <c r="V77" s="215"/>
      <c r="W77" s="3"/>
      <c r="X77" s="46"/>
      <c r="Y77" s="49"/>
      <c r="Z77" s="49"/>
      <c r="AA77" s="49"/>
      <c r="AB77" s="99"/>
      <c r="AC77" s="215"/>
      <c r="AD77" s="152"/>
      <c r="AE77" s="215"/>
      <c r="AF77" s="154"/>
    </row>
    <row r="78" spans="2:32" ht="18" customHeight="1">
      <c r="B78" s="8"/>
      <c r="C78" s="5"/>
      <c r="D78" s="5"/>
      <c r="E78" s="480"/>
      <c r="F78" s="587"/>
      <c r="G78" s="535"/>
      <c r="H78" s="7"/>
      <c r="I78" s="3"/>
      <c r="J78" s="46"/>
      <c r="K78" s="49"/>
      <c r="L78" s="49"/>
      <c r="M78" s="49"/>
      <c r="N78" s="99"/>
      <c r="O78" s="99"/>
      <c r="P78" s="508"/>
      <c r="Q78" s="508"/>
      <c r="R78" s="152"/>
      <c r="S78" s="152"/>
      <c r="T78" s="509"/>
      <c r="V78" s="215"/>
      <c r="W78" s="3"/>
      <c r="X78" s="46"/>
      <c r="Y78" s="49"/>
      <c r="Z78" s="49"/>
      <c r="AA78" s="49"/>
      <c r="AB78" s="99"/>
      <c r="AC78" s="215"/>
      <c r="AD78" s="152"/>
      <c r="AE78" s="215"/>
      <c r="AF78" s="154"/>
    </row>
    <row r="79" spans="2:32" ht="18" customHeight="1" thickBot="1">
      <c r="B79" s="8"/>
      <c r="C79" s="5"/>
      <c r="D79" s="5"/>
      <c r="E79" s="480"/>
      <c r="F79" s="587"/>
      <c r="G79" s="535"/>
      <c r="H79" s="7"/>
      <c r="I79" s="3"/>
      <c r="J79" s="599" t="str">
        <f>'1월'!J79</f>
        <v>변동지출</v>
      </c>
      <c r="K79" s="510"/>
      <c r="L79" s="510"/>
      <c r="M79" s="510"/>
      <c r="N79" s="510"/>
      <c r="O79" s="511"/>
      <c r="P79" s="511"/>
      <c r="Q79" s="511"/>
      <c r="R79" s="598" t="s">
        <v>215</v>
      </c>
      <c r="S79" s="450">
        <f>L55-SUM(P58:P77)</f>
        <v>0</v>
      </c>
      <c r="T79" s="513"/>
      <c r="V79" s="215"/>
      <c r="W79" s="3"/>
      <c r="X79" s="46"/>
      <c r="Y79" s="49"/>
      <c r="Z79" s="49"/>
      <c r="AA79" s="49"/>
      <c r="AB79" s="99"/>
      <c r="AC79" s="215"/>
      <c r="AD79" s="152"/>
      <c r="AE79" s="215"/>
      <c r="AF79" s="154"/>
    </row>
    <row r="80" spans="2:32" ht="18" customHeight="1" thickBot="1">
      <c r="B80" s="8"/>
      <c r="C80" s="5"/>
      <c r="D80" s="5"/>
      <c r="E80" s="480"/>
      <c r="F80" s="587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564" t="s">
        <v>258</v>
      </c>
      <c r="Q80" s="564" t="s">
        <v>271</v>
      </c>
      <c r="R80" s="38" t="s">
        <v>257</v>
      </c>
      <c r="S80" s="38" t="s">
        <v>214</v>
      </c>
      <c r="T80" s="39" t="s">
        <v>67</v>
      </c>
      <c r="V80" s="215"/>
      <c r="W80" s="3"/>
      <c r="X80" s="46"/>
      <c r="Y80" s="49"/>
      <c r="Z80" s="49"/>
      <c r="AA80" s="49"/>
      <c r="AB80" s="99"/>
      <c r="AC80" s="215"/>
      <c r="AD80" s="152"/>
      <c r="AE80" s="215"/>
      <c r="AF80" s="154"/>
    </row>
    <row r="81" spans="2:32" ht="18" customHeight="1">
      <c r="B81" s="8"/>
      <c r="C81" s="5"/>
      <c r="D81" s="5"/>
      <c r="E81" s="480"/>
      <c r="F81" s="587"/>
      <c r="G81" s="535"/>
      <c r="H81" s="7"/>
      <c r="I81" s="3"/>
      <c r="J81" s="8"/>
      <c r="K81" s="5"/>
      <c r="L81" s="5"/>
      <c r="M81" s="5"/>
      <c r="N81" s="480"/>
      <c r="O81" s="554"/>
      <c r="P81" s="505"/>
      <c r="Q81" s="505"/>
      <c r="R81" s="285" t="str">
        <f>IF(P81="","",P81-Q81)</f>
        <v/>
      </c>
      <c r="S81" s="285" t="str">
        <f>IF(R81="","",S79-R81)</f>
        <v/>
      </c>
      <c r="T81" s="467"/>
      <c r="V81" s="215"/>
      <c r="W81" s="3"/>
      <c r="X81" s="46"/>
      <c r="Y81" s="49"/>
      <c r="Z81" s="49"/>
      <c r="AA81" s="49"/>
      <c r="AB81" s="99"/>
      <c r="AC81" s="215"/>
      <c r="AD81" s="152"/>
      <c r="AE81" s="215"/>
      <c r="AF81" s="154"/>
    </row>
    <row r="82" spans="2:32" ht="18" customHeight="1">
      <c r="B82" s="8"/>
      <c r="C82" s="5"/>
      <c r="D82" s="5"/>
      <c r="E82" s="480"/>
      <c r="F82" s="587"/>
      <c r="G82" s="535"/>
      <c r="H82" s="7"/>
      <c r="I82" s="3"/>
      <c r="J82" s="8"/>
      <c r="K82" s="5"/>
      <c r="L82" s="5"/>
      <c r="M82" s="5"/>
      <c r="N82" s="480"/>
      <c r="O82" s="554"/>
      <c r="P82" s="505"/>
      <c r="Q82" s="505"/>
      <c r="R82" s="285" t="str">
        <f t="shared" ref="R82:R145" si="19">IF(P82="","",P82-Q82)</f>
        <v/>
      </c>
      <c r="S82" s="285" t="str">
        <f>IF(R82="","",S81-R82)</f>
        <v/>
      </c>
      <c r="T82" s="467"/>
      <c r="V82" s="215"/>
      <c r="W82" s="3"/>
      <c r="X82" s="46"/>
      <c r="Y82" s="49"/>
      <c r="Z82" s="49"/>
      <c r="AA82" s="49"/>
      <c r="AB82" s="99"/>
      <c r="AC82" s="215"/>
      <c r="AD82" s="152"/>
      <c r="AE82" s="215"/>
      <c r="AF82" s="154"/>
    </row>
    <row r="83" spans="2:32" ht="18" customHeight="1">
      <c r="B83" s="8"/>
      <c r="C83" s="5"/>
      <c r="D83" s="5"/>
      <c r="E83" s="480"/>
      <c r="F83" s="587"/>
      <c r="G83" s="535"/>
      <c r="H83" s="7"/>
      <c r="I83" s="3"/>
      <c r="J83" s="8"/>
      <c r="K83" s="9"/>
      <c r="L83" s="9"/>
      <c r="M83" s="9"/>
      <c r="N83" s="479"/>
      <c r="O83" s="554"/>
      <c r="P83" s="42"/>
      <c r="Q83" s="505"/>
      <c r="R83" s="285" t="str">
        <f t="shared" si="19"/>
        <v/>
      </c>
      <c r="S83" s="285" t="str">
        <f t="shared" ref="S83:S145" si="20">IF(R83="","",S82-R83)</f>
        <v/>
      </c>
      <c r="T83" s="468"/>
      <c r="V83" s="215"/>
      <c r="W83" s="3"/>
      <c r="X83" s="46"/>
      <c r="Y83" s="49"/>
      <c r="Z83" s="49"/>
      <c r="AA83" s="49"/>
      <c r="AB83" s="99"/>
      <c r="AC83" s="215"/>
      <c r="AD83" s="152"/>
      <c r="AE83" s="215"/>
      <c r="AF83" s="154"/>
    </row>
    <row r="84" spans="2:32" ht="18" customHeight="1">
      <c r="B84" s="8"/>
      <c r="C84" s="5"/>
      <c r="D84" s="5"/>
      <c r="E84" s="480"/>
      <c r="F84" s="587"/>
      <c r="G84" s="535"/>
      <c r="H84" s="7"/>
      <c r="I84" s="3"/>
      <c r="J84" s="8"/>
      <c r="K84" s="5"/>
      <c r="L84" s="5"/>
      <c r="M84" s="5"/>
      <c r="N84" s="480"/>
      <c r="O84" s="554"/>
      <c r="P84" s="505"/>
      <c r="Q84" s="505"/>
      <c r="R84" s="285" t="str">
        <f t="shared" si="19"/>
        <v/>
      </c>
      <c r="S84" s="285" t="str">
        <f t="shared" si="20"/>
        <v/>
      </c>
      <c r="T84" s="467"/>
      <c r="V84" s="215"/>
      <c r="W84" s="3"/>
      <c r="X84" s="46"/>
      <c r="Y84" s="49"/>
      <c r="Z84" s="49"/>
      <c r="AA84" s="49"/>
      <c r="AB84" s="99"/>
      <c r="AC84" s="215"/>
      <c r="AD84" s="152"/>
      <c r="AE84" s="215"/>
      <c r="AF84" s="154"/>
    </row>
    <row r="85" spans="2:32" ht="18" customHeight="1">
      <c r="B85" s="8"/>
      <c r="C85" s="5"/>
      <c r="D85" s="5"/>
      <c r="E85" s="480"/>
      <c r="F85" s="587"/>
      <c r="G85" s="535"/>
      <c r="H85" s="7"/>
      <c r="I85" s="3"/>
      <c r="J85" s="8"/>
      <c r="K85" s="5"/>
      <c r="L85" s="5"/>
      <c r="M85" s="5"/>
      <c r="N85" s="480"/>
      <c r="O85" s="554"/>
      <c r="P85" s="505"/>
      <c r="Q85" s="505"/>
      <c r="R85" s="285" t="str">
        <f t="shared" si="19"/>
        <v/>
      </c>
      <c r="S85" s="285" t="str">
        <f t="shared" si="20"/>
        <v/>
      </c>
      <c r="T85" s="467"/>
      <c r="V85" s="215"/>
      <c r="W85" s="3"/>
      <c r="X85" s="46"/>
      <c r="Y85" s="49"/>
      <c r="Z85" s="49"/>
      <c r="AA85" s="49"/>
      <c r="AB85" s="99"/>
      <c r="AC85" s="215"/>
      <c r="AD85" s="152"/>
      <c r="AE85" s="215"/>
      <c r="AF85" s="154"/>
    </row>
    <row r="86" spans="2:32" ht="18" customHeight="1">
      <c r="B86" s="8"/>
      <c r="C86" s="5"/>
      <c r="D86" s="5"/>
      <c r="E86" s="480"/>
      <c r="F86" s="587"/>
      <c r="G86" s="535"/>
      <c r="H86" s="7"/>
      <c r="I86" s="3"/>
      <c r="J86" s="8"/>
      <c r="K86" s="5"/>
      <c r="L86" s="5"/>
      <c r="M86" s="5"/>
      <c r="N86" s="480"/>
      <c r="O86" s="554"/>
      <c r="P86" s="505"/>
      <c r="Q86" s="505"/>
      <c r="R86" s="285" t="str">
        <f t="shared" si="19"/>
        <v/>
      </c>
      <c r="S86" s="285" t="str">
        <f t="shared" si="20"/>
        <v/>
      </c>
      <c r="T86" s="467"/>
      <c r="V86" s="215"/>
      <c r="W86" s="3"/>
      <c r="X86" s="46"/>
      <c r="Y86" s="49"/>
      <c r="Z86" s="49"/>
      <c r="AA86" s="49"/>
      <c r="AB86" s="99"/>
      <c r="AC86" s="215"/>
      <c r="AD86" s="152"/>
      <c r="AE86" s="215"/>
      <c r="AF86" s="154"/>
    </row>
    <row r="87" spans="2:32" ht="18" customHeight="1">
      <c r="B87" s="8"/>
      <c r="C87" s="5"/>
      <c r="D87" s="5"/>
      <c r="E87" s="480"/>
      <c r="F87" s="587"/>
      <c r="G87" s="535"/>
      <c r="H87" s="7"/>
      <c r="I87" s="3"/>
      <c r="J87" s="8"/>
      <c r="K87" s="5"/>
      <c r="L87" s="5"/>
      <c r="M87" s="5"/>
      <c r="N87" s="480"/>
      <c r="O87" s="554"/>
      <c r="P87" s="505"/>
      <c r="Q87" s="505"/>
      <c r="R87" s="285" t="str">
        <f t="shared" si="19"/>
        <v/>
      </c>
      <c r="S87" s="285" t="str">
        <f t="shared" si="20"/>
        <v/>
      </c>
      <c r="T87" s="467"/>
      <c r="V87" s="215"/>
      <c r="W87" s="3"/>
      <c r="X87" s="46"/>
      <c r="Y87" s="49"/>
      <c r="Z87" s="49"/>
      <c r="AA87" s="49"/>
      <c r="AB87" s="99"/>
      <c r="AC87" s="215"/>
      <c r="AD87" s="152"/>
      <c r="AE87" s="215"/>
      <c r="AF87" s="154"/>
    </row>
    <row r="88" spans="2:32" ht="18" customHeight="1">
      <c r="B88" s="8"/>
      <c r="C88" s="5"/>
      <c r="D88" s="5"/>
      <c r="E88" s="480"/>
      <c r="F88" s="587"/>
      <c r="G88" s="535"/>
      <c r="H88" s="7"/>
      <c r="I88" s="3"/>
      <c r="J88" s="8"/>
      <c r="K88" s="5"/>
      <c r="L88" s="5"/>
      <c r="M88" s="5"/>
      <c r="N88" s="480"/>
      <c r="O88" s="554"/>
      <c r="P88" s="505"/>
      <c r="Q88" s="505"/>
      <c r="R88" s="285" t="str">
        <f t="shared" si="19"/>
        <v/>
      </c>
      <c r="S88" s="285" t="str">
        <f t="shared" si="20"/>
        <v/>
      </c>
      <c r="T88" s="467"/>
      <c r="V88" s="215"/>
      <c r="W88" s="3"/>
      <c r="X88" s="46"/>
      <c r="Y88" s="49"/>
      <c r="Z88" s="49"/>
      <c r="AA88" s="49"/>
      <c r="AB88" s="99"/>
      <c r="AC88" s="215"/>
      <c r="AD88" s="152"/>
      <c r="AE88" s="215"/>
      <c r="AF88" s="154"/>
    </row>
    <row r="89" spans="2:32" ht="18" customHeight="1">
      <c r="B89" s="8"/>
      <c r="C89" s="5"/>
      <c r="D89" s="5"/>
      <c r="E89" s="480"/>
      <c r="F89" s="587"/>
      <c r="G89" s="535"/>
      <c r="H89" s="7"/>
      <c r="I89" s="3"/>
      <c r="J89" s="8"/>
      <c r="K89" s="5"/>
      <c r="L89" s="5"/>
      <c r="M89" s="5"/>
      <c r="N89" s="480"/>
      <c r="O89" s="554"/>
      <c r="P89" s="505"/>
      <c r="Q89" s="505"/>
      <c r="R89" s="285" t="str">
        <f t="shared" si="19"/>
        <v/>
      </c>
      <c r="S89" s="285" t="str">
        <f t="shared" si="20"/>
        <v/>
      </c>
      <c r="T89" s="467"/>
      <c r="V89" s="215"/>
      <c r="W89" s="3"/>
      <c r="X89" s="46"/>
      <c r="Y89" s="49"/>
      <c r="Z89" s="49"/>
      <c r="AA89" s="49"/>
      <c r="AB89" s="99"/>
      <c r="AC89" s="215"/>
      <c r="AD89" s="152"/>
      <c r="AE89" s="215"/>
      <c r="AF89" s="154"/>
    </row>
    <row r="90" spans="2:32" ht="18" customHeight="1">
      <c r="B90" s="8"/>
      <c r="C90" s="5"/>
      <c r="D90" s="5"/>
      <c r="E90" s="480"/>
      <c r="F90" s="587"/>
      <c r="G90" s="535"/>
      <c r="H90" s="7"/>
      <c r="I90" s="3"/>
      <c r="J90" s="8"/>
      <c r="K90" s="5"/>
      <c r="L90" s="5"/>
      <c r="M90" s="5"/>
      <c r="N90" s="480"/>
      <c r="O90" s="554"/>
      <c r="P90" s="505"/>
      <c r="Q90" s="505"/>
      <c r="R90" s="285" t="str">
        <f t="shared" si="19"/>
        <v/>
      </c>
      <c r="S90" s="285" t="str">
        <f t="shared" si="20"/>
        <v/>
      </c>
      <c r="T90" s="467"/>
      <c r="V90" s="215"/>
      <c r="W90" s="3"/>
      <c r="X90" s="46"/>
      <c r="Y90" s="49"/>
      <c r="Z90" s="49"/>
      <c r="AA90" s="49"/>
      <c r="AB90" s="99"/>
      <c r="AC90" s="215"/>
      <c r="AD90" s="152"/>
      <c r="AE90" s="215"/>
      <c r="AF90" s="154"/>
    </row>
    <row r="91" spans="2:32" ht="18" customHeight="1">
      <c r="B91" s="8"/>
      <c r="C91" s="5"/>
      <c r="D91" s="5"/>
      <c r="E91" s="480"/>
      <c r="F91" s="587"/>
      <c r="G91" s="535"/>
      <c r="H91" s="7"/>
      <c r="I91" s="3"/>
      <c r="J91" s="8"/>
      <c r="K91" s="5"/>
      <c r="L91" s="5"/>
      <c r="M91" s="5"/>
      <c r="N91" s="480"/>
      <c r="O91" s="554"/>
      <c r="P91" s="505"/>
      <c r="Q91" s="505"/>
      <c r="R91" s="285" t="str">
        <f t="shared" si="19"/>
        <v/>
      </c>
      <c r="S91" s="285" t="str">
        <f t="shared" si="20"/>
        <v/>
      </c>
      <c r="T91" s="467"/>
      <c r="V91" s="215"/>
      <c r="W91" s="3"/>
      <c r="X91" s="46"/>
      <c r="Y91" s="49"/>
      <c r="Z91" s="49"/>
      <c r="AA91" s="49"/>
      <c r="AB91" s="99"/>
      <c r="AC91" s="215"/>
      <c r="AD91" s="152"/>
      <c r="AE91" s="215"/>
      <c r="AF91" s="154"/>
    </row>
    <row r="92" spans="2:32" ht="18" customHeight="1">
      <c r="B92" s="8"/>
      <c r="C92" s="5"/>
      <c r="D92" s="5"/>
      <c r="E92" s="480"/>
      <c r="F92" s="587"/>
      <c r="G92" s="535"/>
      <c r="H92" s="7"/>
      <c r="I92" s="3"/>
      <c r="J92" s="8"/>
      <c r="K92" s="5"/>
      <c r="L92" s="5"/>
      <c r="M92" s="5"/>
      <c r="N92" s="480"/>
      <c r="O92" s="554"/>
      <c r="P92" s="505"/>
      <c r="Q92" s="505"/>
      <c r="R92" s="285" t="str">
        <f t="shared" si="19"/>
        <v/>
      </c>
      <c r="S92" s="285" t="str">
        <f t="shared" si="20"/>
        <v/>
      </c>
      <c r="T92" s="467"/>
      <c r="V92" s="215"/>
      <c r="W92" s="3"/>
      <c r="X92" s="46"/>
      <c r="Y92" s="49"/>
      <c r="Z92" s="49"/>
      <c r="AA92" s="49"/>
      <c r="AB92" s="99"/>
      <c r="AC92" s="215"/>
      <c r="AD92" s="152"/>
      <c r="AE92" s="215"/>
      <c r="AF92" s="154"/>
    </row>
    <row r="93" spans="2:32" ht="18" customHeight="1">
      <c r="B93" s="8"/>
      <c r="C93" s="5"/>
      <c r="D93" s="5"/>
      <c r="E93" s="480"/>
      <c r="F93" s="587"/>
      <c r="G93" s="535"/>
      <c r="H93" s="7"/>
      <c r="I93" s="3"/>
      <c r="J93" s="8"/>
      <c r="K93" s="5"/>
      <c r="L93" s="5"/>
      <c r="M93" s="5"/>
      <c r="N93" s="480"/>
      <c r="O93" s="554"/>
      <c r="P93" s="505"/>
      <c r="Q93" s="505"/>
      <c r="R93" s="285" t="str">
        <f t="shared" si="19"/>
        <v/>
      </c>
      <c r="S93" s="285" t="str">
        <f t="shared" si="20"/>
        <v/>
      </c>
      <c r="T93" s="467"/>
      <c r="V93" s="215"/>
      <c r="W93" s="3"/>
      <c r="X93" s="46"/>
      <c r="Y93" s="49"/>
      <c r="Z93" s="49"/>
      <c r="AA93" s="49"/>
      <c r="AB93" s="99"/>
      <c r="AC93" s="215"/>
      <c r="AD93" s="152"/>
      <c r="AE93" s="215"/>
      <c r="AF93" s="154"/>
    </row>
    <row r="94" spans="2:32" ht="18" customHeight="1">
      <c r="B94" s="8"/>
      <c r="C94" s="5"/>
      <c r="D94" s="5"/>
      <c r="E94" s="480"/>
      <c r="F94" s="587"/>
      <c r="G94" s="535"/>
      <c r="H94" s="7"/>
      <c r="I94" s="3"/>
      <c r="J94" s="8"/>
      <c r="K94" s="5"/>
      <c r="L94" s="5"/>
      <c r="M94" s="5"/>
      <c r="N94" s="480"/>
      <c r="O94" s="554"/>
      <c r="P94" s="505"/>
      <c r="Q94" s="505"/>
      <c r="R94" s="285" t="str">
        <f t="shared" si="19"/>
        <v/>
      </c>
      <c r="S94" s="285" t="str">
        <f t="shared" si="20"/>
        <v/>
      </c>
      <c r="T94" s="467"/>
      <c r="V94" s="215"/>
      <c r="W94" s="3"/>
      <c r="X94" s="46"/>
      <c r="Y94" s="49"/>
      <c r="Z94" s="49"/>
      <c r="AA94" s="49"/>
      <c r="AB94" s="99"/>
      <c r="AC94" s="215"/>
      <c r="AD94" s="152"/>
      <c r="AE94" s="215"/>
      <c r="AF94" s="154"/>
    </row>
    <row r="95" spans="2:32" ht="18" customHeight="1">
      <c r="B95" s="8"/>
      <c r="C95" s="5"/>
      <c r="D95" s="5"/>
      <c r="E95" s="480"/>
      <c r="F95" s="587"/>
      <c r="G95" s="535"/>
      <c r="H95" s="7"/>
      <c r="I95" s="3"/>
      <c r="J95" s="8"/>
      <c r="K95" s="5"/>
      <c r="L95" s="5"/>
      <c r="M95" s="5"/>
      <c r="N95" s="480"/>
      <c r="O95" s="554"/>
      <c r="P95" s="505"/>
      <c r="Q95" s="505"/>
      <c r="R95" s="285" t="str">
        <f t="shared" si="19"/>
        <v/>
      </c>
      <c r="S95" s="285" t="str">
        <f t="shared" si="20"/>
        <v/>
      </c>
      <c r="T95" s="467"/>
      <c r="V95" s="215"/>
      <c r="W95" s="3"/>
      <c r="X95" s="46"/>
      <c r="Y95" s="49"/>
      <c r="Z95" s="49"/>
      <c r="AA95" s="49"/>
      <c r="AB95" s="99"/>
      <c r="AC95" s="215"/>
      <c r="AD95" s="152"/>
      <c r="AE95" s="215"/>
      <c r="AF95" s="154"/>
    </row>
    <row r="96" spans="2:32" ht="18" customHeight="1">
      <c r="B96" s="8"/>
      <c r="C96" s="5"/>
      <c r="D96" s="5"/>
      <c r="E96" s="480"/>
      <c r="F96" s="587"/>
      <c r="G96" s="535"/>
      <c r="H96" s="7"/>
      <c r="I96" s="3"/>
      <c r="J96" s="8"/>
      <c r="K96" s="5"/>
      <c r="L96" s="5"/>
      <c r="M96" s="5"/>
      <c r="N96" s="480"/>
      <c r="O96" s="554"/>
      <c r="P96" s="505"/>
      <c r="Q96" s="505"/>
      <c r="R96" s="285" t="str">
        <f t="shared" si="19"/>
        <v/>
      </c>
      <c r="S96" s="285" t="str">
        <f t="shared" si="20"/>
        <v/>
      </c>
      <c r="T96" s="467"/>
      <c r="V96" s="215"/>
      <c r="W96" s="3"/>
      <c r="X96" s="46"/>
      <c r="Y96" s="49"/>
      <c r="Z96" s="49"/>
      <c r="AA96" s="49"/>
      <c r="AB96" s="99"/>
      <c r="AC96" s="215"/>
      <c r="AD96" s="152"/>
      <c r="AE96" s="215"/>
      <c r="AF96" s="154"/>
    </row>
    <row r="97" spans="2:32" ht="18" customHeight="1">
      <c r="B97" s="8"/>
      <c r="C97" s="5"/>
      <c r="D97" s="5"/>
      <c r="E97" s="480"/>
      <c r="F97" s="587"/>
      <c r="G97" s="535"/>
      <c r="H97" s="7"/>
      <c r="I97" s="3"/>
      <c r="J97" s="8"/>
      <c r="K97" s="5"/>
      <c r="L97" s="5"/>
      <c r="M97" s="5"/>
      <c r="N97" s="480"/>
      <c r="O97" s="554"/>
      <c r="P97" s="505"/>
      <c r="Q97" s="505"/>
      <c r="R97" s="285" t="str">
        <f t="shared" si="19"/>
        <v/>
      </c>
      <c r="S97" s="285" t="str">
        <f t="shared" si="20"/>
        <v/>
      </c>
      <c r="T97" s="467"/>
      <c r="V97" s="215"/>
      <c r="W97" s="3"/>
      <c r="X97" s="46"/>
      <c r="Y97" s="49"/>
      <c r="Z97" s="49"/>
      <c r="AA97" s="49"/>
      <c r="AB97" s="99"/>
      <c r="AC97" s="215"/>
      <c r="AD97" s="152"/>
      <c r="AE97" s="215"/>
      <c r="AF97" s="154"/>
    </row>
    <row r="98" spans="2:32" ht="18" customHeight="1">
      <c r="B98" s="8"/>
      <c r="C98" s="5"/>
      <c r="D98" s="5"/>
      <c r="E98" s="480"/>
      <c r="F98" s="587"/>
      <c r="G98" s="535"/>
      <c r="H98" s="7"/>
      <c r="I98" s="3"/>
      <c r="J98" s="8"/>
      <c r="K98" s="5"/>
      <c r="L98" s="5"/>
      <c r="M98" s="5"/>
      <c r="N98" s="480"/>
      <c r="O98" s="554"/>
      <c r="P98" s="505"/>
      <c r="Q98" s="505"/>
      <c r="R98" s="285" t="str">
        <f t="shared" si="19"/>
        <v/>
      </c>
      <c r="S98" s="285" t="str">
        <f t="shared" si="20"/>
        <v/>
      </c>
      <c r="T98" s="467"/>
      <c r="V98" s="215"/>
      <c r="W98" s="3"/>
      <c r="X98" s="46"/>
      <c r="Y98" s="49"/>
      <c r="Z98" s="49"/>
      <c r="AA98" s="49"/>
      <c r="AB98" s="99"/>
      <c r="AC98" s="215"/>
      <c r="AD98" s="152"/>
      <c r="AE98" s="215"/>
      <c r="AF98" s="154"/>
    </row>
    <row r="99" spans="2:32" ht="18" customHeight="1">
      <c r="B99" s="8"/>
      <c r="C99" s="5"/>
      <c r="D99" s="5"/>
      <c r="E99" s="480"/>
      <c r="F99" s="587"/>
      <c r="G99" s="535"/>
      <c r="H99" s="7"/>
      <c r="I99" s="3"/>
      <c r="J99" s="8"/>
      <c r="K99" s="5"/>
      <c r="L99" s="5"/>
      <c r="M99" s="5"/>
      <c r="N99" s="480"/>
      <c r="O99" s="554"/>
      <c r="P99" s="505"/>
      <c r="Q99" s="505"/>
      <c r="R99" s="285" t="str">
        <f t="shared" si="19"/>
        <v/>
      </c>
      <c r="S99" s="285" t="str">
        <f t="shared" si="20"/>
        <v/>
      </c>
      <c r="T99" s="467"/>
      <c r="V99" s="215"/>
      <c r="W99" s="3"/>
      <c r="X99" s="46"/>
      <c r="Y99" s="49"/>
      <c r="Z99" s="49"/>
      <c r="AA99" s="49"/>
      <c r="AB99" s="99"/>
      <c r="AC99" s="215"/>
      <c r="AD99" s="152"/>
      <c r="AE99" s="215"/>
      <c r="AF99" s="154"/>
    </row>
    <row r="100" spans="2:32" ht="18" customHeight="1">
      <c r="B100" s="8"/>
      <c r="C100" s="5"/>
      <c r="D100" s="5"/>
      <c r="E100" s="480"/>
      <c r="F100" s="587"/>
      <c r="G100" s="535"/>
      <c r="H100" s="7"/>
      <c r="I100" s="3"/>
      <c r="J100" s="8"/>
      <c r="K100" s="5"/>
      <c r="L100" s="5"/>
      <c r="M100" s="5"/>
      <c r="N100" s="480"/>
      <c r="O100" s="554"/>
      <c r="P100" s="505"/>
      <c r="Q100" s="505"/>
      <c r="R100" s="285" t="str">
        <f t="shared" si="19"/>
        <v/>
      </c>
      <c r="S100" s="285" t="str">
        <f t="shared" si="20"/>
        <v/>
      </c>
      <c r="T100" s="467"/>
      <c r="V100" s="215"/>
      <c r="W100" s="3"/>
      <c r="X100" s="46"/>
      <c r="Y100" s="49"/>
      <c r="Z100" s="49"/>
      <c r="AA100" s="49"/>
      <c r="AB100" s="99"/>
      <c r="AC100" s="215"/>
      <c r="AD100" s="152"/>
      <c r="AE100" s="215"/>
      <c r="AF100" s="154"/>
    </row>
    <row r="101" spans="2:32" ht="18" customHeight="1">
      <c r="B101" s="8"/>
      <c r="C101" s="5"/>
      <c r="D101" s="5"/>
      <c r="E101" s="480"/>
      <c r="F101" s="587"/>
      <c r="G101" s="535"/>
      <c r="H101" s="7"/>
      <c r="I101" s="3"/>
      <c r="J101" s="8"/>
      <c r="K101" s="5"/>
      <c r="L101" s="5"/>
      <c r="M101" s="5"/>
      <c r="N101" s="480"/>
      <c r="O101" s="554"/>
      <c r="P101" s="505"/>
      <c r="Q101" s="505"/>
      <c r="R101" s="285" t="str">
        <f t="shared" si="19"/>
        <v/>
      </c>
      <c r="S101" s="285" t="str">
        <f t="shared" si="20"/>
        <v/>
      </c>
      <c r="T101" s="467"/>
      <c r="V101" s="215"/>
      <c r="W101" s="3"/>
      <c r="X101" s="46"/>
      <c r="Y101" s="49"/>
      <c r="Z101" s="49"/>
      <c r="AA101" s="49"/>
      <c r="AB101" s="99"/>
      <c r="AC101" s="215"/>
      <c r="AD101" s="152"/>
      <c r="AE101" s="215"/>
      <c r="AF101" s="154"/>
    </row>
    <row r="102" spans="2:32" ht="18" customHeight="1">
      <c r="B102" s="8"/>
      <c r="C102" s="5"/>
      <c r="D102" s="5"/>
      <c r="E102" s="480"/>
      <c r="F102" s="587"/>
      <c r="G102" s="535"/>
      <c r="H102" s="7"/>
      <c r="I102" s="3"/>
      <c r="J102" s="8"/>
      <c r="K102" s="5"/>
      <c r="L102" s="5"/>
      <c r="M102" s="5"/>
      <c r="N102" s="480"/>
      <c r="O102" s="554"/>
      <c r="P102" s="505"/>
      <c r="Q102" s="505"/>
      <c r="R102" s="285" t="str">
        <f t="shared" si="19"/>
        <v/>
      </c>
      <c r="S102" s="285" t="str">
        <f t="shared" si="20"/>
        <v/>
      </c>
      <c r="T102" s="467"/>
      <c r="V102" s="215"/>
      <c r="W102" s="3"/>
      <c r="X102" s="46"/>
      <c r="Y102" s="49"/>
      <c r="Z102" s="49"/>
      <c r="AA102" s="49"/>
      <c r="AB102" s="99"/>
      <c r="AC102" s="215"/>
      <c r="AD102" s="152"/>
      <c r="AE102" s="215"/>
      <c r="AF102" s="154"/>
    </row>
    <row r="103" spans="2:32" ht="18" customHeight="1">
      <c r="B103" s="8"/>
      <c r="C103" s="5"/>
      <c r="D103" s="5"/>
      <c r="E103" s="480"/>
      <c r="F103" s="587"/>
      <c r="G103" s="535"/>
      <c r="H103" s="7"/>
      <c r="I103" s="3"/>
      <c r="J103" s="8"/>
      <c r="K103" s="5"/>
      <c r="L103" s="5"/>
      <c r="M103" s="5"/>
      <c r="N103" s="480"/>
      <c r="O103" s="554"/>
      <c r="P103" s="505"/>
      <c r="Q103" s="505"/>
      <c r="R103" s="285" t="str">
        <f t="shared" si="19"/>
        <v/>
      </c>
      <c r="S103" s="285" t="str">
        <f t="shared" si="20"/>
        <v/>
      </c>
      <c r="T103" s="467"/>
      <c r="V103" s="215"/>
      <c r="W103" s="3"/>
      <c r="X103" s="46"/>
      <c r="Y103" s="49"/>
      <c r="Z103" s="49"/>
      <c r="AA103" s="49"/>
      <c r="AB103" s="99"/>
      <c r="AC103" s="215"/>
      <c r="AD103" s="152"/>
      <c r="AE103" s="215"/>
      <c r="AF103" s="154"/>
    </row>
    <row r="104" spans="2:32" ht="18" customHeight="1">
      <c r="B104" s="8"/>
      <c r="C104" s="5"/>
      <c r="D104" s="5"/>
      <c r="E104" s="480"/>
      <c r="F104" s="587"/>
      <c r="G104" s="535"/>
      <c r="H104" s="7"/>
      <c r="I104" s="3"/>
      <c r="J104" s="8"/>
      <c r="K104" s="5"/>
      <c r="L104" s="5"/>
      <c r="M104" s="5"/>
      <c r="N104" s="480"/>
      <c r="O104" s="554"/>
      <c r="P104" s="505"/>
      <c r="Q104" s="505"/>
      <c r="R104" s="285" t="str">
        <f t="shared" si="19"/>
        <v/>
      </c>
      <c r="S104" s="285" t="str">
        <f t="shared" si="20"/>
        <v/>
      </c>
      <c r="T104" s="467"/>
      <c r="V104" s="215"/>
      <c r="W104" s="3"/>
      <c r="X104" s="46"/>
      <c r="Y104" s="49"/>
      <c r="Z104" s="49"/>
      <c r="AA104" s="49"/>
      <c r="AB104" s="99"/>
      <c r="AC104" s="215"/>
      <c r="AD104" s="152"/>
      <c r="AE104" s="215"/>
      <c r="AF104" s="154"/>
    </row>
    <row r="105" spans="2:32" ht="18" customHeight="1">
      <c r="B105" s="8"/>
      <c r="C105" s="5"/>
      <c r="D105" s="5"/>
      <c r="E105" s="480"/>
      <c r="F105" s="587"/>
      <c r="G105" s="535"/>
      <c r="H105" s="7"/>
      <c r="I105" s="3"/>
      <c r="J105" s="8"/>
      <c r="K105" s="5"/>
      <c r="L105" s="5"/>
      <c r="M105" s="5"/>
      <c r="N105" s="480"/>
      <c r="O105" s="554"/>
      <c r="P105" s="505"/>
      <c r="Q105" s="505"/>
      <c r="R105" s="285" t="str">
        <f t="shared" si="19"/>
        <v/>
      </c>
      <c r="S105" s="285" t="str">
        <f t="shared" si="20"/>
        <v/>
      </c>
      <c r="T105" s="467"/>
      <c r="V105" s="215"/>
      <c r="W105" s="3"/>
      <c r="X105" s="46"/>
      <c r="Y105" s="49"/>
      <c r="Z105" s="49"/>
      <c r="AA105" s="49"/>
      <c r="AB105" s="99"/>
      <c r="AC105" s="215"/>
      <c r="AD105" s="152"/>
      <c r="AE105" s="215"/>
      <c r="AF105" s="154"/>
    </row>
    <row r="106" spans="2:32" ht="18" customHeight="1">
      <c r="B106" s="8"/>
      <c r="C106" s="5"/>
      <c r="D106" s="5"/>
      <c r="E106" s="480"/>
      <c r="F106" s="587"/>
      <c r="G106" s="535"/>
      <c r="H106" s="7"/>
      <c r="I106" s="3"/>
      <c r="J106" s="8"/>
      <c r="K106" s="5"/>
      <c r="L106" s="5"/>
      <c r="M106" s="5"/>
      <c r="N106" s="480"/>
      <c r="O106" s="554"/>
      <c r="P106" s="505"/>
      <c r="Q106" s="505"/>
      <c r="R106" s="285" t="str">
        <f t="shared" si="19"/>
        <v/>
      </c>
      <c r="S106" s="285" t="str">
        <f t="shared" si="20"/>
        <v/>
      </c>
      <c r="T106" s="467"/>
      <c r="V106" s="215"/>
      <c r="W106" s="3"/>
      <c r="X106" s="46"/>
      <c r="Y106" s="49"/>
      <c r="Z106" s="49"/>
      <c r="AA106" s="49"/>
      <c r="AB106" s="99"/>
      <c r="AC106" s="215"/>
      <c r="AD106" s="152"/>
      <c r="AE106" s="215"/>
      <c r="AF106" s="154"/>
    </row>
    <row r="107" spans="2:32" ht="18" customHeight="1">
      <c r="B107" s="8"/>
      <c r="C107" s="5"/>
      <c r="D107" s="5"/>
      <c r="E107" s="480"/>
      <c r="F107" s="587"/>
      <c r="G107" s="535"/>
      <c r="H107" s="7"/>
      <c r="I107" s="3"/>
      <c r="J107" s="8"/>
      <c r="K107" s="5"/>
      <c r="L107" s="5"/>
      <c r="M107" s="5"/>
      <c r="N107" s="480"/>
      <c r="O107" s="554"/>
      <c r="P107" s="505"/>
      <c r="Q107" s="505"/>
      <c r="R107" s="285" t="str">
        <f t="shared" si="19"/>
        <v/>
      </c>
      <c r="S107" s="285" t="str">
        <f t="shared" si="20"/>
        <v/>
      </c>
      <c r="T107" s="467"/>
      <c r="V107" s="215"/>
      <c r="W107" s="3"/>
      <c r="X107" s="46"/>
      <c r="Y107" s="49"/>
      <c r="Z107" s="49"/>
      <c r="AA107" s="49"/>
      <c r="AB107" s="99"/>
      <c r="AC107" s="215"/>
      <c r="AD107" s="152"/>
      <c r="AE107" s="215"/>
      <c r="AF107" s="154"/>
    </row>
    <row r="108" spans="2:32" ht="18" customHeight="1">
      <c r="B108" s="8"/>
      <c r="C108" s="5"/>
      <c r="D108" s="5"/>
      <c r="E108" s="480"/>
      <c r="F108" s="587"/>
      <c r="G108" s="535"/>
      <c r="H108" s="7"/>
      <c r="I108" s="3"/>
      <c r="J108" s="8"/>
      <c r="K108" s="5"/>
      <c r="L108" s="5"/>
      <c r="M108" s="5"/>
      <c r="N108" s="480"/>
      <c r="O108" s="554"/>
      <c r="P108" s="505"/>
      <c r="Q108" s="505"/>
      <c r="R108" s="285" t="str">
        <f t="shared" si="19"/>
        <v/>
      </c>
      <c r="S108" s="285" t="str">
        <f t="shared" si="20"/>
        <v/>
      </c>
      <c r="T108" s="467"/>
      <c r="V108" s="215"/>
      <c r="W108" s="3"/>
      <c r="X108" s="46"/>
      <c r="Y108" s="49"/>
      <c r="Z108" s="49"/>
      <c r="AA108" s="49"/>
      <c r="AB108" s="99"/>
      <c r="AC108" s="215"/>
      <c r="AD108" s="152"/>
      <c r="AE108" s="215"/>
      <c r="AF108" s="154"/>
    </row>
    <row r="109" spans="2:32" ht="18" customHeight="1">
      <c r="B109" s="8"/>
      <c r="C109" s="5"/>
      <c r="D109" s="5"/>
      <c r="E109" s="480"/>
      <c r="F109" s="587"/>
      <c r="G109" s="535"/>
      <c r="H109" s="7"/>
      <c r="I109" s="3"/>
      <c r="J109" s="8"/>
      <c r="K109" s="5"/>
      <c r="L109" s="5"/>
      <c r="M109" s="5"/>
      <c r="N109" s="480"/>
      <c r="O109" s="554"/>
      <c r="P109" s="505"/>
      <c r="Q109" s="505"/>
      <c r="R109" s="285" t="str">
        <f t="shared" si="19"/>
        <v/>
      </c>
      <c r="S109" s="285" t="str">
        <f t="shared" si="20"/>
        <v/>
      </c>
      <c r="T109" s="467"/>
      <c r="V109" s="215"/>
      <c r="W109" s="3"/>
      <c r="X109" s="46"/>
      <c r="Y109" s="49"/>
      <c r="Z109" s="49"/>
      <c r="AA109" s="49"/>
      <c r="AB109" s="99"/>
      <c r="AC109" s="215"/>
      <c r="AD109" s="152"/>
      <c r="AE109" s="215"/>
      <c r="AF109" s="154"/>
    </row>
    <row r="110" spans="2:32" ht="18" customHeight="1">
      <c r="B110" s="8"/>
      <c r="C110" s="5"/>
      <c r="D110" s="5"/>
      <c r="E110" s="480"/>
      <c r="F110" s="587"/>
      <c r="G110" s="535"/>
      <c r="H110" s="7"/>
      <c r="I110" s="3"/>
      <c r="J110" s="8"/>
      <c r="K110" s="5"/>
      <c r="L110" s="5"/>
      <c r="M110" s="5"/>
      <c r="N110" s="480"/>
      <c r="O110" s="554"/>
      <c r="P110" s="505"/>
      <c r="Q110" s="505"/>
      <c r="R110" s="285" t="str">
        <f t="shared" si="19"/>
        <v/>
      </c>
      <c r="S110" s="285" t="str">
        <f t="shared" si="20"/>
        <v/>
      </c>
      <c r="T110" s="467"/>
      <c r="V110" s="215"/>
      <c r="W110" s="3"/>
      <c r="X110" s="46"/>
      <c r="Y110" s="49"/>
      <c r="Z110" s="49"/>
      <c r="AA110" s="49"/>
      <c r="AB110" s="99"/>
      <c r="AC110" s="215"/>
      <c r="AD110" s="152"/>
      <c r="AE110" s="215"/>
      <c r="AF110" s="154"/>
    </row>
    <row r="111" spans="2:32" ht="18" customHeight="1">
      <c r="B111" s="8"/>
      <c r="C111" s="5"/>
      <c r="D111" s="5"/>
      <c r="E111" s="480"/>
      <c r="F111" s="587"/>
      <c r="G111" s="535"/>
      <c r="H111" s="7"/>
      <c r="I111" s="3"/>
      <c r="J111" s="8"/>
      <c r="K111" s="5"/>
      <c r="L111" s="5"/>
      <c r="M111" s="5"/>
      <c r="N111" s="480"/>
      <c r="O111" s="554"/>
      <c r="P111" s="505"/>
      <c r="Q111" s="505"/>
      <c r="R111" s="285" t="str">
        <f t="shared" si="19"/>
        <v/>
      </c>
      <c r="S111" s="285" t="str">
        <f t="shared" si="20"/>
        <v/>
      </c>
      <c r="T111" s="467"/>
      <c r="V111" s="215"/>
      <c r="W111" s="3"/>
      <c r="X111" s="46"/>
      <c r="Y111" s="49"/>
      <c r="Z111" s="49"/>
      <c r="AA111" s="49"/>
      <c r="AB111" s="99"/>
      <c r="AC111" s="215"/>
      <c r="AD111" s="152"/>
      <c r="AE111" s="215"/>
      <c r="AF111" s="154"/>
    </row>
    <row r="112" spans="2:32" ht="18" customHeight="1">
      <c r="B112" s="8"/>
      <c r="C112" s="5"/>
      <c r="D112" s="5"/>
      <c r="E112" s="480"/>
      <c r="F112" s="587"/>
      <c r="G112" s="535"/>
      <c r="H112" s="7"/>
      <c r="I112" s="3"/>
      <c r="J112" s="8"/>
      <c r="K112" s="5"/>
      <c r="L112" s="5"/>
      <c r="M112" s="5"/>
      <c r="N112" s="480"/>
      <c r="O112" s="554"/>
      <c r="P112" s="505"/>
      <c r="Q112" s="505"/>
      <c r="R112" s="285" t="str">
        <f t="shared" si="19"/>
        <v/>
      </c>
      <c r="S112" s="285" t="str">
        <f t="shared" si="20"/>
        <v/>
      </c>
      <c r="T112" s="467"/>
      <c r="V112" s="215"/>
      <c r="W112" s="3"/>
      <c r="X112" s="46"/>
      <c r="Y112" s="49"/>
      <c r="Z112" s="49"/>
      <c r="AA112" s="49"/>
      <c r="AB112" s="99"/>
      <c r="AC112" s="215"/>
      <c r="AD112" s="152"/>
      <c r="AE112" s="215"/>
      <c r="AF112" s="154"/>
    </row>
    <row r="113" spans="2:32" ht="18" customHeight="1">
      <c r="B113" s="8"/>
      <c r="C113" s="5"/>
      <c r="D113" s="5"/>
      <c r="E113" s="480"/>
      <c r="F113" s="587"/>
      <c r="G113" s="535"/>
      <c r="H113" s="7"/>
      <c r="I113" s="3"/>
      <c r="J113" s="8"/>
      <c r="K113" s="5"/>
      <c r="L113" s="5"/>
      <c r="M113" s="5"/>
      <c r="N113" s="480"/>
      <c r="O113" s="554"/>
      <c r="P113" s="505"/>
      <c r="Q113" s="505"/>
      <c r="R113" s="285" t="str">
        <f t="shared" si="19"/>
        <v/>
      </c>
      <c r="S113" s="285" t="str">
        <f t="shared" si="20"/>
        <v/>
      </c>
      <c r="T113" s="467"/>
      <c r="V113" s="215"/>
      <c r="W113" s="3"/>
      <c r="X113" s="46"/>
      <c r="Y113" s="49"/>
      <c r="Z113" s="49"/>
      <c r="AA113" s="49"/>
      <c r="AB113" s="99"/>
      <c r="AC113" s="215"/>
      <c r="AD113" s="152"/>
      <c r="AE113" s="215"/>
      <c r="AF113" s="154"/>
    </row>
    <row r="114" spans="2:32" ht="18" customHeight="1">
      <c r="B114" s="8"/>
      <c r="C114" s="5"/>
      <c r="D114" s="5"/>
      <c r="E114" s="480"/>
      <c r="F114" s="587"/>
      <c r="G114" s="535"/>
      <c r="H114" s="7"/>
      <c r="I114" s="3"/>
      <c r="J114" s="8"/>
      <c r="K114" s="5"/>
      <c r="L114" s="5"/>
      <c r="M114" s="5"/>
      <c r="N114" s="480"/>
      <c r="O114" s="554"/>
      <c r="P114" s="505"/>
      <c r="Q114" s="505"/>
      <c r="R114" s="285" t="str">
        <f t="shared" si="19"/>
        <v/>
      </c>
      <c r="S114" s="285" t="str">
        <f t="shared" si="20"/>
        <v/>
      </c>
      <c r="T114" s="467"/>
      <c r="V114" s="215"/>
      <c r="W114" s="3"/>
      <c r="X114" s="46"/>
      <c r="Y114" s="49"/>
      <c r="Z114" s="49"/>
      <c r="AA114" s="49"/>
      <c r="AB114" s="99"/>
      <c r="AC114" s="215"/>
      <c r="AD114" s="152"/>
      <c r="AE114" s="215"/>
      <c r="AF114" s="154"/>
    </row>
    <row r="115" spans="2:32" ht="18" customHeight="1">
      <c r="B115" s="8"/>
      <c r="C115" s="5"/>
      <c r="D115" s="5"/>
      <c r="E115" s="480"/>
      <c r="F115" s="587"/>
      <c r="G115" s="535"/>
      <c r="H115" s="7"/>
      <c r="I115" s="3"/>
      <c r="J115" s="8"/>
      <c r="K115" s="5"/>
      <c r="L115" s="5"/>
      <c r="M115" s="5"/>
      <c r="N115" s="480"/>
      <c r="O115" s="554"/>
      <c r="P115" s="505"/>
      <c r="Q115" s="505"/>
      <c r="R115" s="285" t="str">
        <f t="shared" si="19"/>
        <v/>
      </c>
      <c r="S115" s="285" t="str">
        <f t="shared" si="20"/>
        <v/>
      </c>
      <c r="T115" s="467"/>
      <c r="V115" s="215"/>
      <c r="W115" s="3"/>
      <c r="X115" s="46"/>
      <c r="Y115" s="49"/>
      <c r="Z115" s="49"/>
      <c r="AA115" s="49"/>
      <c r="AB115" s="99"/>
      <c r="AC115" s="215"/>
      <c r="AD115" s="152"/>
      <c r="AE115" s="215"/>
      <c r="AF115" s="154"/>
    </row>
    <row r="116" spans="2:32" ht="18" customHeight="1">
      <c r="B116" s="8"/>
      <c r="C116" s="5"/>
      <c r="D116" s="5"/>
      <c r="E116" s="480"/>
      <c r="F116" s="587"/>
      <c r="G116" s="535"/>
      <c r="H116" s="7"/>
      <c r="I116" s="3"/>
      <c r="J116" s="8"/>
      <c r="K116" s="5"/>
      <c r="L116" s="5"/>
      <c r="M116" s="5"/>
      <c r="N116" s="480"/>
      <c r="O116" s="554"/>
      <c r="P116" s="505"/>
      <c r="Q116" s="505"/>
      <c r="R116" s="285" t="str">
        <f t="shared" si="19"/>
        <v/>
      </c>
      <c r="S116" s="285" t="str">
        <f t="shared" si="20"/>
        <v/>
      </c>
      <c r="T116" s="467"/>
      <c r="V116" s="215"/>
      <c r="W116" s="3"/>
      <c r="X116" s="46"/>
      <c r="Y116" s="49"/>
      <c r="Z116" s="49"/>
      <c r="AA116" s="49"/>
      <c r="AB116" s="99"/>
      <c r="AC116" s="215"/>
      <c r="AD116" s="152"/>
      <c r="AE116" s="215"/>
      <c r="AF116" s="154"/>
    </row>
    <row r="117" spans="2:32" ht="18" customHeight="1">
      <c r="B117" s="8"/>
      <c r="C117" s="5"/>
      <c r="D117" s="5"/>
      <c r="E117" s="480"/>
      <c r="F117" s="587"/>
      <c r="G117" s="535"/>
      <c r="H117" s="7"/>
      <c r="I117" s="3"/>
      <c r="J117" s="8"/>
      <c r="K117" s="5"/>
      <c r="L117" s="5"/>
      <c r="M117" s="5"/>
      <c r="N117" s="480"/>
      <c r="O117" s="554"/>
      <c r="P117" s="505"/>
      <c r="Q117" s="505"/>
      <c r="R117" s="285" t="str">
        <f t="shared" si="19"/>
        <v/>
      </c>
      <c r="S117" s="285" t="str">
        <f t="shared" si="20"/>
        <v/>
      </c>
      <c r="T117" s="467"/>
      <c r="V117" s="215"/>
      <c r="W117" s="3"/>
      <c r="X117" s="46"/>
      <c r="Y117" s="49"/>
      <c r="Z117" s="49"/>
      <c r="AA117" s="49"/>
      <c r="AB117" s="99"/>
      <c r="AC117" s="215"/>
      <c r="AD117" s="152"/>
      <c r="AE117" s="215"/>
      <c r="AF117" s="154"/>
    </row>
    <row r="118" spans="2:32" ht="18" customHeight="1">
      <c r="B118" s="8"/>
      <c r="C118" s="5"/>
      <c r="D118" s="5"/>
      <c r="E118" s="480"/>
      <c r="F118" s="587"/>
      <c r="G118" s="535"/>
      <c r="H118" s="7"/>
      <c r="I118" s="3"/>
      <c r="J118" s="8"/>
      <c r="K118" s="5"/>
      <c r="L118" s="5"/>
      <c r="M118" s="5"/>
      <c r="N118" s="480"/>
      <c r="O118" s="554"/>
      <c r="P118" s="505"/>
      <c r="Q118" s="505"/>
      <c r="R118" s="285" t="str">
        <f t="shared" si="19"/>
        <v/>
      </c>
      <c r="S118" s="285" t="str">
        <f t="shared" si="20"/>
        <v/>
      </c>
      <c r="T118" s="467"/>
      <c r="V118" s="215"/>
      <c r="W118" s="3"/>
      <c r="X118" s="46"/>
      <c r="Y118" s="49"/>
      <c r="Z118" s="49"/>
      <c r="AA118" s="49"/>
      <c r="AB118" s="99"/>
      <c r="AC118" s="215"/>
      <c r="AD118" s="152"/>
      <c r="AE118" s="215"/>
      <c r="AF118" s="154"/>
    </row>
    <row r="119" spans="2:32" ht="18" customHeight="1">
      <c r="B119" s="8"/>
      <c r="C119" s="5"/>
      <c r="D119" s="5"/>
      <c r="E119" s="480"/>
      <c r="F119" s="587"/>
      <c r="G119" s="535"/>
      <c r="H119" s="7"/>
      <c r="I119" s="3"/>
      <c r="J119" s="8"/>
      <c r="K119" s="5"/>
      <c r="L119" s="5"/>
      <c r="M119" s="5"/>
      <c r="N119" s="480"/>
      <c r="O119" s="554"/>
      <c r="P119" s="505"/>
      <c r="Q119" s="505"/>
      <c r="R119" s="285" t="str">
        <f t="shared" si="19"/>
        <v/>
      </c>
      <c r="S119" s="285" t="str">
        <f t="shared" si="20"/>
        <v/>
      </c>
      <c r="T119" s="467"/>
      <c r="V119" s="215"/>
      <c r="W119" s="3"/>
      <c r="X119" s="46"/>
      <c r="Y119" s="49"/>
      <c r="Z119" s="49"/>
      <c r="AA119" s="49"/>
      <c r="AB119" s="99"/>
      <c r="AC119" s="215"/>
      <c r="AD119" s="152"/>
      <c r="AE119" s="215"/>
      <c r="AF119" s="154"/>
    </row>
    <row r="120" spans="2:32" ht="18" customHeight="1">
      <c r="B120" s="8"/>
      <c r="C120" s="5"/>
      <c r="D120" s="5"/>
      <c r="E120" s="480"/>
      <c r="F120" s="587"/>
      <c r="G120" s="535"/>
      <c r="H120" s="7"/>
      <c r="I120" s="3"/>
      <c r="J120" s="8"/>
      <c r="K120" s="5"/>
      <c r="L120" s="5"/>
      <c r="M120" s="5"/>
      <c r="N120" s="480"/>
      <c r="O120" s="554"/>
      <c r="P120" s="505"/>
      <c r="Q120" s="505"/>
      <c r="R120" s="285" t="str">
        <f t="shared" si="19"/>
        <v/>
      </c>
      <c r="S120" s="285" t="str">
        <f t="shared" si="20"/>
        <v/>
      </c>
      <c r="T120" s="467"/>
      <c r="V120" s="215"/>
      <c r="W120" s="3"/>
      <c r="X120" s="46"/>
      <c r="Y120" s="49"/>
      <c r="Z120" s="49"/>
      <c r="AA120" s="49"/>
      <c r="AB120" s="99"/>
      <c r="AC120" s="215"/>
      <c r="AD120" s="152"/>
      <c r="AE120" s="215"/>
      <c r="AF120" s="154"/>
    </row>
    <row r="121" spans="2:32" ht="18" customHeight="1">
      <c r="B121" s="8"/>
      <c r="C121" s="5"/>
      <c r="D121" s="5"/>
      <c r="E121" s="480"/>
      <c r="F121" s="587"/>
      <c r="G121" s="535"/>
      <c r="H121" s="7"/>
      <c r="I121" s="3"/>
      <c r="J121" s="8"/>
      <c r="K121" s="5"/>
      <c r="L121" s="5"/>
      <c r="M121" s="5"/>
      <c r="N121" s="480"/>
      <c r="O121" s="554"/>
      <c r="P121" s="505"/>
      <c r="Q121" s="505"/>
      <c r="R121" s="285" t="str">
        <f t="shared" si="19"/>
        <v/>
      </c>
      <c r="S121" s="285" t="str">
        <f t="shared" si="20"/>
        <v/>
      </c>
      <c r="T121" s="467"/>
      <c r="V121" s="215"/>
      <c r="W121" s="3"/>
      <c r="X121" s="46"/>
      <c r="Y121" s="49"/>
      <c r="Z121" s="49"/>
      <c r="AA121" s="49"/>
      <c r="AB121" s="99"/>
      <c r="AC121" s="215"/>
      <c r="AD121" s="152"/>
      <c r="AE121" s="215"/>
      <c r="AF121" s="154"/>
    </row>
    <row r="122" spans="2:32" ht="18" customHeight="1">
      <c r="B122" s="8"/>
      <c r="C122" s="5"/>
      <c r="D122" s="5"/>
      <c r="E122" s="480"/>
      <c r="F122" s="587"/>
      <c r="G122" s="535"/>
      <c r="H122" s="7"/>
      <c r="I122" s="3"/>
      <c r="J122" s="8"/>
      <c r="K122" s="5"/>
      <c r="L122" s="5"/>
      <c r="M122" s="5"/>
      <c r="N122" s="480"/>
      <c r="O122" s="554"/>
      <c r="P122" s="505"/>
      <c r="Q122" s="505"/>
      <c r="R122" s="285" t="str">
        <f t="shared" si="19"/>
        <v/>
      </c>
      <c r="S122" s="285" t="str">
        <f t="shared" si="20"/>
        <v/>
      </c>
      <c r="T122" s="467"/>
      <c r="V122" s="215"/>
      <c r="W122" s="3"/>
      <c r="X122" s="46"/>
      <c r="Y122" s="49"/>
      <c r="Z122" s="49"/>
      <c r="AA122" s="49"/>
      <c r="AB122" s="99"/>
      <c r="AC122" s="215"/>
      <c r="AD122" s="152"/>
      <c r="AE122" s="215"/>
      <c r="AF122" s="154"/>
    </row>
    <row r="123" spans="2:32" ht="18" customHeight="1">
      <c r="B123" s="8"/>
      <c r="C123" s="5"/>
      <c r="D123" s="5"/>
      <c r="E123" s="480"/>
      <c r="F123" s="587"/>
      <c r="G123" s="535"/>
      <c r="H123" s="7"/>
      <c r="I123" s="3"/>
      <c r="J123" s="8"/>
      <c r="K123" s="5"/>
      <c r="L123" s="5"/>
      <c r="M123" s="5"/>
      <c r="N123" s="480"/>
      <c r="O123" s="554"/>
      <c r="P123" s="505"/>
      <c r="Q123" s="505"/>
      <c r="R123" s="285" t="str">
        <f t="shared" si="19"/>
        <v/>
      </c>
      <c r="S123" s="285" t="str">
        <f t="shared" si="20"/>
        <v/>
      </c>
      <c r="T123" s="467"/>
      <c r="V123" s="215"/>
      <c r="W123" s="3"/>
      <c r="X123" s="46"/>
      <c r="Y123" s="49"/>
      <c r="Z123" s="49"/>
      <c r="AA123" s="49"/>
      <c r="AB123" s="99"/>
      <c r="AC123" s="215"/>
      <c r="AD123" s="152"/>
      <c r="AE123" s="215"/>
      <c r="AF123" s="154"/>
    </row>
    <row r="124" spans="2:32" ht="18" customHeight="1">
      <c r="B124" s="8"/>
      <c r="C124" s="5"/>
      <c r="D124" s="5"/>
      <c r="E124" s="480"/>
      <c r="F124" s="587"/>
      <c r="G124" s="535"/>
      <c r="H124" s="7"/>
      <c r="I124" s="3"/>
      <c r="J124" s="8"/>
      <c r="K124" s="5"/>
      <c r="L124" s="5"/>
      <c r="M124" s="5"/>
      <c r="N124" s="480"/>
      <c r="O124" s="554"/>
      <c r="P124" s="505"/>
      <c r="Q124" s="505"/>
      <c r="R124" s="285" t="str">
        <f t="shared" si="19"/>
        <v/>
      </c>
      <c r="S124" s="285" t="str">
        <f t="shared" si="20"/>
        <v/>
      </c>
      <c r="T124" s="467"/>
      <c r="V124" s="215"/>
      <c r="W124" s="3"/>
      <c r="X124" s="46"/>
      <c r="Y124" s="49"/>
      <c r="Z124" s="49"/>
      <c r="AA124" s="49"/>
      <c r="AB124" s="99"/>
      <c r="AC124" s="215"/>
      <c r="AD124" s="152"/>
      <c r="AE124" s="215"/>
      <c r="AF124" s="154"/>
    </row>
    <row r="125" spans="2:32" ht="18" customHeight="1">
      <c r="B125" s="8"/>
      <c r="C125" s="5"/>
      <c r="D125" s="5"/>
      <c r="E125" s="480"/>
      <c r="F125" s="587"/>
      <c r="G125" s="535"/>
      <c r="H125" s="7"/>
      <c r="I125" s="3"/>
      <c r="J125" s="8"/>
      <c r="K125" s="5"/>
      <c r="L125" s="5"/>
      <c r="M125" s="5"/>
      <c r="N125" s="480"/>
      <c r="O125" s="554"/>
      <c r="P125" s="505"/>
      <c r="Q125" s="505"/>
      <c r="R125" s="285" t="str">
        <f t="shared" si="19"/>
        <v/>
      </c>
      <c r="S125" s="285" t="str">
        <f t="shared" si="20"/>
        <v/>
      </c>
      <c r="T125" s="467"/>
      <c r="V125" s="215"/>
      <c r="W125" s="3"/>
      <c r="X125" s="46"/>
      <c r="Y125" s="49"/>
      <c r="Z125" s="49"/>
      <c r="AA125" s="49"/>
      <c r="AB125" s="99"/>
      <c r="AC125" s="215"/>
      <c r="AD125" s="152"/>
      <c r="AE125" s="215"/>
      <c r="AF125" s="154"/>
    </row>
    <row r="126" spans="2:32" ht="18" customHeight="1">
      <c r="B126" s="8"/>
      <c r="C126" s="5"/>
      <c r="D126" s="5"/>
      <c r="E126" s="480"/>
      <c r="F126" s="587"/>
      <c r="G126" s="535"/>
      <c r="H126" s="7"/>
      <c r="I126" s="3"/>
      <c r="J126" s="8"/>
      <c r="K126" s="5"/>
      <c r="L126" s="5"/>
      <c r="M126" s="5"/>
      <c r="N126" s="480"/>
      <c r="O126" s="554"/>
      <c r="P126" s="505"/>
      <c r="Q126" s="505"/>
      <c r="R126" s="285" t="str">
        <f t="shared" si="19"/>
        <v/>
      </c>
      <c r="S126" s="285" t="str">
        <f t="shared" si="20"/>
        <v/>
      </c>
      <c r="T126" s="467"/>
      <c r="V126" s="215"/>
      <c r="W126" s="3"/>
      <c r="X126" s="46"/>
      <c r="Y126" s="49"/>
      <c r="Z126" s="49"/>
      <c r="AA126" s="49"/>
      <c r="AB126" s="99"/>
      <c r="AC126" s="215"/>
      <c r="AD126" s="152"/>
      <c r="AE126" s="215"/>
      <c r="AF126" s="154"/>
    </row>
    <row r="127" spans="2:32" ht="18" customHeight="1">
      <c r="B127" s="8"/>
      <c r="C127" s="5"/>
      <c r="D127" s="5"/>
      <c r="E127" s="480"/>
      <c r="F127" s="587"/>
      <c r="G127" s="535"/>
      <c r="H127" s="7"/>
      <c r="I127" s="3"/>
      <c r="J127" s="8"/>
      <c r="K127" s="5"/>
      <c r="L127" s="5"/>
      <c r="M127" s="5"/>
      <c r="N127" s="480"/>
      <c r="O127" s="554"/>
      <c r="P127" s="505"/>
      <c r="Q127" s="505"/>
      <c r="R127" s="285" t="str">
        <f t="shared" si="19"/>
        <v/>
      </c>
      <c r="S127" s="285" t="str">
        <f t="shared" si="20"/>
        <v/>
      </c>
      <c r="T127" s="467"/>
      <c r="V127" s="215"/>
      <c r="W127" s="3"/>
      <c r="X127" s="46"/>
      <c r="Y127" s="49"/>
      <c r="Z127" s="49"/>
      <c r="AA127" s="49"/>
      <c r="AB127" s="99"/>
      <c r="AC127" s="215"/>
      <c r="AD127" s="152"/>
      <c r="AE127" s="215"/>
      <c r="AF127" s="154"/>
    </row>
    <row r="128" spans="2:32" ht="18" customHeight="1">
      <c r="B128" s="8"/>
      <c r="C128" s="5"/>
      <c r="D128" s="5"/>
      <c r="E128" s="480"/>
      <c r="F128" s="587"/>
      <c r="G128" s="535"/>
      <c r="H128" s="7"/>
      <c r="I128" s="3"/>
      <c r="J128" s="8"/>
      <c r="K128" s="5"/>
      <c r="L128" s="5"/>
      <c r="M128" s="5"/>
      <c r="N128" s="480"/>
      <c r="O128" s="554"/>
      <c r="P128" s="505"/>
      <c r="Q128" s="505"/>
      <c r="R128" s="285" t="str">
        <f t="shared" si="19"/>
        <v/>
      </c>
      <c r="S128" s="285" t="str">
        <f t="shared" si="20"/>
        <v/>
      </c>
      <c r="T128" s="467"/>
      <c r="V128" s="215"/>
      <c r="W128" s="3"/>
      <c r="X128" s="46"/>
      <c r="Y128" s="49"/>
      <c r="Z128" s="49"/>
      <c r="AA128" s="49"/>
      <c r="AB128" s="99"/>
      <c r="AC128" s="215"/>
      <c r="AD128" s="152"/>
      <c r="AE128" s="215"/>
      <c r="AF128" s="154"/>
    </row>
    <row r="129" spans="2:32" ht="18" customHeight="1">
      <c r="B129" s="8"/>
      <c r="C129" s="5"/>
      <c r="D129" s="5"/>
      <c r="E129" s="480"/>
      <c r="F129" s="587"/>
      <c r="G129" s="535"/>
      <c r="H129" s="7"/>
      <c r="I129" s="3"/>
      <c r="J129" s="8"/>
      <c r="K129" s="5"/>
      <c r="L129" s="5"/>
      <c r="M129" s="5"/>
      <c r="N129" s="480"/>
      <c r="O129" s="554"/>
      <c r="P129" s="505"/>
      <c r="Q129" s="505"/>
      <c r="R129" s="285" t="str">
        <f t="shared" si="19"/>
        <v/>
      </c>
      <c r="S129" s="285" t="str">
        <f t="shared" si="20"/>
        <v/>
      </c>
      <c r="T129" s="467"/>
      <c r="V129" s="215"/>
      <c r="W129" s="3"/>
      <c r="X129" s="46"/>
      <c r="Y129" s="49"/>
      <c r="Z129" s="49"/>
      <c r="AA129" s="49"/>
      <c r="AB129" s="99"/>
      <c r="AC129" s="215"/>
      <c r="AD129" s="152"/>
      <c r="AE129" s="215"/>
      <c r="AF129" s="154"/>
    </row>
    <row r="130" spans="2:32" ht="18" customHeight="1">
      <c r="B130" s="8"/>
      <c r="C130" s="5"/>
      <c r="D130" s="5"/>
      <c r="E130" s="480"/>
      <c r="F130" s="587"/>
      <c r="G130" s="535"/>
      <c r="H130" s="7"/>
      <c r="I130" s="3"/>
      <c r="J130" s="8"/>
      <c r="K130" s="5"/>
      <c r="L130" s="5"/>
      <c r="M130" s="5"/>
      <c r="N130" s="480"/>
      <c r="O130" s="554"/>
      <c r="P130" s="505"/>
      <c r="Q130" s="505"/>
      <c r="R130" s="285" t="str">
        <f t="shared" si="19"/>
        <v/>
      </c>
      <c r="S130" s="285" t="str">
        <f t="shared" si="20"/>
        <v/>
      </c>
      <c r="T130" s="467"/>
      <c r="V130" s="215"/>
      <c r="W130" s="3"/>
      <c r="X130" s="46"/>
      <c r="Y130" s="49"/>
      <c r="Z130" s="49"/>
      <c r="AA130" s="49"/>
      <c r="AB130" s="99"/>
      <c r="AC130" s="215"/>
      <c r="AD130" s="152"/>
      <c r="AE130" s="215"/>
      <c r="AF130" s="152"/>
    </row>
    <row r="131" spans="2:32" ht="18" customHeight="1">
      <c r="B131" s="8"/>
      <c r="C131" s="5"/>
      <c r="D131" s="5"/>
      <c r="E131" s="480"/>
      <c r="F131" s="587"/>
      <c r="G131" s="535"/>
      <c r="H131" s="7"/>
      <c r="I131" s="3"/>
      <c r="J131" s="8"/>
      <c r="K131" s="5"/>
      <c r="L131" s="5"/>
      <c r="M131" s="5"/>
      <c r="N131" s="480"/>
      <c r="O131" s="554"/>
      <c r="P131" s="505"/>
      <c r="Q131" s="505"/>
      <c r="R131" s="285" t="str">
        <f t="shared" si="19"/>
        <v/>
      </c>
      <c r="S131" s="285" t="str">
        <f t="shared" si="20"/>
        <v/>
      </c>
      <c r="T131" s="467"/>
      <c r="V131" s="215"/>
      <c r="W131" s="3"/>
      <c r="X131" s="46"/>
      <c r="Y131" s="49"/>
      <c r="Z131" s="49"/>
      <c r="AA131" s="49"/>
      <c r="AB131" s="99"/>
      <c r="AC131" s="215"/>
      <c r="AD131" s="152"/>
      <c r="AE131" s="215"/>
      <c r="AF131" s="152"/>
    </row>
    <row r="132" spans="2:32" ht="18" customHeight="1">
      <c r="B132" s="8"/>
      <c r="C132" s="5"/>
      <c r="D132" s="5"/>
      <c r="E132" s="480"/>
      <c r="F132" s="587"/>
      <c r="G132" s="535"/>
      <c r="H132" s="7"/>
      <c r="I132" s="3"/>
      <c r="J132" s="8"/>
      <c r="K132" s="5"/>
      <c r="L132" s="5"/>
      <c r="M132" s="5"/>
      <c r="N132" s="480"/>
      <c r="O132" s="554"/>
      <c r="P132" s="505"/>
      <c r="Q132" s="505"/>
      <c r="R132" s="285" t="str">
        <f t="shared" si="19"/>
        <v/>
      </c>
      <c r="S132" s="285" t="str">
        <f t="shared" si="20"/>
        <v/>
      </c>
      <c r="T132" s="467"/>
      <c r="V132" s="215"/>
      <c r="W132" s="3"/>
      <c r="X132" s="46"/>
      <c r="Y132" s="49"/>
      <c r="Z132" s="49"/>
      <c r="AA132" s="49"/>
      <c r="AB132" s="99"/>
      <c r="AC132" s="215"/>
      <c r="AD132" s="152"/>
      <c r="AE132" s="215"/>
      <c r="AF132" s="152"/>
    </row>
    <row r="133" spans="2:32" ht="18" customHeight="1">
      <c r="B133" s="8"/>
      <c r="C133" s="5"/>
      <c r="D133" s="5"/>
      <c r="E133" s="480"/>
      <c r="F133" s="587"/>
      <c r="G133" s="535"/>
      <c r="H133" s="7"/>
      <c r="I133" s="3"/>
      <c r="J133" s="8"/>
      <c r="K133" s="5"/>
      <c r="L133" s="5"/>
      <c r="M133" s="5"/>
      <c r="N133" s="480"/>
      <c r="O133" s="554"/>
      <c r="P133" s="505"/>
      <c r="Q133" s="505"/>
      <c r="R133" s="285" t="str">
        <f t="shared" si="19"/>
        <v/>
      </c>
      <c r="S133" s="285" t="str">
        <f t="shared" si="20"/>
        <v/>
      </c>
      <c r="T133" s="467"/>
      <c r="V133" s="215"/>
      <c r="W133" s="3"/>
      <c r="X133" s="46"/>
      <c r="Y133" s="49"/>
      <c r="Z133" s="49"/>
      <c r="AA133" s="49"/>
      <c r="AB133" s="99"/>
      <c r="AC133" s="215"/>
      <c r="AD133" s="152"/>
      <c r="AE133" s="215"/>
      <c r="AF133" s="152"/>
    </row>
    <row r="134" spans="2:32" ht="18" customHeight="1">
      <c r="B134" s="8"/>
      <c r="C134" s="5"/>
      <c r="D134" s="5"/>
      <c r="E134" s="480"/>
      <c r="F134" s="587"/>
      <c r="G134" s="535"/>
      <c r="H134" s="7"/>
      <c r="I134" s="3"/>
      <c r="J134" s="8"/>
      <c r="K134" s="5"/>
      <c r="L134" s="5"/>
      <c r="M134" s="5"/>
      <c r="N134" s="480"/>
      <c r="O134" s="554"/>
      <c r="P134" s="505"/>
      <c r="Q134" s="505"/>
      <c r="R134" s="285" t="str">
        <f t="shared" si="19"/>
        <v/>
      </c>
      <c r="S134" s="285" t="str">
        <f t="shared" si="20"/>
        <v/>
      </c>
      <c r="T134" s="467"/>
      <c r="V134" s="215"/>
      <c r="W134" s="3"/>
      <c r="X134" s="46"/>
      <c r="Y134" s="49"/>
      <c r="Z134" s="49"/>
      <c r="AA134" s="49"/>
      <c r="AB134" s="99"/>
      <c r="AC134" s="215"/>
      <c r="AD134" s="152"/>
      <c r="AE134" s="215"/>
      <c r="AF134" s="152"/>
    </row>
    <row r="135" spans="2:32" ht="18" customHeight="1">
      <c r="B135" s="8"/>
      <c r="C135" s="5"/>
      <c r="D135" s="5"/>
      <c r="E135" s="480"/>
      <c r="F135" s="587"/>
      <c r="G135" s="535"/>
      <c r="H135" s="7"/>
      <c r="I135" s="3"/>
      <c r="J135" s="8"/>
      <c r="K135" s="5"/>
      <c r="L135" s="5"/>
      <c r="M135" s="5"/>
      <c r="N135" s="480"/>
      <c r="O135" s="554"/>
      <c r="P135" s="505"/>
      <c r="Q135" s="505"/>
      <c r="R135" s="285" t="str">
        <f t="shared" si="19"/>
        <v/>
      </c>
      <c r="S135" s="285" t="str">
        <f t="shared" si="20"/>
        <v/>
      </c>
      <c r="T135" s="467"/>
      <c r="V135" s="215"/>
      <c r="W135" s="3"/>
      <c r="X135" s="46"/>
      <c r="Y135" s="49"/>
      <c r="Z135" s="49"/>
      <c r="AA135" s="49"/>
      <c r="AB135" s="99"/>
      <c r="AC135" s="215"/>
      <c r="AD135" s="152"/>
      <c r="AE135" s="215"/>
      <c r="AF135" s="152"/>
    </row>
    <row r="136" spans="2:32" ht="18" customHeight="1">
      <c r="B136" s="8"/>
      <c r="C136" s="5"/>
      <c r="D136" s="5"/>
      <c r="E136" s="480"/>
      <c r="F136" s="587"/>
      <c r="G136" s="535"/>
      <c r="H136" s="7"/>
      <c r="I136" s="3"/>
      <c r="J136" s="8"/>
      <c r="K136" s="5"/>
      <c r="L136" s="5"/>
      <c r="M136" s="5"/>
      <c r="N136" s="480"/>
      <c r="O136" s="554"/>
      <c r="P136" s="505"/>
      <c r="Q136" s="505"/>
      <c r="R136" s="285" t="str">
        <f t="shared" si="19"/>
        <v/>
      </c>
      <c r="S136" s="285" t="str">
        <f t="shared" si="20"/>
        <v/>
      </c>
      <c r="T136" s="467"/>
      <c r="V136" s="215"/>
      <c r="W136" s="3"/>
      <c r="X136" s="46"/>
      <c r="Y136" s="49"/>
      <c r="Z136" s="49"/>
      <c r="AA136" s="49"/>
      <c r="AB136" s="99"/>
      <c r="AC136" s="215"/>
      <c r="AD136" s="152"/>
      <c r="AE136" s="215"/>
      <c r="AF136" s="152"/>
    </row>
    <row r="137" spans="2:32" ht="18" customHeight="1">
      <c r="B137" s="8"/>
      <c r="C137" s="5"/>
      <c r="D137" s="5"/>
      <c r="E137" s="480"/>
      <c r="F137" s="587"/>
      <c r="G137" s="535"/>
      <c r="H137" s="7"/>
      <c r="I137" s="3"/>
      <c r="J137" s="4"/>
      <c r="K137" s="5"/>
      <c r="L137" s="5"/>
      <c r="M137" s="5"/>
      <c r="N137" s="480"/>
      <c r="O137" s="554"/>
      <c r="P137" s="505"/>
      <c r="Q137" s="505"/>
      <c r="R137" s="285" t="str">
        <f t="shared" si="19"/>
        <v/>
      </c>
      <c r="S137" s="285" t="str">
        <f t="shared" si="20"/>
        <v/>
      </c>
      <c r="T137" s="467"/>
      <c r="V137" s="215"/>
      <c r="W137" s="3"/>
      <c r="X137" s="46"/>
      <c r="Y137" s="49"/>
      <c r="Z137" s="49"/>
      <c r="AA137" s="49"/>
      <c r="AB137" s="99"/>
      <c r="AC137" s="215"/>
      <c r="AD137" s="152"/>
      <c r="AE137" s="215"/>
      <c r="AF137" s="152"/>
    </row>
    <row r="138" spans="2:32" ht="18" customHeight="1">
      <c r="B138" s="8"/>
      <c r="C138" s="5"/>
      <c r="D138" s="5"/>
      <c r="E138" s="480"/>
      <c r="F138" s="587"/>
      <c r="G138" s="535"/>
      <c r="H138" s="7"/>
      <c r="I138" s="3"/>
      <c r="J138" s="4"/>
      <c r="K138" s="5"/>
      <c r="L138" s="5"/>
      <c r="M138" s="5"/>
      <c r="N138" s="480"/>
      <c r="O138" s="554"/>
      <c r="P138" s="505"/>
      <c r="Q138" s="505"/>
      <c r="R138" s="285" t="str">
        <f t="shared" si="19"/>
        <v/>
      </c>
      <c r="S138" s="285" t="str">
        <f t="shared" si="20"/>
        <v/>
      </c>
      <c r="T138" s="467"/>
      <c r="V138" s="215"/>
      <c r="W138" s="3"/>
      <c r="X138" s="46"/>
      <c r="Y138" s="49"/>
      <c r="Z138" s="49"/>
      <c r="AA138" s="49"/>
      <c r="AB138" s="99"/>
      <c r="AC138" s="215"/>
      <c r="AD138" s="152"/>
      <c r="AE138" s="215"/>
      <c r="AF138" s="152"/>
    </row>
    <row r="139" spans="2:32" ht="18" customHeight="1">
      <c r="B139" s="8"/>
      <c r="C139" s="5"/>
      <c r="D139" s="5"/>
      <c r="E139" s="480"/>
      <c r="F139" s="587"/>
      <c r="G139" s="535"/>
      <c r="H139" s="7"/>
      <c r="I139" s="3"/>
      <c r="J139" s="4"/>
      <c r="K139" s="5"/>
      <c r="L139" s="5"/>
      <c r="M139" s="5"/>
      <c r="N139" s="480"/>
      <c r="O139" s="554"/>
      <c r="P139" s="505"/>
      <c r="Q139" s="505"/>
      <c r="R139" s="285" t="str">
        <f t="shared" si="19"/>
        <v/>
      </c>
      <c r="S139" s="285" t="str">
        <f t="shared" si="20"/>
        <v/>
      </c>
      <c r="T139" s="467"/>
      <c r="V139" s="215"/>
      <c r="W139" s="3"/>
      <c r="X139" s="46"/>
      <c r="Y139" s="49"/>
      <c r="Z139" s="49"/>
      <c r="AA139" s="49"/>
      <c r="AB139" s="99"/>
      <c r="AC139" s="215"/>
      <c r="AD139" s="152"/>
      <c r="AE139" s="215"/>
      <c r="AF139" s="152"/>
    </row>
    <row r="140" spans="2:32" ht="18" customHeight="1">
      <c r="B140" s="8"/>
      <c r="C140" s="5"/>
      <c r="D140" s="5"/>
      <c r="E140" s="480"/>
      <c r="F140" s="587"/>
      <c r="G140" s="535"/>
      <c r="H140" s="7"/>
      <c r="I140" s="3"/>
      <c r="J140" s="4"/>
      <c r="K140" s="5"/>
      <c r="L140" s="5"/>
      <c r="M140" s="5"/>
      <c r="N140" s="480"/>
      <c r="O140" s="554"/>
      <c r="P140" s="505"/>
      <c r="Q140" s="505"/>
      <c r="R140" s="285" t="str">
        <f t="shared" si="19"/>
        <v/>
      </c>
      <c r="S140" s="285" t="str">
        <f t="shared" si="20"/>
        <v/>
      </c>
      <c r="T140" s="467"/>
      <c r="V140" s="215"/>
      <c r="W140" s="3"/>
      <c r="X140" s="46"/>
      <c r="Y140" s="49"/>
      <c r="Z140" s="49"/>
      <c r="AA140" s="49"/>
      <c r="AB140" s="99"/>
      <c r="AC140" s="215"/>
      <c r="AD140" s="152"/>
      <c r="AE140" s="215"/>
      <c r="AF140" s="152"/>
    </row>
    <row r="141" spans="2:32" ht="18" customHeight="1">
      <c r="B141" s="8"/>
      <c r="C141" s="5"/>
      <c r="D141" s="5"/>
      <c r="E141" s="480"/>
      <c r="F141" s="587"/>
      <c r="G141" s="535"/>
      <c r="H141" s="7"/>
      <c r="I141" s="3"/>
      <c r="J141" s="4"/>
      <c r="K141" s="5"/>
      <c r="L141" s="5"/>
      <c r="M141" s="5"/>
      <c r="N141" s="480"/>
      <c r="O141" s="554"/>
      <c r="P141" s="505"/>
      <c r="Q141" s="505"/>
      <c r="R141" s="285" t="str">
        <f t="shared" si="19"/>
        <v/>
      </c>
      <c r="S141" s="285" t="str">
        <f t="shared" si="20"/>
        <v/>
      </c>
      <c r="T141" s="467"/>
      <c r="V141" s="215"/>
      <c r="W141" s="3"/>
      <c r="X141" s="46"/>
      <c r="Y141" s="49"/>
      <c r="Z141" s="49"/>
      <c r="AA141" s="49"/>
      <c r="AB141" s="99"/>
      <c r="AC141" s="215"/>
      <c r="AD141" s="152"/>
      <c r="AE141" s="215"/>
      <c r="AF141" s="152"/>
    </row>
    <row r="142" spans="2:32" ht="18" customHeight="1">
      <c r="B142" s="8"/>
      <c r="C142" s="5"/>
      <c r="D142" s="5"/>
      <c r="E142" s="480"/>
      <c r="F142" s="587"/>
      <c r="G142" s="535"/>
      <c r="H142" s="7"/>
      <c r="I142" s="3"/>
      <c r="J142" s="4"/>
      <c r="K142" s="5"/>
      <c r="L142" s="5"/>
      <c r="M142" s="5"/>
      <c r="N142" s="480"/>
      <c r="O142" s="554"/>
      <c r="P142" s="505"/>
      <c r="Q142" s="505"/>
      <c r="R142" s="285" t="str">
        <f t="shared" si="19"/>
        <v/>
      </c>
      <c r="S142" s="285" t="str">
        <f t="shared" si="20"/>
        <v/>
      </c>
      <c r="T142" s="467"/>
      <c r="V142" s="215"/>
      <c r="W142" s="3"/>
      <c r="X142" s="46"/>
      <c r="Y142" s="49"/>
      <c r="Z142" s="49"/>
      <c r="AA142" s="49"/>
      <c r="AB142" s="99"/>
      <c r="AC142" s="215"/>
      <c r="AD142" s="152"/>
      <c r="AE142" s="215"/>
      <c r="AF142" s="152"/>
    </row>
    <row r="143" spans="2:32" ht="18" customHeight="1">
      <c r="B143" s="8"/>
      <c r="C143" s="5"/>
      <c r="D143" s="5"/>
      <c r="E143" s="480"/>
      <c r="F143" s="587"/>
      <c r="G143" s="535"/>
      <c r="H143" s="7"/>
      <c r="I143" s="3"/>
      <c r="J143" s="4"/>
      <c r="K143" s="5"/>
      <c r="L143" s="5"/>
      <c r="M143" s="5"/>
      <c r="N143" s="480"/>
      <c r="O143" s="554"/>
      <c r="P143" s="505"/>
      <c r="Q143" s="505"/>
      <c r="R143" s="285" t="str">
        <f t="shared" si="19"/>
        <v/>
      </c>
      <c r="S143" s="285" t="str">
        <f t="shared" si="20"/>
        <v/>
      </c>
      <c r="T143" s="467"/>
      <c r="V143" s="215"/>
      <c r="W143" s="3"/>
      <c r="X143" s="46"/>
      <c r="Y143" s="49"/>
      <c r="Z143" s="49"/>
      <c r="AA143" s="49"/>
      <c r="AB143" s="99"/>
      <c r="AC143" s="215"/>
      <c r="AD143" s="152"/>
      <c r="AE143" s="215"/>
      <c r="AF143" s="152"/>
    </row>
    <row r="144" spans="2:32" ht="18" customHeight="1">
      <c r="B144" s="8"/>
      <c r="C144" s="5"/>
      <c r="D144" s="5"/>
      <c r="E144" s="480"/>
      <c r="F144" s="587"/>
      <c r="G144" s="535"/>
      <c r="H144" s="7"/>
      <c r="I144" s="3"/>
      <c r="J144" s="4"/>
      <c r="K144" s="5"/>
      <c r="L144" s="5"/>
      <c r="M144" s="5"/>
      <c r="N144" s="480"/>
      <c r="O144" s="554"/>
      <c r="P144" s="505"/>
      <c r="Q144" s="505"/>
      <c r="R144" s="285" t="str">
        <f t="shared" si="19"/>
        <v/>
      </c>
      <c r="S144" s="285" t="str">
        <f t="shared" si="20"/>
        <v/>
      </c>
      <c r="T144" s="467"/>
      <c r="V144" s="215"/>
      <c r="W144" s="3"/>
      <c r="X144" s="46"/>
      <c r="Y144" s="49"/>
      <c r="Z144" s="49"/>
      <c r="AA144" s="49"/>
      <c r="AB144" s="99"/>
      <c r="AC144" s="215"/>
      <c r="AD144" s="152"/>
      <c r="AE144" s="215"/>
      <c r="AF144" s="152"/>
    </row>
    <row r="145" spans="1:32" ht="18" customHeight="1">
      <c r="B145" s="8"/>
      <c r="C145" s="5"/>
      <c r="D145" s="5"/>
      <c r="E145" s="480"/>
      <c r="F145" s="587"/>
      <c r="G145" s="535"/>
      <c r="H145" s="7"/>
      <c r="I145" s="3"/>
      <c r="J145" s="4"/>
      <c r="K145" s="5"/>
      <c r="L145" s="5"/>
      <c r="M145" s="5"/>
      <c r="N145" s="480"/>
      <c r="O145" s="554"/>
      <c r="P145" s="505"/>
      <c r="Q145" s="505"/>
      <c r="R145" s="285" t="str">
        <f t="shared" si="19"/>
        <v/>
      </c>
      <c r="S145" s="285" t="str">
        <f t="shared" si="20"/>
        <v/>
      </c>
      <c r="T145" s="402"/>
      <c r="V145" s="215"/>
      <c r="W145" s="3"/>
      <c r="X145" s="46"/>
      <c r="Y145" s="49"/>
      <c r="Z145" s="49"/>
      <c r="AA145" s="49"/>
      <c r="AB145" s="99"/>
      <c r="AC145" s="215"/>
      <c r="AD145" s="152"/>
      <c r="AE145" s="215"/>
      <c r="AF145" s="152"/>
    </row>
    <row r="146" spans="1:32" ht="18" customHeight="1">
      <c r="A146" s="574"/>
      <c r="B146" s="574"/>
      <c r="C146" s="574"/>
      <c r="D146" s="574"/>
      <c r="E146" s="574"/>
      <c r="F146" s="574"/>
      <c r="G146" s="611"/>
      <c r="H146" s="574"/>
      <c r="I146" s="574"/>
      <c r="J146" s="574"/>
      <c r="K146" s="574"/>
      <c r="L146" s="574"/>
      <c r="M146" s="574"/>
      <c r="N146" s="611"/>
      <c r="O146" s="611"/>
      <c r="P146" s="611"/>
      <c r="Q146" s="611"/>
      <c r="R146" s="574"/>
      <c r="S146" s="574"/>
      <c r="T146" s="574"/>
      <c r="U146" s="574"/>
      <c r="AB146" s="2"/>
    </row>
    <row r="147" spans="1:32" ht="18" customHeight="1">
      <c r="G147" s="2"/>
      <c r="N147" s="2"/>
      <c r="O147" s="2"/>
      <c r="P147" s="2"/>
      <c r="Q147" s="2"/>
    </row>
    <row r="148" spans="1:32" ht="18" customHeight="1">
      <c r="G148" s="2"/>
      <c r="N148" s="2"/>
      <c r="O148" s="2"/>
      <c r="P148" s="2"/>
      <c r="Q148" s="2"/>
    </row>
    <row r="149" spans="1:32" ht="18" customHeight="1">
      <c r="G149" s="2"/>
      <c r="N149" s="2"/>
      <c r="O149" s="2"/>
      <c r="P149" s="2"/>
      <c r="Q149" s="2"/>
    </row>
    <row r="150" spans="1:32" ht="18" customHeight="1">
      <c r="G150" s="2"/>
      <c r="N150" s="2"/>
      <c r="O150" s="2"/>
      <c r="P150" s="2"/>
      <c r="Q150" s="2"/>
    </row>
    <row r="151" spans="1:32" ht="18" customHeight="1">
      <c r="G151" s="2"/>
      <c r="N151" s="2"/>
      <c r="O151" s="2"/>
      <c r="P151" s="2"/>
      <c r="Q151" s="2"/>
    </row>
    <row r="152" spans="1:32" ht="18" customHeight="1">
      <c r="G152" s="2"/>
      <c r="N152" s="2"/>
      <c r="O152" s="2"/>
      <c r="P152" s="2"/>
      <c r="Q152" s="2"/>
    </row>
    <row r="153" spans="1:32" ht="18" customHeight="1">
      <c r="G153" s="2"/>
      <c r="N153" s="2"/>
      <c r="O153" s="2"/>
      <c r="P153" s="2"/>
      <c r="Q153" s="2"/>
    </row>
    <row r="154" spans="1:32" ht="18" customHeight="1">
      <c r="G154" s="2"/>
      <c r="N154" s="2"/>
      <c r="O154" s="2"/>
      <c r="P154" s="2"/>
      <c r="Q154" s="2"/>
    </row>
    <row r="155" spans="1:32" ht="18" customHeight="1">
      <c r="G155" s="2"/>
      <c r="N155" s="2"/>
      <c r="O155" s="2"/>
      <c r="P155" s="2"/>
      <c r="Q155" s="2"/>
    </row>
    <row r="156" spans="1:32" ht="18" customHeight="1">
      <c r="G156" s="2"/>
      <c r="N156" s="2"/>
      <c r="O156" s="2"/>
      <c r="P156" s="2"/>
      <c r="Q156" s="2"/>
    </row>
    <row r="157" spans="1:32" ht="18" customHeight="1">
      <c r="G157" s="2"/>
      <c r="N157" s="2"/>
      <c r="O157" s="2"/>
      <c r="P157" s="2"/>
      <c r="Q157" s="2"/>
    </row>
    <row r="158" spans="1:32" ht="18" customHeight="1">
      <c r="G158" s="2"/>
      <c r="N158" s="2"/>
      <c r="O158" s="2"/>
      <c r="P158" s="2"/>
      <c r="Q158" s="2"/>
    </row>
    <row r="159" spans="1:32" ht="18" customHeight="1">
      <c r="G159" s="2"/>
      <c r="N159" s="2"/>
      <c r="O159" s="2"/>
      <c r="P159" s="2"/>
      <c r="Q159" s="2"/>
    </row>
    <row r="160" spans="1:32" ht="18" customHeight="1">
      <c r="G160" s="2"/>
      <c r="N160" s="2"/>
      <c r="O160" s="2"/>
      <c r="P160" s="2"/>
      <c r="Q160" s="2"/>
    </row>
    <row r="161" spans="7:17" ht="18" customHeight="1">
      <c r="G161" s="2"/>
      <c r="N161" s="2"/>
      <c r="O161" s="2"/>
      <c r="P161" s="2"/>
      <c r="Q161" s="2"/>
    </row>
    <row r="162" spans="7:17" ht="18" customHeight="1">
      <c r="G162" s="2"/>
      <c r="N162" s="2"/>
      <c r="O162" s="2"/>
      <c r="P162" s="2"/>
      <c r="Q162" s="2"/>
    </row>
    <row r="163" spans="7:17" ht="18" customHeight="1">
      <c r="G163" s="2"/>
      <c r="N163" s="2"/>
      <c r="O163" s="2"/>
      <c r="P163" s="2"/>
      <c r="Q163" s="2"/>
    </row>
    <row r="164" spans="7:17" ht="18" customHeight="1">
      <c r="G164" s="2"/>
      <c r="N164" s="2"/>
      <c r="O164" s="2"/>
      <c r="P164" s="2"/>
      <c r="Q164" s="2"/>
    </row>
    <row r="165" spans="7:17" ht="18" customHeight="1">
      <c r="G165" s="2"/>
      <c r="N165" s="2"/>
      <c r="O165" s="2"/>
      <c r="P165" s="2"/>
      <c r="Q165" s="2"/>
    </row>
    <row r="166" spans="7:17" ht="18" customHeight="1">
      <c r="G166" s="2"/>
      <c r="N166" s="2"/>
      <c r="O166" s="2"/>
      <c r="P166" s="2"/>
      <c r="Q166" s="2"/>
    </row>
    <row r="167" spans="7:17" ht="18" customHeight="1">
      <c r="G167" s="2"/>
      <c r="N167" s="2"/>
      <c r="O167" s="2"/>
      <c r="P167" s="2"/>
      <c r="Q167" s="2"/>
    </row>
    <row r="168" spans="7:17" ht="18" customHeight="1">
      <c r="G168" s="2"/>
      <c r="N168" s="2"/>
      <c r="O168" s="2"/>
      <c r="P168" s="2"/>
      <c r="Q168" s="2"/>
    </row>
    <row r="169" spans="7:17" ht="18" customHeight="1">
      <c r="G169" s="2"/>
      <c r="N169" s="2"/>
      <c r="O169" s="2"/>
      <c r="P169" s="2"/>
      <c r="Q169" s="2"/>
    </row>
    <row r="170" spans="7:17" ht="18" customHeight="1">
      <c r="G170" s="2"/>
      <c r="N170" s="2"/>
      <c r="O170" s="2"/>
      <c r="P170" s="2"/>
      <c r="Q170" s="2"/>
    </row>
    <row r="171" spans="7:17" ht="18" customHeight="1">
      <c r="G171" s="2"/>
      <c r="N171" s="2"/>
      <c r="O171" s="2"/>
      <c r="P171" s="2"/>
      <c r="Q171" s="2"/>
    </row>
    <row r="172" spans="7:17" ht="18" customHeight="1">
      <c r="G172" s="2"/>
      <c r="N172" s="2"/>
      <c r="O172" s="2"/>
      <c r="P172" s="2"/>
      <c r="Q172" s="2"/>
    </row>
    <row r="173" spans="7:17" ht="18" customHeight="1">
      <c r="G173" s="2"/>
      <c r="N173" s="2"/>
      <c r="O173" s="2"/>
      <c r="P173" s="2"/>
      <c r="Q173" s="2"/>
    </row>
    <row r="174" spans="7:17" ht="18" customHeight="1">
      <c r="G174" s="2"/>
      <c r="N174" s="2"/>
      <c r="O174" s="2"/>
      <c r="P174" s="2"/>
      <c r="Q174" s="2"/>
    </row>
    <row r="175" spans="7:17" ht="18" customHeight="1">
      <c r="G175" s="2"/>
      <c r="N175" s="2"/>
      <c r="O175" s="2"/>
      <c r="P175" s="2"/>
      <c r="Q175" s="2"/>
    </row>
    <row r="176" spans="7:17" ht="18" customHeight="1">
      <c r="G176" s="2"/>
      <c r="N176" s="2"/>
      <c r="O176" s="2"/>
      <c r="P176" s="2"/>
      <c r="Q176" s="2"/>
    </row>
    <row r="177" spans="7:17" ht="18" customHeight="1">
      <c r="G177" s="2"/>
      <c r="N177" s="2"/>
      <c r="O177" s="2"/>
      <c r="P177" s="2"/>
      <c r="Q177" s="2"/>
    </row>
    <row r="178" spans="7:17" ht="18" customHeight="1">
      <c r="G178" s="2"/>
      <c r="N178" s="2"/>
      <c r="O178" s="2"/>
      <c r="P178" s="2"/>
      <c r="Q178" s="2"/>
    </row>
    <row r="179" spans="7:17" ht="18" customHeight="1">
      <c r="G179" s="2"/>
      <c r="N179" s="2"/>
      <c r="O179" s="2"/>
      <c r="P179" s="2"/>
      <c r="Q179" s="2"/>
    </row>
    <row r="180" spans="7:17" ht="18" customHeight="1">
      <c r="G180" s="2"/>
      <c r="N180" s="2"/>
      <c r="O180" s="2"/>
      <c r="P180" s="2"/>
      <c r="Q180" s="2"/>
    </row>
    <row r="181" spans="7:17" ht="18" customHeight="1">
      <c r="G181" s="2"/>
      <c r="N181" s="2"/>
      <c r="O181" s="2"/>
      <c r="P181" s="2"/>
      <c r="Q181" s="2"/>
    </row>
    <row r="182" spans="7:17" ht="18" customHeight="1">
      <c r="G182" s="2"/>
      <c r="N182" s="2"/>
      <c r="O182" s="2"/>
      <c r="P182" s="2"/>
      <c r="Q182" s="2"/>
    </row>
    <row r="183" spans="7:17" ht="18" customHeight="1">
      <c r="G183" s="2"/>
      <c r="N183" s="2"/>
      <c r="O183" s="2"/>
      <c r="P183" s="2"/>
      <c r="Q183" s="2"/>
    </row>
    <row r="184" spans="7:17" ht="18" customHeight="1">
      <c r="G184" s="2"/>
      <c r="N184" s="2"/>
      <c r="O184" s="2"/>
      <c r="P184" s="2"/>
      <c r="Q184" s="2"/>
    </row>
    <row r="185" spans="7:17" ht="18" customHeight="1">
      <c r="G185" s="2"/>
      <c r="N185" s="2"/>
      <c r="O185" s="2"/>
      <c r="P185" s="2"/>
      <c r="Q185" s="2"/>
    </row>
    <row r="186" spans="7:17" ht="18" customHeight="1">
      <c r="G186" s="2"/>
      <c r="N186" s="2"/>
      <c r="O186" s="2"/>
      <c r="P186" s="2"/>
      <c r="Q186" s="2"/>
    </row>
    <row r="187" spans="7:17" ht="18" customHeight="1">
      <c r="G187" s="2"/>
      <c r="N187" s="2"/>
      <c r="O187" s="2"/>
      <c r="P187" s="2"/>
      <c r="Q187" s="2"/>
    </row>
    <row r="188" spans="7:17" ht="18" customHeight="1">
      <c r="G188" s="2"/>
      <c r="N188" s="2"/>
      <c r="O188" s="2"/>
      <c r="P188" s="2"/>
      <c r="Q188" s="2"/>
    </row>
    <row r="189" spans="7:17" ht="18" customHeight="1">
      <c r="G189" s="2"/>
      <c r="N189" s="2"/>
      <c r="O189" s="2"/>
      <c r="P189" s="2"/>
      <c r="Q189" s="2"/>
    </row>
    <row r="190" spans="7:17" ht="18" customHeight="1">
      <c r="G190" s="2"/>
      <c r="N190" s="2"/>
      <c r="O190" s="2"/>
      <c r="P190" s="2"/>
      <c r="Q190" s="2"/>
    </row>
    <row r="191" spans="7:17" ht="18" customHeight="1">
      <c r="G191" s="2"/>
      <c r="N191" s="2"/>
      <c r="O191" s="2"/>
      <c r="P191" s="2"/>
      <c r="Q191" s="2"/>
    </row>
    <row r="192" spans="7:17" ht="18" customHeight="1">
      <c r="G192" s="2"/>
      <c r="N192" s="2"/>
      <c r="O192" s="2"/>
      <c r="P192" s="2"/>
      <c r="Q192" s="2"/>
    </row>
    <row r="193" spans="7:17" ht="18" customHeight="1">
      <c r="G193" s="2"/>
      <c r="N193" s="2"/>
      <c r="O193" s="2"/>
      <c r="P193" s="2"/>
      <c r="Q193" s="2"/>
    </row>
    <row r="194" spans="7:17" ht="18" customHeight="1">
      <c r="G194" s="2"/>
      <c r="N194" s="2"/>
      <c r="O194" s="2"/>
      <c r="P194" s="2"/>
      <c r="Q194" s="2"/>
    </row>
    <row r="195" spans="7:17" ht="18" customHeight="1">
      <c r="G195" s="2"/>
      <c r="N195" s="2"/>
      <c r="O195" s="2"/>
      <c r="P195" s="2"/>
      <c r="Q195" s="2"/>
    </row>
    <row r="196" spans="7:17" ht="18" customHeight="1">
      <c r="G196" s="2"/>
      <c r="N196" s="2"/>
      <c r="O196" s="2"/>
      <c r="P196" s="2"/>
      <c r="Q196" s="2"/>
    </row>
    <row r="197" spans="7:17" ht="18" customHeight="1">
      <c r="G197" s="2"/>
      <c r="N197" s="2"/>
      <c r="O197" s="2"/>
      <c r="P197" s="2"/>
      <c r="Q197" s="2"/>
    </row>
    <row r="198" spans="7:17" ht="18" customHeight="1">
      <c r="G198" s="2"/>
      <c r="N198" s="2"/>
      <c r="O198" s="2"/>
      <c r="P198" s="2"/>
      <c r="Q198" s="2"/>
    </row>
    <row r="199" spans="7:17" ht="18" customHeight="1">
      <c r="G199" s="2"/>
      <c r="N199" s="2"/>
      <c r="O199" s="2"/>
      <c r="P199" s="2"/>
      <c r="Q199" s="2"/>
    </row>
    <row r="200" spans="7:17" ht="18" customHeight="1">
      <c r="G200" s="2"/>
      <c r="N200" s="2"/>
      <c r="O200" s="2"/>
      <c r="P200" s="2"/>
      <c r="Q200" s="2"/>
    </row>
    <row r="201" spans="7:17" ht="18" customHeight="1">
      <c r="G201" s="2"/>
      <c r="N201" s="2"/>
      <c r="O201" s="2"/>
      <c r="P201" s="2"/>
      <c r="Q201" s="2"/>
    </row>
    <row r="202" spans="7:17" ht="18" customHeight="1">
      <c r="G202" s="2"/>
      <c r="N202" s="2"/>
      <c r="O202" s="2"/>
      <c r="P202" s="2"/>
      <c r="Q202" s="2"/>
    </row>
    <row r="203" spans="7:17" ht="18" customHeight="1">
      <c r="G203" s="2"/>
      <c r="N203" s="2"/>
      <c r="O203" s="2"/>
      <c r="P203" s="2"/>
      <c r="Q203" s="2"/>
    </row>
    <row r="204" spans="7:17" ht="18" customHeight="1">
      <c r="G204" s="2"/>
      <c r="N204" s="2"/>
      <c r="O204" s="2"/>
      <c r="P204" s="2"/>
      <c r="Q204" s="2"/>
    </row>
    <row r="205" spans="7:17" ht="18" customHeight="1">
      <c r="G205" s="2"/>
      <c r="N205" s="2"/>
      <c r="O205" s="2"/>
      <c r="P205" s="2"/>
      <c r="Q205" s="2"/>
    </row>
    <row r="206" spans="7:17" ht="18" customHeight="1">
      <c r="G206" s="2"/>
      <c r="N206" s="2"/>
      <c r="O206" s="2"/>
      <c r="P206" s="2"/>
      <c r="Q206" s="2"/>
    </row>
    <row r="207" spans="7:17" ht="18" customHeight="1">
      <c r="G207" s="2"/>
      <c r="N207" s="2"/>
      <c r="O207" s="2"/>
      <c r="P207" s="2"/>
      <c r="Q207" s="2"/>
    </row>
    <row r="208" spans="7:17" ht="18" customHeight="1">
      <c r="G208" s="2"/>
      <c r="N208" s="2"/>
      <c r="O208" s="2"/>
      <c r="P208" s="2"/>
      <c r="Q208" s="2"/>
    </row>
    <row r="209" spans="7:17" ht="18" customHeight="1">
      <c r="G209" s="2"/>
      <c r="N209" s="2"/>
      <c r="O209" s="2"/>
      <c r="P209" s="2"/>
      <c r="Q209" s="2"/>
    </row>
    <row r="210" spans="7:17" ht="18" customHeight="1">
      <c r="G210" s="2"/>
      <c r="N210" s="2"/>
      <c r="O210" s="2"/>
      <c r="P210" s="2"/>
      <c r="Q210" s="2"/>
    </row>
    <row r="211" spans="7:17" ht="18" customHeight="1">
      <c r="G211" s="2"/>
      <c r="N211" s="2"/>
      <c r="O211" s="2"/>
      <c r="P211" s="2"/>
      <c r="Q211" s="2"/>
    </row>
    <row r="212" spans="7:17" ht="18" customHeight="1">
      <c r="G212" s="2"/>
      <c r="N212" s="2"/>
      <c r="O212" s="2"/>
      <c r="P212" s="2"/>
      <c r="Q212" s="2"/>
    </row>
    <row r="213" spans="7:17" ht="18" customHeight="1">
      <c r="G213" s="2"/>
      <c r="N213" s="2"/>
      <c r="O213" s="2"/>
      <c r="P213" s="2"/>
      <c r="Q213" s="2"/>
    </row>
    <row r="214" spans="7:17" ht="18" customHeight="1">
      <c r="G214" s="2"/>
      <c r="N214" s="2"/>
      <c r="O214" s="2"/>
      <c r="P214" s="2"/>
      <c r="Q214" s="2"/>
    </row>
    <row r="215" spans="7:17" ht="18" customHeight="1">
      <c r="G215" s="2"/>
      <c r="N215" s="2"/>
      <c r="O215" s="2"/>
      <c r="P215" s="2"/>
      <c r="Q215" s="2"/>
    </row>
    <row r="216" spans="7:17" ht="18" customHeight="1">
      <c r="G216" s="2"/>
      <c r="N216" s="2"/>
      <c r="O216" s="2"/>
      <c r="P216" s="2"/>
      <c r="Q216" s="2"/>
    </row>
    <row r="217" spans="7:17" ht="18" customHeight="1">
      <c r="G217" s="2"/>
      <c r="N217" s="2"/>
      <c r="O217" s="2"/>
      <c r="P217" s="2"/>
      <c r="Q217" s="2"/>
    </row>
    <row r="218" spans="7:17" ht="18" customHeight="1">
      <c r="G218" s="2"/>
      <c r="N218" s="2"/>
      <c r="O218" s="2"/>
      <c r="P218" s="2"/>
      <c r="Q218" s="2"/>
    </row>
    <row r="219" spans="7:17" ht="18" customHeight="1">
      <c r="G219" s="2"/>
      <c r="N219" s="2"/>
      <c r="O219" s="2"/>
      <c r="P219" s="2"/>
      <c r="Q219" s="2"/>
    </row>
    <row r="220" spans="7:17" ht="18" customHeight="1">
      <c r="G220" s="2"/>
      <c r="N220" s="2"/>
      <c r="O220" s="2"/>
      <c r="P220" s="2"/>
      <c r="Q220" s="2"/>
    </row>
    <row r="221" spans="7:17" ht="18" customHeight="1">
      <c r="G221" s="2"/>
      <c r="N221" s="2"/>
      <c r="O221" s="2"/>
      <c r="P221" s="2"/>
      <c r="Q221" s="2"/>
    </row>
    <row r="222" spans="7:17" ht="18" customHeight="1">
      <c r="G222" s="2"/>
      <c r="N222" s="2"/>
      <c r="O222" s="2"/>
      <c r="P222" s="2"/>
      <c r="Q222" s="2"/>
    </row>
    <row r="223" spans="7:17" ht="18" customHeight="1">
      <c r="G223" s="2"/>
      <c r="N223" s="2"/>
      <c r="O223" s="2"/>
      <c r="P223" s="2"/>
      <c r="Q223" s="2"/>
    </row>
    <row r="224" spans="7:17" ht="18" customHeight="1">
      <c r="G224" s="2"/>
      <c r="N224" s="2"/>
      <c r="O224" s="2"/>
      <c r="P224" s="2"/>
      <c r="Q224" s="2"/>
    </row>
    <row r="225" spans="7:17" ht="18" customHeight="1">
      <c r="G225" s="2"/>
      <c r="N225" s="2"/>
      <c r="O225" s="2"/>
      <c r="P225" s="2"/>
      <c r="Q225" s="2"/>
    </row>
    <row r="226" spans="7:17" ht="18" customHeight="1">
      <c r="G226" s="2"/>
      <c r="N226" s="2"/>
      <c r="O226" s="2"/>
      <c r="P226" s="2"/>
      <c r="Q226" s="2"/>
    </row>
    <row r="227" spans="7:17" ht="18" customHeight="1">
      <c r="G227" s="2"/>
      <c r="N227" s="2"/>
      <c r="O227" s="2"/>
      <c r="P227" s="2"/>
      <c r="Q227" s="2"/>
    </row>
    <row r="228" spans="7:17" ht="18" customHeight="1">
      <c r="G228" s="2"/>
      <c r="N228" s="2"/>
      <c r="O228" s="2"/>
      <c r="P228" s="2"/>
      <c r="Q228" s="2"/>
    </row>
    <row r="229" spans="7:17" ht="18" customHeight="1">
      <c r="G229" s="2"/>
      <c r="N229" s="2"/>
      <c r="O229" s="2"/>
      <c r="P229" s="2"/>
      <c r="Q229" s="2"/>
    </row>
    <row r="230" spans="7:17" ht="18" customHeight="1">
      <c r="G230" s="2"/>
      <c r="N230" s="2"/>
      <c r="O230" s="2"/>
      <c r="P230" s="2"/>
      <c r="Q230" s="2"/>
    </row>
    <row r="231" spans="7:17" ht="18" customHeight="1">
      <c r="G231" s="2"/>
      <c r="N231" s="2"/>
      <c r="O231" s="2"/>
      <c r="P231" s="2"/>
      <c r="Q231" s="2"/>
    </row>
    <row r="232" spans="7:17" ht="18" customHeight="1">
      <c r="G232" s="2"/>
      <c r="N232" s="2"/>
      <c r="O232" s="2"/>
      <c r="P232" s="2"/>
      <c r="Q232" s="2"/>
    </row>
    <row r="233" spans="7:17" ht="18" customHeight="1">
      <c r="G233" s="2"/>
      <c r="N233" s="2"/>
      <c r="O233" s="2"/>
      <c r="P233" s="2"/>
      <c r="Q233" s="2"/>
    </row>
    <row r="234" spans="7:17" ht="18" customHeight="1">
      <c r="G234" s="2"/>
      <c r="N234" s="2"/>
      <c r="O234" s="2"/>
      <c r="P234" s="2"/>
      <c r="Q234" s="2"/>
    </row>
    <row r="235" spans="7:17" ht="18" customHeight="1">
      <c r="G235" s="2"/>
      <c r="N235" s="2"/>
      <c r="O235" s="2"/>
      <c r="P235" s="2"/>
      <c r="Q235" s="2"/>
    </row>
    <row r="236" spans="7:17" ht="18" customHeight="1">
      <c r="G236" s="2"/>
      <c r="N236" s="2"/>
      <c r="O236" s="2"/>
      <c r="P236" s="2"/>
      <c r="Q236" s="2"/>
    </row>
    <row r="237" spans="7:17" ht="18" customHeight="1">
      <c r="G237" s="2"/>
      <c r="N237" s="2"/>
      <c r="O237" s="2"/>
      <c r="P237" s="2"/>
      <c r="Q237" s="2"/>
    </row>
    <row r="238" spans="7:17" ht="18" customHeight="1">
      <c r="G238" s="2"/>
      <c r="N238" s="2"/>
      <c r="O238" s="2"/>
      <c r="P238" s="2"/>
      <c r="Q238" s="2"/>
    </row>
    <row r="239" spans="7:17" ht="18" customHeight="1">
      <c r="G239" s="2"/>
      <c r="N239" s="2"/>
      <c r="O239" s="2"/>
      <c r="P239" s="2"/>
      <c r="Q239" s="2"/>
    </row>
    <row r="240" spans="7:17" ht="18" customHeight="1">
      <c r="G240" s="2"/>
      <c r="N240" s="2"/>
      <c r="O240" s="2"/>
      <c r="P240" s="2"/>
      <c r="Q240" s="2"/>
    </row>
    <row r="241" spans="7:17" ht="18" customHeight="1">
      <c r="G241" s="2"/>
      <c r="N241" s="2"/>
      <c r="O241" s="2"/>
      <c r="P241" s="2"/>
      <c r="Q241" s="2"/>
    </row>
    <row r="242" spans="7:17" ht="18" customHeight="1">
      <c r="G242" s="2"/>
      <c r="N242" s="2"/>
      <c r="O242" s="2"/>
      <c r="P242" s="2"/>
      <c r="Q242" s="2"/>
    </row>
    <row r="243" spans="7:17" ht="18" customHeight="1">
      <c r="G243" s="2"/>
      <c r="N243" s="2"/>
      <c r="O243" s="2"/>
      <c r="P243" s="2"/>
      <c r="Q243" s="2"/>
    </row>
    <row r="244" spans="7:17" ht="18" customHeight="1">
      <c r="G244" s="2"/>
      <c r="N244" s="2"/>
      <c r="O244" s="2"/>
      <c r="P244" s="2"/>
      <c r="Q244" s="2"/>
    </row>
    <row r="245" spans="7:17" ht="18" customHeight="1">
      <c r="G245" s="2"/>
      <c r="N245" s="2"/>
      <c r="O245" s="2"/>
      <c r="P245" s="2"/>
      <c r="Q245" s="2"/>
    </row>
    <row r="246" spans="7:17" ht="18" customHeight="1">
      <c r="G246" s="2"/>
      <c r="N246" s="2"/>
      <c r="O246" s="2"/>
      <c r="P246" s="2"/>
      <c r="Q246" s="2"/>
    </row>
    <row r="247" spans="7:17" ht="18" customHeight="1">
      <c r="G247" s="2"/>
      <c r="N247" s="2"/>
      <c r="O247" s="2"/>
      <c r="P247" s="2"/>
      <c r="Q247" s="2"/>
    </row>
    <row r="248" spans="7:17" ht="18" customHeight="1">
      <c r="G248" s="2"/>
      <c r="N248" s="2"/>
      <c r="O248" s="2"/>
      <c r="P248" s="2"/>
      <c r="Q248" s="2"/>
    </row>
    <row r="249" spans="7:17" ht="18" customHeight="1">
      <c r="G249" s="2"/>
      <c r="N249" s="2"/>
      <c r="O249" s="2"/>
      <c r="P249" s="2"/>
      <c r="Q249" s="2"/>
    </row>
    <row r="250" spans="7:17" ht="18" customHeight="1">
      <c r="G250" s="2"/>
      <c r="N250" s="2"/>
      <c r="O250" s="2"/>
      <c r="P250" s="2"/>
      <c r="Q250" s="2"/>
    </row>
    <row r="251" spans="7:17" ht="18" customHeight="1">
      <c r="G251" s="2"/>
      <c r="N251" s="2"/>
      <c r="O251" s="2"/>
      <c r="P251" s="2"/>
      <c r="Q251" s="2"/>
    </row>
    <row r="252" spans="7:17" ht="18" customHeight="1">
      <c r="G252" s="2"/>
      <c r="N252" s="2"/>
      <c r="O252" s="2"/>
      <c r="P252" s="2"/>
      <c r="Q252" s="2"/>
    </row>
    <row r="253" spans="7:17" ht="18" customHeight="1">
      <c r="G253" s="2"/>
      <c r="N253" s="2"/>
      <c r="O253" s="2"/>
      <c r="P253" s="2"/>
      <c r="Q253" s="2"/>
    </row>
    <row r="254" spans="7:17" ht="18" customHeight="1">
      <c r="G254" s="2"/>
      <c r="N254" s="2"/>
      <c r="O254" s="2"/>
      <c r="P254" s="2"/>
      <c r="Q254" s="2"/>
    </row>
    <row r="255" spans="7:17" ht="18" customHeight="1">
      <c r="G255" s="2"/>
      <c r="N255" s="2"/>
      <c r="O255" s="2"/>
      <c r="P255" s="2"/>
      <c r="Q255" s="2"/>
    </row>
    <row r="256" spans="7:17" ht="18" customHeight="1">
      <c r="G256" s="2"/>
      <c r="N256" s="2"/>
      <c r="O256" s="2"/>
      <c r="P256" s="2"/>
      <c r="Q256" s="2"/>
    </row>
    <row r="257" spans="7:17" ht="18" customHeight="1">
      <c r="G257" s="2"/>
      <c r="N257" s="2"/>
      <c r="O257" s="2"/>
      <c r="P257" s="2"/>
      <c r="Q257" s="2"/>
    </row>
    <row r="258" spans="7:17" ht="18" customHeight="1">
      <c r="G258" s="2"/>
      <c r="N258" s="2"/>
      <c r="O258" s="2"/>
      <c r="P258" s="2"/>
      <c r="Q258" s="2"/>
    </row>
    <row r="259" spans="7:17" ht="18" customHeight="1">
      <c r="G259" s="2"/>
      <c r="N259" s="2"/>
      <c r="O259" s="2"/>
      <c r="P259" s="2"/>
      <c r="Q259" s="2"/>
    </row>
    <row r="260" spans="7:17" ht="18" customHeight="1">
      <c r="G260" s="2"/>
      <c r="N260" s="2"/>
      <c r="O260" s="2"/>
      <c r="P260" s="2"/>
      <c r="Q260" s="2"/>
    </row>
    <row r="261" spans="7:17" ht="18" customHeight="1">
      <c r="G261" s="2"/>
      <c r="N261" s="2"/>
      <c r="O261" s="2"/>
      <c r="P261" s="2"/>
      <c r="Q261" s="2"/>
    </row>
    <row r="262" spans="7:17" ht="18" customHeight="1">
      <c r="G262" s="2"/>
      <c r="N262" s="2"/>
      <c r="O262" s="2"/>
      <c r="P262" s="2"/>
      <c r="Q262" s="2"/>
    </row>
    <row r="263" spans="7:17" ht="18" customHeight="1">
      <c r="G263" s="2"/>
      <c r="N263" s="2"/>
      <c r="O263" s="2"/>
      <c r="P263" s="2"/>
      <c r="Q263" s="2"/>
    </row>
    <row r="264" spans="7:17" ht="18" customHeight="1">
      <c r="G264" s="2"/>
      <c r="N264" s="2"/>
      <c r="O264" s="2"/>
      <c r="P264" s="2"/>
      <c r="Q264" s="2"/>
    </row>
    <row r="265" spans="7:17" ht="18" customHeight="1">
      <c r="G265" s="2"/>
      <c r="N265" s="2"/>
      <c r="O265" s="2"/>
      <c r="P265" s="2"/>
      <c r="Q265" s="2"/>
    </row>
    <row r="266" spans="7:17" ht="18" customHeight="1">
      <c r="G266" s="2"/>
      <c r="N266" s="2"/>
      <c r="O266" s="2"/>
      <c r="P266" s="2"/>
      <c r="Q266" s="2"/>
    </row>
    <row r="267" spans="7:17" ht="18" customHeight="1">
      <c r="G267" s="2"/>
      <c r="N267" s="2"/>
      <c r="O267" s="2"/>
      <c r="P267" s="2"/>
      <c r="Q267" s="2"/>
    </row>
    <row r="268" spans="7:17" ht="18" customHeight="1">
      <c r="G268" s="2"/>
      <c r="N268" s="2"/>
      <c r="O268" s="2"/>
      <c r="P268" s="2"/>
      <c r="Q268" s="2"/>
    </row>
    <row r="269" spans="7:17" ht="18" customHeight="1">
      <c r="G269" s="2"/>
      <c r="N269" s="2"/>
      <c r="O269" s="2"/>
      <c r="P269" s="2"/>
      <c r="Q269" s="2"/>
    </row>
    <row r="270" spans="7:17" ht="18" customHeight="1">
      <c r="G270" s="2"/>
      <c r="N270" s="2"/>
      <c r="O270" s="2"/>
      <c r="P270" s="2"/>
      <c r="Q270" s="2"/>
    </row>
    <row r="271" spans="7:17" ht="18" customHeight="1">
      <c r="G271" s="2"/>
      <c r="N271" s="2"/>
      <c r="O271" s="2"/>
      <c r="P271" s="2"/>
      <c r="Q271" s="2"/>
    </row>
    <row r="272" spans="7:17" ht="18" customHeight="1">
      <c r="G272" s="2"/>
      <c r="N272" s="2"/>
      <c r="O272" s="2"/>
      <c r="P272" s="2"/>
      <c r="Q272" s="2"/>
    </row>
    <row r="273" spans="7:17" ht="18" customHeight="1">
      <c r="G273" s="2"/>
      <c r="N273" s="2"/>
      <c r="O273" s="2"/>
      <c r="P273" s="2"/>
      <c r="Q273" s="2"/>
    </row>
    <row r="274" spans="7:17" ht="18" customHeight="1">
      <c r="G274" s="2"/>
      <c r="N274" s="2"/>
      <c r="O274" s="2"/>
      <c r="P274" s="2"/>
      <c r="Q274" s="2"/>
    </row>
    <row r="275" spans="7:17" ht="18" customHeight="1">
      <c r="G275" s="2"/>
      <c r="N275" s="2"/>
      <c r="O275" s="2"/>
      <c r="P275" s="2"/>
      <c r="Q275" s="2"/>
    </row>
    <row r="276" spans="7:17" ht="18" customHeight="1">
      <c r="G276" s="2"/>
      <c r="N276" s="2"/>
      <c r="O276" s="2"/>
      <c r="P276" s="2"/>
      <c r="Q276" s="2"/>
    </row>
    <row r="277" spans="7:17" ht="18" customHeight="1">
      <c r="G277" s="2"/>
      <c r="N277" s="2"/>
      <c r="O277" s="2"/>
      <c r="P277" s="2"/>
      <c r="Q277" s="2"/>
    </row>
    <row r="278" spans="7:17" ht="18" customHeight="1">
      <c r="G278" s="2"/>
      <c r="N278" s="2"/>
      <c r="O278" s="2"/>
      <c r="P278" s="2"/>
      <c r="Q278" s="2"/>
    </row>
    <row r="279" spans="7:17" ht="18" customHeight="1">
      <c r="G279" s="2"/>
      <c r="N279" s="2"/>
      <c r="O279" s="2"/>
      <c r="P279" s="2"/>
      <c r="Q279" s="2"/>
    </row>
    <row r="280" spans="7:17" ht="18" customHeight="1">
      <c r="G280" s="2"/>
      <c r="N280" s="2"/>
      <c r="O280" s="2"/>
      <c r="P280" s="2"/>
      <c r="Q280" s="2"/>
    </row>
    <row r="281" spans="7:17" ht="18" customHeight="1">
      <c r="G281" s="2"/>
      <c r="N281" s="2"/>
      <c r="O281" s="2"/>
      <c r="P281" s="2"/>
      <c r="Q281" s="2"/>
    </row>
    <row r="282" spans="7:17" ht="18" customHeight="1">
      <c r="G282" s="2"/>
      <c r="N282" s="2"/>
      <c r="O282" s="2"/>
      <c r="P282" s="2"/>
      <c r="Q282" s="2"/>
    </row>
    <row r="283" spans="7:17" ht="18" customHeight="1">
      <c r="G283" s="2"/>
      <c r="N283" s="2"/>
      <c r="O283" s="2"/>
      <c r="P283" s="2"/>
      <c r="Q283" s="2"/>
    </row>
    <row r="284" spans="7:17" ht="18" customHeight="1">
      <c r="G284" s="2"/>
      <c r="N284" s="2"/>
      <c r="O284" s="2"/>
      <c r="P284" s="2"/>
      <c r="Q284" s="2"/>
    </row>
    <row r="285" spans="7:17" ht="18" customHeight="1">
      <c r="G285" s="2"/>
      <c r="N285" s="2"/>
      <c r="O285" s="2"/>
      <c r="P285" s="2"/>
      <c r="Q285" s="2"/>
    </row>
    <row r="286" spans="7:17" ht="18" customHeight="1">
      <c r="G286" s="2"/>
      <c r="N286" s="2"/>
      <c r="O286" s="2"/>
      <c r="P286" s="2"/>
      <c r="Q286" s="2"/>
    </row>
    <row r="287" spans="7:17" ht="18" customHeight="1">
      <c r="G287" s="2"/>
      <c r="N287" s="2"/>
      <c r="O287" s="2"/>
      <c r="P287" s="2"/>
      <c r="Q287" s="2"/>
    </row>
    <row r="288" spans="7:17" ht="18" customHeight="1">
      <c r="G288" s="2"/>
      <c r="N288" s="2"/>
      <c r="O288" s="2"/>
      <c r="P288" s="2"/>
      <c r="Q288" s="2"/>
    </row>
    <row r="289" spans="7:17" ht="18" customHeight="1">
      <c r="G289" s="2"/>
      <c r="N289" s="2"/>
      <c r="O289" s="2"/>
      <c r="P289" s="2"/>
      <c r="Q289" s="2"/>
    </row>
    <row r="290" spans="7:17" ht="18" customHeight="1">
      <c r="G290" s="2"/>
      <c r="N290" s="2"/>
      <c r="O290" s="2"/>
      <c r="P290" s="2"/>
      <c r="Q290" s="2"/>
    </row>
    <row r="291" spans="7:17" ht="18" customHeight="1">
      <c r="G291" s="2"/>
      <c r="N291" s="2"/>
      <c r="O291" s="2"/>
      <c r="P291" s="2"/>
      <c r="Q291" s="2"/>
    </row>
    <row r="292" spans="7:17" ht="18" customHeight="1">
      <c r="G292" s="2"/>
      <c r="N292" s="2"/>
      <c r="O292" s="2"/>
      <c r="P292" s="2"/>
      <c r="Q292" s="2"/>
    </row>
    <row r="293" spans="7:17" ht="18" customHeight="1">
      <c r="G293" s="2"/>
      <c r="N293" s="2"/>
      <c r="O293" s="2"/>
      <c r="P293" s="2"/>
      <c r="Q293" s="2"/>
    </row>
    <row r="294" spans="7:17" ht="18" customHeight="1">
      <c r="G294" s="2"/>
      <c r="N294" s="2"/>
      <c r="O294" s="2"/>
      <c r="P294" s="2"/>
      <c r="Q294" s="2"/>
    </row>
    <row r="295" spans="7:17" ht="18" customHeight="1">
      <c r="G295" s="2"/>
      <c r="N295" s="2"/>
      <c r="O295" s="2"/>
      <c r="P295" s="2"/>
      <c r="Q295" s="2"/>
    </row>
    <row r="296" spans="7:17" ht="18" customHeight="1">
      <c r="G296" s="2"/>
      <c r="N296" s="2"/>
      <c r="O296" s="2"/>
      <c r="P296" s="2"/>
      <c r="Q296" s="2"/>
    </row>
    <row r="297" spans="7:17" ht="18" customHeight="1">
      <c r="G297" s="2"/>
      <c r="N297" s="2"/>
      <c r="O297" s="2"/>
      <c r="P297" s="2"/>
      <c r="Q297" s="2"/>
    </row>
    <row r="298" spans="7:17" ht="18" customHeight="1">
      <c r="G298" s="2"/>
      <c r="N298" s="2"/>
      <c r="O298" s="2"/>
      <c r="P298" s="2"/>
      <c r="Q298" s="2"/>
    </row>
    <row r="299" spans="7:17" ht="18" customHeight="1">
      <c r="G299" s="2"/>
      <c r="N299" s="2"/>
      <c r="O299" s="2"/>
      <c r="P299" s="2"/>
      <c r="Q299" s="2"/>
    </row>
    <row r="300" spans="7:17" ht="18" customHeight="1">
      <c r="G300" s="2"/>
      <c r="N300" s="2"/>
      <c r="O300" s="2"/>
      <c r="P300" s="2"/>
      <c r="Q300" s="2"/>
    </row>
    <row r="301" spans="7:17" ht="18" customHeight="1">
      <c r="G301" s="2"/>
      <c r="N301" s="2"/>
      <c r="O301" s="2"/>
      <c r="P301" s="2"/>
      <c r="Q301" s="2"/>
    </row>
    <row r="302" spans="7:17" ht="18" customHeight="1">
      <c r="G302" s="2"/>
      <c r="N302" s="2"/>
      <c r="O302" s="2"/>
      <c r="P302" s="2"/>
      <c r="Q302" s="2"/>
    </row>
    <row r="303" spans="7:17" ht="18" customHeight="1">
      <c r="G303" s="2"/>
      <c r="N303" s="2"/>
      <c r="O303" s="2"/>
      <c r="P303" s="2"/>
      <c r="Q303" s="2"/>
    </row>
    <row r="304" spans="7:17" ht="18" customHeight="1">
      <c r="G304" s="2"/>
      <c r="N304" s="2"/>
      <c r="O304" s="2"/>
      <c r="P304" s="2"/>
      <c r="Q304" s="2"/>
    </row>
    <row r="305" spans="7:17" ht="18" customHeight="1">
      <c r="G305" s="2"/>
      <c r="N305" s="2"/>
      <c r="O305" s="2"/>
      <c r="P305" s="2"/>
      <c r="Q305" s="2"/>
    </row>
    <row r="306" spans="7:17" ht="18" customHeight="1">
      <c r="G306" s="2"/>
      <c r="N306" s="2"/>
      <c r="O306" s="2"/>
      <c r="P306" s="2"/>
      <c r="Q306" s="2"/>
    </row>
    <row r="307" spans="7:17" ht="18" customHeight="1">
      <c r="G307" s="2"/>
      <c r="N307" s="2"/>
      <c r="O307" s="2"/>
      <c r="P307" s="2"/>
      <c r="Q307" s="2"/>
    </row>
    <row r="308" spans="7:17" ht="18" customHeight="1">
      <c r="G308" s="2"/>
      <c r="N308" s="2"/>
      <c r="O308" s="2"/>
      <c r="P308" s="2"/>
      <c r="Q308" s="2"/>
    </row>
    <row r="309" spans="7:17" ht="18" customHeight="1">
      <c r="G309" s="2"/>
      <c r="N309" s="2"/>
      <c r="O309" s="2"/>
      <c r="P309" s="2"/>
      <c r="Q309" s="2"/>
    </row>
    <row r="310" spans="7:17" ht="18" customHeight="1">
      <c r="G310" s="2"/>
      <c r="N310" s="2"/>
      <c r="O310" s="2"/>
      <c r="P310" s="2"/>
      <c r="Q310" s="2"/>
    </row>
    <row r="311" spans="7:17" ht="18" customHeight="1">
      <c r="G311" s="2"/>
      <c r="N311" s="2"/>
      <c r="O311" s="2"/>
      <c r="P311" s="2"/>
      <c r="Q311" s="2"/>
    </row>
    <row r="312" spans="7:17" ht="18" customHeight="1">
      <c r="G312" s="2"/>
      <c r="N312" s="2"/>
      <c r="O312" s="2"/>
      <c r="P312" s="2"/>
      <c r="Q312" s="2"/>
    </row>
    <row r="313" spans="7:17" ht="18" customHeight="1">
      <c r="G313" s="2"/>
      <c r="N313" s="2"/>
      <c r="O313" s="2"/>
      <c r="P313" s="2"/>
      <c r="Q313" s="2"/>
    </row>
    <row r="314" spans="7:17" ht="18" customHeight="1">
      <c r="G314" s="2"/>
      <c r="N314" s="2"/>
      <c r="O314" s="2"/>
      <c r="P314" s="2"/>
      <c r="Q314" s="2"/>
    </row>
    <row r="315" spans="7:17" ht="18" customHeight="1">
      <c r="G315" s="2"/>
      <c r="N315" s="2"/>
      <c r="O315" s="2"/>
      <c r="P315" s="2"/>
      <c r="Q315" s="2"/>
    </row>
    <row r="316" spans="7:17" ht="18" customHeight="1">
      <c r="G316" s="2"/>
      <c r="N316" s="2"/>
      <c r="O316" s="2"/>
      <c r="P316" s="2"/>
      <c r="Q316" s="2"/>
    </row>
    <row r="317" spans="7:17" ht="18" customHeight="1">
      <c r="G317" s="2"/>
      <c r="N317" s="2"/>
      <c r="O317" s="2"/>
      <c r="P317" s="2"/>
      <c r="Q317" s="2"/>
    </row>
    <row r="318" spans="7:17" ht="18" customHeight="1">
      <c r="G318" s="2"/>
      <c r="N318" s="2"/>
      <c r="O318" s="2"/>
      <c r="P318" s="2"/>
      <c r="Q318" s="2"/>
    </row>
    <row r="319" spans="7:17" ht="18" customHeight="1">
      <c r="G319" s="2"/>
      <c r="N319" s="2"/>
      <c r="O319" s="2"/>
      <c r="P319" s="2"/>
      <c r="Q319" s="2"/>
    </row>
    <row r="320" spans="7:17" ht="18" customHeight="1">
      <c r="G320" s="2"/>
      <c r="N320" s="2"/>
      <c r="O320" s="2"/>
      <c r="P320" s="2"/>
      <c r="Q320" s="2"/>
    </row>
    <row r="321" spans="7:17" ht="18" customHeight="1">
      <c r="G321" s="2"/>
      <c r="N321" s="2"/>
      <c r="O321" s="2"/>
      <c r="P321" s="2"/>
      <c r="Q321" s="2"/>
    </row>
    <row r="322" spans="7:17" ht="18" customHeight="1">
      <c r="G322" s="2"/>
      <c r="N322" s="2"/>
      <c r="O322" s="2"/>
      <c r="P322" s="2"/>
      <c r="Q322" s="2"/>
    </row>
    <row r="323" spans="7:17" ht="18" customHeight="1">
      <c r="G323" s="2"/>
      <c r="N323" s="2"/>
      <c r="O323" s="2"/>
      <c r="P323" s="2"/>
      <c r="Q323" s="2"/>
    </row>
    <row r="324" spans="7:17" ht="18" customHeight="1">
      <c r="G324" s="2"/>
      <c r="N324" s="2"/>
      <c r="O324" s="2"/>
      <c r="P324" s="2"/>
      <c r="Q324" s="2"/>
    </row>
    <row r="325" spans="7:17" ht="18" customHeight="1">
      <c r="G325" s="2"/>
      <c r="N325" s="2"/>
      <c r="O325" s="2"/>
      <c r="P325" s="2"/>
      <c r="Q325" s="2"/>
    </row>
    <row r="326" spans="7:17" ht="18" customHeight="1">
      <c r="G326" s="2"/>
      <c r="N326" s="2"/>
      <c r="O326" s="2"/>
      <c r="P326" s="2"/>
      <c r="Q326" s="2"/>
    </row>
    <row r="327" spans="7:17" ht="18" customHeight="1">
      <c r="G327" s="2"/>
      <c r="N327" s="2"/>
      <c r="O327" s="2"/>
      <c r="P327" s="2"/>
      <c r="Q327" s="2"/>
    </row>
    <row r="328" spans="7:17" ht="18" customHeight="1">
      <c r="G328" s="2"/>
      <c r="N328" s="2"/>
      <c r="O328" s="2"/>
      <c r="P328" s="2"/>
      <c r="Q328" s="2"/>
    </row>
    <row r="329" spans="7:17" ht="18" customHeight="1">
      <c r="G329" s="2"/>
      <c r="N329" s="2"/>
      <c r="O329" s="2"/>
      <c r="P329" s="2"/>
      <c r="Q329" s="2"/>
    </row>
    <row r="330" spans="7:17" ht="18" customHeight="1">
      <c r="G330" s="2"/>
      <c r="N330" s="2"/>
      <c r="O330" s="2"/>
      <c r="P330" s="2"/>
      <c r="Q330" s="2"/>
    </row>
    <row r="331" spans="7:17" ht="18" customHeight="1">
      <c r="G331" s="2"/>
      <c r="N331" s="2"/>
      <c r="O331" s="2"/>
      <c r="P331" s="2"/>
      <c r="Q331" s="2"/>
    </row>
    <row r="332" spans="7:17" ht="18" customHeight="1">
      <c r="G332" s="2"/>
      <c r="N332" s="2"/>
      <c r="O332" s="2"/>
      <c r="P332" s="2"/>
      <c r="Q332" s="2"/>
    </row>
    <row r="333" spans="7:17" ht="18" customHeight="1">
      <c r="G333" s="2"/>
      <c r="N333" s="2"/>
      <c r="O333" s="2"/>
      <c r="P333" s="2"/>
      <c r="Q333" s="2"/>
    </row>
    <row r="334" spans="7:17" ht="18" customHeight="1">
      <c r="G334" s="2"/>
      <c r="N334" s="2"/>
      <c r="O334" s="2"/>
      <c r="P334" s="2"/>
      <c r="Q334" s="2"/>
    </row>
    <row r="335" spans="7:17" ht="18" customHeight="1">
      <c r="G335" s="2"/>
      <c r="N335" s="2"/>
      <c r="O335" s="2"/>
      <c r="P335" s="2"/>
      <c r="Q335" s="2"/>
    </row>
    <row r="336" spans="7:17" ht="18" customHeight="1">
      <c r="G336" s="2"/>
      <c r="N336" s="2"/>
      <c r="O336" s="2"/>
      <c r="P336" s="2"/>
      <c r="Q336" s="2"/>
    </row>
    <row r="337" spans="7:17" ht="18" customHeight="1">
      <c r="G337" s="2"/>
      <c r="N337" s="2"/>
      <c r="O337" s="2"/>
      <c r="P337" s="2"/>
      <c r="Q337" s="2"/>
    </row>
    <row r="338" spans="7:17" ht="18" customHeight="1">
      <c r="G338" s="2"/>
      <c r="N338" s="2"/>
      <c r="O338" s="2"/>
      <c r="P338" s="2"/>
      <c r="Q338" s="2"/>
    </row>
    <row r="339" spans="7:17" ht="18" customHeight="1">
      <c r="G339" s="2"/>
      <c r="N339" s="2"/>
      <c r="O339" s="2"/>
      <c r="P339" s="2"/>
      <c r="Q339" s="2"/>
    </row>
    <row r="340" spans="7:17" ht="18" customHeight="1">
      <c r="G340" s="2"/>
      <c r="N340" s="2"/>
      <c r="O340" s="2"/>
      <c r="P340" s="2"/>
      <c r="Q340" s="2"/>
    </row>
    <row r="341" spans="7:17" ht="18" customHeight="1">
      <c r="G341" s="2"/>
      <c r="N341" s="2"/>
      <c r="O341" s="2"/>
      <c r="P341" s="2"/>
      <c r="Q341" s="2"/>
    </row>
    <row r="342" spans="7:17" ht="18" customHeight="1">
      <c r="G342" s="2"/>
      <c r="N342" s="2"/>
      <c r="O342" s="2"/>
      <c r="P342" s="2"/>
      <c r="Q342" s="2"/>
    </row>
    <row r="343" spans="7:17" ht="18" customHeight="1">
      <c r="G343" s="2"/>
      <c r="N343" s="2"/>
      <c r="O343" s="2"/>
      <c r="P343" s="2"/>
      <c r="Q343" s="2"/>
    </row>
    <row r="344" spans="7:17" ht="18" customHeight="1">
      <c r="G344" s="2"/>
      <c r="N344" s="2"/>
      <c r="O344" s="2"/>
      <c r="P344" s="2"/>
      <c r="Q344" s="2"/>
    </row>
    <row r="345" spans="7:17" ht="18" customHeight="1">
      <c r="G345" s="2"/>
      <c r="N345" s="2"/>
      <c r="O345" s="2"/>
      <c r="P345" s="2"/>
      <c r="Q345" s="2"/>
    </row>
    <row r="346" spans="7:17" ht="18" customHeight="1">
      <c r="G346" s="2"/>
      <c r="N346" s="2"/>
      <c r="O346" s="2"/>
      <c r="P346" s="2"/>
      <c r="Q346" s="2"/>
    </row>
    <row r="347" spans="7:17" ht="18" customHeight="1">
      <c r="G347" s="2"/>
      <c r="N347" s="2"/>
      <c r="O347" s="2"/>
      <c r="P347" s="2"/>
      <c r="Q347" s="2"/>
    </row>
    <row r="348" spans="7:17" ht="18" customHeight="1">
      <c r="G348" s="2"/>
      <c r="N348" s="2"/>
      <c r="O348" s="2"/>
      <c r="P348" s="2"/>
      <c r="Q348" s="2"/>
    </row>
    <row r="349" spans="7:17" ht="18" customHeight="1">
      <c r="G349" s="2"/>
      <c r="N349" s="2"/>
      <c r="O349" s="2"/>
      <c r="P349" s="2"/>
      <c r="Q349" s="2"/>
    </row>
    <row r="350" spans="7:17" ht="18" customHeight="1">
      <c r="G350" s="2"/>
      <c r="N350" s="2"/>
      <c r="O350" s="2"/>
      <c r="P350" s="2"/>
      <c r="Q350" s="2"/>
    </row>
    <row r="351" spans="7:17" ht="18" customHeight="1">
      <c r="G351" s="2"/>
      <c r="N351" s="2"/>
      <c r="O351" s="2"/>
      <c r="P351" s="2"/>
      <c r="Q351" s="2"/>
    </row>
    <row r="352" spans="7:17" ht="18" customHeight="1">
      <c r="G352" s="2"/>
      <c r="N352" s="2"/>
      <c r="O352" s="2"/>
      <c r="P352" s="2"/>
      <c r="Q352" s="2"/>
    </row>
    <row r="353" spans="7:17" ht="18" customHeight="1">
      <c r="G353" s="2"/>
      <c r="N353" s="2"/>
      <c r="O353" s="2"/>
      <c r="P353" s="2"/>
      <c r="Q353" s="2"/>
    </row>
    <row r="354" spans="7:17" ht="18" customHeight="1">
      <c r="G354" s="2"/>
      <c r="N354" s="2"/>
      <c r="O354" s="2"/>
      <c r="P354" s="2"/>
      <c r="Q354" s="2"/>
    </row>
    <row r="355" spans="7:17" ht="18" customHeight="1">
      <c r="G355" s="2"/>
      <c r="N355" s="2"/>
      <c r="O355" s="2"/>
      <c r="P355" s="2"/>
      <c r="Q355" s="2"/>
    </row>
    <row r="356" spans="7:17" ht="18" customHeight="1">
      <c r="G356" s="2"/>
      <c r="N356" s="2"/>
      <c r="O356" s="2"/>
      <c r="P356" s="2"/>
      <c r="Q356" s="2"/>
    </row>
    <row r="357" spans="7:17" ht="18" customHeight="1">
      <c r="G357" s="2"/>
      <c r="N357" s="2"/>
      <c r="O357" s="2"/>
      <c r="P357" s="2"/>
      <c r="Q357" s="2"/>
    </row>
    <row r="358" spans="7:17" ht="18" customHeight="1">
      <c r="G358" s="2"/>
      <c r="N358" s="2"/>
      <c r="O358" s="2"/>
      <c r="P358" s="2"/>
      <c r="Q358" s="2"/>
    </row>
    <row r="359" spans="7:17" ht="18" customHeight="1">
      <c r="G359" s="2"/>
      <c r="N359" s="2"/>
      <c r="O359" s="2"/>
      <c r="P359" s="2"/>
      <c r="Q359" s="2"/>
    </row>
    <row r="360" spans="7:17" ht="18" customHeight="1">
      <c r="G360" s="2"/>
      <c r="N360" s="2"/>
      <c r="O360" s="2"/>
      <c r="P360" s="2"/>
      <c r="Q360" s="2"/>
    </row>
    <row r="361" spans="7:17" ht="18" customHeight="1">
      <c r="G361" s="2"/>
      <c r="N361" s="2"/>
      <c r="O361" s="2"/>
      <c r="P361" s="2"/>
      <c r="Q361" s="2"/>
    </row>
    <row r="362" spans="7:17" ht="18" customHeight="1">
      <c r="G362" s="2"/>
      <c r="N362" s="2"/>
      <c r="O362" s="2"/>
      <c r="P362" s="2"/>
      <c r="Q362" s="2"/>
    </row>
    <row r="363" spans="7:17" ht="18" customHeight="1">
      <c r="G363" s="2"/>
      <c r="N363" s="2"/>
      <c r="O363" s="2"/>
      <c r="P363" s="2"/>
      <c r="Q363" s="2"/>
    </row>
    <row r="364" spans="7:17" ht="18" customHeight="1">
      <c r="G364" s="2"/>
      <c r="N364" s="2"/>
      <c r="O364" s="2"/>
      <c r="P364" s="2"/>
      <c r="Q364" s="2"/>
    </row>
    <row r="365" spans="7:17" ht="18" customHeight="1">
      <c r="G365" s="2"/>
      <c r="N365" s="2"/>
      <c r="O365" s="2"/>
      <c r="P365" s="2"/>
      <c r="Q365" s="2"/>
    </row>
    <row r="366" spans="7:17" ht="18" customHeight="1">
      <c r="G366" s="2"/>
      <c r="N366" s="2"/>
      <c r="O366" s="2"/>
      <c r="P366" s="2"/>
      <c r="Q366" s="2"/>
    </row>
    <row r="367" spans="7:17" ht="18" customHeight="1">
      <c r="G367" s="2"/>
      <c r="N367" s="2"/>
      <c r="O367" s="2"/>
      <c r="P367" s="2"/>
      <c r="Q367" s="2"/>
    </row>
    <row r="368" spans="7:17" ht="18" customHeight="1">
      <c r="G368" s="2"/>
      <c r="N368" s="2"/>
      <c r="O368" s="2"/>
      <c r="P368" s="2"/>
      <c r="Q368" s="2"/>
    </row>
    <row r="369" spans="7:17" ht="18" customHeight="1">
      <c r="G369" s="2"/>
      <c r="N369" s="2"/>
      <c r="O369" s="2"/>
      <c r="P369" s="2"/>
      <c r="Q369" s="2"/>
    </row>
    <row r="370" spans="7:17" ht="18" customHeight="1">
      <c r="G370" s="2"/>
      <c r="N370" s="2"/>
      <c r="O370" s="2"/>
      <c r="P370" s="2"/>
      <c r="Q370" s="2"/>
    </row>
    <row r="371" spans="7:17" ht="18" customHeight="1">
      <c r="G371" s="2"/>
      <c r="N371" s="2"/>
      <c r="O371" s="2"/>
      <c r="P371" s="2"/>
      <c r="Q371" s="2"/>
    </row>
    <row r="372" spans="7:17" ht="18" customHeight="1">
      <c r="G372" s="2"/>
      <c r="N372" s="2"/>
      <c r="O372" s="2"/>
      <c r="P372" s="2"/>
      <c r="Q372" s="2"/>
    </row>
    <row r="373" spans="7:17" ht="18" customHeight="1">
      <c r="G373" s="2"/>
      <c r="N373" s="2"/>
      <c r="O373" s="2"/>
      <c r="P373" s="2"/>
      <c r="Q373" s="2"/>
    </row>
    <row r="374" spans="7:17" ht="18" customHeight="1">
      <c r="G374" s="2"/>
      <c r="N374" s="2"/>
      <c r="O374" s="2"/>
      <c r="P374" s="2"/>
      <c r="Q374" s="2"/>
    </row>
    <row r="375" spans="7:17" ht="18" customHeight="1">
      <c r="G375" s="2"/>
      <c r="N375" s="2"/>
      <c r="O375" s="2"/>
      <c r="P375" s="2"/>
      <c r="Q375" s="2"/>
    </row>
    <row r="376" spans="7:17" ht="18" customHeight="1">
      <c r="G376" s="2"/>
      <c r="N376" s="2"/>
      <c r="O376" s="2"/>
      <c r="P376" s="2"/>
      <c r="Q376" s="2"/>
    </row>
    <row r="377" spans="7:17" ht="18" customHeight="1">
      <c r="G377" s="2"/>
      <c r="N377" s="2"/>
      <c r="O377" s="2"/>
      <c r="P377" s="2"/>
      <c r="Q377" s="2"/>
    </row>
    <row r="378" spans="7:17" ht="18" customHeight="1">
      <c r="G378" s="2"/>
      <c r="N378" s="2"/>
      <c r="O378" s="2"/>
      <c r="P378" s="2"/>
      <c r="Q378" s="2"/>
    </row>
    <row r="379" spans="7:17" ht="18" customHeight="1">
      <c r="G379" s="2"/>
      <c r="N379" s="2"/>
      <c r="O379" s="2"/>
      <c r="P379" s="2"/>
      <c r="Q379" s="2"/>
    </row>
    <row r="380" spans="7:17" ht="18" customHeight="1">
      <c r="G380" s="2"/>
      <c r="N380" s="2"/>
      <c r="O380" s="2"/>
      <c r="P380" s="2"/>
      <c r="Q380" s="2"/>
    </row>
    <row r="381" spans="7:17" ht="18" customHeight="1">
      <c r="G381" s="2"/>
      <c r="N381" s="2"/>
      <c r="O381" s="2"/>
      <c r="P381" s="2"/>
      <c r="Q381" s="2"/>
    </row>
    <row r="382" spans="7:17" ht="18" customHeight="1">
      <c r="G382" s="2"/>
      <c r="N382" s="2"/>
      <c r="O382" s="2"/>
      <c r="P382" s="2"/>
      <c r="Q382" s="2"/>
    </row>
    <row r="383" spans="7:17" ht="18" customHeight="1">
      <c r="G383" s="2"/>
      <c r="N383" s="2"/>
      <c r="O383" s="2"/>
      <c r="P383" s="2"/>
      <c r="Q383" s="2"/>
    </row>
    <row r="384" spans="7:17" ht="18" customHeight="1">
      <c r="G384" s="2"/>
      <c r="N384" s="2"/>
      <c r="O384" s="2"/>
      <c r="P384" s="2"/>
      <c r="Q384" s="2"/>
    </row>
    <row r="385" spans="7:17" ht="18" customHeight="1">
      <c r="G385" s="2"/>
      <c r="N385" s="2"/>
      <c r="O385" s="2"/>
      <c r="P385" s="2"/>
      <c r="Q385" s="2"/>
    </row>
    <row r="386" spans="7:17" ht="18" customHeight="1">
      <c r="G386" s="2"/>
      <c r="N386" s="2"/>
      <c r="O386" s="2"/>
      <c r="P386" s="2"/>
      <c r="Q386" s="2"/>
    </row>
    <row r="387" spans="7:17" ht="18" customHeight="1">
      <c r="G387" s="2"/>
      <c r="N387" s="2"/>
      <c r="O387" s="2"/>
      <c r="P387" s="2"/>
      <c r="Q387" s="2"/>
    </row>
    <row r="388" spans="7:17" ht="18" customHeight="1">
      <c r="G388" s="2"/>
      <c r="N388" s="2"/>
      <c r="O388" s="2"/>
      <c r="P388" s="2"/>
      <c r="Q388" s="2"/>
    </row>
    <row r="389" spans="7:17" ht="18" customHeight="1">
      <c r="G389" s="2"/>
      <c r="N389" s="2"/>
      <c r="O389" s="2"/>
      <c r="P389" s="2"/>
      <c r="Q389" s="2"/>
    </row>
    <row r="390" spans="7:17" ht="18" customHeight="1">
      <c r="G390" s="2"/>
      <c r="N390" s="2"/>
      <c r="O390" s="2"/>
      <c r="P390" s="2"/>
      <c r="Q390" s="2"/>
    </row>
    <row r="391" spans="7:17" ht="18" customHeight="1">
      <c r="G391" s="2"/>
      <c r="N391" s="2"/>
      <c r="O391" s="2"/>
      <c r="P391" s="2"/>
      <c r="Q391" s="2"/>
    </row>
    <row r="392" spans="7:17" ht="18" customHeight="1">
      <c r="G392" s="2"/>
      <c r="N392" s="2"/>
      <c r="O392" s="2"/>
      <c r="P392" s="2"/>
      <c r="Q392" s="2"/>
    </row>
    <row r="393" spans="7:17" ht="18" customHeight="1">
      <c r="G393" s="2"/>
      <c r="N393" s="2"/>
      <c r="O393" s="2"/>
      <c r="P393" s="2"/>
      <c r="Q393" s="2"/>
    </row>
    <row r="394" spans="7:17" ht="18" customHeight="1">
      <c r="G394" s="2"/>
      <c r="N394" s="2"/>
      <c r="O394" s="2"/>
      <c r="P394" s="2"/>
      <c r="Q394" s="2"/>
    </row>
    <row r="395" spans="7:17" ht="18" customHeight="1">
      <c r="G395" s="2"/>
      <c r="N395" s="2"/>
      <c r="O395" s="2"/>
      <c r="P395" s="2"/>
      <c r="Q395" s="2"/>
    </row>
    <row r="396" spans="7:17" ht="18" customHeight="1">
      <c r="G396" s="2"/>
      <c r="N396" s="2"/>
      <c r="O396" s="2"/>
      <c r="P396" s="2"/>
      <c r="Q396" s="2"/>
    </row>
    <row r="397" spans="7:17" ht="18" customHeight="1">
      <c r="G397" s="2"/>
      <c r="N397" s="2"/>
      <c r="O397" s="2"/>
      <c r="P397" s="2"/>
      <c r="Q397" s="2"/>
    </row>
    <row r="398" spans="7:17" ht="18" customHeight="1">
      <c r="G398" s="2"/>
      <c r="N398" s="2"/>
      <c r="O398" s="2"/>
      <c r="P398" s="2"/>
      <c r="Q398" s="2"/>
    </row>
    <row r="399" spans="7:17">
      <c r="G399" s="2"/>
      <c r="N399" s="2"/>
      <c r="O399" s="2"/>
      <c r="P399" s="2"/>
      <c r="Q399" s="2"/>
    </row>
    <row r="400" spans="7:17">
      <c r="G400" s="2"/>
      <c r="N400" s="2"/>
      <c r="O400" s="2"/>
      <c r="P400" s="2"/>
      <c r="Q400" s="2"/>
    </row>
    <row r="401" spans="7:17">
      <c r="G401" s="2"/>
      <c r="N401" s="2"/>
      <c r="O401" s="2"/>
      <c r="P401" s="2"/>
      <c r="Q401" s="2"/>
    </row>
    <row r="402" spans="7:17">
      <c r="G402" s="2"/>
      <c r="N402" s="2"/>
      <c r="O402" s="2"/>
      <c r="P402" s="2"/>
      <c r="Q402" s="2"/>
    </row>
    <row r="403" spans="7:17">
      <c r="G403" s="2"/>
      <c r="N403" s="2"/>
      <c r="O403" s="2"/>
      <c r="P403" s="2"/>
      <c r="Q403" s="2"/>
    </row>
    <row r="404" spans="7:17">
      <c r="G404" s="2"/>
      <c r="N404" s="2"/>
      <c r="O404" s="2"/>
      <c r="P404" s="2"/>
      <c r="Q404" s="2"/>
    </row>
    <row r="405" spans="7:17">
      <c r="G405" s="2"/>
      <c r="N405" s="2"/>
      <c r="O405" s="2"/>
      <c r="P405" s="2"/>
      <c r="Q405" s="2"/>
    </row>
    <row r="406" spans="7:17">
      <c r="G406" s="2"/>
      <c r="N406" s="2"/>
      <c r="O406" s="2"/>
      <c r="P406" s="2"/>
      <c r="Q406" s="2"/>
    </row>
    <row r="407" spans="7:17">
      <c r="G407" s="2"/>
      <c r="N407" s="2"/>
      <c r="O407" s="2"/>
      <c r="P407" s="2"/>
      <c r="Q407" s="2"/>
    </row>
    <row r="408" spans="7:17">
      <c r="G408" s="2"/>
      <c r="N408" s="2"/>
      <c r="O408" s="2"/>
      <c r="P408" s="2"/>
      <c r="Q408" s="2"/>
    </row>
    <row r="409" spans="7:17">
      <c r="G409" s="2"/>
      <c r="N409" s="2"/>
      <c r="O409" s="2"/>
      <c r="P409" s="2"/>
      <c r="Q409" s="2"/>
    </row>
    <row r="410" spans="7:17">
      <c r="G410" s="2"/>
      <c r="N410" s="2"/>
      <c r="O410" s="2"/>
      <c r="P410" s="2"/>
      <c r="Q410" s="2"/>
    </row>
    <row r="411" spans="7:17">
      <c r="G411" s="2"/>
      <c r="N411" s="2"/>
      <c r="O411" s="2"/>
      <c r="P411" s="2"/>
      <c r="Q411" s="2"/>
    </row>
    <row r="412" spans="7:17">
      <c r="G412" s="2"/>
      <c r="N412" s="2"/>
      <c r="O412" s="2"/>
      <c r="P412" s="2"/>
      <c r="Q412" s="2"/>
    </row>
    <row r="413" spans="7:17">
      <c r="G413" s="2"/>
      <c r="N413" s="2"/>
      <c r="O413" s="2"/>
      <c r="P413" s="2"/>
      <c r="Q413" s="2"/>
    </row>
    <row r="414" spans="7:17">
      <c r="G414" s="2"/>
      <c r="N414" s="2"/>
      <c r="O414" s="2"/>
      <c r="P414" s="2"/>
      <c r="Q414" s="2"/>
    </row>
    <row r="415" spans="7:17">
      <c r="G415" s="2"/>
      <c r="N415" s="2"/>
      <c r="O415" s="2"/>
      <c r="P415" s="2"/>
      <c r="Q415" s="2"/>
    </row>
    <row r="416" spans="7:17">
      <c r="G416" s="2"/>
      <c r="N416" s="2"/>
      <c r="O416" s="2"/>
      <c r="P416" s="2"/>
      <c r="Q416" s="2"/>
    </row>
    <row r="417" spans="7:17">
      <c r="G417" s="2"/>
      <c r="N417" s="2"/>
      <c r="O417" s="2"/>
      <c r="P417" s="2"/>
      <c r="Q417" s="2"/>
    </row>
    <row r="418" spans="7:17">
      <c r="G418" s="2"/>
      <c r="N418" s="2"/>
      <c r="O418" s="2"/>
      <c r="P418" s="2"/>
      <c r="Q418" s="2"/>
    </row>
    <row r="419" spans="7:17">
      <c r="G419" s="2"/>
      <c r="N419" s="2"/>
      <c r="O419" s="2"/>
      <c r="P419" s="2"/>
      <c r="Q419" s="2"/>
    </row>
    <row r="420" spans="7:17">
      <c r="G420" s="2"/>
      <c r="N420" s="2"/>
      <c r="O420" s="2"/>
      <c r="P420" s="2"/>
      <c r="Q420" s="2"/>
    </row>
    <row r="421" spans="7:17">
      <c r="G421" s="2"/>
      <c r="N421" s="2"/>
      <c r="O421" s="2"/>
      <c r="P421" s="2"/>
      <c r="Q421" s="2"/>
    </row>
    <row r="422" spans="7:17">
      <c r="G422" s="2"/>
      <c r="N422" s="2"/>
      <c r="O422" s="2"/>
      <c r="P422" s="2"/>
      <c r="Q422" s="2"/>
    </row>
    <row r="423" spans="7:17">
      <c r="G423" s="2"/>
      <c r="N423" s="2"/>
      <c r="O423" s="2"/>
      <c r="P423" s="2"/>
      <c r="Q423" s="2"/>
    </row>
    <row r="424" spans="7:17">
      <c r="G424" s="2"/>
      <c r="N424" s="2"/>
      <c r="O424" s="2"/>
      <c r="P424" s="2"/>
      <c r="Q424" s="2"/>
    </row>
    <row r="425" spans="7:17">
      <c r="G425" s="2"/>
      <c r="N425" s="2"/>
      <c r="O425" s="2"/>
      <c r="P425" s="2"/>
      <c r="Q425" s="2"/>
    </row>
    <row r="426" spans="7:17">
      <c r="G426" s="2"/>
      <c r="N426" s="2"/>
      <c r="O426" s="2"/>
      <c r="P426" s="2"/>
      <c r="Q426" s="2"/>
    </row>
    <row r="427" spans="7:17">
      <c r="G427" s="2"/>
      <c r="N427" s="2"/>
      <c r="O427" s="2"/>
      <c r="P427" s="2"/>
      <c r="Q427" s="2"/>
    </row>
    <row r="428" spans="7:17">
      <c r="G428" s="2"/>
      <c r="N428" s="2"/>
      <c r="O428" s="2"/>
      <c r="P428" s="2"/>
      <c r="Q428" s="2"/>
    </row>
    <row r="429" spans="7:17">
      <c r="G429" s="2"/>
      <c r="N429" s="2"/>
      <c r="O429" s="2"/>
      <c r="P429" s="2"/>
      <c r="Q429" s="2"/>
    </row>
    <row r="430" spans="7:17">
      <c r="G430" s="2"/>
      <c r="N430" s="2"/>
      <c r="O430" s="2"/>
      <c r="P430" s="2"/>
      <c r="Q430" s="2"/>
    </row>
    <row r="431" spans="7:17">
      <c r="G431" s="2"/>
      <c r="N431" s="2"/>
      <c r="O431" s="2"/>
      <c r="P431" s="2"/>
      <c r="Q431" s="2"/>
    </row>
    <row r="432" spans="7:17">
      <c r="G432" s="2"/>
      <c r="N432" s="2"/>
      <c r="O432" s="2"/>
      <c r="P432" s="2"/>
      <c r="Q432" s="2"/>
    </row>
    <row r="433" spans="7:17">
      <c r="G433" s="2"/>
      <c r="N433" s="2"/>
      <c r="O433" s="2"/>
      <c r="P433" s="2"/>
      <c r="Q433" s="2"/>
    </row>
    <row r="434" spans="7:17">
      <c r="G434" s="2"/>
      <c r="N434" s="2"/>
      <c r="O434" s="2"/>
      <c r="P434" s="2"/>
      <c r="Q434" s="2"/>
    </row>
  </sheetData>
  <autoFilter ref="J10:O23" xr:uid="{9A43E237-0E9C-4C7C-B10C-DB6C1CC08F82}">
    <sortState xmlns:xlrd2="http://schemas.microsoft.com/office/spreadsheetml/2017/richdata2" ref="J11:O23">
      <sortCondition descending="1" ref="K10:K23"/>
    </sortState>
  </autoFilter>
  <mergeCells count="47">
    <mergeCell ref="G27:G28"/>
    <mergeCell ref="H27:H28"/>
    <mergeCell ref="B30:H30"/>
    <mergeCell ref="J30:T30"/>
    <mergeCell ref="B27:B28"/>
    <mergeCell ref="C27:C28"/>
    <mergeCell ref="D27:D28"/>
    <mergeCell ref="E27:E28"/>
    <mergeCell ref="F27:F28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</mergeCells>
  <phoneticPr fontId="3" type="noConversion"/>
  <conditionalFormatting sqref="B11:H11 B14:H14 B17:H17 B20:H20 B23:H23 B26:H26">
    <cfRule type="expression" dxfId="18" priority="3">
      <formula>MONTH(B11)&lt;&gt;$A$2</formula>
    </cfRule>
  </conditionalFormatting>
  <conditionalFormatting sqref="B11:H28">
    <cfRule type="expression" dxfId="17" priority="2">
      <formula>B11="무지출"</formula>
    </cfRule>
  </conditionalFormatting>
  <conditionalFormatting sqref="S58:S78">
    <cfRule type="expression" dxfId="16" priority="4">
      <formula>$S58&lt;0</formula>
    </cfRule>
  </conditionalFormatting>
  <conditionalFormatting sqref="S81:S145">
    <cfRule type="expression" dxfId="15" priority="1">
      <formula>$S81&lt;0</formula>
    </cfRule>
  </conditionalFormatting>
  <dataValidations count="3">
    <dataValidation type="list" allowBlank="1" showInputMessage="1" showErrorMessage="1" sqref="K58:K78 K34:K53 K81:K145" xr:uid="{CE0DFA19-164E-4F33-A898-900AC853EE27}">
      <formula1>계정</formula1>
    </dataValidation>
    <dataValidation type="list" allowBlank="1" showInputMessage="1" showErrorMessage="1" sqref="C34:C53 L58:L78 L34:L53 C58:C145 L81:L145" xr:uid="{5FEA258A-BADD-49EE-92F4-6C61CC048ACD}">
      <formula1>대분류</formula1>
    </dataValidation>
    <dataValidation type="list" allowBlank="1" showInputMessage="1" showErrorMessage="1" sqref="D34:D53 M58:M78 M34:M53 D58:D145 M81:M145" xr:uid="{D8767AD4-B994-4A2B-8208-08757098FACD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0788-7A2D-4DF5-AAFB-AB2785600962}">
  <sheetPr codeName="Sheet40">
    <tabColor theme="4"/>
    <pageSetUpPr autoPageBreaks="0" fitToPage="1"/>
  </sheetPr>
  <dimension ref="A1:AF434"/>
  <sheetViews>
    <sheetView showGridLines="0" zoomScale="90" zoomScaleNormal="90" zoomScaleSheetLayoutView="40" workbookViewId="0">
      <selection activeCell="R46" sqref="R46"/>
    </sheetView>
  </sheetViews>
  <sheetFormatPr defaultColWidth="8.85546875" defaultRowHeight="15"/>
  <cols>
    <col min="1" max="1" width="4.7109375" style="1" customWidth="1"/>
    <col min="2" max="8" width="11.140625" style="1" customWidth="1"/>
    <col min="9" max="9" width="4.7109375" style="1" customWidth="1"/>
    <col min="10" max="19" width="11.140625" style="1" customWidth="1"/>
    <col min="20" max="20" width="23.5703125" style="1" customWidth="1"/>
    <col min="21" max="21" width="4.7109375" style="1" customWidth="1"/>
    <col min="22" max="33" width="8.85546875" style="1" customWidth="1"/>
    <col min="34" max="16384" width="8.85546875" style="1"/>
  </cols>
  <sheetData>
    <row r="1" spans="1:21" ht="16.5" customHeight="1">
      <c r="A1" s="524">
        <f>메인!$R$3</f>
        <v>2025</v>
      </c>
      <c r="B1" s="883" t="s">
        <v>148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62"/>
    </row>
    <row r="2" spans="1:21" ht="16.5" customHeight="1">
      <c r="A2" s="525">
        <f>메인!$P$11</f>
        <v>12</v>
      </c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62"/>
    </row>
    <row r="3" spans="1:21" ht="16.5" customHeight="1">
      <c r="A3" s="63"/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63"/>
    </row>
    <row r="5" spans="1:21" ht="19.899999999999999" customHeight="1">
      <c r="B5" s="64" t="s">
        <v>77</v>
      </c>
      <c r="C5" s="67">
        <f>SUM($C$32+$C$56)</f>
        <v>0</v>
      </c>
      <c r="G5" s="469"/>
      <c r="H5" s="483"/>
      <c r="J5" s="64" t="str">
        <f>'1월'!J5</f>
        <v>이번달 목표</v>
      </c>
      <c r="K5" s="92"/>
      <c r="L5" s="92"/>
      <c r="M5" s="92"/>
      <c r="N5" s="92"/>
      <c r="O5" s="92"/>
      <c r="P5" s="64" t="s">
        <v>103</v>
      </c>
      <c r="Q5" s="92"/>
      <c r="R5" s="602"/>
      <c r="S5" s="40"/>
      <c r="T5" s="40"/>
    </row>
    <row r="6" spans="1:21" ht="19.899999999999999" customHeight="1">
      <c r="B6" s="64" t="s">
        <v>78</v>
      </c>
      <c r="C6" s="89">
        <f>SUM($K$32+$L$56)</f>
        <v>0</v>
      </c>
      <c r="G6" s="469"/>
      <c r="H6" s="113"/>
      <c r="J6" s="572"/>
      <c r="K6" s="503"/>
      <c r="L6" s="503"/>
      <c r="M6" s="503"/>
      <c r="N6" s="503"/>
      <c r="O6" s="503"/>
      <c r="P6" s="503"/>
      <c r="Q6" s="503"/>
      <c r="R6" s="503"/>
      <c r="S6" s="503"/>
      <c r="T6" s="503"/>
    </row>
    <row r="7" spans="1:21" ht="19.899999999999999" customHeight="1">
      <c r="B7" s="70" t="s">
        <v>48</v>
      </c>
      <c r="C7" s="65">
        <f>$C$5-$C$6</f>
        <v>0</v>
      </c>
      <c r="J7" s="573"/>
      <c r="K7" s="504"/>
      <c r="L7" s="504"/>
      <c r="M7" s="504"/>
      <c r="N7" s="504"/>
      <c r="O7" s="504"/>
      <c r="P7" s="504"/>
      <c r="Q7" s="504"/>
      <c r="R7" s="504"/>
      <c r="S7" s="504"/>
      <c r="T7" s="504"/>
    </row>
    <row r="8" spans="1:21" ht="19.899999999999999" customHeight="1">
      <c r="E8" s="3"/>
      <c r="F8" s="3"/>
      <c r="G8" s="529" t="s">
        <v>281</v>
      </c>
      <c r="H8" s="530">
        <f ca="1">COUNTIF(B10:H28,"무지출")</f>
        <v>0</v>
      </c>
    </row>
    <row r="9" spans="1:21" ht="19.899999999999999" customHeight="1">
      <c r="B9" s="885" t="s">
        <v>286</v>
      </c>
      <c r="C9" s="885"/>
      <c r="D9" s="885"/>
      <c r="E9" s="885"/>
      <c r="F9" s="885"/>
      <c r="G9" s="885"/>
      <c r="H9" s="885"/>
      <c r="J9" s="885" t="s">
        <v>292</v>
      </c>
      <c r="K9" s="885"/>
      <c r="L9" s="885"/>
      <c r="M9" s="885"/>
      <c r="N9" s="885"/>
      <c r="O9" s="885"/>
      <c r="P9" s="885"/>
      <c r="Q9" s="885"/>
      <c r="R9" s="885"/>
      <c r="S9" s="885"/>
      <c r="T9" s="885"/>
    </row>
    <row r="10" spans="1:21" ht="19.899999999999999" customHeight="1">
      <c r="B10" s="434" t="s">
        <v>276</v>
      </c>
      <c r="C10" s="519" t="s">
        <v>259</v>
      </c>
      <c r="D10" s="473" t="s">
        <v>275</v>
      </c>
      <c r="E10" s="473" t="s">
        <v>277</v>
      </c>
      <c r="F10" s="473" t="s">
        <v>278</v>
      </c>
      <c r="G10" s="473" t="s">
        <v>279</v>
      </c>
      <c r="H10" s="470" t="s">
        <v>280</v>
      </c>
      <c r="J10" s="434" t="s">
        <v>283</v>
      </c>
      <c r="K10" s="473" t="s">
        <v>284</v>
      </c>
      <c r="L10" s="473" t="s">
        <v>288</v>
      </c>
      <c r="M10" s="473" t="s">
        <v>285</v>
      </c>
      <c r="N10" s="470" t="s">
        <v>290</v>
      </c>
      <c r="O10" s="470" t="s">
        <v>289</v>
      </c>
      <c r="P10" s="49"/>
    </row>
    <row r="11" spans="1:21" ht="19.899999999999999" customHeight="1">
      <c r="B11" s="521">
        <f>DATE($A$1,$A$2,1)-WEEKDAY(DATE($A$1,$A$2,1))+1</f>
        <v>45991</v>
      </c>
      <c r="C11" s="522">
        <f>B11+1</f>
        <v>45992</v>
      </c>
      <c r="D11" s="522">
        <f t="shared" ref="D11:H11" si="0">C11+1</f>
        <v>45993</v>
      </c>
      <c r="E11" s="522">
        <f t="shared" si="0"/>
        <v>45994</v>
      </c>
      <c r="F11" s="522">
        <f t="shared" si="0"/>
        <v>45995</v>
      </c>
      <c r="G11" s="522">
        <f t="shared" si="0"/>
        <v>45996</v>
      </c>
      <c r="H11" s="523">
        <f t="shared" si="0"/>
        <v>45997</v>
      </c>
      <c r="J11" s="475" t="str">
        <f>항목!N$3</f>
        <v>통신비</v>
      </c>
      <c r="K11" s="546">
        <f>SUMIF($L$58:$L$300,J11,$R$58:$R$300)</f>
        <v>0</v>
      </c>
      <c r="L11" s="546">
        <f>VLOOKUP(J11,예산!$B$41:$N$53,13,FALSE)</f>
        <v>0</v>
      </c>
      <c r="M11" s="548">
        <f t="shared" ref="M11:M23" si="1">L11-K11</f>
        <v>0</v>
      </c>
      <c r="N11" s="567">
        <f>VLOOKUP(J11,'11월'!$J$10:$K$23,2,FALSE)</f>
        <v>0</v>
      </c>
      <c r="O11" s="569">
        <f t="shared" ref="O11:O23" si="2">K11-N11</f>
        <v>0</v>
      </c>
      <c r="P11" s="3"/>
    </row>
    <row r="12" spans="1:21" ht="19.899999999999999" customHeight="1">
      <c r="B12" s="886" t="str">
        <f ca="1">IF(MONTH(B11)&lt;&gt;$A$2,"",IF(AND(SUMIF($J$81:$J$227,B11,$R$81:$R$227)=0,B11&lt;TODAY()),"무지출",SUMIF($J$81:$J$227,B11,$R$81:$R$227)))</f>
        <v/>
      </c>
      <c r="C12" s="888">
        <f t="shared" ref="C12:H12" ca="1" si="3">IF(MONTH(C11)&lt;&gt;$A$2,"",IF(AND(SUMIF($J$81:$J$227,C11,$R$81:$R$227)=0,C11&lt;TODAY()),"무지출",SUMIF($J$81:$J$227,C11,$R$81:$R$227)))</f>
        <v>0</v>
      </c>
      <c r="D12" s="888">
        <f t="shared" ca="1" si="3"/>
        <v>0</v>
      </c>
      <c r="E12" s="888">
        <f t="shared" ca="1" si="3"/>
        <v>0</v>
      </c>
      <c r="F12" s="888">
        <f t="shared" ca="1" si="3"/>
        <v>0</v>
      </c>
      <c r="G12" s="888">
        <f t="shared" ca="1" si="3"/>
        <v>0</v>
      </c>
      <c r="H12" s="890">
        <f t="shared" ca="1" si="3"/>
        <v>0</v>
      </c>
      <c r="J12" s="475" t="str">
        <f>항목!J$3</f>
        <v>교육비</v>
      </c>
      <c r="K12" s="546">
        <f t="shared" ref="K12:K23" si="4">SUMIF($L$58:$L$300,J12,$R$58:$R$300)</f>
        <v>0</v>
      </c>
      <c r="L12" s="546">
        <f>VLOOKUP(J12,예산!$B$41:$N$53,13,FALSE)</f>
        <v>0</v>
      </c>
      <c r="M12" s="548">
        <f t="shared" si="1"/>
        <v>0</v>
      </c>
      <c r="N12" s="567">
        <f>VLOOKUP(J12,'11월'!$J$10:$K$23,2,FALSE)</f>
        <v>0</v>
      </c>
      <c r="O12" s="569">
        <f t="shared" si="2"/>
        <v>0</v>
      </c>
      <c r="P12" s="3"/>
    </row>
    <row r="13" spans="1:21" ht="19.899999999999999" customHeight="1">
      <c r="B13" s="887"/>
      <c r="C13" s="889"/>
      <c r="D13" s="889"/>
      <c r="E13" s="889"/>
      <c r="F13" s="889"/>
      <c r="G13" s="889"/>
      <c r="H13" s="891"/>
      <c r="J13" s="475" t="str">
        <f>항목!P$3</f>
        <v>용돈</v>
      </c>
      <c r="K13" s="546">
        <f t="shared" si="4"/>
        <v>0</v>
      </c>
      <c r="L13" s="546">
        <f>VLOOKUP(J13,예산!$B$41:$N$53,13,FALSE)</f>
        <v>0</v>
      </c>
      <c r="M13" s="548">
        <f t="shared" si="1"/>
        <v>0</v>
      </c>
      <c r="N13" s="567">
        <f>VLOOKUP(J13,'11월'!$J$10:$K$23,2,FALSE)</f>
        <v>0</v>
      </c>
      <c r="O13" s="569">
        <f t="shared" si="2"/>
        <v>0</v>
      </c>
      <c r="P13" s="3"/>
    </row>
    <row r="14" spans="1:21" ht="19.899999999999999" customHeight="1">
      <c r="B14" s="521">
        <f>B11+7</f>
        <v>45998</v>
      </c>
      <c r="C14" s="522">
        <f t="shared" ref="C14:H14" si="5">C11+7</f>
        <v>45999</v>
      </c>
      <c r="D14" s="522">
        <f t="shared" si="5"/>
        <v>46000</v>
      </c>
      <c r="E14" s="522">
        <f t="shared" si="5"/>
        <v>46001</v>
      </c>
      <c r="F14" s="522">
        <f t="shared" si="5"/>
        <v>46002</v>
      </c>
      <c r="G14" s="522">
        <f t="shared" si="5"/>
        <v>46003</v>
      </c>
      <c r="H14" s="523">
        <f t="shared" si="5"/>
        <v>46004</v>
      </c>
      <c r="J14" s="475" t="str">
        <f>항목!K$3</f>
        <v>문화생활비</v>
      </c>
      <c r="K14" s="546">
        <f t="shared" si="4"/>
        <v>0</v>
      </c>
      <c r="L14" s="546">
        <f>VLOOKUP(J14,예산!$B$41:$N$53,13,FALSE)</f>
        <v>0</v>
      </c>
      <c r="M14" s="548">
        <f t="shared" si="1"/>
        <v>0</v>
      </c>
      <c r="N14" s="567">
        <f>VLOOKUP(J14,'11월'!$J$10:$K$23,2,FALSE)</f>
        <v>0</v>
      </c>
      <c r="O14" s="569">
        <f t="shared" si="2"/>
        <v>0</v>
      </c>
      <c r="P14" s="3"/>
    </row>
    <row r="15" spans="1:21" ht="19.899999999999999" customHeight="1">
      <c r="B15" s="886">
        <f ca="1">IF(MONTH(B14)&lt;&gt;$A$2,"",IF(AND(SUMIF($J$81:$J$227,B14,$R$81:$R$227)=0,B14&lt;TODAY()),"무지출",SUMIF($J$81:$J$227,B14,$R$81:$R$227)))</f>
        <v>0</v>
      </c>
      <c r="C15" s="888">
        <f t="shared" ref="C15:H15" ca="1" si="6">IF(MONTH(C14)&lt;&gt;$A$2,"",IF(AND(SUMIF($J$81:$J$227,C14,$R$81:$R$227)=0,C14&lt;TODAY()),"무지출",SUMIF($J$81:$J$227,C14,$R$81:$R$227)))</f>
        <v>0</v>
      </c>
      <c r="D15" s="888">
        <f t="shared" ca="1" si="6"/>
        <v>0</v>
      </c>
      <c r="E15" s="888">
        <f t="shared" ca="1" si="6"/>
        <v>0</v>
      </c>
      <c r="F15" s="888">
        <f t="shared" ca="1" si="6"/>
        <v>0</v>
      </c>
      <c r="G15" s="888">
        <f t="shared" ca="1" si="6"/>
        <v>0</v>
      </c>
      <c r="H15" s="890">
        <f t="shared" ca="1" si="6"/>
        <v>0</v>
      </c>
      <c r="J15" s="475" t="str">
        <f>항목!M$3</f>
        <v>유류교통비</v>
      </c>
      <c r="K15" s="546">
        <f t="shared" si="4"/>
        <v>0</v>
      </c>
      <c r="L15" s="546">
        <f>VLOOKUP(J15,예산!$B$41:$N$53,13,FALSE)</f>
        <v>0</v>
      </c>
      <c r="M15" s="548">
        <f t="shared" si="1"/>
        <v>0</v>
      </c>
      <c r="N15" s="567">
        <f>VLOOKUP(J15,'11월'!$J$10:$K$23,2,FALSE)</f>
        <v>0</v>
      </c>
      <c r="O15" s="569">
        <f t="shared" si="2"/>
        <v>0</v>
      </c>
      <c r="P15" s="3"/>
    </row>
    <row r="16" spans="1:21" ht="19.899999999999999" customHeight="1">
      <c r="B16" s="887"/>
      <c r="C16" s="889"/>
      <c r="D16" s="889"/>
      <c r="E16" s="889"/>
      <c r="F16" s="889"/>
      <c r="G16" s="889"/>
      <c r="H16" s="891"/>
      <c r="J16" s="475" t="str">
        <f>항목!O$3</f>
        <v>경조사회비</v>
      </c>
      <c r="K16" s="546">
        <f t="shared" si="4"/>
        <v>0</v>
      </c>
      <c r="L16" s="546">
        <f>VLOOKUP(J16,예산!$B$41:$N$53,13,FALSE)</f>
        <v>0</v>
      </c>
      <c r="M16" s="548">
        <f t="shared" si="1"/>
        <v>0</v>
      </c>
      <c r="N16" s="567">
        <f>VLOOKUP(J16,'11월'!$J$10:$K$23,2,FALSE)</f>
        <v>0</v>
      </c>
      <c r="O16" s="569">
        <f t="shared" si="2"/>
        <v>0</v>
      </c>
      <c r="P16" s="3"/>
    </row>
    <row r="17" spans="2:31" ht="19.899999999999999" customHeight="1">
      <c r="B17" s="521">
        <f>B11+14</f>
        <v>46005</v>
      </c>
      <c r="C17" s="522">
        <f t="shared" ref="C17:H17" si="7">C11+14</f>
        <v>46006</v>
      </c>
      <c r="D17" s="522">
        <f t="shared" si="7"/>
        <v>46007</v>
      </c>
      <c r="E17" s="522">
        <f t="shared" si="7"/>
        <v>46008</v>
      </c>
      <c r="F17" s="522">
        <f t="shared" si="7"/>
        <v>46009</v>
      </c>
      <c r="G17" s="522">
        <f t="shared" si="7"/>
        <v>46010</v>
      </c>
      <c r="H17" s="523">
        <f t="shared" si="7"/>
        <v>46011</v>
      </c>
      <c r="J17" s="475" t="str">
        <f>항목!L$3</f>
        <v>의료비</v>
      </c>
      <c r="K17" s="546">
        <f t="shared" si="4"/>
        <v>0</v>
      </c>
      <c r="L17" s="546">
        <f>VLOOKUP(J17,예산!$B$41:$N$53,13,FALSE)</f>
        <v>0</v>
      </c>
      <c r="M17" s="548">
        <f t="shared" si="1"/>
        <v>0</v>
      </c>
      <c r="N17" s="567">
        <f>VLOOKUP(J17,'11월'!$J$10:$K$23,2,FALSE)</f>
        <v>0</v>
      </c>
      <c r="O17" s="569">
        <f t="shared" si="2"/>
        <v>0</v>
      </c>
      <c r="P17" s="3"/>
    </row>
    <row r="18" spans="2:31" ht="19.899999999999999" customHeight="1">
      <c r="B18" s="886">
        <f ca="1">IF(MONTH(B17)&lt;&gt;$A$2,"",IF(AND(SUMIF($J$81:$J$227,B17,$R$81:$R$227)=0,B17&lt;TODAY()),"무지출",SUMIF($J$81:$J$227,B17,$R$81:$R$227)))</f>
        <v>0</v>
      </c>
      <c r="C18" s="888">
        <f t="shared" ref="C18:H18" ca="1" si="8">IF(MONTH(C17)&lt;&gt;$A$2,"",IF(AND(SUMIF($J$81:$J$227,C17,$R$81:$R$227)=0,C17&lt;TODAY()),"무지출",SUMIF($J$81:$J$227,C17,$R$81:$R$227)))</f>
        <v>0</v>
      </c>
      <c r="D18" s="888">
        <f t="shared" ca="1" si="8"/>
        <v>0</v>
      </c>
      <c r="E18" s="888">
        <f t="shared" ca="1" si="8"/>
        <v>0</v>
      </c>
      <c r="F18" s="888">
        <f t="shared" ca="1" si="8"/>
        <v>0</v>
      </c>
      <c r="G18" s="888">
        <f t="shared" ca="1" si="8"/>
        <v>0</v>
      </c>
      <c r="H18" s="890">
        <f t="shared" ca="1" si="8"/>
        <v>0</v>
      </c>
      <c r="J18" s="475" t="str">
        <f>항목!E$3</f>
        <v>식비</v>
      </c>
      <c r="K18" s="546">
        <f t="shared" si="4"/>
        <v>0</v>
      </c>
      <c r="L18" s="546">
        <f>VLOOKUP(J18,예산!$B$41:$N$53,13,FALSE)</f>
        <v>0</v>
      </c>
      <c r="M18" s="548">
        <f t="shared" si="1"/>
        <v>0</v>
      </c>
      <c r="N18" s="567">
        <f>VLOOKUP(J18,'11월'!$J$10:$K$23,2,FALSE)</f>
        <v>0</v>
      </c>
      <c r="O18" s="569">
        <f t="shared" si="2"/>
        <v>0</v>
      </c>
      <c r="P18" s="3"/>
    </row>
    <row r="19" spans="2:31" ht="19.899999999999999" customHeight="1">
      <c r="B19" s="887"/>
      <c r="C19" s="889"/>
      <c r="D19" s="889"/>
      <c r="E19" s="889"/>
      <c r="F19" s="889"/>
      <c r="G19" s="889"/>
      <c r="H19" s="891"/>
      <c r="J19" s="475" t="str">
        <f>항목!G$3</f>
        <v>생활용품비</v>
      </c>
      <c r="K19" s="546">
        <f t="shared" si="4"/>
        <v>0</v>
      </c>
      <c r="L19" s="546">
        <f>VLOOKUP(J19,예산!$B$41:$N$53,13,FALSE)</f>
        <v>0</v>
      </c>
      <c r="M19" s="548">
        <f t="shared" si="1"/>
        <v>0</v>
      </c>
      <c r="N19" s="567">
        <f>VLOOKUP(J19,'11월'!$J$10:$K$23,2,FALSE)</f>
        <v>0</v>
      </c>
      <c r="O19" s="569">
        <f t="shared" si="2"/>
        <v>0</v>
      </c>
      <c r="P19" s="3"/>
    </row>
    <row r="20" spans="2:31" ht="19.899999999999999" customHeight="1">
      <c r="B20" s="521">
        <f>B11+21</f>
        <v>46012</v>
      </c>
      <c r="C20" s="522">
        <f t="shared" ref="C20:H20" si="9">C11+21</f>
        <v>46013</v>
      </c>
      <c r="D20" s="522">
        <f t="shared" si="9"/>
        <v>46014</v>
      </c>
      <c r="E20" s="522">
        <f t="shared" si="9"/>
        <v>46015</v>
      </c>
      <c r="F20" s="522">
        <f t="shared" si="9"/>
        <v>46016</v>
      </c>
      <c r="G20" s="522">
        <f t="shared" si="9"/>
        <v>46017</v>
      </c>
      <c r="H20" s="523">
        <f t="shared" si="9"/>
        <v>46018</v>
      </c>
      <c r="J20" s="475" t="str">
        <f>항목!I$3</f>
        <v>의류미용비</v>
      </c>
      <c r="K20" s="546">
        <f t="shared" si="4"/>
        <v>0</v>
      </c>
      <c r="L20" s="546">
        <f>VLOOKUP(J20,예산!$B$41:$N$53,13,FALSE)</f>
        <v>0</v>
      </c>
      <c r="M20" s="548">
        <f t="shared" si="1"/>
        <v>0</v>
      </c>
      <c r="N20" s="567">
        <f>VLOOKUP(J20,'11월'!$J$10:$K$23,2,FALSE)</f>
        <v>0</v>
      </c>
      <c r="O20" s="569">
        <f t="shared" si="2"/>
        <v>0</v>
      </c>
      <c r="P20" s="3"/>
    </row>
    <row r="21" spans="2:31" ht="19.899999999999999" customHeight="1">
      <c r="B21" s="886">
        <f ca="1">IF(MONTH(B20)&lt;&gt;$A$2,"",IF(AND(SUMIF($J$81:$J$227,B20,$R$81:$R$227)=0,B20&lt;TODAY()),"무지출",SUMIF($J$81:$J$227,B20,$R$81:$R$227)))</f>
        <v>0</v>
      </c>
      <c r="C21" s="888">
        <f t="shared" ref="C21:H21" ca="1" si="10">IF(MONTH(C20)&lt;&gt;$A$2,"",IF(AND(SUMIF($J$81:$J$227,C20,$R$81:$R$227)=0,C20&lt;TODAY()),"무지출",SUMIF($J$81:$J$227,C20,$R$81:$R$227)))</f>
        <v>0</v>
      </c>
      <c r="D21" s="888">
        <f t="shared" ca="1" si="10"/>
        <v>0</v>
      </c>
      <c r="E21" s="888">
        <f t="shared" ca="1" si="10"/>
        <v>0</v>
      </c>
      <c r="F21" s="888">
        <f t="shared" ca="1" si="10"/>
        <v>0</v>
      </c>
      <c r="G21" s="888">
        <f t="shared" ca="1" si="10"/>
        <v>0</v>
      </c>
      <c r="H21" s="890">
        <f t="shared" ca="1" si="10"/>
        <v>0</v>
      </c>
      <c r="J21" s="475" t="str">
        <f>항목!Q$3</f>
        <v>추가항목</v>
      </c>
      <c r="K21" s="546">
        <f t="shared" si="4"/>
        <v>0</v>
      </c>
      <c r="L21" s="546">
        <f>VLOOKUP(J21,예산!$B$41:$N$53,13,FALSE)</f>
        <v>0</v>
      </c>
      <c r="M21" s="548">
        <f t="shared" si="1"/>
        <v>0</v>
      </c>
      <c r="N21" s="567">
        <f>VLOOKUP(J21,'11월'!$J$10:$K$23,2,FALSE)</f>
        <v>0</v>
      </c>
      <c r="O21" s="569">
        <f t="shared" si="2"/>
        <v>0</v>
      </c>
      <c r="P21" s="3"/>
    </row>
    <row r="22" spans="2:31" ht="19.899999999999999" customHeight="1">
      <c r="B22" s="887"/>
      <c r="C22" s="889"/>
      <c r="D22" s="889"/>
      <c r="E22" s="889"/>
      <c r="F22" s="889"/>
      <c r="G22" s="889"/>
      <c r="H22" s="891"/>
      <c r="J22" s="475" t="str">
        <f>항목!F$3</f>
        <v>주거비</v>
      </c>
      <c r="K22" s="546">
        <f t="shared" si="4"/>
        <v>0</v>
      </c>
      <c r="L22" s="546">
        <f>VLOOKUP(J22,예산!$B$41:$N$53,13,FALSE)</f>
        <v>0</v>
      </c>
      <c r="M22" s="548">
        <f t="shared" si="1"/>
        <v>0</v>
      </c>
      <c r="N22" s="567">
        <f>VLOOKUP(J22,'11월'!$J$10:$K$23,2,FALSE)</f>
        <v>0</v>
      </c>
      <c r="O22" s="569">
        <f t="shared" si="2"/>
        <v>0</v>
      </c>
      <c r="P22" s="3"/>
    </row>
    <row r="23" spans="2:31" ht="19.899999999999999" customHeight="1">
      <c r="B23" s="521">
        <f>B11+28</f>
        <v>46019</v>
      </c>
      <c r="C23" s="522">
        <f t="shared" ref="C23:H23" si="11">C11+28</f>
        <v>46020</v>
      </c>
      <c r="D23" s="522">
        <f t="shared" si="11"/>
        <v>46021</v>
      </c>
      <c r="E23" s="522">
        <f t="shared" si="11"/>
        <v>46022</v>
      </c>
      <c r="F23" s="522">
        <f t="shared" si="11"/>
        <v>46023</v>
      </c>
      <c r="G23" s="522">
        <f t="shared" si="11"/>
        <v>46024</v>
      </c>
      <c r="H23" s="523">
        <f t="shared" si="11"/>
        <v>46025</v>
      </c>
      <c r="J23" s="436" t="str">
        <f>항목!H$3</f>
        <v>반려동물비</v>
      </c>
      <c r="K23" s="547">
        <f t="shared" si="4"/>
        <v>0</v>
      </c>
      <c r="L23" s="547">
        <f>VLOOKUP(J23,예산!$B$41:$N$53,13,FALSE)</f>
        <v>0</v>
      </c>
      <c r="M23" s="549">
        <f t="shared" si="1"/>
        <v>0</v>
      </c>
      <c r="N23" s="568">
        <f>VLOOKUP(J23,'11월'!$J$10:$K$23,2,FALSE)</f>
        <v>0</v>
      </c>
      <c r="O23" s="570">
        <f t="shared" si="2"/>
        <v>0</v>
      </c>
      <c r="P23" s="3"/>
    </row>
    <row r="24" spans="2:31" ht="19.899999999999999" customHeight="1">
      <c r="B24" s="886">
        <f ca="1">IF(MONTH(B23)&lt;&gt;$A$2,"",IF(AND(SUMIF($J$81:$J$227,B23,$R$81:$R$227)=0,B23&lt;TODAY()),"무지출",SUMIF($J$81:$J$227,B23,$R$81:$R$227)))</f>
        <v>0</v>
      </c>
      <c r="C24" s="888">
        <f t="shared" ref="C24:H24" ca="1" si="12">IF(MONTH(C23)&lt;&gt;$A$2,"",IF(AND(SUMIF($J$81:$J$227,C23,$R$81:$R$227)=0,C23&lt;TODAY()),"무지출",SUMIF($J$81:$J$227,C23,$R$81:$R$227)))</f>
        <v>0</v>
      </c>
      <c r="D24" s="888">
        <f t="shared" ca="1" si="12"/>
        <v>0</v>
      </c>
      <c r="E24" s="888">
        <f t="shared" ca="1" si="12"/>
        <v>0</v>
      </c>
      <c r="F24" s="888" t="str">
        <f t="shared" ca="1" si="12"/>
        <v/>
      </c>
      <c r="G24" s="888" t="str">
        <f t="shared" ca="1" si="12"/>
        <v/>
      </c>
      <c r="H24" s="890" t="str">
        <f t="shared" ca="1" si="12"/>
        <v/>
      </c>
    </row>
    <row r="25" spans="2:31" ht="19.899999999999999" customHeight="1">
      <c r="B25" s="887"/>
      <c r="C25" s="889"/>
      <c r="D25" s="889"/>
      <c r="E25" s="889"/>
      <c r="F25" s="889"/>
      <c r="G25" s="889"/>
      <c r="H25" s="891"/>
      <c r="J25" s="503" t="s">
        <v>299</v>
      </c>
      <c r="K25" s="576"/>
      <c r="L25" s="576"/>
      <c r="M25" s="576"/>
      <c r="N25" s="576"/>
      <c r="O25" s="576"/>
    </row>
    <row r="26" spans="2:31" ht="19.899999999999999" customHeight="1">
      <c r="B26" s="521">
        <f>B11+35</f>
        <v>46026</v>
      </c>
      <c r="C26" s="522">
        <f t="shared" ref="C26:H26" si="13">C11+35</f>
        <v>46027</v>
      </c>
      <c r="D26" s="522">
        <f t="shared" si="13"/>
        <v>46028</v>
      </c>
      <c r="E26" s="522">
        <f t="shared" si="13"/>
        <v>46029</v>
      </c>
      <c r="F26" s="522">
        <f t="shared" si="13"/>
        <v>46030</v>
      </c>
      <c r="G26" s="522">
        <f t="shared" si="13"/>
        <v>46031</v>
      </c>
      <c r="H26" s="523">
        <f t="shared" si="13"/>
        <v>46032</v>
      </c>
      <c r="J26" s="577"/>
      <c r="K26" s="474"/>
      <c r="L26" s="474"/>
      <c r="M26" s="474"/>
      <c r="N26" s="474"/>
      <c r="O26" s="474"/>
    </row>
    <row r="27" spans="2:31" ht="19.899999999999999" customHeight="1">
      <c r="B27" s="886" t="str">
        <f ca="1">IF(MONTH(B26)&lt;&gt;$A$2,"",IF(AND(SUMIF($J$81:$J$227,B26,$R$81:$R$227)=0,B26&lt;TODAY()),"무지출",SUMIF($J$81:$J$227,B26,$R$81:$R$227)))</f>
        <v/>
      </c>
      <c r="C27" s="888" t="str">
        <f t="shared" ref="C27:H27" ca="1" si="14">IF(MONTH(C26)&lt;&gt;$A$2,"",IF(AND(SUMIF($J$81:$J$227,C26,$R$81:$R$227)=0,C26&lt;TODAY()),"무지출",SUMIF($J$81:$J$227,C26,$R$81:$R$227)))</f>
        <v/>
      </c>
      <c r="D27" s="888" t="str">
        <f t="shared" ca="1" si="14"/>
        <v/>
      </c>
      <c r="E27" s="888" t="str">
        <f t="shared" ca="1" si="14"/>
        <v/>
      </c>
      <c r="F27" s="888" t="str">
        <f t="shared" ca="1" si="14"/>
        <v/>
      </c>
      <c r="G27" s="888" t="str">
        <f t="shared" ca="1" si="14"/>
        <v/>
      </c>
      <c r="H27" s="890" t="str">
        <f t="shared" ca="1" si="14"/>
        <v/>
      </c>
      <c r="J27" s="577"/>
      <c r="K27" s="474"/>
      <c r="L27" s="474"/>
      <c r="M27" s="474"/>
      <c r="N27" s="474"/>
      <c r="O27" s="474"/>
    </row>
    <row r="28" spans="2:31" ht="19.899999999999999" customHeight="1">
      <c r="B28" s="886"/>
      <c r="C28" s="888"/>
      <c r="D28" s="888"/>
      <c r="E28" s="888"/>
      <c r="F28" s="888"/>
      <c r="G28" s="888"/>
      <c r="H28" s="890"/>
      <c r="J28" s="474"/>
      <c r="K28" s="474"/>
      <c r="L28" s="474"/>
      <c r="M28" s="474"/>
      <c r="N28" s="474"/>
      <c r="O28" s="474"/>
    </row>
    <row r="29" spans="2:31" ht="19.899999999999999" customHeight="1"/>
    <row r="30" spans="2:31" ht="19.899999999999999" customHeight="1">
      <c r="B30" s="885" t="s">
        <v>1</v>
      </c>
      <c r="C30" s="885"/>
      <c r="D30" s="885"/>
      <c r="E30" s="885"/>
      <c r="F30" s="885"/>
      <c r="G30" s="885"/>
      <c r="H30" s="885"/>
      <c r="J30" s="885" t="s">
        <v>274</v>
      </c>
      <c r="K30" s="885"/>
      <c r="L30" s="885"/>
      <c r="M30" s="885"/>
      <c r="N30" s="885"/>
      <c r="O30" s="885"/>
      <c r="P30" s="885"/>
      <c r="Q30" s="885"/>
      <c r="R30" s="885"/>
      <c r="S30" s="885"/>
      <c r="T30" s="885"/>
    </row>
    <row r="31" spans="2:31" ht="10.15" customHeight="1">
      <c r="B31" s="70"/>
      <c r="C31" s="65"/>
      <c r="J31" s="591"/>
      <c r="K31" s="515"/>
      <c r="L31" s="515"/>
      <c r="M31" s="515"/>
      <c r="N31" s="515"/>
      <c r="O31" s="515"/>
      <c r="P31" s="515"/>
      <c r="Q31" s="515"/>
      <c r="R31" s="515"/>
      <c r="S31" s="515"/>
      <c r="T31" s="515"/>
    </row>
    <row r="32" spans="2:31" ht="19.899999999999999" customHeight="1" thickBot="1">
      <c r="B32" s="64" t="str">
        <f>'1월'!B32</f>
        <v>고정수입</v>
      </c>
      <c r="C32" s="67">
        <f>SUM($H$34:$H$53)</f>
        <v>0</v>
      </c>
      <c r="D32" s="40"/>
      <c r="E32" s="40"/>
      <c r="F32" s="40"/>
      <c r="G32" s="40"/>
      <c r="H32" s="40"/>
      <c r="I32" s="40"/>
      <c r="J32" s="64" t="str">
        <f>'1월'!J32</f>
        <v>저축성지출</v>
      </c>
      <c r="K32" s="66">
        <f>SUM($R$34:$R$53)</f>
        <v>0</v>
      </c>
      <c r="L32" s="91"/>
      <c r="M32" s="90"/>
      <c r="P32" s="469"/>
      <c r="Q32" s="113"/>
      <c r="R32" s="40"/>
      <c r="S32" s="40"/>
      <c r="V32" s="218"/>
      <c r="W32" s="40"/>
      <c r="X32" s="141"/>
      <c r="Y32" s="214"/>
      <c r="Z32" s="149"/>
      <c r="AA32" s="90"/>
      <c r="AC32" s="40"/>
      <c r="AD32" s="40"/>
      <c r="AE32" s="40"/>
    </row>
    <row r="33" spans="2:32" ht="19.899999999999999" customHeight="1" thickBot="1">
      <c r="B33" s="37" t="s">
        <v>0</v>
      </c>
      <c r="C33" s="38" t="s">
        <v>8</v>
      </c>
      <c r="D33" s="38" t="s">
        <v>27</v>
      </c>
      <c r="E33" s="563" t="s">
        <v>28</v>
      </c>
      <c r="F33" s="578"/>
      <c r="G33" s="564"/>
      <c r="H33" s="39" t="s">
        <v>2</v>
      </c>
      <c r="I33" s="40"/>
      <c r="J33" s="37" t="s">
        <v>0</v>
      </c>
      <c r="K33" s="38" t="s">
        <v>9</v>
      </c>
      <c r="L33" s="38" t="s">
        <v>8</v>
      </c>
      <c r="M33" s="38" t="s">
        <v>27</v>
      </c>
      <c r="N33" s="563" t="s">
        <v>204</v>
      </c>
      <c r="O33" s="564"/>
      <c r="P33" s="38" t="s">
        <v>258</v>
      </c>
      <c r="Q33" s="38" t="s">
        <v>271</v>
      </c>
      <c r="R33" s="38" t="s">
        <v>257</v>
      </c>
      <c r="S33" s="563" t="s">
        <v>67</v>
      </c>
      <c r="T33" s="578"/>
      <c r="V33" s="58"/>
      <c r="W33" s="40"/>
      <c r="X33" s="58"/>
      <c r="Y33" s="58"/>
      <c r="Z33" s="58"/>
      <c r="AA33" s="58"/>
      <c r="AB33" s="58"/>
      <c r="AC33" s="58"/>
      <c r="AD33" s="58"/>
      <c r="AE33" s="58"/>
      <c r="AF33" s="58"/>
    </row>
    <row r="34" spans="2:32" ht="18" customHeight="1">
      <c r="B34" s="8"/>
      <c r="C34" s="9"/>
      <c r="D34" s="9"/>
      <c r="E34" s="479"/>
      <c r="F34" s="586"/>
      <c r="G34" s="554"/>
      <c r="H34" s="11"/>
      <c r="I34" s="3"/>
      <c r="J34" s="8"/>
      <c r="K34" s="9"/>
      <c r="L34" s="9"/>
      <c r="M34" s="9"/>
      <c r="N34" s="480"/>
      <c r="O34" s="535"/>
      <c r="P34" s="7"/>
      <c r="Q34" s="506"/>
      <c r="R34" s="637" t="str">
        <f>IF(P34="","",P34-Q34)</f>
        <v/>
      </c>
      <c r="S34" s="468"/>
      <c r="T34" s="550"/>
      <c r="V34" s="215"/>
      <c r="W34" s="3"/>
      <c r="X34" s="46"/>
      <c r="Y34" s="49"/>
      <c r="Z34" s="49"/>
      <c r="AA34" s="49"/>
      <c r="AB34" s="99"/>
      <c r="AC34" s="215"/>
      <c r="AD34" s="152"/>
      <c r="AE34" s="150"/>
      <c r="AF34" s="154"/>
    </row>
    <row r="35" spans="2:32" ht="18" customHeight="1">
      <c r="B35" s="8"/>
      <c r="C35" s="9"/>
      <c r="D35" s="9"/>
      <c r="E35" s="479"/>
      <c r="F35" s="586"/>
      <c r="G35" s="554"/>
      <c r="H35" s="7"/>
      <c r="I35" s="3"/>
      <c r="J35" s="8"/>
      <c r="K35" s="9"/>
      <c r="L35" s="9"/>
      <c r="M35" s="9"/>
      <c r="N35" s="480"/>
      <c r="O35" s="535"/>
      <c r="P35" s="7"/>
      <c r="Q35" s="506"/>
      <c r="R35" s="637" t="str">
        <f t="shared" ref="R35:R53" si="15">IF(P35="","",P35-Q35)</f>
        <v/>
      </c>
      <c r="S35" s="468"/>
      <c r="T35" s="550"/>
      <c r="V35" s="215"/>
      <c r="W35" s="3"/>
      <c r="X35" s="46"/>
      <c r="Y35" s="49"/>
      <c r="Z35" s="49"/>
      <c r="AA35" s="49"/>
      <c r="AB35" s="99"/>
      <c r="AC35" s="215"/>
      <c r="AD35" s="152"/>
      <c r="AE35" s="150"/>
      <c r="AF35" s="154"/>
    </row>
    <row r="36" spans="2:32" ht="18" customHeight="1">
      <c r="B36" s="8"/>
      <c r="C36" s="5"/>
      <c r="D36" s="5"/>
      <c r="E36" s="480"/>
      <c r="F36" s="587"/>
      <c r="G36" s="535"/>
      <c r="H36" s="7"/>
      <c r="I36" s="3"/>
      <c r="J36" s="8"/>
      <c r="K36" s="9"/>
      <c r="L36" s="9"/>
      <c r="M36" s="9"/>
      <c r="N36" s="480"/>
      <c r="O36" s="535"/>
      <c r="P36" s="7"/>
      <c r="Q36" s="506"/>
      <c r="R36" s="637" t="str">
        <f t="shared" si="15"/>
        <v/>
      </c>
      <c r="S36" s="468"/>
      <c r="T36" s="550"/>
      <c r="V36" s="215"/>
      <c r="W36" s="3"/>
      <c r="X36" s="46"/>
      <c r="Y36" s="49"/>
      <c r="Z36" s="49"/>
      <c r="AA36" s="49"/>
      <c r="AB36" s="99"/>
      <c r="AC36" s="215"/>
      <c r="AD36" s="152"/>
      <c r="AE36" s="150"/>
      <c r="AF36" s="154"/>
    </row>
    <row r="37" spans="2:32" ht="18" customHeight="1">
      <c r="B37" s="8"/>
      <c r="C37" s="5"/>
      <c r="D37" s="5"/>
      <c r="E37" s="480"/>
      <c r="F37" s="587"/>
      <c r="G37" s="535"/>
      <c r="H37" s="7"/>
      <c r="I37" s="3"/>
      <c r="J37" s="8"/>
      <c r="K37" s="9"/>
      <c r="L37" s="9"/>
      <c r="M37" s="9"/>
      <c r="N37" s="480"/>
      <c r="O37" s="534"/>
      <c r="P37" s="7"/>
      <c r="Q37" s="506"/>
      <c r="R37" s="637" t="str">
        <f t="shared" si="15"/>
        <v/>
      </c>
      <c r="S37" s="464"/>
      <c r="T37" s="550"/>
      <c r="V37" s="215"/>
      <c r="W37" s="3"/>
      <c r="X37" s="46"/>
      <c r="Y37" s="49"/>
      <c r="Z37" s="49"/>
      <c r="AA37" s="49"/>
      <c r="AB37" s="99"/>
      <c r="AC37" s="215"/>
      <c r="AD37" s="152"/>
      <c r="AE37" s="150"/>
      <c r="AF37" s="154"/>
    </row>
    <row r="38" spans="2:32" ht="18" customHeight="1">
      <c r="B38" s="8"/>
      <c r="C38" s="5"/>
      <c r="D38" s="5"/>
      <c r="E38" s="480"/>
      <c r="F38" s="587"/>
      <c r="G38" s="535"/>
      <c r="H38" s="7"/>
      <c r="I38" s="3"/>
      <c r="J38" s="8"/>
      <c r="K38" s="9"/>
      <c r="L38" s="9"/>
      <c r="M38" s="9"/>
      <c r="N38" s="480"/>
      <c r="O38" s="535"/>
      <c r="P38" s="7"/>
      <c r="Q38" s="506"/>
      <c r="R38" s="637" t="str">
        <f t="shared" si="15"/>
        <v/>
      </c>
      <c r="S38" s="468"/>
      <c r="T38" s="550"/>
      <c r="V38" s="215"/>
      <c r="W38" s="3"/>
      <c r="X38" s="46"/>
      <c r="Y38" s="49"/>
      <c r="Z38" s="49"/>
      <c r="AA38" s="49"/>
      <c r="AB38" s="99"/>
      <c r="AC38" s="215"/>
      <c r="AD38" s="152"/>
      <c r="AE38" s="150"/>
      <c r="AF38" s="154"/>
    </row>
    <row r="39" spans="2:32" ht="18" customHeight="1">
      <c r="B39" s="8"/>
      <c r="C39" s="5"/>
      <c r="D39" s="5"/>
      <c r="E39" s="480"/>
      <c r="F39" s="587"/>
      <c r="G39" s="535"/>
      <c r="H39" s="7"/>
      <c r="I39" s="3"/>
      <c r="J39" s="8"/>
      <c r="K39" s="9"/>
      <c r="L39" s="9"/>
      <c r="M39" s="9"/>
      <c r="N39" s="480"/>
      <c r="O39" s="535"/>
      <c r="P39" s="7"/>
      <c r="Q39" s="506"/>
      <c r="R39" s="637" t="str">
        <f t="shared" si="15"/>
        <v/>
      </c>
      <c r="S39" s="468"/>
      <c r="T39" s="550"/>
      <c r="V39" s="215"/>
      <c r="W39" s="3"/>
      <c r="X39" s="46"/>
      <c r="Y39" s="49"/>
      <c r="Z39" s="49"/>
      <c r="AA39" s="49"/>
      <c r="AB39" s="99"/>
      <c r="AC39" s="215"/>
      <c r="AD39" s="152"/>
      <c r="AE39" s="150"/>
      <c r="AF39" s="154"/>
    </row>
    <row r="40" spans="2:32" ht="18" customHeight="1">
      <c r="B40" s="8"/>
      <c r="C40" s="5"/>
      <c r="D40" s="5"/>
      <c r="E40" s="480"/>
      <c r="F40" s="587"/>
      <c r="G40" s="535"/>
      <c r="H40" s="7"/>
      <c r="I40" s="3"/>
      <c r="J40" s="8"/>
      <c r="K40" s="9"/>
      <c r="L40" s="9"/>
      <c r="M40" s="9"/>
      <c r="N40" s="480"/>
      <c r="O40" s="535"/>
      <c r="P40" s="506"/>
      <c r="Q40" s="506"/>
      <c r="R40" s="637" t="str">
        <f t="shared" si="15"/>
        <v/>
      </c>
      <c r="S40" s="468"/>
      <c r="T40" s="550"/>
      <c r="V40" s="215"/>
      <c r="W40" s="3"/>
      <c r="X40" s="46"/>
      <c r="Y40" s="49"/>
      <c r="Z40" s="49"/>
      <c r="AA40" s="49"/>
      <c r="AB40" s="99"/>
      <c r="AC40" s="215"/>
      <c r="AD40" s="152"/>
      <c r="AE40" s="150"/>
      <c r="AF40" s="154"/>
    </row>
    <row r="41" spans="2:32" ht="18" customHeight="1">
      <c r="B41" s="8"/>
      <c r="C41" s="5"/>
      <c r="D41" s="5"/>
      <c r="E41" s="480"/>
      <c r="F41" s="587"/>
      <c r="G41" s="535"/>
      <c r="H41" s="7"/>
      <c r="I41" s="3"/>
      <c r="J41" s="8"/>
      <c r="K41" s="9"/>
      <c r="L41" s="9"/>
      <c r="M41" s="9"/>
      <c r="N41" s="480"/>
      <c r="O41" s="535"/>
      <c r="P41" s="506"/>
      <c r="Q41" s="506"/>
      <c r="R41" s="637" t="str">
        <f t="shared" si="15"/>
        <v/>
      </c>
      <c r="S41" s="468"/>
      <c r="T41" s="550"/>
      <c r="V41" s="215"/>
      <c r="W41" s="3"/>
      <c r="X41" s="46"/>
      <c r="Y41" s="49"/>
      <c r="Z41" s="49"/>
      <c r="AA41" s="49"/>
      <c r="AB41" s="99"/>
      <c r="AC41" s="215"/>
      <c r="AD41" s="152"/>
      <c r="AE41" s="150"/>
      <c r="AF41" s="154"/>
    </row>
    <row r="42" spans="2:32" ht="18" customHeight="1">
      <c r="B42" s="8"/>
      <c r="C42" s="5"/>
      <c r="D42" s="5"/>
      <c r="E42" s="480"/>
      <c r="F42" s="587"/>
      <c r="G42" s="535"/>
      <c r="H42" s="7"/>
      <c r="I42" s="3"/>
      <c r="J42" s="8"/>
      <c r="K42" s="9"/>
      <c r="L42" s="9"/>
      <c r="M42" s="9"/>
      <c r="N42" s="480"/>
      <c r="O42" s="535"/>
      <c r="P42" s="506"/>
      <c r="Q42" s="506"/>
      <c r="R42" s="637" t="str">
        <f t="shared" si="15"/>
        <v/>
      </c>
      <c r="S42" s="468"/>
      <c r="T42" s="550"/>
      <c r="V42" s="215"/>
      <c r="W42" s="3"/>
      <c r="X42" s="46"/>
      <c r="Y42" s="49"/>
      <c r="Z42" s="49"/>
      <c r="AA42" s="49"/>
      <c r="AB42" s="99"/>
      <c r="AC42" s="215"/>
      <c r="AD42" s="152"/>
      <c r="AE42" s="150"/>
      <c r="AF42" s="154"/>
    </row>
    <row r="43" spans="2:32" ht="18" customHeight="1">
      <c r="B43" s="8"/>
      <c r="C43" s="5"/>
      <c r="D43" s="5"/>
      <c r="E43" s="480"/>
      <c r="F43" s="587"/>
      <c r="G43" s="535"/>
      <c r="H43" s="7"/>
      <c r="I43" s="3"/>
      <c r="J43" s="8"/>
      <c r="K43" s="9"/>
      <c r="L43" s="9"/>
      <c r="M43" s="9"/>
      <c r="N43" s="480"/>
      <c r="O43" s="535"/>
      <c r="P43" s="506"/>
      <c r="Q43" s="506"/>
      <c r="R43" s="637" t="str">
        <f t="shared" si="15"/>
        <v/>
      </c>
      <c r="S43" s="468"/>
      <c r="T43" s="551"/>
      <c r="V43" s="215"/>
      <c r="W43" s="3"/>
      <c r="X43" s="46"/>
      <c r="Y43" s="49"/>
      <c r="Z43" s="49"/>
      <c r="AA43" s="49"/>
      <c r="AB43" s="99"/>
      <c r="AC43" s="215"/>
      <c r="AD43" s="152"/>
      <c r="AE43" s="150"/>
      <c r="AF43" s="154"/>
    </row>
    <row r="44" spans="2:32" ht="18" customHeight="1">
      <c r="B44" s="8"/>
      <c r="C44" s="5"/>
      <c r="D44" s="5"/>
      <c r="E44" s="480"/>
      <c r="F44" s="587"/>
      <c r="G44" s="535"/>
      <c r="H44" s="7"/>
      <c r="I44" s="3"/>
      <c r="J44" s="8"/>
      <c r="K44" s="9"/>
      <c r="L44" s="9"/>
      <c r="M44" s="9"/>
      <c r="N44" s="480"/>
      <c r="O44" s="535"/>
      <c r="P44" s="506"/>
      <c r="Q44" s="506"/>
      <c r="R44" s="637" t="str">
        <f t="shared" si="15"/>
        <v/>
      </c>
      <c r="S44" s="468"/>
      <c r="T44" s="551"/>
      <c r="V44" s="215"/>
      <c r="W44" s="3"/>
      <c r="X44" s="46"/>
      <c r="Y44" s="49"/>
      <c r="Z44" s="49"/>
      <c r="AA44" s="49"/>
      <c r="AB44" s="99"/>
      <c r="AC44" s="215"/>
      <c r="AD44" s="152"/>
      <c r="AE44" s="150"/>
      <c r="AF44" s="154"/>
    </row>
    <row r="45" spans="2:32" ht="18" customHeight="1">
      <c r="B45" s="8"/>
      <c r="C45" s="5"/>
      <c r="D45" s="5"/>
      <c r="E45" s="480"/>
      <c r="F45" s="587"/>
      <c r="G45" s="535"/>
      <c r="H45" s="7"/>
      <c r="I45" s="3"/>
      <c r="J45" s="8"/>
      <c r="K45" s="9"/>
      <c r="L45" s="9"/>
      <c r="M45" s="9"/>
      <c r="N45" s="480"/>
      <c r="O45" s="535"/>
      <c r="P45" s="507"/>
      <c r="Q45" s="507"/>
      <c r="R45" s="637" t="str">
        <f t="shared" si="15"/>
        <v/>
      </c>
      <c r="S45" s="468"/>
      <c r="T45" s="551"/>
      <c r="V45" s="215"/>
      <c r="W45" s="3"/>
      <c r="X45" s="46"/>
      <c r="Y45" s="49"/>
      <c r="Z45" s="49"/>
      <c r="AA45" s="49"/>
      <c r="AB45" s="99"/>
      <c r="AC45" s="215"/>
      <c r="AD45" s="152"/>
      <c r="AE45" s="150"/>
      <c r="AF45" s="154"/>
    </row>
    <row r="46" spans="2:32" ht="18" customHeight="1">
      <c r="B46" s="8"/>
      <c r="C46" s="5"/>
      <c r="D46" s="5"/>
      <c r="E46" s="480"/>
      <c r="F46" s="587"/>
      <c r="G46" s="535"/>
      <c r="H46" s="7"/>
      <c r="I46" s="3"/>
      <c r="J46" s="4"/>
      <c r="K46" s="9"/>
      <c r="L46" s="9"/>
      <c r="M46" s="9"/>
      <c r="N46" s="480"/>
      <c r="O46" s="535"/>
      <c r="P46" s="507"/>
      <c r="Q46" s="507"/>
      <c r="R46" s="637" t="str">
        <f t="shared" si="15"/>
        <v/>
      </c>
      <c r="S46" s="468"/>
      <c r="T46" s="551"/>
      <c r="V46" s="215"/>
      <c r="W46" s="3"/>
      <c r="X46" s="46"/>
      <c r="Y46" s="49"/>
      <c r="Z46" s="49"/>
      <c r="AA46" s="49"/>
      <c r="AB46" s="99"/>
      <c r="AC46" s="215"/>
      <c r="AD46" s="152"/>
      <c r="AE46" s="150"/>
      <c r="AF46" s="154"/>
    </row>
    <row r="47" spans="2:32" ht="18" customHeight="1">
      <c r="B47" s="8"/>
      <c r="C47" s="5"/>
      <c r="D47" s="5"/>
      <c r="E47" s="480"/>
      <c r="F47" s="587"/>
      <c r="G47" s="535"/>
      <c r="H47" s="7"/>
      <c r="I47" s="3"/>
      <c r="J47" s="4"/>
      <c r="K47" s="9"/>
      <c r="L47" s="9"/>
      <c r="M47" s="9"/>
      <c r="N47" s="480"/>
      <c r="O47" s="535"/>
      <c r="P47" s="507"/>
      <c r="Q47" s="507"/>
      <c r="R47" s="637" t="str">
        <f t="shared" si="15"/>
        <v/>
      </c>
      <c r="S47" s="468"/>
      <c r="T47" s="551"/>
      <c r="V47" s="215"/>
      <c r="W47" s="3"/>
      <c r="X47" s="46"/>
      <c r="Y47" s="49"/>
      <c r="Z47" s="49"/>
      <c r="AA47" s="49"/>
      <c r="AB47" s="99"/>
      <c r="AC47" s="215"/>
      <c r="AD47" s="152"/>
      <c r="AE47" s="150"/>
      <c r="AF47" s="154"/>
    </row>
    <row r="48" spans="2:32" ht="18" customHeight="1">
      <c r="B48" s="8"/>
      <c r="C48" s="5"/>
      <c r="D48" s="5"/>
      <c r="E48" s="480"/>
      <c r="F48" s="587"/>
      <c r="G48" s="535"/>
      <c r="H48" s="7"/>
      <c r="I48" s="3"/>
      <c r="J48" s="4"/>
      <c r="K48" s="9"/>
      <c r="L48" s="9"/>
      <c r="M48" s="9"/>
      <c r="N48" s="480"/>
      <c r="O48" s="535"/>
      <c r="P48" s="507"/>
      <c r="Q48" s="507"/>
      <c r="R48" s="637" t="str">
        <f t="shared" si="15"/>
        <v/>
      </c>
      <c r="S48" s="468"/>
      <c r="T48" s="551"/>
      <c r="V48" s="215"/>
      <c r="W48" s="3"/>
      <c r="X48" s="46"/>
      <c r="Y48" s="49"/>
      <c r="Z48" s="49"/>
      <c r="AA48" s="49"/>
      <c r="AB48" s="99"/>
      <c r="AC48" s="215"/>
      <c r="AD48" s="152"/>
      <c r="AE48" s="150"/>
      <c r="AF48" s="154"/>
    </row>
    <row r="49" spans="2:32" ht="18" customHeight="1">
      <c r="B49" s="8"/>
      <c r="C49" s="5"/>
      <c r="D49" s="5"/>
      <c r="E49" s="480"/>
      <c r="F49" s="587"/>
      <c r="G49" s="535"/>
      <c r="H49" s="7"/>
      <c r="I49" s="3"/>
      <c r="J49" s="4"/>
      <c r="K49" s="9"/>
      <c r="L49" s="9"/>
      <c r="M49" s="9"/>
      <c r="N49" s="480"/>
      <c r="O49" s="535"/>
      <c r="P49" s="507"/>
      <c r="Q49" s="507"/>
      <c r="R49" s="637" t="str">
        <f t="shared" si="15"/>
        <v/>
      </c>
      <c r="S49" s="468"/>
      <c r="T49" s="551"/>
      <c r="V49" s="215"/>
      <c r="W49" s="3"/>
      <c r="X49" s="46"/>
      <c r="Y49" s="49"/>
      <c r="Z49" s="49"/>
      <c r="AA49" s="49"/>
      <c r="AB49" s="99"/>
      <c r="AC49" s="215"/>
      <c r="AD49" s="152"/>
      <c r="AE49" s="150"/>
      <c r="AF49" s="154"/>
    </row>
    <row r="50" spans="2:32" ht="18" customHeight="1">
      <c r="B50" s="8"/>
      <c r="C50" s="5"/>
      <c r="D50" s="5"/>
      <c r="E50" s="480"/>
      <c r="F50" s="587"/>
      <c r="G50" s="535"/>
      <c r="H50" s="7"/>
      <c r="I50" s="3"/>
      <c r="J50" s="4"/>
      <c r="K50" s="9"/>
      <c r="L50" s="9"/>
      <c r="M50" s="9"/>
      <c r="N50" s="480"/>
      <c r="O50" s="535"/>
      <c r="P50" s="507"/>
      <c r="Q50" s="507"/>
      <c r="R50" s="637" t="str">
        <f t="shared" si="15"/>
        <v/>
      </c>
      <c r="S50" s="468"/>
      <c r="T50" s="551"/>
      <c r="V50" s="215"/>
      <c r="W50" s="3"/>
      <c r="X50" s="46"/>
      <c r="Y50" s="49"/>
      <c r="Z50" s="49"/>
      <c r="AA50" s="49"/>
      <c r="AB50" s="99"/>
      <c r="AC50" s="215"/>
      <c r="AD50" s="152"/>
      <c r="AE50" s="150"/>
      <c r="AF50" s="154"/>
    </row>
    <row r="51" spans="2:32" ht="18" customHeight="1">
      <c r="B51" s="8"/>
      <c r="C51" s="5"/>
      <c r="D51" s="5"/>
      <c r="E51" s="480"/>
      <c r="F51" s="587"/>
      <c r="G51" s="535"/>
      <c r="H51" s="7"/>
      <c r="I51" s="3"/>
      <c r="J51" s="4"/>
      <c r="K51" s="9"/>
      <c r="L51" s="9"/>
      <c r="M51" s="9"/>
      <c r="N51" s="480"/>
      <c r="O51" s="535"/>
      <c r="P51" s="507"/>
      <c r="Q51" s="507"/>
      <c r="R51" s="637" t="str">
        <f t="shared" si="15"/>
        <v/>
      </c>
      <c r="S51" s="468"/>
      <c r="T51" s="551"/>
      <c r="V51" s="215"/>
      <c r="W51" s="3"/>
      <c r="X51" s="46"/>
      <c r="Y51" s="49"/>
      <c r="Z51" s="49"/>
      <c r="AA51" s="49"/>
      <c r="AB51" s="99"/>
      <c r="AC51" s="215"/>
      <c r="AD51" s="152"/>
      <c r="AE51" s="150"/>
      <c r="AF51" s="154"/>
    </row>
    <row r="52" spans="2:32" ht="18" customHeight="1">
      <c r="B52" s="8"/>
      <c r="C52" s="5"/>
      <c r="D52" s="5"/>
      <c r="E52" s="480"/>
      <c r="F52" s="587"/>
      <c r="G52" s="535"/>
      <c r="H52" s="7"/>
      <c r="I52" s="3"/>
      <c r="J52" s="4"/>
      <c r="K52" s="9"/>
      <c r="L52" s="9"/>
      <c r="M52" s="9"/>
      <c r="N52" s="480"/>
      <c r="O52" s="535"/>
      <c r="P52" s="507"/>
      <c r="Q52" s="507"/>
      <c r="R52" s="637" t="str">
        <f t="shared" si="15"/>
        <v/>
      </c>
      <c r="S52" s="468"/>
      <c r="T52" s="551"/>
      <c r="V52" s="215"/>
      <c r="W52" s="3"/>
      <c r="X52" s="46"/>
      <c r="Y52" s="49"/>
      <c r="Z52" s="49"/>
      <c r="AA52" s="49"/>
      <c r="AB52" s="99"/>
      <c r="AC52" s="215"/>
      <c r="AD52" s="152"/>
      <c r="AE52" s="150"/>
      <c r="AF52" s="154"/>
    </row>
    <row r="53" spans="2:32" ht="18" customHeight="1">
      <c r="B53" s="8"/>
      <c r="C53" s="5"/>
      <c r="D53" s="5"/>
      <c r="E53" s="480"/>
      <c r="F53" s="587"/>
      <c r="G53" s="535"/>
      <c r="H53" s="7"/>
      <c r="I53" s="3"/>
      <c r="J53" s="4"/>
      <c r="K53" s="9"/>
      <c r="L53" s="9"/>
      <c r="M53" s="9"/>
      <c r="N53" s="480"/>
      <c r="O53" s="535"/>
      <c r="P53" s="507"/>
      <c r="Q53" s="507"/>
      <c r="R53" s="637" t="str">
        <f t="shared" si="15"/>
        <v/>
      </c>
      <c r="S53" s="468"/>
      <c r="T53" s="551"/>
      <c r="V53" s="215"/>
      <c r="W53" s="3"/>
      <c r="X53" s="46"/>
      <c r="Y53" s="49"/>
      <c r="Z53" s="49"/>
      <c r="AA53" s="49"/>
      <c r="AB53" s="99"/>
      <c r="AC53" s="215"/>
      <c r="AD53" s="152"/>
      <c r="AE53" s="150"/>
      <c r="AF53" s="154"/>
    </row>
    <row r="54" spans="2:32" ht="18" customHeight="1">
      <c r="B54" s="46"/>
      <c r="C54" s="79"/>
      <c r="D54" s="79"/>
      <c r="E54" s="79"/>
      <c r="F54" s="79"/>
      <c r="G54" s="77"/>
      <c r="H54" s="78"/>
      <c r="I54" s="3"/>
      <c r="J54" s="76"/>
      <c r="K54" s="49"/>
      <c r="L54" s="49"/>
      <c r="M54" s="49"/>
      <c r="N54" s="77"/>
      <c r="O54" s="77"/>
      <c r="P54" s="77"/>
      <c r="Q54" s="77"/>
      <c r="R54" s="78"/>
      <c r="S54" s="78"/>
      <c r="T54" s="78"/>
      <c r="V54" s="150"/>
      <c r="W54" s="3"/>
      <c r="X54" s="46"/>
      <c r="Y54" s="49"/>
      <c r="Z54" s="49"/>
      <c r="AA54" s="49"/>
      <c r="AB54" s="99"/>
      <c r="AC54" s="151"/>
      <c r="AD54" s="152"/>
      <c r="AE54" s="150"/>
      <c r="AF54" s="154"/>
    </row>
    <row r="55" spans="2:32" ht="19.899999999999999" customHeight="1">
      <c r="B55" s="46"/>
      <c r="C55" s="49"/>
      <c r="D55" s="49"/>
      <c r="E55" s="49"/>
      <c r="F55" s="49"/>
      <c r="G55" s="99"/>
      <c r="H55" s="50"/>
      <c r="I55" s="3"/>
      <c r="J55" s="46"/>
      <c r="K55" s="101" t="s">
        <v>216</v>
      </c>
      <c r="L55" s="86">
        <f>예산!N40</f>
        <v>0</v>
      </c>
      <c r="M55" s="49"/>
      <c r="N55" s="99"/>
      <c r="O55" s="99"/>
      <c r="P55" s="99"/>
      <c r="Q55" s="99"/>
      <c r="R55" s="469"/>
      <c r="S55" s="483"/>
      <c r="T55" s="50"/>
      <c r="V55" s="150"/>
      <c r="W55" s="3"/>
      <c r="Y55" s="101"/>
      <c r="Z55" s="216"/>
      <c r="AA55" s="149"/>
      <c r="AB55" s="99"/>
      <c r="AC55" s="151"/>
      <c r="AD55" s="152"/>
      <c r="AE55" s="150"/>
      <c r="AF55" s="152"/>
    </row>
    <row r="56" spans="2:32" ht="19.899999999999999" customHeight="1" thickBot="1">
      <c r="B56" s="87" t="str">
        <f>'1월'!B56</f>
        <v>부가수입</v>
      </c>
      <c r="C56" s="85">
        <f>SUM($H$58:$H$145)</f>
        <v>0</v>
      </c>
      <c r="D56" s="81"/>
      <c r="E56" s="81"/>
      <c r="F56" s="81"/>
      <c r="G56" s="82"/>
      <c r="H56" s="83"/>
      <c r="I56" s="40"/>
      <c r="J56" s="88" t="str">
        <f>'1월'!J56</f>
        <v>고정지출</v>
      </c>
      <c r="K56" s="101" t="s">
        <v>217</v>
      </c>
      <c r="L56" s="100">
        <f>SUM($R$58:$R$300)</f>
        <v>0</v>
      </c>
      <c r="M56" s="58"/>
      <c r="N56" s="84"/>
      <c r="O56" s="84"/>
      <c r="P56" s="84"/>
      <c r="Q56" s="84"/>
      <c r="R56" s="469"/>
      <c r="S56" s="483"/>
      <c r="T56" s="428"/>
      <c r="V56" s="168"/>
      <c r="W56" s="40"/>
      <c r="X56" s="157"/>
      <c r="Y56" s="101"/>
      <c r="Z56" s="217"/>
      <c r="AA56" s="149"/>
      <c r="AB56" s="84"/>
      <c r="AC56" s="172"/>
      <c r="AD56" s="161"/>
      <c r="AE56" s="168"/>
      <c r="AF56" s="162"/>
    </row>
    <row r="57" spans="2:32" ht="19.899999999999999" customHeight="1" thickBot="1">
      <c r="B57" s="37" t="s">
        <v>0</v>
      </c>
      <c r="C57" s="38" t="s">
        <v>8</v>
      </c>
      <c r="D57" s="38" t="s">
        <v>27</v>
      </c>
      <c r="E57" s="563" t="s">
        <v>28</v>
      </c>
      <c r="F57" s="578"/>
      <c r="G57" s="564"/>
      <c r="H57" s="39" t="s">
        <v>2</v>
      </c>
      <c r="I57" s="40"/>
      <c r="J57" s="37" t="s">
        <v>0</v>
      </c>
      <c r="K57" s="38" t="s">
        <v>9</v>
      </c>
      <c r="L57" s="38" t="s">
        <v>8</v>
      </c>
      <c r="M57" s="38" t="s">
        <v>27</v>
      </c>
      <c r="N57" s="563" t="s">
        <v>204</v>
      </c>
      <c r="O57" s="564"/>
      <c r="P57" s="38" t="s">
        <v>258</v>
      </c>
      <c r="Q57" s="38" t="s">
        <v>271</v>
      </c>
      <c r="R57" s="38" t="s">
        <v>257</v>
      </c>
      <c r="S57" s="38" t="s">
        <v>214</v>
      </c>
      <c r="T57" s="39" t="s">
        <v>67</v>
      </c>
      <c r="V57" s="169"/>
      <c r="W57" s="40"/>
      <c r="X57" s="58"/>
      <c r="Y57" s="58"/>
      <c r="Z57" s="58"/>
      <c r="AA57" s="58"/>
      <c r="AB57" s="58"/>
      <c r="AC57" s="173"/>
      <c r="AD57" s="58"/>
      <c r="AE57" s="169"/>
      <c r="AF57" s="58"/>
    </row>
    <row r="58" spans="2:32" ht="18" customHeight="1">
      <c r="B58" s="8"/>
      <c r="C58" s="5"/>
      <c r="D58" s="5"/>
      <c r="E58" s="480"/>
      <c r="F58" s="587"/>
      <c r="G58" s="535"/>
      <c r="H58" s="7"/>
      <c r="I58" s="3"/>
      <c r="J58" s="8"/>
      <c r="K58" s="9"/>
      <c r="L58" s="9"/>
      <c r="M58" s="9"/>
      <c r="N58" s="479"/>
      <c r="O58" s="554"/>
      <c r="P58" s="42"/>
      <c r="Q58" s="583"/>
      <c r="R58" s="285" t="str">
        <f>IF(P58="","",P58-Q58)</f>
        <v/>
      </c>
      <c r="S58" s="285" t="str">
        <f>IF(R58="","",L55-R58)</f>
        <v/>
      </c>
      <c r="T58" s="467"/>
      <c r="V58" s="215"/>
      <c r="W58" s="3"/>
      <c r="X58" s="46"/>
      <c r="Y58" s="49"/>
      <c r="Z58" s="49"/>
      <c r="AA58" s="49"/>
      <c r="AB58" s="99"/>
      <c r="AC58" s="215"/>
      <c r="AD58" s="152"/>
      <c r="AE58" s="215"/>
      <c r="AF58" s="154"/>
    </row>
    <row r="59" spans="2:32" ht="18" customHeight="1">
      <c r="B59" s="8"/>
      <c r="C59" s="5"/>
      <c r="D59" s="5"/>
      <c r="E59" s="480"/>
      <c r="F59" s="587"/>
      <c r="G59" s="535"/>
      <c r="H59" s="7"/>
      <c r="I59" s="3"/>
      <c r="J59" s="8"/>
      <c r="K59" s="9"/>
      <c r="L59" s="9"/>
      <c r="M59" s="9"/>
      <c r="N59" s="479"/>
      <c r="O59" s="554"/>
      <c r="P59" s="42"/>
      <c r="Q59" s="507"/>
      <c r="R59" s="285" t="str">
        <f t="shared" ref="R59:R77" si="16">IF(P59="","",P59-Q59)</f>
        <v/>
      </c>
      <c r="S59" s="285" t="str">
        <f>IF(R59="","",S58-R59)</f>
        <v/>
      </c>
      <c r="T59" s="467"/>
      <c r="V59" s="215"/>
      <c r="W59" s="3"/>
      <c r="X59" s="46"/>
      <c r="Y59" s="49"/>
      <c r="Z59" s="49"/>
      <c r="AA59" s="49"/>
      <c r="AB59" s="99"/>
      <c r="AC59" s="215"/>
      <c r="AD59" s="152"/>
      <c r="AE59" s="215"/>
      <c r="AF59" s="154"/>
    </row>
    <row r="60" spans="2:32" ht="18" customHeight="1">
      <c r="B60" s="8"/>
      <c r="C60" s="5"/>
      <c r="D60" s="5"/>
      <c r="E60" s="480"/>
      <c r="F60" s="587"/>
      <c r="G60" s="535"/>
      <c r="H60" s="7"/>
      <c r="I60" s="3"/>
      <c r="J60" s="8"/>
      <c r="K60" s="5"/>
      <c r="L60" s="5"/>
      <c r="M60" s="5"/>
      <c r="N60" s="480"/>
      <c r="O60" s="554"/>
      <c r="P60" s="42"/>
      <c r="Q60" s="507"/>
      <c r="R60" s="285" t="str">
        <f t="shared" si="16"/>
        <v/>
      </c>
      <c r="S60" s="285" t="str">
        <f t="shared" ref="S60:S77" si="17">IF(R60="","",S59-R60)</f>
        <v/>
      </c>
      <c r="T60" s="468"/>
      <c r="V60" s="215"/>
      <c r="W60" s="3"/>
      <c r="X60" s="46"/>
      <c r="Y60" s="49"/>
      <c r="Z60" s="49"/>
      <c r="AA60" s="49"/>
      <c r="AB60" s="99"/>
      <c r="AC60" s="215"/>
      <c r="AD60" s="152"/>
      <c r="AE60" s="215"/>
      <c r="AF60" s="154"/>
    </row>
    <row r="61" spans="2:32" ht="18" customHeight="1">
      <c r="B61" s="8"/>
      <c r="C61" s="5"/>
      <c r="D61" s="5"/>
      <c r="E61" s="480"/>
      <c r="F61" s="587"/>
      <c r="G61" s="535"/>
      <c r="H61" s="7"/>
      <c r="I61" s="3"/>
      <c r="J61" s="8"/>
      <c r="K61" s="5"/>
      <c r="L61" s="5"/>
      <c r="M61" s="5"/>
      <c r="N61" s="480"/>
      <c r="O61" s="554"/>
      <c r="P61" s="42"/>
      <c r="Q61" s="507"/>
      <c r="R61" s="285" t="str">
        <f t="shared" si="16"/>
        <v/>
      </c>
      <c r="S61" s="285" t="str">
        <f t="shared" si="17"/>
        <v/>
      </c>
      <c r="T61" s="468"/>
      <c r="V61" s="215"/>
      <c r="W61" s="3"/>
      <c r="X61" s="46"/>
      <c r="Y61" s="49"/>
      <c r="Z61" s="49"/>
      <c r="AA61" s="49"/>
      <c r="AB61" s="99"/>
      <c r="AC61" s="215"/>
      <c r="AD61" s="152"/>
      <c r="AE61" s="215"/>
      <c r="AF61" s="154"/>
    </row>
    <row r="62" spans="2:32" ht="18" customHeight="1">
      <c r="B62" s="8"/>
      <c r="C62" s="5"/>
      <c r="D62" s="5"/>
      <c r="E62" s="479"/>
      <c r="F62" s="587"/>
      <c r="G62" s="535"/>
      <c r="H62" s="7"/>
      <c r="I62" s="3"/>
      <c r="J62" s="8"/>
      <c r="K62" s="9"/>
      <c r="L62" s="9"/>
      <c r="M62" s="9"/>
      <c r="N62" s="479"/>
      <c r="O62" s="554"/>
      <c r="P62" s="42"/>
      <c r="Q62" s="507"/>
      <c r="R62" s="285" t="str">
        <f t="shared" si="16"/>
        <v/>
      </c>
      <c r="S62" s="285" t="str">
        <f t="shared" si="17"/>
        <v/>
      </c>
      <c r="T62" s="468"/>
      <c r="V62" s="215"/>
      <c r="W62" s="3"/>
      <c r="X62" s="46"/>
      <c r="Y62" s="49"/>
      <c r="Z62" s="49"/>
      <c r="AA62" s="49"/>
      <c r="AB62" s="99"/>
      <c r="AC62" s="215"/>
      <c r="AD62" s="152"/>
      <c r="AE62" s="215"/>
      <c r="AF62" s="154"/>
    </row>
    <row r="63" spans="2:32" ht="18" customHeight="1">
      <c r="B63" s="8"/>
      <c r="C63" s="5"/>
      <c r="D63" s="5"/>
      <c r="E63" s="480"/>
      <c r="F63" s="587"/>
      <c r="G63" s="535"/>
      <c r="H63" s="7"/>
      <c r="I63" s="3"/>
      <c r="J63" s="8"/>
      <c r="K63" s="5"/>
      <c r="L63" s="5"/>
      <c r="M63" s="5"/>
      <c r="N63" s="480"/>
      <c r="O63" s="554"/>
      <c r="P63" s="43"/>
      <c r="Q63" s="507"/>
      <c r="R63" s="285" t="str">
        <f t="shared" si="16"/>
        <v/>
      </c>
      <c r="S63" s="285" t="str">
        <f t="shared" si="17"/>
        <v/>
      </c>
      <c r="T63" s="468"/>
      <c r="V63" s="215"/>
      <c r="W63" s="3"/>
      <c r="X63" s="46"/>
      <c r="Y63" s="49"/>
      <c r="Z63" s="49"/>
      <c r="AA63" s="49"/>
      <c r="AB63" s="99"/>
      <c r="AC63" s="215"/>
      <c r="AD63" s="152"/>
      <c r="AE63" s="215"/>
      <c r="AF63" s="154"/>
    </row>
    <row r="64" spans="2:32" ht="18" customHeight="1">
      <c r="B64" s="8"/>
      <c r="C64" s="5"/>
      <c r="D64" s="5"/>
      <c r="E64" s="480"/>
      <c r="F64" s="587"/>
      <c r="G64" s="535"/>
      <c r="H64" s="7"/>
      <c r="I64" s="3"/>
      <c r="J64" s="8"/>
      <c r="K64" s="9"/>
      <c r="L64" s="9"/>
      <c r="M64" s="9"/>
      <c r="N64" s="479"/>
      <c r="O64" s="554"/>
      <c r="P64" s="42"/>
      <c r="Q64" s="507"/>
      <c r="R64" s="285" t="str">
        <f t="shared" si="16"/>
        <v/>
      </c>
      <c r="S64" s="285" t="str">
        <f t="shared" si="17"/>
        <v/>
      </c>
      <c r="T64" s="468"/>
      <c r="V64" s="215"/>
      <c r="W64" s="3"/>
      <c r="X64" s="46"/>
      <c r="Y64" s="49"/>
      <c r="Z64" s="49"/>
      <c r="AA64" s="49"/>
      <c r="AB64" s="99"/>
      <c r="AC64" s="215"/>
      <c r="AD64" s="152"/>
      <c r="AE64" s="215"/>
      <c r="AF64" s="154"/>
    </row>
    <row r="65" spans="2:32" ht="18" customHeight="1">
      <c r="B65" s="8"/>
      <c r="C65" s="5"/>
      <c r="D65" s="5"/>
      <c r="E65" s="480"/>
      <c r="F65" s="587"/>
      <c r="G65" s="535"/>
      <c r="H65" s="7"/>
      <c r="I65" s="3"/>
      <c r="J65" s="4"/>
      <c r="K65" s="5"/>
      <c r="L65" s="5"/>
      <c r="M65" s="5"/>
      <c r="N65" s="480"/>
      <c r="O65" s="535"/>
      <c r="P65" s="507"/>
      <c r="Q65" s="507"/>
      <c r="R65" s="285" t="str">
        <f t="shared" si="16"/>
        <v/>
      </c>
      <c r="S65" s="285" t="str">
        <f t="shared" si="17"/>
        <v/>
      </c>
      <c r="T65" s="401"/>
      <c r="V65" s="215"/>
      <c r="W65" s="3"/>
      <c r="X65" s="46"/>
      <c r="Y65" s="49"/>
      <c r="Z65" s="49"/>
      <c r="AA65" s="49"/>
      <c r="AB65" s="99"/>
      <c r="AC65" s="215"/>
      <c r="AD65" s="152"/>
      <c r="AE65" s="215"/>
      <c r="AF65" s="154"/>
    </row>
    <row r="66" spans="2:32" ht="18" customHeight="1">
      <c r="B66" s="8"/>
      <c r="C66" s="5"/>
      <c r="D66" s="5"/>
      <c r="E66" s="480"/>
      <c r="F66" s="587"/>
      <c r="G66" s="535"/>
      <c r="H66" s="7"/>
      <c r="I66" s="3"/>
      <c r="J66" s="4"/>
      <c r="K66" s="5"/>
      <c r="L66" s="5"/>
      <c r="M66" s="5"/>
      <c r="N66" s="480"/>
      <c r="O66" s="535"/>
      <c r="P66" s="507"/>
      <c r="Q66" s="507"/>
      <c r="R66" s="285" t="str">
        <f t="shared" si="16"/>
        <v/>
      </c>
      <c r="S66" s="285" t="str">
        <f t="shared" si="17"/>
        <v/>
      </c>
      <c r="T66" s="401"/>
      <c r="V66" s="215"/>
      <c r="W66" s="3"/>
      <c r="X66" s="46"/>
      <c r="Y66" s="49"/>
      <c r="Z66" s="49"/>
      <c r="AA66" s="49"/>
      <c r="AB66" s="99"/>
      <c r="AC66" s="215"/>
      <c r="AD66" s="152"/>
      <c r="AE66" s="215"/>
      <c r="AF66" s="154"/>
    </row>
    <row r="67" spans="2:32" ht="18" customHeight="1">
      <c r="B67" s="8"/>
      <c r="C67" s="5"/>
      <c r="D67" s="5"/>
      <c r="E67" s="480"/>
      <c r="F67" s="587"/>
      <c r="G67" s="535"/>
      <c r="H67" s="7"/>
      <c r="I67" s="3"/>
      <c r="J67" s="4"/>
      <c r="K67" s="5"/>
      <c r="L67" s="5"/>
      <c r="M67" s="5"/>
      <c r="N67" s="480"/>
      <c r="O67" s="535"/>
      <c r="P67" s="507"/>
      <c r="Q67" s="507"/>
      <c r="R67" s="285" t="str">
        <f t="shared" si="16"/>
        <v/>
      </c>
      <c r="S67" s="285" t="str">
        <f t="shared" si="17"/>
        <v/>
      </c>
      <c r="T67" s="401"/>
      <c r="V67" s="215"/>
      <c r="W67" s="3"/>
      <c r="X67" s="46"/>
      <c r="Y67" s="49"/>
      <c r="Z67" s="49"/>
      <c r="AA67" s="49"/>
      <c r="AB67" s="99"/>
      <c r="AC67" s="215"/>
      <c r="AD67" s="152"/>
      <c r="AE67" s="215"/>
      <c r="AF67" s="154"/>
    </row>
    <row r="68" spans="2:32" ht="18" customHeight="1">
      <c r="B68" s="8"/>
      <c r="C68" s="5"/>
      <c r="D68" s="5"/>
      <c r="E68" s="480"/>
      <c r="F68" s="587"/>
      <c r="G68" s="535"/>
      <c r="H68" s="7"/>
      <c r="I68" s="3"/>
      <c r="J68" s="4"/>
      <c r="K68" s="5"/>
      <c r="L68" s="5"/>
      <c r="M68" s="5"/>
      <c r="N68" s="480"/>
      <c r="O68" s="535"/>
      <c r="P68" s="507"/>
      <c r="Q68" s="507"/>
      <c r="R68" s="285" t="str">
        <f t="shared" si="16"/>
        <v/>
      </c>
      <c r="S68" s="285" t="str">
        <f t="shared" si="17"/>
        <v/>
      </c>
      <c r="T68" s="401"/>
      <c r="V68" s="215"/>
      <c r="W68" s="3"/>
      <c r="X68" s="46"/>
      <c r="Y68" s="49"/>
      <c r="Z68" s="49"/>
      <c r="AA68" s="49"/>
      <c r="AB68" s="99"/>
      <c r="AC68" s="215"/>
      <c r="AD68" s="152"/>
      <c r="AE68" s="215"/>
      <c r="AF68" s="154"/>
    </row>
    <row r="69" spans="2:32" ht="18" customHeight="1">
      <c r="B69" s="8"/>
      <c r="C69" s="5"/>
      <c r="D69" s="5"/>
      <c r="E69" s="480"/>
      <c r="F69" s="587"/>
      <c r="G69" s="535"/>
      <c r="H69" s="7"/>
      <c r="I69" s="3"/>
      <c r="J69" s="4"/>
      <c r="K69" s="5"/>
      <c r="L69" s="5"/>
      <c r="M69" s="5"/>
      <c r="N69" s="480"/>
      <c r="O69" s="535"/>
      <c r="P69" s="507"/>
      <c r="Q69" s="507"/>
      <c r="R69" s="285" t="str">
        <f t="shared" si="16"/>
        <v/>
      </c>
      <c r="S69" s="285" t="str">
        <f t="shared" si="17"/>
        <v/>
      </c>
      <c r="T69" s="401"/>
      <c r="V69" s="215"/>
      <c r="W69" s="3"/>
      <c r="X69" s="46"/>
      <c r="Y69" s="49"/>
      <c r="Z69" s="49"/>
      <c r="AA69" s="49"/>
      <c r="AB69" s="99"/>
      <c r="AC69" s="215"/>
      <c r="AD69" s="152"/>
      <c r="AE69" s="215"/>
      <c r="AF69" s="154"/>
    </row>
    <row r="70" spans="2:32" ht="18" customHeight="1">
      <c r="B70" s="8"/>
      <c r="C70" s="5"/>
      <c r="D70" s="5"/>
      <c r="E70" s="480"/>
      <c r="F70" s="587"/>
      <c r="G70" s="535"/>
      <c r="H70" s="7"/>
      <c r="I70" s="3"/>
      <c r="J70" s="4"/>
      <c r="K70" s="5"/>
      <c r="L70" s="5"/>
      <c r="M70" s="5"/>
      <c r="N70" s="480"/>
      <c r="O70" s="535"/>
      <c r="P70" s="507"/>
      <c r="Q70" s="507"/>
      <c r="R70" s="285" t="str">
        <f t="shared" si="16"/>
        <v/>
      </c>
      <c r="S70" s="285" t="str">
        <f t="shared" si="17"/>
        <v/>
      </c>
      <c r="T70" s="401"/>
      <c r="V70" s="215"/>
      <c r="W70" s="3"/>
      <c r="X70" s="46"/>
      <c r="Y70" s="49"/>
      <c r="Z70" s="49"/>
      <c r="AA70" s="49"/>
      <c r="AB70" s="99"/>
      <c r="AC70" s="215"/>
      <c r="AD70" s="152"/>
      <c r="AE70" s="215"/>
      <c r="AF70" s="154"/>
    </row>
    <row r="71" spans="2:32" ht="18" customHeight="1">
      <c r="B71" s="8"/>
      <c r="C71" s="5"/>
      <c r="D71" s="5"/>
      <c r="E71" s="480"/>
      <c r="F71" s="587"/>
      <c r="G71" s="535"/>
      <c r="H71" s="7"/>
      <c r="I71" s="3"/>
      <c r="J71" s="4"/>
      <c r="K71" s="5"/>
      <c r="L71" s="5"/>
      <c r="M71" s="5"/>
      <c r="N71" s="480"/>
      <c r="O71" s="535"/>
      <c r="P71" s="507"/>
      <c r="Q71" s="507"/>
      <c r="R71" s="285" t="str">
        <f t="shared" si="16"/>
        <v/>
      </c>
      <c r="S71" s="285" t="str">
        <f t="shared" si="17"/>
        <v/>
      </c>
      <c r="T71" s="401"/>
      <c r="V71" s="215"/>
      <c r="W71" s="3"/>
      <c r="X71" s="46"/>
      <c r="Y71" s="49"/>
      <c r="Z71" s="49"/>
      <c r="AA71" s="49"/>
      <c r="AB71" s="99"/>
      <c r="AC71" s="215"/>
      <c r="AD71" s="152"/>
      <c r="AE71" s="215"/>
      <c r="AF71" s="154"/>
    </row>
    <row r="72" spans="2:32" ht="18" customHeight="1">
      <c r="B72" s="8"/>
      <c r="C72" s="5"/>
      <c r="D72" s="5"/>
      <c r="E72" s="480"/>
      <c r="F72" s="587"/>
      <c r="G72" s="535"/>
      <c r="H72" s="7"/>
      <c r="I72" s="3"/>
      <c r="J72" s="4"/>
      <c r="K72" s="5"/>
      <c r="L72" s="5"/>
      <c r="M72" s="5"/>
      <c r="N72" s="480"/>
      <c r="O72" s="535"/>
      <c r="P72" s="507"/>
      <c r="Q72" s="507"/>
      <c r="R72" s="285" t="str">
        <f t="shared" si="16"/>
        <v/>
      </c>
      <c r="S72" s="285" t="str">
        <f t="shared" si="17"/>
        <v/>
      </c>
      <c r="T72" s="401"/>
      <c r="V72" s="215"/>
      <c r="W72" s="3"/>
      <c r="X72" s="46"/>
      <c r="Y72" s="49"/>
      <c r="Z72" s="49"/>
      <c r="AA72" s="49"/>
      <c r="AB72" s="99"/>
      <c r="AC72" s="215"/>
      <c r="AD72" s="152"/>
      <c r="AE72" s="215"/>
      <c r="AF72" s="154"/>
    </row>
    <row r="73" spans="2:32" ht="18" customHeight="1">
      <c r="B73" s="8"/>
      <c r="C73" s="5"/>
      <c r="D73" s="5"/>
      <c r="E73" s="480"/>
      <c r="F73" s="587"/>
      <c r="G73" s="535"/>
      <c r="H73" s="7"/>
      <c r="I73" s="3"/>
      <c r="J73" s="4"/>
      <c r="K73" s="5"/>
      <c r="L73" s="5"/>
      <c r="M73" s="5"/>
      <c r="N73" s="480"/>
      <c r="O73" s="535"/>
      <c r="P73" s="507"/>
      <c r="Q73" s="507"/>
      <c r="R73" s="285" t="str">
        <f t="shared" si="16"/>
        <v/>
      </c>
      <c r="S73" s="285" t="str">
        <f t="shared" si="17"/>
        <v/>
      </c>
      <c r="T73" s="401"/>
      <c r="V73" s="215"/>
      <c r="W73" s="3"/>
      <c r="X73" s="46"/>
      <c r="Y73" s="49"/>
      <c r="Z73" s="49"/>
      <c r="AA73" s="49"/>
      <c r="AB73" s="99"/>
      <c r="AC73" s="215"/>
      <c r="AD73" s="152"/>
      <c r="AE73" s="215"/>
      <c r="AF73" s="154"/>
    </row>
    <row r="74" spans="2:32" ht="18" customHeight="1">
      <c r="B74" s="8"/>
      <c r="C74" s="5"/>
      <c r="D74" s="5"/>
      <c r="E74" s="480"/>
      <c r="F74" s="587"/>
      <c r="G74" s="535"/>
      <c r="H74" s="7"/>
      <c r="I74" s="3"/>
      <c r="J74" s="4"/>
      <c r="K74" s="5"/>
      <c r="L74" s="5"/>
      <c r="M74" s="5"/>
      <c r="N74" s="480"/>
      <c r="O74" s="535"/>
      <c r="P74" s="507"/>
      <c r="Q74" s="507"/>
      <c r="R74" s="285" t="str">
        <f t="shared" si="16"/>
        <v/>
      </c>
      <c r="S74" s="285" t="str">
        <f t="shared" si="17"/>
        <v/>
      </c>
      <c r="T74" s="401"/>
      <c r="V74" s="215"/>
      <c r="W74" s="3"/>
      <c r="X74" s="46"/>
      <c r="Y74" s="49"/>
      <c r="Z74" s="49"/>
      <c r="AA74" s="49"/>
      <c r="AB74" s="99"/>
      <c r="AC74" s="215"/>
      <c r="AD74" s="152"/>
      <c r="AE74" s="215"/>
      <c r="AF74" s="154"/>
    </row>
    <row r="75" spans="2:32" ht="18" customHeight="1">
      <c r="B75" s="8"/>
      <c r="C75" s="5"/>
      <c r="D75" s="5"/>
      <c r="E75" s="480"/>
      <c r="F75" s="587"/>
      <c r="G75" s="535"/>
      <c r="H75" s="7"/>
      <c r="I75" s="3"/>
      <c r="J75" s="4"/>
      <c r="K75" s="5"/>
      <c r="L75" s="5"/>
      <c r="M75" s="5"/>
      <c r="N75" s="480"/>
      <c r="O75" s="535"/>
      <c r="P75" s="507"/>
      <c r="Q75" s="507"/>
      <c r="R75" s="285" t="str">
        <f t="shared" si="16"/>
        <v/>
      </c>
      <c r="S75" s="285" t="str">
        <f t="shared" si="17"/>
        <v/>
      </c>
      <c r="T75" s="401"/>
      <c r="V75" s="215"/>
      <c r="W75" s="3"/>
      <c r="X75" s="46"/>
      <c r="Y75" s="49"/>
      <c r="Z75" s="49"/>
      <c r="AA75" s="49"/>
      <c r="AB75" s="99"/>
      <c r="AC75" s="215"/>
      <c r="AD75" s="152"/>
      <c r="AE75" s="215"/>
      <c r="AF75" s="154"/>
    </row>
    <row r="76" spans="2:32" ht="18" customHeight="1">
      <c r="B76" s="8"/>
      <c r="C76" s="5"/>
      <c r="D76" s="5"/>
      <c r="E76" s="480"/>
      <c r="F76" s="587"/>
      <c r="G76" s="535"/>
      <c r="H76" s="7"/>
      <c r="I76" s="3"/>
      <c r="J76" s="4"/>
      <c r="K76" s="5"/>
      <c r="L76" s="5"/>
      <c r="M76" s="5"/>
      <c r="N76" s="480"/>
      <c r="O76" s="535"/>
      <c r="P76" s="507"/>
      <c r="Q76" s="507"/>
      <c r="R76" s="285" t="str">
        <f t="shared" si="16"/>
        <v/>
      </c>
      <c r="S76" s="285" t="str">
        <f t="shared" si="17"/>
        <v/>
      </c>
      <c r="T76" s="401"/>
      <c r="V76" s="215"/>
      <c r="W76" s="3"/>
      <c r="X76" s="46"/>
      <c r="Y76" s="49"/>
      <c r="Z76" s="49"/>
      <c r="AA76" s="49"/>
      <c r="AB76" s="99"/>
      <c r="AC76" s="215"/>
      <c r="AD76" s="152"/>
      <c r="AE76" s="215"/>
      <c r="AF76" s="154"/>
    </row>
    <row r="77" spans="2:32" ht="18" customHeight="1">
      <c r="B77" s="8"/>
      <c r="C77" s="5"/>
      <c r="D77" s="5"/>
      <c r="E77" s="480"/>
      <c r="F77" s="587"/>
      <c r="G77" s="535"/>
      <c r="H77" s="7"/>
      <c r="I77" s="3"/>
      <c r="J77" s="4"/>
      <c r="K77" s="5"/>
      <c r="L77" s="5"/>
      <c r="M77" s="5"/>
      <c r="N77" s="480"/>
      <c r="O77" s="535"/>
      <c r="P77" s="507"/>
      <c r="Q77" s="507"/>
      <c r="R77" s="285" t="str">
        <f t="shared" si="16"/>
        <v/>
      </c>
      <c r="S77" s="285" t="str">
        <f t="shared" si="17"/>
        <v/>
      </c>
      <c r="T77" s="401"/>
      <c r="V77" s="215"/>
      <c r="W77" s="3"/>
      <c r="X77" s="46"/>
      <c r="Y77" s="49"/>
      <c r="Z77" s="49"/>
      <c r="AA77" s="49"/>
      <c r="AB77" s="99"/>
      <c r="AC77" s="215"/>
      <c r="AD77" s="152"/>
      <c r="AE77" s="215"/>
      <c r="AF77" s="154"/>
    </row>
    <row r="78" spans="2:32" ht="18" customHeight="1">
      <c r="B78" s="8"/>
      <c r="C78" s="5"/>
      <c r="D78" s="5"/>
      <c r="E78" s="480"/>
      <c r="F78" s="587"/>
      <c r="G78" s="535"/>
      <c r="H78" s="7"/>
      <c r="I78" s="3"/>
      <c r="J78" s="76"/>
      <c r="K78" s="79"/>
      <c r="L78" s="79"/>
      <c r="M78" s="79"/>
      <c r="N78" s="77"/>
      <c r="O78" s="77"/>
      <c r="P78" s="77"/>
      <c r="Q78" s="77"/>
      <c r="R78" s="541"/>
      <c r="S78" s="541"/>
      <c r="T78" s="542"/>
      <c r="V78" s="215"/>
      <c r="W78" s="3"/>
      <c r="X78" s="46"/>
      <c r="Y78" s="49"/>
      <c r="Z78" s="49"/>
      <c r="AA78" s="49"/>
      <c r="AB78" s="99"/>
      <c r="AC78" s="215"/>
      <c r="AD78" s="152"/>
      <c r="AE78" s="215"/>
      <c r="AF78" s="154"/>
    </row>
    <row r="79" spans="2:32" ht="18" customHeight="1" thickBot="1">
      <c r="B79" s="8"/>
      <c r="C79" s="5"/>
      <c r="D79" s="5"/>
      <c r="E79" s="480"/>
      <c r="F79" s="587"/>
      <c r="G79" s="535"/>
      <c r="H79" s="7"/>
      <c r="I79" s="3"/>
      <c r="J79" s="599" t="str">
        <f>'1월'!J79</f>
        <v>변동지출</v>
      </c>
      <c r="K79" s="510"/>
      <c r="L79" s="510"/>
      <c r="M79" s="510"/>
      <c r="N79" s="511"/>
      <c r="O79" s="511"/>
      <c r="P79" s="511"/>
      <c r="Q79" s="511"/>
      <c r="R79" s="598" t="s">
        <v>215</v>
      </c>
      <c r="S79" s="450">
        <f>L55-SUM(P58:P77)</f>
        <v>0</v>
      </c>
      <c r="T79" s="513"/>
      <c r="V79" s="215"/>
      <c r="W79" s="3"/>
      <c r="X79" s="46"/>
      <c r="Y79" s="49"/>
      <c r="Z79" s="49"/>
      <c r="AA79" s="49"/>
      <c r="AB79" s="99"/>
      <c r="AC79" s="215"/>
      <c r="AD79" s="152"/>
      <c r="AE79" s="215"/>
      <c r="AF79" s="154"/>
    </row>
    <row r="80" spans="2:32" ht="18" customHeight="1" thickBot="1">
      <c r="B80" s="8"/>
      <c r="C80" s="5"/>
      <c r="D80" s="5"/>
      <c r="E80" s="480"/>
      <c r="F80" s="587"/>
      <c r="G80" s="535"/>
      <c r="H80" s="7"/>
      <c r="I80" s="3"/>
      <c r="J80" s="37" t="s">
        <v>0</v>
      </c>
      <c r="K80" s="38" t="s">
        <v>9</v>
      </c>
      <c r="L80" s="38" t="s">
        <v>8</v>
      </c>
      <c r="M80" s="38" t="s">
        <v>27</v>
      </c>
      <c r="N80" s="563" t="s">
        <v>204</v>
      </c>
      <c r="O80" s="564"/>
      <c r="P80" s="564" t="s">
        <v>258</v>
      </c>
      <c r="Q80" s="564" t="s">
        <v>271</v>
      </c>
      <c r="R80" s="38" t="s">
        <v>257</v>
      </c>
      <c r="S80" s="38" t="s">
        <v>214</v>
      </c>
      <c r="T80" s="39" t="s">
        <v>67</v>
      </c>
      <c r="V80" s="215"/>
      <c r="W80" s="3"/>
      <c r="X80" s="46"/>
      <c r="Y80" s="49"/>
      <c r="Z80" s="49"/>
      <c r="AA80" s="49"/>
      <c r="AB80" s="99"/>
      <c r="AC80" s="215"/>
      <c r="AD80" s="152"/>
      <c r="AE80" s="215"/>
      <c r="AF80" s="154"/>
    </row>
    <row r="81" spans="2:32" ht="18" customHeight="1">
      <c r="B81" s="8"/>
      <c r="C81" s="5"/>
      <c r="D81" s="5"/>
      <c r="E81" s="480"/>
      <c r="F81" s="587"/>
      <c r="G81" s="535"/>
      <c r="H81" s="7"/>
      <c r="I81" s="3"/>
      <c r="J81" s="4"/>
      <c r="K81" s="5"/>
      <c r="L81" s="5"/>
      <c r="M81" s="5"/>
      <c r="N81" s="480"/>
      <c r="O81" s="535"/>
      <c r="P81" s="507"/>
      <c r="Q81" s="507"/>
      <c r="R81" s="291" t="str">
        <f>IF(P81="","",P81-Q81)</f>
        <v/>
      </c>
      <c r="S81" s="291" t="str">
        <f>IF(R81="","",S79-R81)</f>
        <v/>
      </c>
      <c r="T81" s="468"/>
      <c r="V81" s="215"/>
      <c r="W81" s="3"/>
      <c r="X81" s="46"/>
      <c r="Y81" s="49"/>
      <c r="Z81" s="49"/>
      <c r="AA81" s="49"/>
      <c r="AB81" s="99"/>
      <c r="AC81" s="215"/>
      <c r="AD81" s="152"/>
      <c r="AE81" s="215"/>
      <c r="AF81" s="154"/>
    </row>
    <row r="82" spans="2:32" ht="18" customHeight="1">
      <c r="B82" s="8"/>
      <c r="C82" s="5"/>
      <c r="D82" s="5"/>
      <c r="E82" s="480"/>
      <c r="F82" s="587"/>
      <c r="G82" s="535"/>
      <c r="H82" s="7"/>
      <c r="I82" s="3"/>
      <c r="J82" s="4"/>
      <c r="K82" s="5"/>
      <c r="L82" s="5"/>
      <c r="M82" s="5"/>
      <c r="N82" s="480"/>
      <c r="O82" s="535"/>
      <c r="P82" s="507"/>
      <c r="Q82" s="507"/>
      <c r="R82" s="291" t="str">
        <f t="shared" ref="R82:R145" si="18">IF(P82="","",P82-Q82)</f>
        <v/>
      </c>
      <c r="S82" s="291" t="str">
        <f>IF(R82="","",S81-R82)</f>
        <v/>
      </c>
      <c r="T82" s="468"/>
      <c r="V82" s="215"/>
      <c r="W82" s="3"/>
      <c r="X82" s="46"/>
      <c r="Y82" s="49"/>
      <c r="Z82" s="49"/>
      <c r="AA82" s="49"/>
      <c r="AB82" s="99"/>
      <c r="AC82" s="215"/>
      <c r="AD82" s="152"/>
      <c r="AE82" s="215"/>
      <c r="AF82" s="154"/>
    </row>
    <row r="83" spans="2:32" ht="18" customHeight="1">
      <c r="B83" s="8"/>
      <c r="C83" s="5"/>
      <c r="D83" s="5"/>
      <c r="E83" s="480"/>
      <c r="F83" s="587"/>
      <c r="G83" s="535"/>
      <c r="H83" s="7"/>
      <c r="I83" s="3"/>
      <c r="J83" s="8"/>
      <c r="K83" s="5"/>
      <c r="L83" s="5"/>
      <c r="M83" s="5"/>
      <c r="N83" s="480"/>
      <c r="O83" s="554"/>
      <c r="P83" s="505"/>
      <c r="Q83" s="505"/>
      <c r="R83" s="291" t="str">
        <f t="shared" si="18"/>
        <v/>
      </c>
      <c r="S83" s="285" t="str">
        <f>IF(R83="","",S82-R83)</f>
        <v/>
      </c>
      <c r="T83" s="467"/>
      <c r="V83" s="215"/>
      <c r="W83" s="3"/>
      <c r="X83" s="46"/>
      <c r="Y83" s="49"/>
      <c r="Z83" s="49"/>
      <c r="AA83" s="49"/>
      <c r="AB83" s="99"/>
      <c r="AC83" s="215"/>
      <c r="AD83" s="152"/>
      <c r="AE83" s="215"/>
      <c r="AF83" s="154"/>
    </row>
    <row r="84" spans="2:32" ht="18" customHeight="1">
      <c r="B84" s="8"/>
      <c r="C84" s="5"/>
      <c r="D84" s="5"/>
      <c r="E84" s="480"/>
      <c r="F84" s="587"/>
      <c r="G84" s="535"/>
      <c r="H84" s="7"/>
      <c r="I84" s="3"/>
      <c r="J84" s="8"/>
      <c r="K84" s="5"/>
      <c r="L84" s="5"/>
      <c r="M84" s="5"/>
      <c r="N84" s="480"/>
      <c r="O84" s="554"/>
      <c r="P84" s="505"/>
      <c r="Q84" s="505"/>
      <c r="R84" s="291" t="str">
        <f t="shared" si="18"/>
        <v/>
      </c>
      <c r="S84" s="285" t="str">
        <f>IF(R84="","",S83-R84)</f>
        <v/>
      </c>
      <c r="T84" s="467"/>
      <c r="V84" s="215"/>
      <c r="W84" s="3"/>
      <c r="X84" s="46"/>
      <c r="Y84" s="49"/>
      <c r="Z84" s="49"/>
      <c r="AA84" s="49"/>
      <c r="AB84" s="99"/>
      <c r="AC84" s="215"/>
      <c r="AD84" s="152"/>
      <c r="AE84" s="215"/>
      <c r="AF84" s="154"/>
    </row>
    <row r="85" spans="2:32" ht="18" customHeight="1">
      <c r="B85" s="8"/>
      <c r="C85" s="5"/>
      <c r="D85" s="5"/>
      <c r="E85" s="480"/>
      <c r="F85" s="587"/>
      <c r="G85" s="535"/>
      <c r="H85" s="7"/>
      <c r="I85" s="3"/>
      <c r="J85" s="8"/>
      <c r="K85" s="5"/>
      <c r="L85" s="5"/>
      <c r="M85" s="5"/>
      <c r="N85" s="480"/>
      <c r="O85" s="554"/>
      <c r="P85" s="505"/>
      <c r="Q85" s="505"/>
      <c r="R85" s="291" t="str">
        <f t="shared" si="18"/>
        <v/>
      </c>
      <c r="S85" s="285" t="str">
        <f t="shared" ref="S85:S145" si="19">IF(R85="","",S84-R85)</f>
        <v/>
      </c>
      <c r="T85" s="467"/>
      <c r="V85" s="215"/>
      <c r="W85" s="3"/>
      <c r="X85" s="46"/>
      <c r="Y85" s="49"/>
      <c r="Z85" s="49"/>
      <c r="AA85" s="49"/>
      <c r="AB85" s="99"/>
      <c r="AC85" s="215"/>
      <c r="AD85" s="152"/>
      <c r="AE85" s="215"/>
      <c r="AF85" s="154"/>
    </row>
    <row r="86" spans="2:32" ht="18" customHeight="1">
      <c r="B86" s="8"/>
      <c r="C86" s="5"/>
      <c r="D86" s="5"/>
      <c r="E86" s="480"/>
      <c r="F86" s="587"/>
      <c r="G86" s="535"/>
      <c r="H86" s="7"/>
      <c r="I86" s="3"/>
      <c r="J86" s="8"/>
      <c r="K86" s="5"/>
      <c r="L86" s="5"/>
      <c r="M86" s="5"/>
      <c r="N86" s="480"/>
      <c r="O86" s="554"/>
      <c r="P86" s="505"/>
      <c r="Q86" s="505"/>
      <c r="R86" s="291" t="str">
        <f t="shared" si="18"/>
        <v/>
      </c>
      <c r="S86" s="285" t="str">
        <f t="shared" si="19"/>
        <v/>
      </c>
      <c r="T86" s="467"/>
      <c r="V86" s="215"/>
      <c r="W86" s="3"/>
      <c r="X86" s="46"/>
      <c r="Y86" s="49"/>
      <c r="Z86" s="49"/>
      <c r="AA86" s="49"/>
      <c r="AB86" s="99"/>
      <c r="AC86" s="215"/>
      <c r="AD86" s="152"/>
      <c r="AE86" s="215"/>
      <c r="AF86" s="154"/>
    </row>
    <row r="87" spans="2:32" ht="18" customHeight="1">
      <c r="B87" s="8"/>
      <c r="C87" s="5"/>
      <c r="D87" s="5"/>
      <c r="E87" s="480"/>
      <c r="F87" s="587"/>
      <c r="G87" s="535"/>
      <c r="H87" s="7"/>
      <c r="I87" s="3"/>
      <c r="J87" s="8"/>
      <c r="K87" s="5"/>
      <c r="L87" s="5"/>
      <c r="M87" s="5"/>
      <c r="N87" s="480"/>
      <c r="O87" s="554"/>
      <c r="P87" s="505"/>
      <c r="Q87" s="505"/>
      <c r="R87" s="291" t="str">
        <f t="shared" si="18"/>
        <v/>
      </c>
      <c r="S87" s="285" t="str">
        <f t="shared" si="19"/>
        <v/>
      </c>
      <c r="T87" s="467"/>
      <c r="V87" s="215"/>
      <c r="W87" s="3"/>
      <c r="X87" s="46"/>
      <c r="Y87" s="49"/>
      <c r="Z87" s="49"/>
      <c r="AA87" s="49"/>
      <c r="AB87" s="99"/>
      <c r="AC87" s="215"/>
      <c r="AD87" s="152"/>
      <c r="AE87" s="215"/>
      <c r="AF87" s="154"/>
    </row>
    <row r="88" spans="2:32" ht="18" customHeight="1">
      <c r="B88" s="8"/>
      <c r="C88" s="5"/>
      <c r="D88" s="5"/>
      <c r="E88" s="480"/>
      <c r="F88" s="587"/>
      <c r="G88" s="535"/>
      <c r="H88" s="7"/>
      <c r="I88" s="3"/>
      <c r="J88" s="8"/>
      <c r="K88" s="5"/>
      <c r="L88" s="5"/>
      <c r="M88" s="5"/>
      <c r="N88" s="480"/>
      <c r="O88" s="554"/>
      <c r="P88" s="505"/>
      <c r="Q88" s="505"/>
      <c r="R88" s="291" t="str">
        <f t="shared" si="18"/>
        <v/>
      </c>
      <c r="S88" s="285" t="str">
        <f t="shared" si="19"/>
        <v/>
      </c>
      <c r="T88" s="467"/>
      <c r="V88" s="215"/>
      <c r="W88" s="3"/>
      <c r="X88" s="46"/>
      <c r="Y88" s="49"/>
      <c r="Z88" s="49"/>
      <c r="AA88" s="49"/>
      <c r="AB88" s="99"/>
      <c r="AC88" s="215"/>
      <c r="AD88" s="152"/>
      <c r="AE88" s="215"/>
      <c r="AF88" s="154"/>
    </row>
    <row r="89" spans="2:32" ht="18" customHeight="1">
      <c r="B89" s="8"/>
      <c r="C89" s="5"/>
      <c r="D89" s="5"/>
      <c r="E89" s="480"/>
      <c r="F89" s="587"/>
      <c r="G89" s="535"/>
      <c r="H89" s="7"/>
      <c r="I89" s="3"/>
      <c r="J89" s="8"/>
      <c r="K89" s="5"/>
      <c r="L89" s="5"/>
      <c r="M89" s="5"/>
      <c r="N89" s="480"/>
      <c r="O89" s="554"/>
      <c r="P89" s="505"/>
      <c r="Q89" s="505"/>
      <c r="R89" s="291" t="str">
        <f t="shared" si="18"/>
        <v/>
      </c>
      <c r="S89" s="285" t="str">
        <f t="shared" si="19"/>
        <v/>
      </c>
      <c r="T89" s="467"/>
      <c r="V89" s="215"/>
      <c r="W89" s="3"/>
      <c r="X89" s="46"/>
      <c r="Y89" s="49"/>
      <c r="Z89" s="49"/>
      <c r="AA89" s="49"/>
      <c r="AB89" s="99"/>
      <c r="AC89" s="215"/>
      <c r="AD89" s="152"/>
      <c r="AE89" s="215"/>
      <c r="AF89" s="154"/>
    </row>
    <row r="90" spans="2:32" ht="18" customHeight="1">
      <c r="B90" s="8"/>
      <c r="C90" s="5"/>
      <c r="D90" s="5"/>
      <c r="E90" s="480"/>
      <c r="F90" s="587"/>
      <c r="G90" s="535"/>
      <c r="H90" s="7"/>
      <c r="I90" s="3"/>
      <c r="J90" s="8"/>
      <c r="K90" s="5"/>
      <c r="L90" s="5"/>
      <c r="M90" s="5"/>
      <c r="N90" s="480"/>
      <c r="O90" s="554"/>
      <c r="P90" s="505"/>
      <c r="Q90" s="505"/>
      <c r="R90" s="291" t="str">
        <f t="shared" si="18"/>
        <v/>
      </c>
      <c r="S90" s="285" t="str">
        <f t="shared" si="19"/>
        <v/>
      </c>
      <c r="T90" s="467"/>
      <c r="V90" s="215"/>
      <c r="W90" s="3"/>
      <c r="X90" s="46"/>
      <c r="Y90" s="49"/>
      <c r="Z90" s="49"/>
      <c r="AA90" s="49"/>
      <c r="AB90" s="99"/>
      <c r="AC90" s="215"/>
      <c r="AD90" s="152"/>
      <c r="AE90" s="215"/>
      <c r="AF90" s="154"/>
    </row>
    <row r="91" spans="2:32" ht="18" customHeight="1">
      <c r="B91" s="8"/>
      <c r="C91" s="5"/>
      <c r="D91" s="5"/>
      <c r="E91" s="480"/>
      <c r="F91" s="587"/>
      <c r="G91" s="535"/>
      <c r="H91" s="7"/>
      <c r="I91" s="3"/>
      <c r="J91" s="8"/>
      <c r="K91" s="5"/>
      <c r="L91" s="5"/>
      <c r="M91" s="5"/>
      <c r="N91" s="480"/>
      <c r="O91" s="554"/>
      <c r="P91" s="505"/>
      <c r="Q91" s="505"/>
      <c r="R91" s="291" t="str">
        <f t="shared" si="18"/>
        <v/>
      </c>
      <c r="S91" s="285" t="str">
        <f t="shared" si="19"/>
        <v/>
      </c>
      <c r="T91" s="467"/>
      <c r="V91" s="215"/>
      <c r="W91" s="3"/>
      <c r="X91" s="46"/>
      <c r="Y91" s="49"/>
      <c r="Z91" s="49"/>
      <c r="AA91" s="49"/>
      <c r="AB91" s="99"/>
      <c r="AC91" s="215"/>
      <c r="AD91" s="152"/>
      <c r="AE91" s="215"/>
      <c r="AF91" s="154"/>
    </row>
    <row r="92" spans="2:32" ht="18" customHeight="1">
      <c r="B92" s="8"/>
      <c r="C92" s="5"/>
      <c r="D92" s="5"/>
      <c r="E92" s="480"/>
      <c r="F92" s="587"/>
      <c r="G92" s="535"/>
      <c r="H92" s="7"/>
      <c r="I92" s="3"/>
      <c r="J92" s="8"/>
      <c r="K92" s="5"/>
      <c r="L92" s="5"/>
      <c r="M92" s="5"/>
      <c r="N92" s="480"/>
      <c r="O92" s="554"/>
      <c r="P92" s="505"/>
      <c r="Q92" s="505"/>
      <c r="R92" s="291" t="str">
        <f t="shared" si="18"/>
        <v/>
      </c>
      <c r="S92" s="285" t="str">
        <f t="shared" si="19"/>
        <v/>
      </c>
      <c r="T92" s="467"/>
      <c r="V92" s="215"/>
      <c r="W92" s="3"/>
      <c r="X92" s="46"/>
      <c r="Y92" s="49"/>
      <c r="Z92" s="49"/>
      <c r="AA92" s="49"/>
      <c r="AB92" s="99"/>
      <c r="AC92" s="215"/>
      <c r="AD92" s="152"/>
      <c r="AE92" s="215"/>
      <c r="AF92" s="154"/>
    </row>
    <row r="93" spans="2:32" ht="18" customHeight="1">
      <c r="B93" s="8"/>
      <c r="C93" s="5"/>
      <c r="D93" s="5"/>
      <c r="E93" s="480"/>
      <c r="F93" s="587"/>
      <c r="G93" s="535"/>
      <c r="H93" s="7"/>
      <c r="I93" s="3"/>
      <c r="J93" s="8"/>
      <c r="K93" s="5"/>
      <c r="L93" s="5"/>
      <c r="M93" s="5"/>
      <c r="N93" s="480"/>
      <c r="O93" s="554"/>
      <c r="P93" s="505"/>
      <c r="Q93" s="505"/>
      <c r="R93" s="291" t="str">
        <f t="shared" si="18"/>
        <v/>
      </c>
      <c r="S93" s="285" t="str">
        <f t="shared" si="19"/>
        <v/>
      </c>
      <c r="T93" s="467"/>
      <c r="V93" s="215"/>
      <c r="W93" s="3"/>
      <c r="X93" s="46"/>
      <c r="Y93" s="49"/>
      <c r="Z93" s="49"/>
      <c r="AA93" s="49"/>
      <c r="AB93" s="99"/>
      <c r="AC93" s="215"/>
      <c r="AD93" s="152"/>
      <c r="AE93" s="215"/>
      <c r="AF93" s="154"/>
    </row>
    <row r="94" spans="2:32" ht="18" customHeight="1">
      <c r="B94" s="8"/>
      <c r="C94" s="5"/>
      <c r="D94" s="5"/>
      <c r="E94" s="480"/>
      <c r="F94" s="587"/>
      <c r="G94" s="535"/>
      <c r="H94" s="7"/>
      <c r="I94" s="3"/>
      <c r="J94" s="8"/>
      <c r="K94" s="5"/>
      <c r="L94" s="5"/>
      <c r="M94" s="5"/>
      <c r="N94" s="480"/>
      <c r="O94" s="554"/>
      <c r="P94" s="505"/>
      <c r="Q94" s="505"/>
      <c r="R94" s="291" t="str">
        <f t="shared" si="18"/>
        <v/>
      </c>
      <c r="S94" s="285" t="str">
        <f t="shared" si="19"/>
        <v/>
      </c>
      <c r="T94" s="467"/>
      <c r="V94" s="215"/>
      <c r="W94" s="3"/>
      <c r="X94" s="46"/>
      <c r="Y94" s="49"/>
      <c r="Z94" s="49"/>
      <c r="AA94" s="49"/>
      <c r="AB94" s="99"/>
      <c r="AC94" s="215"/>
      <c r="AD94" s="152"/>
      <c r="AE94" s="215"/>
      <c r="AF94" s="154"/>
    </row>
    <row r="95" spans="2:32" ht="18" customHeight="1">
      <c r="B95" s="8"/>
      <c r="C95" s="5"/>
      <c r="D95" s="5"/>
      <c r="E95" s="480"/>
      <c r="F95" s="587"/>
      <c r="G95" s="535"/>
      <c r="H95" s="7"/>
      <c r="I95" s="3"/>
      <c r="J95" s="8"/>
      <c r="K95" s="5"/>
      <c r="L95" s="5"/>
      <c r="M95" s="5"/>
      <c r="N95" s="480"/>
      <c r="O95" s="554"/>
      <c r="P95" s="505"/>
      <c r="Q95" s="505"/>
      <c r="R95" s="291" t="str">
        <f t="shared" si="18"/>
        <v/>
      </c>
      <c r="S95" s="285" t="str">
        <f t="shared" si="19"/>
        <v/>
      </c>
      <c r="T95" s="467"/>
      <c r="V95" s="215"/>
      <c r="W95" s="3"/>
      <c r="X95" s="46"/>
      <c r="Y95" s="49"/>
      <c r="Z95" s="49"/>
      <c r="AA95" s="49"/>
      <c r="AB95" s="99"/>
      <c r="AC95" s="215"/>
      <c r="AD95" s="152"/>
      <c r="AE95" s="215"/>
      <c r="AF95" s="154"/>
    </row>
    <row r="96" spans="2:32" ht="18" customHeight="1">
      <c r="B96" s="8"/>
      <c r="C96" s="5"/>
      <c r="D96" s="5"/>
      <c r="E96" s="480"/>
      <c r="F96" s="587"/>
      <c r="G96" s="535"/>
      <c r="H96" s="7"/>
      <c r="I96" s="3"/>
      <c r="J96" s="8"/>
      <c r="K96" s="5"/>
      <c r="L96" s="5"/>
      <c r="M96" s="5"/>
      <c r="N96" s="480"/>
      <c r="O96" s="554"/>
      <c r="P96" s="505"/>
      <c r="Q96" s="505"/>
      <c r="R96" s="291" t="str">
        <f t="shared" si="18"/>
        <v/>
      </c>
      <c r="S96" s="285" t="str">
        <f t="shared" si="19"/>
        <v/>
      </c>
      <c r="T96" s="467"/>
      <c r="V96" s="215"/>
      <c r="W96" s="3"/>
      <c r="X96" s="46"/>
      <c r="Y96" s="49"/>
      <c r="Z96" s="49"/>
      <c r="AA96" s="49"/>
      <c r="AB96" s="99"/>
      <c r="AC96" s="215"/>
      <c r="AD96" s="152"/>
      <c r="AE96" s="215"/>
      <c r="AF96" s="154"/>
    </row>
    <row r="97" spans="2:32" ht="18" customHeight="1">
      <c r="B97" s="8"/>
      <c r="C97" s="5"/>
      <c r="D97" s="5"/>
      <c r="E97" s="480"/>
      <c r="F97" s="587"/>
      <c r="G97" s="535"/>
      <c r="H97" s="7"/>
      <c r="I97" s="3"/>
      <c r="J97" s="8"/>
      <c r="K97" s="5"/>
      <c r="L97" s="5"/>
      <c r="M97" s="5"/>
      <c r="N97" s="480"/>
      <c r="O97" s="554"/>
      <c r="P97" s="505"/>
      <c r="Q97" s="505"/>
      <c r="R97" s="291" t="str">
        <f t="shared" si="18"/>
        <v/>
      </c>
      <c r="S97" s="285" t="str">
        <f t="shared" si="19"/>
        <v/>
      </c>
      <c r="T97" s="467"/>
      <c r="V97" s="215"/>
      <c r="W97" s="3"/>
      <c r="X97" s="46"/>
      <c r="Y97" s="49"/>
      <c r="Z97" s="49"/>
      <c r="AA97" s="49"/>
      <c r="AB97" s="99"/>
      <c r="AC97" s="215"/>
      <c r="AD97" s="152"/>
      <c r="AE97" s="215"/>
      <c r="AF97" s="154"/>
    </row>
    <row r="98" spans="2:32" ht="18" customHeight="1">
      <c r="B98" s="8"/>
      <c r="C98" s="5"/>
      <c r="D98" s="5"/>
      <c r="E98" s="480"/>
      <c r="F98" s="587"/>
      <c r="G98" s="535"/>
      <c r="H98" s="7"/>
      <c r="I98" s="3"/>
      <c r="J98" s="8"/>
      <c r="K98" s="5"/>
      <c r="L98" s="5"/>
      <c r="M98" s="5"/>
      <c r="N98" s="480"/>
      <c r="O98" s="554"/>
      <c r="P98" s="505"/>
      <c r="Q98" s="505"/>
      <c r="R98" s="291" t="str">
        <f t="shared" si="18"/>
        <v/>
      </c>
      <c r="S98" s="285" t="str">
        <f t="shared" si="19"/>
        <v/>
      </c>
      <c r="T98" s="467"/>
      <c r="V98" s="215"/>
      <c r="W98" s="3"/>
      <c r="X98" s="46"/>
      <c r="Y98" s="49"/>
      <c r="Z98" s="49"/>
      <c r="AA98" s="49"/>
      <c r="AB98" s="99"/>
      <c r="AC98" s="215"/>
      <c r="AD98" s="152"/>
      <c r="AE98" s="215"/>
      <c r="AF98" s="154"/>
    </row>
    <row r="99" spans="2:32" ht="18" customHeight="1">
      <c r="B99" s="8"/>
      <c r="C99" s="5"/>
      <c r="D99" s="5"/>
      <c r="E99" s="480"/>
      <c r="F99" s="587"/>
      <c r="G99" s="535"/>
      <c r="H99" s="7"/>
      <c r="I99" s="3"/>
      <c r="J99" s="8"/>
      <c r="K99" s="5"/>
      <c r="L99" s="5"/>
      <c r="M99" s="5"/>
      <c r="N99" s="480"/>
      <c r="O99" s="554"/>
      <c r="P99" s="505"/>
      <c r="Q99" s="505"/>
      <c r="R99" s="291" t="str">
        <f t="shared" si="18"/>
        <v/>
      </c>
      <c r="S99" s="285" t="str">
        <f t="shared" si="19"/>
        <v/>
      </c>
      <c r="T99" s="467"/>
      <c r="V99" s="215"/>
      <c r="W99" s="3"/>
      <c r="X99" s="46"/>
      <c r="Y99" s="49"/>
      <c r="Z99" s="49"/>
      <c r="AA99" s="49"/>
      <c r="AB99" s="99"/>
      <c r="AC99" s="215"/>
      <c r="AD99" s="152"/>
      <c r="AE99" s="215"/>
      <c r="AF99" s="154"/>
    </row>
    <row r="100" spans="2:32" ht="18" customHeight="1">
      <c r="B100" s="8"/>
      <c r="C100" s="5"/>
      <c r="D100" s="5"/>
      <c r="E100" s="480"/>
      <c r="F100" s="587"/>
      <c r="G100" s="535"/>
      <c r="H100" s="7"/>
      <c r="I100" s="3"/>
      <c r="J100" s="8"/>
      <c r="K100" s="5"/>
      <c r="L100" s="5"/>
      <c r="M100" s="5"/>
      <c r="N100" s="480"/>
      <c r="O100" s="554"/>
      <c r="P100" s="505"/>
      <c r="Q100" s="505"/>
      <c r="R100" s="291" t="str">
        <f t="shared" si="18"/>
        <v/>
      </c>
      <c r="S100" s="285" t="str">
        <f t="shared" si="19"/>
        <v/>
      </c>
      <c r="T100" s="467"/>
      <c r="V100" s="215"/>
      <c r="W100" s="3"/>
      <c r="X100" s="46"/>
      <c r="Y100" s="49"/>
      <c r="Z100" s="49"/>
      <c r="AA100" s="49"/>
      <c r="AB100" s="99"/>
      <c r="AC100" s="215"/>
      <c r="AD100" s="152"/>
      <c r="AE100" s="215"/>
      <c r="AF100" s="154"/>
    </row>
    <row r="101" spans="2:32" ht="18" customHeight="1">
      <c r="B101" s="8"/>
      <c r="C101" s="5"/>
      <c r="D101" s="5"/>
      <c r="E101" s="480"/>
      <c r="F101" s="587"/>
      <c r="G101" s="535"/>
      <c r="H101" s="7"/>
      <c r="I101" s="3"/>
      <c r="J101" s="8"/>
      <c r="K101" s="5"/>
      <c r="L101" s="5"/>
      <c r="M101" s="5"/>
      <c r="N101" s="480"/>
      <c r="O101" s="554"/>
      <c r="P101" s="505"/>
      <c r="Q101" s="505"/>
      <c r="R101" s="291" t="str">
        <f t="shared" si="18"/>
        <v/>
      </c>
      <c r="S101" s="285" t="str">
        <f t="shared" si="19"/>
        <v/>
      </c>
      <c r="T101" s="467"/>
      <c r="V101" s="215"/>
      <c r="W101" s="3"/>
      <c r="X101" s="46"/>
      <c r="Y101" s="49"/>
      <c r="Z101" s="49"/>
      <c r="AA101" s="49"/>
      <c r="AB101" s="99"/>
      <c r="AC101" s="215"/>
      <c r="AD101" s="152"/>
      <c r="AE101" s="215"/>
      <c r="AF101" s="154"/>
    </row>
    <row r="102" spans="2:32" ht="18" customHeight="1">
      <c r="B102" s="8"/>
      <c r="C102" s="5"/>
      <c r="D102" s="5"/>
      <c r="E102" s="480"/>
      <c r="F102" s="587"/>
      <c r="G102" s="535"/>
      <c r="H102" s="7"/>
      <c r="I102" s="3"/>
      <c r="J102" s="8"/>
      <c r="K102" s="5"/>
      <c r="L102" s="5"/>
      <c r="M102" s="5"/>
      <c r="N102" s="480"/>
      <c r="O102" s="554"/>
      <c r="P102" s="505"/>
      <c r="Q102" s="505"/>
      <c r="R102" s="291" t="str">
        <f t="shared" si="18"/>
        <v/>
      </c>
      <c r="S102" s="285" t="str">
        <f t="shared" si="19"/>
        <v/>
      </c>
      <c r="T102" s="467"/>
      <c r="V102" s="215"/>
      <c r="W102" s="3"/>
      <c r="X102" s="46"/>
      <c r="Y102" s="49"/>
      <c r="Z102" s="49"/>
      <c r="AA102" s="49"/>
      <c r="AB102" s="99"/>
      <c r="AC102" s="215"/>
      <c r="AD102" s="152"/>
      <c r="AE102" s="215"/>
      <c r="AF102" s="154"/>
    </row>
    <row r="103" spans="2:32" ht="18" customHeight="1">
      <c r="B103" s="4"/>
      <c r="C103" s="5"/>
      <c r="D103" s="5"/>
      <c r="E103" s="480"/>
      <c r="F103" s="587"/>
      <c r="G103" s="535"/>
      <c r="H103" s="7"/>
      <c r="I103" s="3"/>
      <c r="J103" s="8"/>
      <c r="K103" s="5"/>
      <c r="L103" s="5"/>
      <c r="M103" s="5"/>
      <c r="N103" s="480"/>
      <c r="O103" s="554"/>
      <c r="P103" s="505"/>
      <c r="Q103" s="505"/>
      <c r="R103" s="291" t="str">
        <f t="shared" si="18"/>
        <v/>
      </c>
      <c r="S103" s="285" t="str">
        <f t="shared" si="19"/>
        <v/>
      </c>
      <c r="T103" s="467"/>
      <c r="V103" s="215"/>
      <c r="W103" s="3"/>
      <c r="X103" s="46"/>
      <c r="Y103" s="49"/>
      <c r="Z103" s="49"/>
      <c r="AA103" s="49"/>
      <c r="AB103" s="99"/>
      <c r="AC103" s="215"/>
      <c r="AD103" s="152"/>
      <c r="AE103" s="215"/>
      <c r="AF103" s="154"/>
    </row>
    <row r="104" spans="2:32" ht="18" customHeight="1">
      <c r="B104" s="4"/>
      <c r="C104" s="5"/>
      <c r="D104" s="5"/>
      <c r="E104" s="480"/>
      <c r="F104" s="587"/>
      <c r="G104" s="535"/>
      <c r="H104" s="7"/>
      <c r="I104" s="3"/>
      <c r="J104" s="8"/>
      <c r="K104" s="5"/>
      <c r="L104" s="5"/>
      <c r="M104" s="5"/>
      <c r="N104" s="480"/>
      <c r="O104" s="554"/>
      <c r="P104" s="505"/>
      <c r="Q104" s="505"/>
      <c r="R104" s="291" t="str">
        <f t="shared" si="18"/>
        <v/>
      </c>
      <c r="S104" s="285" t="str">
        <f t="shared" si="19"/>
        <v/>
      </c>
      <c r="T104" s="467"/>
      <c r="V104" s="215"/>
      <c r="W104" s="3"/>
      <c r="X104" s="46"/>
      <c r="Y104" s="49"/>
      <c r="Z104" s="49"/>
      <c r="AA104" s="49"/>
      <c r="AB104" s="99"/>
      <c r="AC104" s="215"/>
      <c r="AD104" s="152"/>
      <c r="AE104" s="215"/>
      <c r="AF104" s="154"/>
    </row>
    <row r="105" spans="2:32" ht="18" customHeight="1">
      <c r="B105" s="4"/>
      <c r="C105" s="5"/>
      <c r="D105" s="5"/>
      <c r="E105" s="480"/>
      <c r="F105" s="587"/>
      <c r="G105" s="535"/>
      <c r="H105" s="7"/>
      <c r="I105" s="3"/>
      <c r="J105" s="8"/>
      <c r="K105" s="5"/>
      <c r="L105" s="5"/>
      <c r="M105" s="5"/>
      <c r="N105" s="480"/>
      <c r="O105" s="554"/>
      <c r="P105" s="505"/>
      <c r="Q105" s="505"/>
      <c r="R105" s="291" t="str">
        <f t="shared" si="18"/>
        <v/>
      </c>
      <c r="S105" s="285" t="str">
        <f t="shared" si="19"/>
        <v/>
      </c>
      <c r="T105" s="467"/>
      <c r="V105" s="215"/>
      <c r="W105" s="3"/>
      <c r="X105" s="46"/>
      <c r="Y105" s="49"/>
      <c r="Z105" s="49"/>
      <c r="AA105" s="49"/>
      <c r="AB105" s="99"/>
      <c r="AC105" s="215"/>
      <c r="AD105" s="152"/>
      <c r="AE105" s="215"/>
      <c r="AF105" s="154"/>
    </row>
    <row r="106" spans="2:32" ht="18" customHeight="1">
      <c r="B106" s="4"/>
      <c r="C106" s="5"/>
      <c r="D106" s="5"/>
      <c r="E106" s="480"/>
      <c r="F106" s="587"/>
      <c r="G106" s="535"/>
      <c r="H106" s="7"/>
      <c r="I106" s="3"/>
      <c r="J106" s="8"/>
      <c r="K106" s="5"/>
      <c r="L106" s="5"/>
      <c r="M106" s="5"/>
      <c r="N106" s="480"/>
      <c r="O106" s="554"/>
      <c r="P106" s="505"/>
      <c r="Q106" s="505"/>
      <c r="R106" s="291" t="str">
        <f t="shared" si="18"/>
        <v/>
      </c>
      <c r="S106" s="285" t="str">
        <f t="shared" si="19"/>
        <v/>
      </c>
      <c r="T106" s="467"/>
      <c r="V106" s="215"/>
      <c r="W106" s="3"/>
      <c r="X106" s="46"/>
      <c r="Y106" s="49"/>
      <c r="Z106" s="49"/>
      <c r="AA106" s="49"/>
      <c r="AB106" s="99"/>
      <c r="AC106" s="215"/>
      <c r="AD106" s="152"/>
      <c r="AE106" s="215"/>
      <c r="AF106" s="154"/>
    </row>
    <row r="107" spans="2:32" ht="18" customHeight="1">
      <c r="B107" s="4"/>
      <c r="C107" s="5"/>
      <c r="D107" s="5"/>
      <c r="E107" s="480"/>
      <c r="F107" s="587"/>
      <c r="G107" s="535"/>
      <c r="H107" s="7"/>
      <c r="I107" s="3"/>
      <c r="J107" s="8"/>
      <c r="K107" s="5"/>
      <c r="L107" s="5"/>
      <c r="M107" s="5"/>
      <c r="N107" s="480"/>
      <c r="O107" s="554"/>
      <c r="P107" s="505"/>
      <c r="Q107" s="505"/>
      <c r="R107" s="291" t="str">
        <f t="shared" si="18"/>
        <v/>
      </c>
      <c r="S107" s="285" t="str">
        <f t="shared" si="19"/>
        <v/>
      </c>
      <c r="T107" s="467"/>
      <c r="V107" s="215"/>
      <c r="W107" s="3"/>
      <c r="X107" s="46"/>
      <c r="Y107" s="49"/>
      <c r="Z107" s="49"/>
      <c r="AA107" s="49"/>
      <c r="AB107" s="99"/>
      <c r="AC107" s="215"/>
      <c r="AD107" s="152"/>
      <c r="AE107" s="215"/>
      <c r="AF107" s="154"/>
    </row>
    <row r="108" spans="2:32" ht="18" customHeight="1">
      <c r="B108" s="4"/>
      <c r="C108" s="5"/>
      <c r="D108" s="5"/>
      <c r="E108" s="480"/>
      <c r="F108" s="587"/>
      <c r="G108" s="535"/>
      <c r="H108" s="7"/>
      <c r="I108" s="3"/>
      <c r="J108" s="8"/>
      <c r="K108" s="5"/>
      <c r="L108" s="5"/>
      <c r="M108" s="5"/>
      <c r="N108" s="480"/>
      <c r="O108" s="554"/>
      <c r="P108" s="505"/>
      <c r="Q108" s="505"/>
      <c r="R108" s="291" t="str">
        <f t="shared" si="18"/>
        <v/>
      </c>
      <c r="S108" s="285" t="str">
        <f t="shared" si="19"/>
        <v/>
      </c>
      <c r="T108" s="467"/>
      <c r="V108" s="215"/>
      <c r="W108" s="3"/>
      <c r="X108" s="46"/>
      <c r="Y108" s="49"/>
      <c r="Z108" s="49"/>
      <c r="AA108" s="49"/>
      <c r="AB108" s="99"/>
      <c r="AC108" s="215"/>
      <c r="AD108" s="152"/>
      <c r="AE108" s="215"/>
      <c r="AF108" s="154"/>
    </row>
    <row r="109" spans="2:32" ht="18" customHeight="1">
      <c r="B109" s="4"/>
      <c r="C109" s="5"/>
      <c r="D109" s="5"/>
      <c r="E109" s="480"/>
      <c r="F109" s="587"/>
      <c r="G109" s="535"/>
      <c r="H109" s="7"/>
      <c r="I109" s="3"/>
      <c r="J109" s="8"/>
      <c r="K109" s="5"/>
      <c r="L109" s="5"/>
      <c r="M109" s="5"/>
      <c r="N109" s="480"/>
      <c r="O109" s="554"/>
      <c r="P109" s="505"/>
      <c r="Q109" s="505"/>
      <c r="R109" s="291" t="str">
        <f t="shared" si="18"/>
        <v/>
      </c>
      <c r="S109" s="285" t="str">
        <f t="shared" si="19"/>
        <v/>
      </c>
      <c r="T109" s="467"/>
      <c r="V109" s="215"/>
      <c r="W109" s="3"/>
      <c r="X109" s="46"/>
      <c r="Y109" s="49"/>
      <c r="Z109" s="49"/>
      <c r="AA109" s="49"/>
      <c r="AB109" s="99"/>
      <c r="AC109" s="215"/>
      <c r="AD109" s="152"/>
      <c r="AE109" s="215"/>
      <c r="AF109" s="154"/>
    </row>
    <row r="110" spans="2:32" ht="18" customHeight="1">
      <c r="B110" s="4"/>
      <c r="C110" s="5"/>
      <c r="D110" s="5"/>
      <c r="E110" s="480"/>
      <c r="F110" s="587"/>
      <c r="G110" s="535"/>
      <c r="H110" s="7"/>
      <c r="I110" s="3"/>
      <c r="J110" s="8"/>
      <c r="K110" s="5"/>
      <c r="L110" s="5"/>
      <c r="M110" s="5"/>
      <c r="N110" s="480"/>
      <c r="O110" s="554"/>
      <c r="P110" s="505"/>
      <c r="Q110" s="505"/>
      <c r="R110" s="291" t="str">
        <f t="shared" si="18"/>
        <v/>
      </c>
      <c r="S110" s="285" t="str">
        <f t="shared" si="19"/>
        <v/>
      </c>
      <c r="T110" s="467"/>
      <c r="V110" s="215"/>
      <c r="W110" s="3"/>
      <c r="X110" s="46"/>
      <c r="Y110" s="49"/>
      <c r="Z110" s="49"/>
      <c r="AA110" s="49"/>
      <c r="AB110" s="99"/>
      <c r="AC110" s="215"/>
      <c r="AD110" s="152"/>
      <c r="AE110" s="215"/>
      <c r="AF110" s="154"/>
    </row>
    <row r="111" spans="2:32" ht="18" customHeight="1">
      <c r="B111" s="4"/>
      <c r="C111" s="5"/>
      <c r="D111" s="5"/>
      <c r="E111" s="480"/>
      <c r="F111" s="587"/>
      <c r="G111" s="535"/>
      <c r="H111" s="7"/>
      <c r="I111" s="3"/>
      <c r="J111" s="8"/>
      <c r="K111" s="5"/>
      <c r="L111" s="5"/>
      <c r="M111" s="5"/>
      <c r="N111" s="480"/>
      <c r="O111" s="554"/>
      <c r="P111" s="505"/>
      <c r="Q111" s="505"/>
      <c r="R111" s="291" t="str">
        <f t="shared" si="18"/>
        <v/>
      </c>
      <c r="S111" s="285" t="str">
        <f t="shared" si="19"/>
        <v/>
      </c>
      <c r="T111" s="467"/>
      <c r="V111" s="215"/>
      <c r="W111" s="3"/>
      <c r="X111" s="46"/>
      <c r="Y111" s="49"/>
      <c r="Z111" s="49"/>
      <c r="AA111" s="49"/>
      <c r="AB111" s="99"/>
      <c r="AC111" s="215"/>
      <c r="AD111" s="152"/>
      <c r="AE111" s="215"/>
      <c r="AF111" s="154"/>
    </row>
    <row r="112" spans="2:32" ht="18" customHeight="1">
      <c r="B112" s="4"/>
      <c r="C112" s="5"/>
      <c r="D112" s="5"/>
      <c r="E112" s="480"/>
      <c r="F112" s="587"/>
      <c r="G112" s="535"/>
      <c r="H112" s="7"/>
      <c r="I112" s="3"/>
      <c r="J112" s="8"/>
      <c r="K112" s="5"/>
      <c r="L112" s="5"/>
      <c r="M112" s="5"/>
      <c r="N112" s="480"/>
      <c r="O112" s="554"/>
      <c r="P112" s="505"/>
      <c r="Q112" s="505"/>
      <c r="R112" s="291" t="str">
        <f t="shared" si="18"/>
        <v/>
      </c>
      <c r="S112" s="285" t="str">
        <f t="shared" si="19"/>
        <v/>
      </c>
      <c r="T112" s="467"/>
      <c r="V112" s="215"/>
      <c r="W112" s="3"/>
      <c r="X112" s="46"/>
      <c r="Y112" s="49"/>
      <c r="Z112" s="49"/>
      <c r="AA112" s="49"/>
      <c r="AB112" s="99"/>
      <c r="AC112" s="215"/>
      <c r="AD112" s="152"/>
      <c r="AE112" s="215"/>
      <c r="AF112" s="154"/>
    </row>
    <row r="113" spans="2:32" ht="18" customHeight="1">
      <c r="B113" s="4"/>
      <c r="C113" s="5"/>
      <c r="D113" s="5"/>
      <c r="E113" s="480"/>
      <c r="F113" s="587"/>
      <c r="G113" s="535"/>
      <c r="H113" s="7"/>
      <c r="I113" s="3"/>
      <c r="J113" s="8"/>
      <c r="K113" s="5"/>
      <c r="L113" s="5"/>
      <c r="M113" s="5"/>
      <c r="N113" s="480"/>
      <c r="O113" s="554"/>
      <c r="P113" s="505"/>
      <c r="Q113" s="505"/>
      <c r="R113" s="291" t="str">
        <f t="shared" si="18"/>
        <v/>
      </c>
      <c r="S113" s="285" t="str">
        <f t="shared" si="19"/>
        <v/>
      </c>
      <c r="T113" s="467"/>
      <c r="V113" s="215"/>
      <c r="W113" s="3"/>
      <c r="X113" s="46"/>
      <c r="Y113" s="49"/>
      <c r="Z113" s="49"/>
      <c r="AA113" s="49"/>
      <c r="AB113" s="99"/>
      <c r="AC113" s="215"/>
      <c r="AD113" s="152"/>
      <c r="AE113" s="215"/>
      <c r="AF113" s="154"/>
    </row>
    <row r="114" spans="2:32" ht="18" customHeight="1">
      <c r="B114" s="4"/>
      <c r="C114" s="5"/>
      <c r="D114" s="5"/>
      <c r="E114" s="480"/>
      <c r="F114" s="587"/>
      <c r="G114" s="535"/>
      <c r="H114" s="7"/>
      <c r="I114" s="3"/>
      <c r="J114" s="8"/>
      <c r="K114" s="5"/>
      <c r="L114" s="5"/>
      <c r="M114" s="5"/>
      <c r="N114" s="480"/>
      <c r="O114" s="554"/>
      <c r="P114" s="505"/>
      <c r="Q114" s="505"/>
      <c r="R114" s="291" t="str">
        <f t="shared" si="18"/>
        <v/>
      </c>
      <c r="S114" s="285" t="str">
        <f t="shared" si="19"/>
        <v/>
      </c>
      <c r="T114" s="467"/>
      <c r="V114" s="215"/>
      <c r="W114" s="3"/>
      <c r="X114" s="46"/>
      <c r="Y114" s="49"/>
      <c r="Z114" s="49"/>
      <c r="AA114" s="49"/>
      <c r="AB114" s="99"/>
      <c r="AC114" s="215"/>
      <c r="AD114" s="152"/>
      <c r="AE114" s="215"/>
      <c r="AF114" s="154"/>
    </row>
    <row r="115" spans="2:32" ht="18" customHeight="1">
      <c r="B115" s="4"/>
      <c r="C115" s="5"/>
      <c r="D115" s="5"/>
      <c r="E115" s="480"/>
      <c r="F115" s="587"/>
      <c r="G115" s="535"/>
      <c r="H115" s="7"/>
      <c r="I115" s="3"/>
      <c r="J115" s="8"/>
      <c r="K115" s="5"/>
      <c r="L115" s="5"/>
      <c r="M115" s="5"/>
      <c r="N115" s="480"/>
      <c r="O115" s="554"/>
      <c r="P115" s="505"/>
      <c r="Q115" s="505"/>
      <c r="R115" s="291" t="str">
        <f t="shared" si="18"/>
        <v/>
      </c>
      <c r="S115" s="285" t="str">
        <f t="shared" si="19"/>
        <v/>
      </c>
      <c r="T115" s="467"/>
      <c r="V115" s="215"/>
      <c r="W115" s="3"/>
      <c r="X115" s="46"/>
      <c r="Y115" s="49"/>
      <c r="Z115" s="49"/>
      <c r="AA115" s="49"/>
      <c r="AB115" s="99"/>
      <c r="AC115" s="215"/>
      <c r="AD115" s="152"/>
      <c r="AE115" s="215"/>
      <c r="AF115" s="154"/>
    </row>
    <row r="116" spans="2:32" ht="18" customHeight="1">
      <c r="B116" s="4"/>
      <c r="C116" s="5"/>
      <c r="D116" s="5"/>
      <c r="E116" s="480"/>
      <c r="F116" s="587"/>
      <c r="G116" s="535"/>
      <c r="H116" s="7"/>
      <c r="I116" s="3"/>
      <c r="J116" s="8"/>
      <c r="K116" s="5"/>
      <c r="L116" s="5"/>
      <c r="M116" s="5"/>
      <c r="N116" s="480"/>
      <c r="O116" s="554"/>
      <c r="P116" s="505"/>
      <c r="Q116" s="505"/>
      <c r="R116" s="291" t="str">
        <f t="shared" si="18"/>
        <v/>
      </c>
      <c r="S116" s="285" t="str">
        <f t="shared" si="19"/>
        <v/>
      </c>
      <c r="T116" s="467"/>
      <c r="V116" s="215"/>
      <c r="W116" s="3"/>
      <c r="X116" s="46"/>
      <c r="Y116" s="49"/>
      <c r="Z116" s="49"/>
      <c r="AA116" s="49"/>
      <c r="AB116" s="99"/>
      <c r="AC116" s="215"/>
      <c r="AD116" s="152"/>
      <c r="AE116" s="215"/>
      <c r="AF116" s="154"/>
    </row>
    <row r="117" spans="2:32" ht="18" customHeight="1">
      <c r="B117" s="4"/>
      <c r="C117" s="5"/>
      <c r="D117" s="5"/>
      <c r="E117" s="480"/>
      <c r="F117" s="587"/>
      <c r="G117" s="535"/>
      <c r="H117" s="7"/>
      <c r="I117" s="3"/>
      <c r="J117" s="8"/>
      <c r="K117" s="5"/>
      <c r="L117" s="5"/>
      <c r="M117" s="5"/>
      <c r="N117" s="480"/>
      <c r="O117" s="554"/>
      <c r="P117" s="505"/>
      <c r="Q117" s="505"/>
      <c r="R117" s="291" t="str">
        <f t="shared" si="18"/>
        <v/>
      </c>
      <c r="S117" s="285" t="str">
        <f t="shared" si="19"/>
        <v/>
      </c>
      <c r="T117" s="467"/>
      <c r="V117" s="215"/>
      <c r="W117" s="3"/>
      <c r="X117" s="46"/>
      <c r="Y117" s="49"/>
      <c r="Z117" s="49"/>
      <c r="AA117" s="49"/>
      <c r="AB117" s="99"/>
      <c r="AC117" s="215"/>
      <c r="AD117" s="152"/>
      <c r="AE117" s="215"/>
      <c r="AF117" s="154"/>
    </row>
    <row r="118" spans="2:32" ht="18" customHeight="1">
      <c r="B118" s="4"/>
      <c r="C118" s="5"/>
      <c r="D118" s="5"/>
      <c r="E118" s="480"/>
      <c r="F118" s="587"/>
      <c r="G118" s="535"/>
      <c r="H118" s="7"/>
      <c r="I118" s="3"/>
      <c r="J118" s="8"/>
      <c r="K118" s="5"/>
      <c r="L118" s="5"/>
      <c r="M118" s="5"/>
      <c r="N118" s="480"/>
      <c r="O118" s="554"/>
      <c r="P118" s="505"/>
      <c r="Q118" s="505"/>
      <c r="R118" s="291" t="str">
        <f t="shared" si="18"/>
        <v/>
      </c>
      <c r="S118" s="285" t="str">
        <f t="shared" si="19"/>
        <v/>
      </c>
      <c r="T118" s="467"/>
      <c r="V118" s="215"/>
      <c r="W118" s="3"/>
      <c r="X118" s="46"/>
      <c r="Y118" s="49"/>
      <c r="Z118" s="49"/>
      <c r="AA118" s="49"/>
      <c r="AB118" s="99"/>
      <c r="AC118" s="215"/>
      <c r="AD118" s="152"/>
      <c r="AE118" s="215"/>
      <c r="AF118" s="154"/>
    </row>
    <row r="119" spans="2:32" ht="18" customHeight="1">
      <c r="B119" s="4"/>
      <c r="C119" s="5"/>
      <c r="D119" s="5"/>
      <c r="E119" s="480"/>
      <c r="F119" s="587"/>
      <c r="G119" s="535"/>
      <c r="H119" s="7"/>
      <c r="I119" s="3"/>
      <c r="J119" s="8"/>
      <c r="K119" s="5"/>
      <c r="L119" s="5"/>
      <c r="M119" s="5"/>
      <c r="N119" s="480"/>
      <c r="O119" s="554"/>
      <c r="P119" s="505"/>
      <c r="Q119" s="505"/>
      <c r="R119" s="291" t="str">
        <f t="shared" si="18"/>
        <v/>
      </c>
      <c r="S119" s="285" t="str">
        <f t="shared" si="19"/>
        <v/>
      </c>
      <c r="T119" s="467"/>
      <c r="V119" s="215"/>
      <c r="W119" s="3"/>
      <c r="X119" s="46"/>
      <c r="Y119" s="49"/>
      <c r="Z119" s="49"/>
      <c r="AA119" s="49"/>
      <c r="AB119" s="99"/>
      <c r="AC119" s="215"/>
      <c r="AD119" s="152"/>
      <c r="AE119" s="215"/>
      <c r="AF119" s="154"/>
    </row>
    <row r="120" spans="2:32" ht="18" customHeight="1">
      <c r="B120" s="4"/>
      <c r="C120" s="5"/>
      <c r="D120" s="5"/>
      <c r="E120" s="480"/>
      <c r="F120" s="587"/>
      <c r="G120" s="535"/>
      <c r="H120" s="7"/>
      <c r="I120" s="3"/>
      <c r="J120" s="8"/>
      <c r="K120" s="5"/>
      <c r="L120" s="5"/>
      <c r="M120" s="5"/>
      <c r="N120" s="480"/>
      <c r="O120" s="554"/>
      <c r="P120" s="505"/>
      <c r="Q120" s="505"/>
      <c r="R120" s="291" t="str">
        <f t="shared" si="18"/>
        <v/>
      </c>
      <c r="S120" s="285" t="str">
        <f t="shared" si="19"/>
        <v/>
      </c>
      <c r="T120" s="467"/>
      <c r="V120" s="215"/>
      <c r="W120" s="3"/>
      <c r="X120" s="46"/>
      <c r="Y120" s="49"/>
      <c r="Z120" s="49"/>
      <c r="AA120" s="49"/>
      <c r="AB120" s="99"/>
      <c r="AC120" s="215"/>
      <c r="AD120" s="152"/>
      <c r="AE120" s="215"/>
      <c r="AF120" s="154"/>
    </row>
    <row r="121" spans="2:32" ht="18" customHeight="1">
      <c r="B121" s="4"/>
      <c r="C121" s="5"/>
      <c r="D121" s="5"/>
      <c r="E121" s="480"/>
      <c r="F121" s="587"/>
      <c r="G121" s="535"/>
      <c r="H121" s="7"/>
      <c r="I121" s="3"/>
      <c r="J121" s="8"/>
      <c r="K121" s="5"/>
      <c r="L121" s="5"/>
      <c r="M121" s="5"/>
      <c r="N121" s="480"/>
      <c r="O121" s="554"/>
      <c r="P121" s="505"/>
      <c r="Q121" s="505"/>
      <c r="R121" s="291" t="str">
        <f t="shared" si="18"/>
        <v/>
      </c>
      <c r="S121" s="285" t="str">
        <f t="shared" si="19"/>
        <v/>
      </c>
      <c r="T121" s="467"/>
      <c r="V121" s="215"/>
      <c r="W121" s="3"/>
      <c r="X121" s="46"/>
      <c r="Y121" s="49"/>
      <c r="Z121" s="49"/>
      <c r="AA121" s="49"/>
      <c r="AB121" s="99"/>
      <c r="AC121" s="215"/>
      <c r="AD121" s="152"/>
      <c r="AE121" s="215"/>
      <c r="AF121" s="154"/>
    </row>
    <row r="122" spans="2:32" ht="18" customHeight="1">
      <c r="B122" s="4"/>
      <c r="C122" s="5"/>
      <c r="D122" s="5"/>
      <c r="E122" s="480"/>
      <c r="F122" s="587"/>
      <c r="G122" s="535"/>
      <c r="H122" s="7"/>
      <c r="I122" s="3"/>
      <c r="J122" s="8"/>
      <c r="K122" s="5"/>
      <c r="L122" s="5"/>
      <c r="M122" s="5"/>
      <c r="N122" s="480"/>
      <c r="O122" s="554"/>
      <c r="P122" s="505"/>
      <c r="Q122" s="505"/>
      <c r="R122" s="291" t="str">
        <f t="shared" si="18"/>
        <v/>
      </c>
      <c r="S122" s="285" t="str">
        <f t="shared" si="19"/>
        <v/>
      </c>
      <c r="T122" s="467"/>
      <c r="V122" s="215"/>
      <c r="W122" s="3"/>
      <c r="X122" s="46"/>
      <c r="Y122" s="49"/>
      <c r="Z122" s="49"/>
      <c r="AA122" s="49"/>
      <c r="AB122" s="99"/>
      <c r="AC122" s="215"/>
      <c r="AD122" s="152"/>
      <c r="AE122" s="215"/>
      <c r="AF122" s="154"/>
    </row>
    <row r="123" spans="2:32" ht="18" customHeight="1">
      <c r="B123" s="4"/>
      <c r="C123" s="5"/>
      <c r="D123" s="5"/>
      <c r="E123" s="480"/>
      <c r="F123" s="587"/>
      <c r="G123" s="535"/>
      <c r="H123" s="7"/>
      <c r="I123" s="3"/>
      <c r="J123" s="8"/>
      <c r="K123" s="5"/>
      <c r="L123" s="5"/>
      <c r="M123" s="5"/>
      <c r="N123" s="480"/>
      <c r="O123" s="554"/>
      <c r="P123" s="505"/>
      <c r="Q123" s="505"/>
      <c r="R123" s="291" t="str">
        <f t="shared" si="18"/>
        <v/>
      </c>
      <c r="S123" s="285" t="str">
        <f t="shared" si="19"/>
        <v/>
      </c>
      <c r="T123" s="467"/>
      <c r="V123" s="215"/>
      <c r="W123" s="3"/>
      <c r="X123" s="46"/>
      <c r="Y123" s="49"/>
      <c r="Z123" s="49"/>
      <c r="AA123" s="49"/>
      <c r="AB123" s="99"/>
      <c r="AC123" s="215"/>
      <c r="AD123" s="152"/>
      <c r="AE123" s="215"/>
      <c r="AF123" s="154"/>
    </row>
    <row r="124" spans="2:32" ht="18" customHeight="1">
      <c r="B124" s="4"/>
      <c r="C124" s="5"/>
      <c r="D124" s="5"/>
      <c r="E124" s="480"/>
      <c r="F124" s="587"/>
      <c r="G124" s="535"/>
      <c r="H124" s="7"/>
      <c r="I124" s="3"/>
      <c r="J124" s="8"/>
      <c r="K124" s="5"/>
      <c r="L124" s="5"/>
      <c r="M124" s="5"/>
      <c r="N124" s="480"/>
      <c r="O124" s="554"/>
      <c r="P124" s="505"/>
      <c r="Q124" s="505"/>
      <c r="R124" s="291" t="str">
        <f t="shared" si="18"/>
        <v/>
      </c>
      <c r="S124" s="285" t="str">
        <f t="shared" si="19"/>
        <v/>
      </c>
      <c r="T124" s="467"/>
      <c r="V124" s="215"/>
      <c r="W124" s="3"/>
      <c r="X124" s="46"/>
      <c r="Y124" s="49"/>
      <c r="Z124" s="49"/>
      <c r="AA124" s="49"/>
      <c r="AB124" s="99"/>
      <c r="AC124" s="215"/>
      <c r="AD124" s="152"/>
      <c r="AE124" s="215"/>
      <c r="AF124" s="154"/>
    </row>
    <row r="125" spans="2:32" ht="18" customHeight="1">
      <c r="B125" s="4"/>
      <c r="C125" s="5"/>
      <c r="D125" s="5"/>
      <c r="E125" s="480"/>
      <c r="F125" s="587"/>
      <c r="G125" s="535"/>
      <c r="H125" s="7"/>
      <c r="I125" s="3"/>
      <c r="J125" s="8"/>
      <c r="K125" s="5"/>
      <c r="L125" s="5"/>
      <c r="M125" s="5"/>
      <c r="N125" s="480"/>
      <c r="O125" s="554"/>
      <c r="P125" s="505"/>
      <c r="Q125" s="505"/>
      <c r="R125" s="291" t="str">
        <f t="shared" si="18"/>
        <v/>
      </c>
      <c r="S125" s="285" t="str">
        <f t="shared" si="19"/>
        <v/>
      </c>
      <c r="T125" s="467"/>
      <c r="V125" s="215"/>
      <c r="W125" s="3"/>
      <c r="X125" s="46"/>
      <c r="Y125" s="49"/>
      <c r="Z125" s="49"/>
      <c r="AA125" s="49"/>
      <c r="AB125" s="99"/>
      <c r="AC125" s="215"/>
      <c r="AD125" s="152"/>
      <c r="AE125" s="215"/>
      <c r="AF125" s="154"/>
    </row>
    <row r="126" spans="2:32" ht="18" customHeight="1">
      <c r="B126" s="4"/>
      <c r="C126" s="5"/>
      <c r="D126" s="5"/>
      <c r="E126" s="480"/>
      <c r="F126" s="587"/>
      <c r="G126" s="535"/>
      <c r="H126" s="7"/>
      <c r="I126" s="3"/>
      <c r="J126" s="8"/>
      <c r="K126" s="5"/>
      <c r="L126" s="5"/>
      <c r="M126" s="5"/>
      <c r="N126" s="480"/>
      <c r="O126" s="554"/>
      <c r="P126" s="505"/>
      <c r="Q126" s="505"/>
      <c r="R126" s="291" t="str">
        <f t="shared" si="18"/>
        <v/>
      </c>
      <c r="S126" s="285" t="str">
        <f t="shared" si="19"/>
        <v/>
      </c>
      <c r="T126" s="467"/>
      <c r="V126" s="215"/>
      <c r="W126" s="3"/>
      <c r="X126" s="46"/>
      <c r="Y126" s="49"/>
      <c r="Z126" s="49"/>
      <c r="AA126" s="49"/>
      <c r="AB126" s="99"/>
      <c r="AC126" s="215"/>
      <c r="AD126" s="152"/>
      <c r="AE126" s="215"/>
      <c r="AF126" s="154"/>
    </row>
    <row r="127" spans="2:32" ht="18" customHeight="1">
      <c r="B127" s="4"/>
      <c r="C127" s="5"/>
      <c r="D127" s="5"/>
      <c r="E127" s="480"/>
      <c r="F127" s="587"/>
      <c r="G127" s="535"/>
      <c r="H127" s="7"/>
      <c r="I127" s="3"/>
      <c r="J127" s="8"/>
      <c r="K127" s="5"/>
      <c r="L127" s="5"/>
      <c r="M127" s="5"/>
      <c r="N127" s="480"/>
      <c r="O127" s="554"/>
      <c r="P127" s="505"/>
      <c r="Q127" s="505"/>
      <c r="R127" s="291" t="str">
        <f t="shared" si="18"/>
        <v/>
      </c>
      <c r="S127" s="285" t="str">
        <f t="shared" si="19"/>
        <v/>
      </c>
      <c r="T127" s="467"/>
      <c r="V127" s="215"/>
      <c r="W127" s="3"/>
      <c r="X127" s="46"/>
      <c r="Y127" s="49"/>
      <c r="Z127" s="49"/>
      <c r="AA127" s="49"/>
      <c r="AB127" s="99"/>
      <c r="AC127" s="215"/>
      <c r="AD127" s="152"/>
      <c r="AE127" s="215"/>
      <c r="AF127" s="154"/>
    </row>
    <row r="128" spans="2:32" ht="18" customHeight="1">
      <c r="B128" s="4"/>
      <c r="C128" s="5"/>
      <c r="D128" s="5"/>
      <c r="E128" s="480"/>
      <c r="F128" s="587"/>
      <c r="G128" s="535"/>
      <c r="H128" s="7"/>
      <c r="I128" s="3"/>
      <c r="J128" s="8"/>
      <c r="K128" s="5"/>
      <c r="L128" s="5"/>
      <c r="M128" s="5"/>
      <c r="N128" s="480"/>
      <c r="O128" s="554"/>
      <c r="P128" s="505"/>
      <c r="Q128" s="505"/>
      <c r="R128" s="291" t="str">
        <f t="shared" si="18"/>
        <v/>
      </c>
      <c r="S128" s="285" t="str">
        <f t="shared" si="19"/>
        <v/>
      </c>
      <c r="T128" s="467"/>
      <c r="V128" s="215"/>
      <c r="W128" s="3"/>
      <c r="X128" s="46"/>
      <c r="Y128" s="49"/>
      <c r="Z128" s="49"/>
      <c r="AA128" s="49"/>
      <c r="AB128" s="99"/>
      <c r="AC128" s="215"/>
      <c r="AD128" s="152"/>
      <c r="AE128" s="215"/>
      <c r="AF128" s="154"/>
    </row>
    <row r="129" spans="2:32" ht="18" customHeight="1">
      <c r="B129" s="4"/>
      <c r="C129" s="5"/>
      <c r="D129" s="5"/>
      <c r="E129" s="480"/>
      <c r="F129" s="587"/>
      <c r="G129" s="535"/>
      <c r="H129" s="7"/>
      <c r="I129" s="3"/>
      <c r="J129" s="8"/>
      <c r="K129" s="5"/>
      <c r="L129" s="5"/>
      <c r="M129" s="5"/>
      <c r="N129" s="480"/>
      <c r="O129" s="554"/>
      <c r="P129" s="505"/>
      <c r="Q129" s="505"/>
      <c r="R129" s="291" t="str">
        <f t="shared" si="18"/>
        <v/>
      </c>
      <c r="S129" s="285" t="str">
        <f t="shared" si="19"/>
        <v/>
      </c>
      <c r="T129" s="467"/>
      <c r="V129" s="215"/>
      <c r="W129" s="3"/>
      <c r="X129" s="46"/>
      <c r="Y129" s="49"/>
      <c r="Z129" s="49"/>
      <c r="AA129" s="49"/>
      <c r="AB129" s="99"/>
      <c r="AC129" s="215"/>
      <c r="AD129" s="152"/>
      <c r="AE129" s="215"/>
      <c r="AF129" s="154"/>
    </row>
    <row r="130" spans="2:32" ht="18" customHeight="1">
      <c r="B130" s="4"/>
      <c r="C130" s="5"/>
      <c r="D130" s="5"/>
      <c r="E130" s="480"/>
      <c r="F130" s="587"/>
      <c r="G130" s="535"/>
      <c r="H130" s="7"/>
      <c r="I130" s="3"/>
      <c r="J130" s="8"/>
      <c r="K130" s="5"/>
      <c r="L130" s="5"/>
      <c r="M130" s="5"/>
      <c r="N130" s="480"/>
      <c r="O130" s="554"/>
      <c r="P130" s="505"/>
      <c r="Q130" s="505"/>
      <c r="R130" s="291" t="str">
        <f t="shared" si="18"/>
        <v/>
      </c>
      <c r="S130" s="285" t="str">
        <f t="shared" si="19"/>
        <v/>
      </c>
      <c r="T130" s="467"/>
      <c r="V130" s="215"/>
      <c r="W130" s="3"/>
      <c r="X130" s="46"/>
      <c r="Y130" s="49"/>
      <c r="Z130" s="49"/>
      <c r="AA130" s="49"/>
      <c r="AB130" s="99"/>
      <c r="AC130" s="215"/>
      <c r="AD130" s="152"/>
      <c r="AE130" s="215"/>
      <c r="AF130" s="152"/>
    </row>
    <row r="131" spans="2:32" ht="18" customHeight="1">
      <c r="B131" s="4"/>
      <c r="C131" s="5"/>
      <c r="D131" s="5"/>
      <c r="E131" s="480"/>
      <c r="F131" s="587"/>
      <c r="G131" s="535"/>
      <c r="H131" s="7"/>
      <c r="I131" s="3"/>
      <c r="J131" s="8"/>
      <c r="K131" s="5"/>
      <c r="L131" s="5"/>
      <c r="M131" s="5"/>
      <c r="N131" s="480"/>
      <c r="O131" s="554"/>
      <c r="P131" s="505"/>
      <c r="Q131" s="505"/>
      <c r="R131" s="291" t="str">
        <f t="shared" si="18"/>
        <v/>
      </c>
      <c r="S131" s="285" t="str">
        <f t="shared" si="19"/>
        <v/>
      </c>
      <c r="T131" s="467"/>
      <c r="V131" s="215"/>
      <c r="W131" s="3"/>
      <c r="X131" s="46"/>
      <c r="Y131" s="49"/>
      <c r="Z131" s="49"/>
      <c r="AA131" s="49"/>
      <c r="AB131" s="99"/>
      <c r="AC131" s="215"/>
      <c r="AD131" s="152"/>
      <c r="AE131" s="215"/>
      <c r="AF131" s="152"/>
    </row>
    <row r="132" spans="2:32" ht="18" customHeight="1">
      <c r="B132" s="4"/>
      <c r="C132" s="5"/>
      <c r="D132" s="5"/>
      <c r="E132" s="480"/>
      <c r="F132" s="587"/>
      <c r="G132" s="535"/>
      <c r="H132" s="7"/>
      <c r="I132" s="3"/>
      <c r="J132" s="8"/>
      <c r="K132" s="5"/>
      <c r="L132" s="5"/>
      <c r="M132" s="5"/>
      <c r="N132" s="480"/>
      <c r="O132" s="554"/>
      <c r="P132" s="505"/>
      <c r="Q132" s="505"/>
      <c r="R132" s="291" t="str">
        <f t="shared" si="18"/>
        <v/>
      </c>
      <c r="S132" s="285" t="str">
        <f t="shared" si="19"/>
        <v/>
      </c>
      <c r="T132" s="467"/>
      <c r="V132" s="215"/>
      <c r="W132" s="3"/>
      <c r="X132" s="46"/>
      <c r="Y132" s="49"/>
      <c r="Z132" s="49"/>
      <c r="AA132" s="49"/>
      <c r="AB132" s="99"/>
      <c r="AC132" s="215"/>
      <c r="AD132" s="152"/>
      <c r="AE132" s="215"/>
      <c r="AF132" s="152"/>
    </row>
    <row r="133" spans="2:32" ht="18" customHeight="1">
      <c r="B133" s="4"/>
      <c r="C133" s="5"/>
      <c r="D133" s="5"/>
      <c r="E133" s="480"/>
      <c r="F133" s="587"/>
      <c r="G133" s="535"/>
      <c r="H133" s="7"/>
      <c r="I133" s="3"/>
      <c r="J133" s="8"/>
      <c r="K133" s="5"/>
      <c r="L133" s="5"/>
      <c r="M133" s="5"/>
      <c r="N133" s="480"/>
      <c r="O133" s="554"/>
      <c r="P133" s="505"/>
      <c r="Q133" s="505"/>
      <c r="R133" s="291" t="str">
        <f t="shared" si="18"/>
        <v/>
      </c>
      <c r="S133" s="285" t="str">
        <f t="shared" si="19"/>
        <v/>
      </c>
      <c r="T133" s="467"/>
      <c r="V133" s="215"/>
      <c r="W133" s="3"/>
      <c r="X133" s="46"/>
      <c r="Y133" s="49"/>
      <c r="Z133" s="49"/>
      <c r="AA133" s="49"/>
      <c r="AB133" s="99"/>
      <c r="AC133" s="215"/>
      <c r="AD133" s="152"/>
      <c r="AE133" s="215"/>
      <c r="AF133" s="152"/>
    </row>
    <row r="134" spans="2:32" ht="18" customHeight="1">
      <c r="B134" s="4"/>
      <c r="C134" s="5"/>
      <c r="D134" s="5"/>
      <c r="E134" s="480"/>
      <c r="F134" s="587"/>
      <c r="G134" s="535"/>
      <c r="H134" s="7"/>
      <c r="I134" s="3"/>
      <c r="J134" s="8"/>
      <c r="K134" s="5"/>
      <c r="L134" s="5"/>
      <c r="M134" s="5"/>
      <c r="N134" s="480"/>
      <c r="O134" s="554"/>
      <c r="P134" s="505"/>
      <c r="Q134" s="505"/>
      <c r="R134" s="291" t="str">
        <f t="shared" si="18"/>
        <v/>
      </c>
      <c r="S134" s="285" t="str">
        <f t="shared" si="19"/>
        <v/>
      </c>
      <c r="T134" s="467"/>
      <c r="V134" s="215"/>
      <c r="W134" s="3"/>
      <c r="X134" s="46"/>
      <c r="Y134" s="49"/>
      <c r="Z134" s="49"/>
      <c r="AA134" s="49"/>
      <c r="AB134" s="99"/>
      <c r="AC134" s="215"/>
      <c r="AD134" s="152"/>
      <c r="AE134" s="215"/>
      <c r="AF134" s="152"/>
    </row>
    <row r="135" spans="2:32" ht="18" customHeight="1">
      <c r="B135" s="4"/>
      <c r="C135" s="5"/>
      <c r="D135" s="5"/>
      <c r="E135" s="480"/>
      <c r="F135" s="587"/>
      <c r="G135" s="535"/>
      <c r="H135" s="7"/>
      <c r="I135" s="3"/>
      <c r="J135" s="8"/>
      <c r="K135" s="5"/>
      <c r="L135" s="5"/>
      <c r="M135" s="5"/>
      <c r="N135" s="480"/>
      <c r="O135" s="554"/>
      <c r="P135" s="505"/>
      <c r="Q135" s="505"/>
      <c r="R135" s="291" t="str">
        <f t="shared" si="18"/>
        <v/>
      </c>
      <c r="S135" s="285" t="str">
        <f t="shared" si="19"/>
        <v/>
      </c>
      <c r="T135" s="467"/>
      <c r="V135" s="215"/>
      <c r="W135" s="3"/>
      <c r="X135" s="46"/>
      <c r="Y135" s="49"/>
      <c r="Z135" s="49"/>
      <c r="AA135" s="49"/>
      <c r="AB135" s="99"/>
      <c r="AC135" s="215"/>
      <c r="AD135" s="152"/>
      <c r="AE135" s="215"/>
      <c r="AF135" s="152"/>
    </row>
    <row r="136" spans="2:32" ht="18" customHeight="1">
      <c r="B136" s="4"/>
      <c r="C136" s="5"/>
      <c r="D136" s="5"/>
      <c r="E136" s="480"/>
      <c r="F136" s="587"/>
      <c r="G136" s="535"/>
      <c r="H136" s="7"/>
      <c r="I136" s="3"/>
      <c r="J136" s="8"/>
      <c r="K136" s="5"/>
      <c r="L136" s="5"/>
      <c r="M136" s="5"/>
      <c r="N136" s="480"/>
      <c r="O136" s="554"/>
      <c r="P136" s="505"/>
      <c r="Q136" s="505"/>
      <c r="R136" s="291" t="str">
        <f t="shared" si="18"/>
        <v/>
      </c>
      <c r="S136" s="285" t="str">
        <f t="shared" si="19"/>
        <v/>
      </c>
      <c r="T136" s="467"/>
      <c r="V136" s="215"/>
      <c r="W136" s="3"/>
      <c r="X136" s="46"/>
      <c r="Y136" s="49"/>
      <c r="Z136" s="49"/>
      <c r="AA136" s="49"/>
      <c r="AB136" s="99"/>
      <c r="AC136" s="215"/>
      <c r="AD136" s="152"/>
      <c r="AE136" s="215"/>
      <c r="AF136" s="152"/>
    </row>
    <row r="137" spans="2:32" ht="18" customHeight="1">
      <c r="B137" s="4"/>
      <c r="C137" s="5"/>
      <c r="D137" s="5"/>
      <c r="E137" s="480"/>
      <c r="F137" s="587"/>
      <c r="G137" s="535"/>
      <c r="H137" s="7"/>
      <c r="I137" s="3"/>
      <c r="J137" s="4"/>
      <c r="K137" s="5"/>
      <c r="L137" s="5"/>
      <c r="M137" s="5"/>
      <c r="N137" s="480"/>
      <c r="O137" s="554"/>
      <c r="P137" s="505"/>
      <c r="Q137" s="505"/>
      <c r="R137" s="291" t="str">
        <f t="shared" si="18"/>
        <v/>
      </c>
      <c r="S137" s="285" t="str">
        <f t="shared" si="19"/>
        <v/>
      </c>
      <c r="T137" s="467"/>
      <c r="V137" s="215"/>
      <c r="W137" s="3"/>
      <c r="X137" s="46"/>
      <c r="Y137" s="49"/>
      <c r="Z137" s="49"/>
      <c r="AA137" s="49"/>
      <c r="AB137" s="99"/>
      <c r="AC137" s="215"/>
      <c r="AD137" s="152"/>
      <c r="AE137" s="215"/>
      <c r="AF137" s="152"/>
    </row>
    <row r="138" spans="2:32" ht="18" customHeight="1">
      <c r="B138" s="4"/>
      <c r="C138" s="5"/>
      <c r="D138" s="5"/>
      <c r="E138" s="480"/>
      <c r="F138" s="587"/>
      <c r="G138" s="535"/>
      <c r="H138" s="7"/>
      <c r="I138" s="3"/>
      <c r="J138" s="4"/>
      <c r="K138" s="5"/>
      <c r="L138" s="5"/>
      <c r="M138" s="5"/>
      <c r="N138" s="480"/>
      <c r="O138" s="554"/>
      <c r="P138" s="505"/>
      <c r="Q138" s="505"/>
      <c r="R138" s="291" t="str">
        <f t="shared" si="18"/>
        <v/>
      </c>
      <c r="S138" s="285" t="str">
        <f t="shared" si="19"/>
        <v/>
      </c>
      <c r="T138" s="467"/>
      <c r="V138" s="215"/>
      <c r="W138" s="3"/>
      <c r="X138" s="46"/>
      <c r="Y138" s="49"/>
      <c r="Z138" s="49"/>
      <c r="AA138" s="49"/>
      <c r="AB138" s="99"/>
      <c r="AC138" s="215"/>
      <c r="AD138" s="152"/>
      <c r="AE138" s="215"/>
      <c r="AF138" s="152"/>
    </row>
    <row r="139" spans="2:32" ht="18" customHeight="1">
      <c r="B139" s="4"/>
      <c r="C139" s="5"/>
      <c r="D139" s="5"/>
      <c r="E139" s="480"/>
      <c r="F139" s="587"/>
      <c r="G139" s="535"/>
      <c r="H139" s="7"/>
      <c r="I139" s="3"/>
      <c r="J139" s="4"/>
      <c r="K139" s="5"/>
      <c r="L139" s="5"/>
      <c r="M139" s="5"/>
      <c r="N139" s="480"/>
      <c r="O139" s="554"/>
      <c r="P139" s="505"/>
      <c r="Q139" s="505"/>
      <c r="R139" s="291" t="str">
        <f t="shared" si="18"/>
        <v/>
      </c>
      <c r="S139" s="285" t="str">
        <f t="shared" si="19"/>
        <v/>
      </c>
      <c r="T139" s="467"/>
      <c r="V139" s="215"/>
      <c r="W139" s="3"/>
      <c r="X139" s="46"/>
      <c r="Y139" s="49"/>
      <c r="Z139" s="49"/>
      <c r="AA139" s="49"/>
      <c r="AB139" s="99"/>
      <c r="AC139" s="215"/>
      <c r="AD139" s="152"/>
      <c r="AE139" s="215"/>
      <c r="AF139" s="152"/>
    </row>
    <row r="140" spans="2:32" ht="18" customHeight="1">
      <c r="B140" s="4"/>
      <c r="C140" s="5"/>
      <c r="D140" s="5"/>
      <c r="E140" s="480"/>
      <c r="F140" s="587"/>
      <c r="G140" s="535"/>
      <c r="H140" s="7"/>
      <c r="I140" s="3"/>
      <c r="J140" s="4"/>
      <c r="K140" s="5"/>
      <c r="L140" s="5"/>
      <c r="M140" s="5"/>
      <c r="N140" s="480"/>
      <c r="O140" s="554"/>
      <c r="P140" s="505"/>
      <c r="Q140" s="505"/>
      <c r="R140" s="291" t="str">
        <f t="shared" si="18"/>
        <v/>
      </c>
      <c r="S140" s="285" t="str">
        <f t="shared" si="19"/>
        <v/>
      </c>
      <c r="T140" s="467"/>
      <c r="V140" s="215"/>
      <c r="W140" s="3"/>
      <c r="X140" s="46"/>
      <c r="Y140" s="49"/>
      <c r="Z140" s="49"/>
      <c r="AA140" s="49"/>
      <c r="AB140" s="99"/>
      <c r="AC140" s="215"/>
      <c r="AD140" s="152"/>
      <c r="AE140" s="215"/>
      <c r="AF140" s="152"/>
    </row>
    <row r="141" spans="2:32" ht="18" customHeight="1">
      <c r="B141" s="4"/>
      <c r="C141" s="5"/>
      <c r="D141" s="5"/>
      <c r="E141" s="480"/>
      <c r="F141" s="587"/>
      <c r="G141" s="535"/>
      <c r="H141" s="7"/>
      <c r="I141" s="3"/>
      <c r="J141" s="4"/>
      <c r="K141" s="5"/>
      <c r="L141" s="5"/>
      <c r="M141" s="5"/>
      <c r="N141" s="480"/>
      <c r="O141" s="554"/>
      <c r="P141" s="505"/>
      <c r="Q141" s="505"/>
      <c r="R141" s="291" t="str">
        <f t="shared" si="18"/>
        <v/>
      </c>
      <c r="S141" s="285" t="str">
        <f t="shared" si="19"/>
        <v/>
      </c>
      <c r="T141" s="467"/>
      <c r="V141" s="215"/>
      <c r="W141" s="3"/>
      <c r="X141" s="46"/>
      <c r="Y141" s="49"/>
      <c r="Z141" s="49"/>
      <c r="AA141" s="49"/>
      <c r="AB141" s="99"/>
      <c r="AC141" s="215"/>
      <c r="AD141" s="152"/>
      <c r="AE141" s="215"/>
      <c r="AF141" s="152"/>
    </row>
    <row r="142" spans="2:32" ht="18" customHeight="1">
      <c r="B142" s="4"/>
      <c r="C142" s="5"/>
      <c r="D142" s="5"/>
      <c r="E142" s="480"/>
      <c r="F142" s="587"/>
      <c r="G142" s="535"/>
      <c r="H142" s="7"/>
      <c r="I142" s="3"/>
      <c r="J142" s="4"/>
      <c r="K142" s="5"/>
      <c r="L142" s="5"/>
      <c r="M142" s="5"/>
      <c r="N142" s="480"/>
      <c r="O142" s="554"/>
      <c r="P142" s="505"/>
      <c r="Q142" s="505"/>
      <c r="R142" s="291" t="str">
        <f t="shared" si="18"/>
        <v/>
      </c>
      <c r="S142" s="285" t="str">
        <f t="shared" si="19"/>
        <v/>
      </c>
      <c r="T142" s="467"/>
      <c r="V142" s="215"/>
      <c r="W142" s="3"/>
      <c r="X142" s="46"/>
      <c r="Y142" s="49"/>
      <c r="Z142" s="49"/>
      <c r="AA142" s="49"/>
      <c r="AB142" s="99"/>
      <c r="AC142" s="215"/>
      <c r="AD142" s="152"/>
      <c r="AE142" s="215"/>
      <c r="AF142" s="152"/>
    </row>
    <row r="143" spans="2:32" ht="18" customHeight="1">
      <c r="B143" s="4"/>
      <c r="C143" s="5"/>
      <c r="D143" s="5"/>
      <c r="E143" s="480"/>
      <c r="F143" s="587"/>
      <c r="G143" s="535"/>
      <c r="H143" s="7"/>
      <c r="I143" s="3"/>
      <c r="J143" s="4"/>
      <c r="K143" s="5"/>
      <c r="L143" s="5"/>
      <c r="M143" s="5"/>
      <c r="N143" s="480"/>
      <c r="O143" s="554"/>
      <c r="P143" s="505"/>
      <c r="Q143" s="505"/>
      <c r="R143" s="291" t="str">
        <f t="shared" si="18"/>
        <v/>
      </c>
      <c r="S143" s="285" t="str">
        <f t="shared" si="19"/>
        <v/>
      </c>
      <c r="T143" s="467"/>
      <c r="V143" s="215"/>
      <c r="W143" s="3"/>
      <c r="X143" s="46"/>
      <c r="Y143" s="49"/>
      <c r="Z143" s="49"/>
      <c r="AA143" s="49"/>
      <c r="AB143" s="99"/>
      <c r="AC143" s="215"/>
      <c r="AD143" s="152"/>
      <c r="AE143" s="215"/>
      <c r="AF143" s="152"/>
    </row>
    <row r="144" spans="2:32" ht="18" customHeight="1">
      <c r="B144" s="4"/>
      <c r="C144" s="5"/>
      <c r="D144" s="5"/>
      <c r="E144" s="480"/>
      <c r="F144" s="587"/>
      <c r="G144" s="535"/>
      <c r="H144" s="7"/>
      <c r="I144" s="3"/>
      <c r="J144" s="4"/>
      <c r="K144" s="5"/>
      <c r="L144" s="5"/>
      <c r="M144" s="5"/>
      <c r="N144" s="480"/>
      <c r="O144" s="554"/>
      <c r="P144" s="505"/>
      <c r="Q144" s="505"/>
      <c r="R144" s="291" t="str">
        <f t="shared" si="18"/>
        <v/>
      </c>
      <c r="S144" s="285" t="str">
        <f t="shared" si="19"/>
        <v/>
      </c>
      <c r="T144" s="467"/>
      <c r="V144" s="215"/>
      <c r="X144" s="46"/>
      <c r="Y144" s="49"/>
      <c r="Z144" s="49"/>
      <c r="AA144" s="49"/>
      <c r="AB144" s="99"/>
      <c r="AC144" s="215"/>
      <c r="AD144" s="152"/>
      <c r="AE144" s="215"/>
      <c r="AF144" s="152"/>
    </row>
    <row r="145" spans="1:32" ht="18" customHeight="1">
      <c r="B145" s="4"/>
      <c r="C145" s="5"/>
      <c r="D145" s="5"/>
      <c r="E145" s="480"/>
      <c r="F145" s="587"/>
      <c r="G145" s="535"/>
      <c r="H145" s="7"/>
      <c r="I145" s="3"/>
      <c r="J145" s="4"/>
      <c r="K145" s="5"/>
      <c r="L145" s="5"/>
      <c r="M145" s="5"/>
      <c r="N145" s="480"/>
      <c r="O145" s="554"/>
      <c r="P145" s="505"/>
      <c r="Q145" s="505"/>
      <c r="R145" s="291" t="str">
        <f t="shared" si="18"/>
        <v/>
      </c>
      <c r="S145" s="285" t="str">
        <f t="shared" si="19"/>
        <v/>
      </c>
      <c r="T145" s="467"/>
      <c r="V145" s="215"/>
      <c r="X145" s="46"/>
      <c r="Y145" s="49"/>
      <c r="Z145" s="49"/>
      <c r="AA145" s="49"/>
      <c r="AB145" s="99"/>
      <c r="AC145" s="215"/>
      <c r="AD145" s="152"/>
      <c r="AE145" s="215"/>
      <c r="AF145" s="152"/>
    </row>
    <row r="146" spans="1:32" ht="18" customHeight="1">
      <c r="A146" s="574"/>
      <c r="B146" s="574"/>
      <c r="C146" s="574"/>
      <c r="D146" s="574"/>
      <c r="E146" s="574"/>
      <c r="F146" s="574"/>
      <c r="G146" s="611"/>
      <c r="H146" s="574"/>
      <c r="I146" s="574"/>
      <c r="J146" s="574"/>
      <c r="K146" s="574"/>
      <c r="L146" s="574"/>
      <c r="M146" s="574"/>
      <c r="N146" s="611"/>
      <c r="O146" s="611"/>
      <c r="P146" s="611"/>
      <c r="Q146" s="611"/>
      <c r="R146" s="574"/>
      <c r="S146" s="574"/>
      <c r="T146" s="574"/>
      <c r="U146" s="574"/>
      <c r="AB146" s="2"/>
    </row>
    <row r="147" spans="1:32" ht="18" customHeight="1">
      <c r="G147" s="2"/>
      <c r="N147" s="2"/>
      <c r="O147" s="2"/>
      <c r="P147" s="2"/>
      <c r="Q147" s="2"/>
    </row>
    <row r="148" spans="1:32" ht="18" customHeight="1">
      <c r="G148" s="2"/>
      <c r="N148" s="2"/>
      <c r="O148" s="2"/>
      <c r="P148" s="2"/>
      <c r="Q148" s="2"/>
    </row>
    <row r="149" spans="1:32" ht="18" customHeight="1">
      <c r="G149" s="2"/>
      <c r="N149" s="2"/>
      <c r="O149" s="2"/>
      <c r="P149" s="2"/>
      <c r="Q149" s="2"/>
    </row>
    <row r="150" spans="1:32" ht="18" customHeight="1">
      <c r="G150" s="2"/>
      <c r="N150" s="2"/>
      <c r="O150" s="2"/>
      <c r="P150" s="2"/>
      <c r="Q150" s="2"/>
    </row>
    <row r="151" spans="1:32" ht="18" customHeight="1">
      <c r="G151" s="2"/>
      <c r="N151" s="2"/>
      <c r="O151" s="2"/>
      <c r="P151" s="2"/>
      <c r="Q151" s="2"/>
    </row>
    <row r="152" spans="1:32" ht="18" customHeight="1">
      <c r="G152" s="2"/>
      <c r="N152" s="2"/>
      <c r="O152" s="2"/>
      <c r="P152" s="2"/>
      <c r="Q152" s="2"/>
    </row>
    <row r="153" spans="1:32" ht="18" customHeight="1">
      <c r="G153" s="2"/>
      <c r="N153" s="2"/>
      <c r="O153" s="2"/>
      <c r="P153" s="2"/>
      <c r="Q153" s="2"/>
    </row>
    <row r="154" spans="1:32" ht="18" customHeight="1">
      <c r="G154" s="2"/>
      <c r="N154" s="2"/>
      <c r="O154" s="2"/>
      <c r="P154" s="2"/>
      <c r="Q154" s="2"/>
    </row>
    <row r="155" spans="1:32" ht="18" customHeight="1">
      <c r="G155" s="2"/>
      <c r="N155" s="2"/>
      <c r="O155" s="2"/>
      <c r="P155" s="2"/>
      <c r="Q155" s="2"/>
    </row>
    <row r="156" spans="1:32" ht="18" customHeight="1">
      <c r="G156" s="2"/>
      <c r="N156" s="2"/>
      <c r="O156" s="2"/>
      <c r="P156" s="2"/>
      <c r="Q156" s="2"/>
    </row>
    <row r="157" spans="1:32" ht="18" customHeight="1">
      <c r="G157" s="2"/>
      <c r="N157" s="2"/>
      <c r="O157" s="2"/>
      <c r="P157" s="2"/>
      <c r="Q157" s="2"/>
    </row>
    <row r="158" spans="1:32" ht="18" customHeight="1">
      <c r="G158" s="2"/>
      <c r="N158" s="2"/>
      <c r="O158" s="2"/>
      <c r="P158" s="2"/>
      <c r="Q158" s="2"/>
    </row>
    <row r="159" spans="1:32" ht="18" customHeight="1">
      <c r="G159" s="2"/>
      <c r="N159" s="2"/>
      <c r="O159" s="2"/>
      <c r="P159" s="2"/>
      <c r="Q159" s="2"/>
    </row>
    <row r="160" spans="1:32" ht="18" customHeight="1">
      <c r="G160" s="2"/>
      <c r="N160" s="2"/>
      <c r="O160" s="2"/>
      <c r="P160" s="2"/>
      <c r="Q160" s="2"/>
    </row>
    <row r="161" spans="7:17" ht="18" customHeight="1">
      <c r="G161" s="2"/>
      <c r="N161" s="2"/>
      <c r="O161" s="2"/>
      <c r="P161" s="2"/>
      <c r="Q161" s="2"/>
    </row>
    <row r="162" spans="7:17" ht="18" customHeight="1">
      <c r="G162" s="2"/>
      <c r="N162" s="2"/>
      <c r="O162" s="2"/>
      <c r="P162" s="2"/>
      <c r="Q162" s="2"/>
    </row>
    <row r="163" spans="7:17" ht="18" customHeight="1">
      <c r="G163" s="2"/>
      <c r="N163" s="2"/>
      <c r="O163" s="2"/>
      <c r="P163" s="2"/>
      <c r="Q163" s="2"/>
    </row>
    <row r="164" spans="7:17" ht="18" customHeight="1">
      <c r="G164" s="2"/>
      <c r="N164" s="2"/>
      <c r="O164" s="2"/>
      <c r="P164" s="2"/>
      <c r="Q164" s="2"/>
    </row>
    <row r="165" spans="7:17" ht="18" customHeight="1">
      <c r="G165" s="2"/>
      <c r="N165" s="2"/>
      <c r="O165" s="2"/>
      <c r="P165" s="2"/>
      <c r="Q165" s="2"/>
    </row>
    <row r="166" spans="7:17" ht="18" customHeight="1">
      <c r="G166" s="2"/>
      <c r="N166" s="2"/>
      <c r="O166" s="2"/>
      <c r="P166" s="2"/>
      <c r="Q166" s="2"/>
    </row>
    <row r="167" spans="7:17" ht="18" customHeight="1">
      <c r="G167" s="2"/>
      <c r="N167" s="2"/>
      <c r="O167" s="2"/>
      <c r="P167" s="2"/>
      <c r="Q167" s="2"/>
    </row>
    <row r="168" spans="7:17" ht="18" customHeight="1">
      <c r="G168" s="2"/>
      <c r="N168" s="2"/>
      <c r="O168" s="2"/>
      <c r="P168" s="2"/>
      <c r="Q168" s="2"/>
    </row>
    <row r="169" spans="7:17" ht="18" customHeight="1">
      <c r="G169" s="2"/>
      <c r="N169" s="2"/>
      <c r="O169" s="2"/>
      <c r="P169" s="2"/>
      <c r="Q169" s="2"/>
    </row>
    <row r="170" spans="7:17" ht="18" customHeight="1">
      <c r="G170" s="2"/>
      <c r="N170" s="2"/>
      <c r="O170" s="2"/>
      <c r="P170" s="2"/>
      <c r="Q170" s="2"/>
    </row>
    <row r="171" spans="7:17" ht="18" customHeight="1">
      <c r="G171" s="2"/>
      <c r="N171" s="2"/>
      <c r="O171" s="2"/>
      <c r="P171" s="2"/>
      <c r="Q171" s="2"/>
    </row>
    <row r="172" spans="7:17" ht="18" customHeight="1">
      <c r="G172" s="2"/>
      <c r="N172" s="2"/>
      <c r="O172" s="2"/>
      <c r="P172" s="2"/>
      <c r="Q172" s="2"/>
    </row>
    <row r="173" spans="7:17" ht="18" customHeight="1">
      <c r="G173" s="2"/>
      <c r="N173" s="2"/>
      <c r="O173" s="2"/>
      <c r="P173" s="2"/>
      <c r="Q173" s="2"/>
    </row>
    <row r="174" spans="7:17" ht="18" customHeight="1">
      <c r="G174" s="2"/>
      <c r="N174" s="2"/>
      <c r="O174" s="2"/>
      <c r="P174" s="2"/>
      <c r="Q174" s="2"/>
    </row>
    <row r="175" spans="7:17" ht="18" customHeight="1">
      <c r="G175" s="2"/>
      <c r="N175" s="2"/>
      <c r="O175" s="2"/>
      <c r="P175" s="2"/>
      <c r="Q175" s="2"/>
    </row>
    <row r="176" spans="7:17" ht="18" customHeight="1">
      <c r="G176" s="2"/>
      <c r="N176" s="2"/>
      <c r="O176" s="2"/>
      <c r="P176" s="2"/>
      <c r="Q176" s="2"/>
    </row>
    <row r="177" spans="7:17" ht="18" customHeight="1">
      <c r="G177" s="2"/>
      <c r="N177" s="2"/>
      <c r="O177" s="2"/>
      <c r="P177" s="2"/>
      <c r="Q177" s="2"/>
    </row>
    <row r="178" spans="7:17" ht="18" customHeight="1">
      <c r="G178" s="2"/>
      <c r="N178" s="2"/>
      <c r="O178" s="2"/>
      <c r="P178" s="2"/>
      <c r="Q178" s="2"/>
    </row>
    <row r="179" spans="7:17" ht="18" customHeight="1">
      <c r="G179" s="2"/>
      <c r="N179" s="2"/>
      <c r="O179" s="2"/>
      <c r="P179" s="2"/>
      <c r="Q179" s="2"/>
    </row>
    <row r="180" spans="7:17" ht="18" customHeight="1">
      <c r="G180" s="2"/>
      <c r="N180" s="2"/>
      <c r="O180" s="2"/>
      <c r="P180" s="2"/>
      <c r="Q180" s="2"/>
    </row>
    <row r="181" spans="7:17" ht="18" customHeight="1">
      <c r="G181" s="2"/>
      <c r="N181" s="2"/>
      <c r="O181" s="2"/>
      <c r="P181" s="2"/>
      <c r="Q181" s="2"/>
    </row>
    <row r="182" spans="7:17" ht="18" customHeight="1">
      <c r="G182" s="2"/>
      <c r="N182" s="2"/>
      <c r="O182" s="2"/>
      <c r="P182" s="2"/>
      <c r="Q182" s="2"/>
    </row>
    <row r="183" spans="7:17" ht="18" customHeight="1">
      <c r="G183" s="2"/>
      <c r="N183" s="2"/>
      <c r="O183" s="2"/>
      <c r="P183" s="2"/>
      <c r="Q183" s="2"/>
    </row>
    <row r="184" spans="7:17" ht="18" customHeight="1">
      <c r="G184" s="2"/>
      <c r="N184" s="2"/>
      <c r="O184" s="2"/>
      <c r="P184" s="2"/>
      <c r="Q184" s="2"/>
    </row>
    <row r="185" spans="7:17" ht="18" customHeight="1">
      <c r="G185" s="2"/>
      <c r="N185" s="2"/>
      <c r="O185" s="2"/>
      <c r="P185" s="2"/>
      <c r="Q185" s="2"/>
    </row>
    <row r="186" spans="7:17" ht="18" customHeight="1">
      <c r="G186" s="2"/>
      <c r="N186" s="2"/>
      <c r="O186" s="2"/>
      <c r="P186" s="2"/>
      <c r="Q186" s="2"/>
    </row>
    <row r="187" spans="7:17" ht="18" customHeight="1">
      <c r="G187" s="2"/>
      <c r="N187" s="2"/>
      <c r="O187" s="2"/>
      <c r="P187" s="2"/>
      <c r="Q187" s="2"/>
    </row>
    <row r="188" spans="7:17" ht="18" customHeight="1">
      <c r="G188" s="2"/>
      <c r="N188" s="2"/>
      <c r="O188" s="2"/>
      <c r="P188" s="2"/>
      <c r="Q188" s="2"/>
    </row>
    <row r="189" spans="7:17" ht="18" customHeight="1">
      <c r="G189" s="2"/>
      <c r="N189" s="2"/>
      <c r="O189" s="2"/>
      <c r="P189" s="2"/>
      <c r="Q189" s="2"/>
    </row>
    <row r="190" spans="7:17" ht="18" customHeight="1">
      <c r="G190" s="2"/>
      <c r="N190" s="2"/>
      <c r="O190" s="2"/>
      <c r="P190" s="2"/>
      <c r="Q190" s="2"/>
    </row>
    <row r="191" spans="7:17" ht="18" customHeight="1">
      <c r="G191" s="2"/>
      <c r="N191" s="2"/>
      <c r="O191" s="2"/>
      <c r="P191" s="2"/>
      <c r="Q191" s="2"/>
    </row>
    <row r="192" spans="7:17" ht="18" customHeight="1">
      <c r="G192" s="2"/>
      <c r="N192" s="2"/>
      <c r="O192" s="2"/>
      <c r="P192" s="2"/>
      <c r="Q192" s="2"/>
    </row>
    <row r="193" spans="7:17" ht="18" customHeight="1">
      <c r="G193" s="2"/>
      <c r="N193" s="2"/>
      <c r="O193" s="2"/>
      <c r="P193" s="2"/>
      <c r="Q193" s="2"/>
    </row>
    <row r="194" spans="7:17" ht="18" customHeight="1">
      <c r="G194" s="2"/>
      <c r="N194" s="2"/>
      <c r="O194" s="2"/>
      <c r="P194" s="2"/>
      <c r="Q194" s="2"/>
    </row>
    <row r="195" spans="7:17" ht="18" customHeight="1">
      <c r="G195" s="2"/>
      <c r="N195" s="2"/>
      <c r="O195" s="2"/>
      <c r="P195" s="2"/>
      <c r="Q195" s="2"/>
    </row>
    <row r="196" spans="7:17" ht="18" customHeight="1">
      <c r="G196" s="2"/>
      <c r="N196" s="2"/>
      <c r="O196" s="2"/>
      <c r="P196" s="2"/>
      <c r="Q196" s="2"/>
    </row>
    <row r="197" spans="7:17" ht="18" customHeight="1">
      <c r="G197" s="2"/>
      <c r="N197" s="2"/>
      <c r="O197" s="2"/>
      <c r="P197" s="2"/>
      <c r="Q197" s="2"/>
    </row>
    <row r="198" spans="7:17" ht="18" customHeight="1">
      <c r="G198" s="2"/>
      <c r="N198" s="2"/>
      <c r="O198" s="2"/>
      <c r="P198" s="2"/>
      <c r="Q198" s="2"/>
    </row>
    <row r="199" spans="7:17" ht="18" customHeight="1">
      <c r="G199" s="2"/>
      <c r="N199" s="2"/>
      <c r="O199" s="2"/>
      <c r="P199" s="2"/>
      <c r="Q199" s="2"/>
    </row>
    <row r="200" spans="7:17" ht="18" customHeight="1">
      <c r="G200" s="2"/>
      <c r="N200" s="2"/>
      <c r="O200" s="2"/>
      <c r="P200" s="2"/>
      <c r="Q200" s="2"/>
    </row>
    <row r="201" spans="7:17" ht="18" customHeight="1">
      <c r="G201" s="2"/>
      <c r="N201" s="2"/>
      <c r="O201" s="2"/>
      <c r="P201" s="2"/>
      <c r="Q201" s="2"/>
    </row>
    <row r="202" spans="7:17" ht="18" customHeight="1">
      <c r="G202" s="2"/>
      <c r="N202" s="2"/>
      <c r="O202" s="2"/>
      <c r="P202" s="2"/>
      <c r="Q202" s="2"/>
    </row>
    <row r="203" spans="7:17" ht="18" customHeight="1">
      <c r="G203" s="2"/>
      <c r="N203" s="2"/>
      <c r="O203" s="2"/>
      <c r="P203" s="2"/>
      <c r="Q203" s="2"/>
    </row>
    <row r="204" spans="7:17" ht="18" customHeight="1">
      <c r="G204" s="2"/>
      <c r="N204" s="2"/>
      <c r="O204" s="2"/>
      <c r="P204" s="2"/>
      <c r="Q204" s="2"/>
    </row>
    <row r="205" spans="7:17" ht="18" customHeight="1">
      <c r="G205" s="2"/>
      <c r="N205" s="2"/>
      <c r="O205" s="2"/>
      <c r="P205" s="2"/>
      <c r="Q205" s="2"/>
    </row>
    <row r="206" spans="7:17" ht="18" customHeight="1">
      <c r="G206" s="2"/>
      <c r="N206" s="2"/>
      <c r="O206" s="2"/>
      <c r="P206" s="2"/>
      <c r="Q206" s="2"/>
    </row>
    <row r="207" spans="7:17" ht="18" customHeight="1">
      <c r="G207" s="2"/>
      <c r="N207" s="2"/>
      <c r="O207" s="2"/>
      <c r="P207" s="2"/>
      <c r="Q207" s="2"/>
    </row>
    <row r="208" spans="7:17" ht="18" customHeight="1">
      <c r="G208" s="2"/>
      <c r="N208" s="2"/>
      <c r="O208" s="2"/>
      <c r="P208" s="2"/>
      <c r="Q208" s="2"/>
    </row>
    <row r="209" spans="7:17" ht="18" customHeight="1">
      <c r="G209" s="2"/>
      <c r="N209" s="2"/>
      <c r="O209" s="2"/>
      <c r="P209" s="2"/>
      <c r="Q209" s="2"/>
    </row>
    <row r="210" spans="7:17" ht="18" customHeight="1">
      <c r="G210" s="2"/>
      <c r="N210" s="2"/>
      <c r="O210" s="2"/>
      <c r="P210" s="2"/>
      <c r="Q210" s="2"/>
    </row>
    <row r="211" spans="7:17" ht="18" customHeight="1">
      <c r="G211" s="2"/>
      <c r="N211" s="2"/>
      <c r="O211" s="2"/>
      <c r="P211" s="2"/>
      <c r="Q211" s="2"/>
    </row>
    <row r="212" spans="7:17" ht="18" customHeight="1">
      <c r="G212" s="2"/>
      <c r="N212" s="2"/>
      <c r="O212" s="2"/>
      <c r="P212" s="2"/>
      <c r="Q212" s="2"/>
    </row>
    <row r="213" spans="7:17" ht="18" customHeight="1">
      <c r="G213" s="2"/>
      <c r="N213" s="2"/>
      <c r="O213" s="2"/>
      <c r="P213" s="2"/>
      <c r="Q213" s="2"/>
    </row>
    <row r="214" spans="7:17" ht="18" customHeight="1">
      <c r="G214" s="2"/>
      <c r="N214" s="2"/>
      <c r="O214" s="2"/>
      <c r="P214" s="2"/>
      <c r="Q214" s="2"/>
    </row>
    <row r="215" spans="7:17" ht="18" customHeight="1">
      <c r="G215" s="2"/>
      <c r="N215" s="2"/>
      <c r="O215" s="2"/>
      <c r="P215" s="2"/>
      <c r="Q215" s="2"/>
    </row>
    <row r="216" spans="7:17" ht="18" customHeight="1">
      <c r="G216" s="2"/>
      <c r="N216" s="2"/>
      <c r="O216" s="2"/>
      <c r="P216" s="2"/>
      <c r="Q216" s="2"/>
    </row>
    <row r="217" spans="7:17" ht="18" customHeight="1">
      <c r="G217" s="2"/>
      <c r="N217" s="2"/>
      <c r="O217" s="2"/>
      <c r="P217" s="2"/>
      <c r="Q217" s="2"/>
    </row>
    <row r="218" spans="7:17" ht="18" customHeight="1">
      <c r="G218" s="2"/>
      <c r="N218" s="2"/>
      <c r="O218" s="2"/>
      <c r="P218" s="2"/>
      <c r="Q218" s="2"/>
    </row>
    <row r="219" spans="7:17" ht="18" customHeight="1">
      <c r="G219" s="2"/>
      <c r="N219" s="2"/>
      <c r="O219" s="2"/>
      <c r="P219" s="2"/>
      <c r="Q219" s="2"/>
    </row>
    <row r="220" spans="7:17" ht="18" customHeight="1">
      <c r="G220" s="2"/>
      <c r="N220" s="2"/>
      <c r="O220" s="2"/>
      <c r="P220" s="2"/>
      <c r="Q220" s="2"/>
    </row>
    <row r="221" spans="7:17" ht="18" customHeight="1">
      <c r="G221" s="2"/>
      <c r="N221" s="2"/>
      <c r="O221" s="2"/>
      <c r="P221" s="2"/>
      <c r="Q221" s="2"/>
    </row>
    <row r="222" spans="7:17" ht="18" customHeight="1">
      <c r="G222" s="2"/>
      <c r="N222" s="2"/>
      <c r="O222" s="2"/>
      <c r="P222" s="2"/>
      <c r="Q222" s="2"/>
    </row>
    <row r="223" spans="7:17" ht="18" customHeight="1">
      <c r="G223" s="2"/>
      <c r="N223" s="2"/>
      <c r="O223" s="2"/>
      <c r="P223" s="2"/>
      <c r="Q223" s="2"/>
    </row>
    <row r="224" spans="7:17" ht="18" customHeight="1">
      <c r="G224" s="2"/>
      <c r="N224" s="2"/>
      <c r="O224" s="2"/>
      <c r="P224" s="2"/>
      <c r="Q224" s="2"/>
    </row>
    <row r="225" spans="7:17" ht="18" customHeight="1">
      <c r="G225" s="2"/>
      <c r="N225" s="2"/>
      <c r="O225" s="2"/>
      <c r="P225" s="2"/>
      <c r="Q225" s="2"/>
    </row>
    <row r="226" spans="7:17" ht="18" customHeight="1">
      <c r="G226" s="2"/>
      <c r="N226" s="2"/>
      <c r="O226" s="2"/>
      <c r="P226" s="2"/>
      <c r="Q226" s="2"/>
    </row>
    <row r="227" spans="7:17" ht="18" customHeight="1">
      <c r="G227" s="2"/>
      <c r="N227" s="2"/>
      <c r="O227" s="2"/>
      <c r="P227" s="2"/>
      <c r="Q227" s="2"/>
    </row>
    <row r="228" spans="7:17" ht="18" customHeight="1">
      <c r="G228" s="2"/>
      <c r="N228" s="2"/>
      <c r="O228" s="2"/>
      <c r="P228" s="2"/>
      <c r="Q228" s="2"/>
    </row>
    <row r="229" spans="7:17" ht="18" customHeight="1">
      <c r="G229" s="2"/>
      <c r="N229" s="2"/>
      <c r="O229" s="2"/>
      <c r="P229" s="2"/>
      <c r="Q229" s="2"/>
    </row>
    <row r="230" spans="7:17" ht="18" customHeight="1">
      <c r="G230" s="2"/>
      <c r="N230" s="2"/>
      <c r="O230" s="2"/>
      <c r="P230" s="2"/>
      <c r="Q230" s="2"/>
    </row>
    <row r="231" spans="7:17" ht="18" customHeight="1">
      <c r="G231" s="2"/>
      <c r="N231" s="2"/>
      <c r="O231" s="2"/>
      <c r="P231" s="2"/>
      <c r="Q231" s="2"/>
    </row>
    <row r="232" spans="7:17" ht="18" customHeight="1">
      <c r="G232" s="2"/>
      <c r="N232" s="2"/>
      <c r="O232" s="2"/>
      <c r="P232" s="2"/>
      <c r="Q232" s="2"/>
    </row>
    <row r="233" spans="7:17" ht="18" customHeight="1">
      <c r="G233" s="2"/>
      <c r="N233" s="2"/>
      <c r="O233" s="2"/>
      <c r="P233" s="2"/>
      <c r="Q233" s="2"/>
    </row>
    <row r="234" spans="7:17" ht="18" customHeight="1">
      <c r="G234" s="2"/>
      <c r="N234" s="2"/>
      <c r="O234" s="2"/>
      <c r="P234" s="2"/>
      <c r="Q234" s="2"/>
    </row>
    <row r="235" spans="7:17" ht="18" customHeight="1">
      <c r="G235" s="2"/>
      <c r="N235" s="2"/>
      <c r="O235" s="2"/>
      <c r="P235" s="2"/>
      <c r="Q235" s="2"/>
    </row>
    <row r="236" spans="7:17" ht="18" customHeight="1">
      <c r="G236" s="2"/>
      <c r="N236" s="2"/>
      <c r="O236" s="2"/>
      <c r="P236" s="2"/>
      <c r="Q236" s="2"/>
    </row>
    <row r="237" spans="7:17" ht="18" customHeight="1">
      <c r="G237" s="2"/>
      <c r="N237" s="2"/>
      <c r="O237" s="2"/>
      <c r="P237" s="2"/>
      <c r="Q237" s="2"/>
    </row>
    <row r="238" spans="7:17" ht="18" customHeight="1">
      <c r="G238" s="2"/>
      <c r="N238" s="2"/>
      <c r="O238" s="2"/>
      <c r="P238" s="2"/>
      <c r="Q238" s="2"/>
    </row>
    <row r="239" spans="7:17" ht="18" customHeight="1">
      <c r="G239" s="2"/>
      <c r="N239" s="2"/>
      <c r="O239" s="2"/>
      <c r="P239" s="2"/>
      <c r="Q239" s="2"/>
    </row>
    <row r="240" spans="7:17" ht="18" customHeight="1">
      <c r="G240" s="2"/>
      <c r="N240" s="2"/>
      <c r="O240" s="2"/>
      <c r="P240" s="2"/>
      <c r="Q240" s="2"/>
    </row>
    <row r="241" spans="7:17" ht="18" customHeight="1">
      <c r="G241" s="2"/>
      <c r="N241" s="2"/>
      <c r="O241" s="2"/>
      <c r="P241" s="2"/>
      <c r="Q241" s="2"/>
    </row>
    <row r="242" spans="7:17" ht="18" customHeight="1">
      <c r="G242" s="2"/>
      <c r="N242" s="2"/>
      <c r="O242" s="2"/>
      <c r="P242" s="2"/>
      <c r="Q242" s="2"/>
    </row>
    <row r="243" spans="7:17" ht="18" customHeight="1">
      <c r="G243" s="2"/>
      <c r="N243" s="2"/>
      <c r="O243" s="2"/>
      <c r="P243" s="2"/>
      <c r="Q243" s="2"/>
    </row>
    <row r="244" spans="7:17" ht="18" customHeight="1">
      <c r="G244" s="2"/>
      <c r="N244" s="2"/>
      <c r="O244" s="2"/>
      <c r="P244" s="2"/>
      <c r="Q244" s="2"/>
    </row>
    <row r="245" spans="7:17" ht="18" customHeight="1">
      <c r="G245" s="2"/>
      <c r="N245" s="2"/>
      <c r="O245" s="2"/>
      <c r="P245" s="2"/>
      <c r="Q245" s="2"/>
    </row>
    <row r="246" spans="7:17" ht="18" customHeight="1">
      <c r="G246" s="2"/>
      <c r="N246" s="2"/>
      <c r="O246" s="2"/>
      <c r="P246" s="2"/>
      <c r="Q246" s="2"/>
    </row>
    <row r="247" spans="7:17" ht="18" customHeight="1">
      <c r="G247" s="2"/>
      <c r="N247" s="2"/>
      <c r="O247" s="2"/>
      <c r="P247" s="2"/>
      <c r="Q247" s="2"/>
    </row>
    <row r="248" spans="7:17" ht="18" customHeight="1">
      <c r="G248" s="2"/>
      <c r="N248" s="2"/>
      <c r="O248" s="2"/>
      <c r="P248" s="2"/>
      <c r="Q248" s="2"/>
    </row>
    <row r="249" spans="7:17" ht="18" customHeight="1">
      <c r="G249" s="2"/>
      <c r="N249" s="2"/>
      <c r="O249" s="2"/>
      <c r="P249" s="2"/>
      <c r="Q249" s="2"/>
    </row>
    <row r="250" spans="7:17" ht="18" customHeight="1">
      <c r="G250" s="2"/>
      <c r="N250" s="2"/>
      <c r="O250" s="2"/>
      <c r="P250" s="2"/>
      <c r="Q250" s="2"/>
    </row>
    <row r="251" spans="7:17" ht="18" customHeight="1">
      <c r="G251" s="2"/>
      <c r="N251" s="2"/>
      <c r="O251" s="2"/>
      <c r="P251" s="2"/>
      <c r="Q251" s="2"/>
    </row>
    <row r="252" spans="7:17" ht="18" customHeight="1">
      <c r="G252" s="2"/>
      <c r="N252" s="2"/>
      <c r="O252" s="2"/>
      <c r="P252" s="2"/>
      <c r="Q252" s="2"/>
    </row>
    <row r="253" spans="7:17" ht="18" customHeight="1">
      <c r="G253" s="2"/>
      <c r="N253" s="2"/>
      <c r="O253" s="2"/>
      <c r="P253" s="2"/>
      <c r="Q253" s="2"/>
    </row>
    <row r="254" spans="7:17" ht="18" customHeight="1">
      <c r="G254" s="2"/>
      <c r="N254" s="2"/>
      <c r="O254" s="2"/>
      <c r="P254" s="2"/>
      <c r="Q254" s="2"/>
    </row>
    <row r="255" spans="7:17" ht="18" customHeight="1">
      <c r="G255" s="2"/>
      <c r="N255" s="2"/>
      <c r="O255" s="2"/>
      <c r="P255" s="2"/>
      <c r="Q255" s="2"/>
    </row>
    <row r="256" spans="7:17" ht="18" customHeight="1">
      <c r="G256" s="2"/>
      <c r="N256" s="2"/>
      <c r="O256" s="2"/>
      <c r="P256" s="2"/>
      <c r="Q256" s="2"/>
    </row>
    <row r="257" spans="7:17" ht="18" customHeight="1">
      <c r="G257" s="2"/>
      <c r="N257" s="2"/>
      <c r="O257" s="2"/>
      <c r="P257" s="2"/>
      <c r="Q257" s="2"/>
    </row>
    <row r="258" spans="7:17" ht="18" customHeight="1">
      <c r="G258" s="2"/>
      <c r="N258" s="2"/>
      <c r="O258" s="2"/>
      <c r="P258" s="2"/>
      <c r="Q258" s="2"/>
    </row>
    <row r="259" spans="7:17" ht="18" customHeight="1">
      <c r="G259" s="2"/>
      <c r="N259" s="2"/>
      <c r="O259" s="2"/>
      <c r="P259" s="2"/>
      <c r="Q259" s="2"/>
    </row>
    <row r="260" spans="7:17" ht="18" customHeight="1">
      <c r="G260" s="2"/>
      <c r="N260" s="2"/>
      <c r="O260" s="2"/>
      <c r="P260" s="2"/>
      <c r="Q260" s="2"/>
    </row>
    <row r="261" spans="7:17" ht="18" customHeight="1">
      <c r="G261" s="2"/>
      <c r="N261" s="2"/>
      <c r="O261" s="2"/>
      <c r="P261" s="2"/>
      <c r="Q261" s="2"/>
    </row>
    <row r="262" spans="7:17" ht="18" customHeight="1">
      <c r="G262" s="2"/>
      <c r="N262" s="2"/>
      <c r="O262" s="2"/>
      <c r="P262" s="2"/>
      <c r="Q262" s="2"/>
    </row>
    <row r="263" spans="7:17" ht="18" customHeight="1">
      <c r="G263" s="2"/>
      <c r="N263" s="2"/>
      <c r="O263" s="2"/>
      <c r="P263" s="2"/>
      <c r="Q263" s="2"/>
    </row>
    <row r="264" spans="7:17" ht="18" customHeight="1">
      <c r="G264" s="2"/>
      <c r="N264" s="2"/>
      <c r="O264" s="2"/>
      <c r="P264" s="2"/>
      <c r="Q264" s="2"/>
    </row>
    <row r="265" spans="7:17" ht="18" customHeight="1">
      <c r="G265" s="2"/>
      <c r="N265" s="2"/>
      <c r="O265" s="2"/>
      <c r="P265" s="2"/>
      <c r="Q265" s="2"/>
    </row>
    <row r="266" spans="7:17" ht="18" customHeight="1">
      <c r="G266" s="2"/>
      <c r="N266" s="2"/>
      <c r="O266" s="2"/>
      <c r="P266" s="2"/>
      <c r="Q266" s="2"/>
    </row>
    <row r="267" spans="7:17" ht="18" customHeight="1">
      <c r="G267" s="2"/>
      <c r="N267" s="2"/>
      <c r="O267" s="2"/>
      <c r="P267" s="2"/>
      <c r="Q267" s="2"/>
    </row>
    <row r="268" spans="7:17" ht="18" customHeight="1">
      <c r="G268" s="2"/>
      <c r="N268" s="2"/>
      <c r="O268" s="2"/>
      <c r="P268" s="2"/>
      <c r="Q268" s="2"/>
    </row>
    <row r="269" spans="7:17" ht="18" customHeight="1">
      <c r="G269" s="2"/>
      <c r="N269" s="2"/>
      <c r="O269" s="2"/>
      <c r="P269" s="2"/>
      <c r="Q269" s="2"/>
    </row>
    <row r="270" spans="7:17" ht="18" customHeight="1">
      <c r="G270" s="2"/>
      <c r="N270" s="2"/>
      <c r="O270" s="2"/>
      <c r="P270" s="2"/>
      <c r="Q270" s="2"/>
    </row>
    <row r="271" spans="7:17" ht="18" customHeight="1">
      <c r="G271" s="2"/>
      <c r="N271" s="2"/>
      <c r="O271" s="2"/>
      <c r="P271" s="2"/>
      <c r="Q271" s="2"/>
    </row>
    <row r="272" spans="7:17" ht="18" customHeight="1">
      <c r="G272" s="2"/>
      <c r="N272" s="2"/>
      <c r="O272" s="2"/>
      <c r="P272" s="2"/>
      <c r="Q272" s="2"/>
    </row>
    <row r="273" spans="7:17" ht="18" customHeight="1">
      <c r="G273" s="2"/>
      <c r="N273" s="2"/>
      <c r="O273" s="2"/>
      <c r="P273" s="2"/>
      <c r="Q273" s="2"/>
    </row>
    <row r="274" spans="7:17" ht="18" customHeight="1">
      <c r="G274" s="2"/>
      <c r="N274" s="2"/>
      <c r="O274" s="2"/>
      <c r="P274" s="2"/>
      <c r="Q274" s="2"/>
    </row>
    <row r="275" spans="7:17" ht="18" customHeight="1">
      <c r="G275" s="2"/>
      <c r="N275" s="2"/>
      <c r="O275" s="2"/>
      <c r="P275" s="2"/>
      <c r="Q275" s="2"/>
    </row>
    <row r="276" spans="7:17" ht="18" customHeight="1">
      <c r="G276" s="2"/>
      <c r="N276" s="2"/>
      <c r="O276" s="2"/>
      <c r="P276" s="2"/>
      <c r="Q276" s="2"/>
    </row>
    <row r="277" spans="7:17" ht="18" customHeight="1">
      <c r="G277" s="2"/>
      <c r="N277" s="2"/>
      <c r="O277" s="2"/>
      <c r="P277" s="2"/>
      <c r="Q277" s="2"/>
    </row>
    <row r="278" spans="7:17" ht="18" customHeight="1">
      <c r="G278" s="2"/>
      <c r="N278" s="2"/>
      <c r="O278" s="2"/>
      <c r="P278" s="2"/>
      <c r="Q278" s="2"/>
    </row>
    <row r="279" spans="7:17" ht="18" customHeight="1">
      <c r="G279" s="2"/>
      <c r="N279" s="2"/>
      <c r="O279" s="2"/>
      <c r="P279" s="2"/>
      <c r="Q279" s="2"/>
    </row>
    <row r="280" spans="7:17" ht="18" customHeight="1">
      <c r="G280" s="2"/>
      <c r="N280" s="2"/>
      <c r="O280" s="2"/>
      <c r="P280" s="2"/>
      <c r="Q280" s="2"/>
    </row>
    <row r="281" spans="7:17" ht="18" customHeight="1">
      <c r="G281" s="2"/>
      <c r="N281" s="2"/>
      <c r="O281" s="2"/>
      <c r="P281" s="2"/>
      <c r="Q281" s="2"/>
    </row>
    <row r="282" spans="7:17" ht="18" customHeight="1">
      <c r="G282" s="2"/>
      <c r="N282" s="2"/>
      <c r="O282" s="2"/>
      <c r="P282" s="2"/>
      <c r="Q282" s="2"/>
    </row>
    <row r="283" spans="7:17" ht="18" customHeight="1">
      <c r="G283" s="2"/>
      <c r="N283" s="2"/>
      <c r="O283" s="2"/>
      <c r="P283" s="2"/>
      <c r="Q283" s="2"/>
    </row>
    <row r="284" spans="7:17" ht="18" customHeight="1">
      <c r="G284" s="2"/>
      <c r="N284" s="2"/>
      <c r="O284" s="2"/>
      <c r="P284" s="2"/>
      <c r="Q284" s="2"/>
    </row>
    <row r="285" spans="7:17" ht="18" customHeight="1">
      <c r="G285" s="2"/>
      <c r="N285" s="2"/>
      <c r="O285" s="2"/>
      <c r="P285" s="2"/>
      <c r="Q285" s="2"/>
    </row>
    <row r="286" spans="7:17" ht="18" customHeight="1">
      <c r="G286" s="2"/>
      <c r="N286" s="2"/>
      <c r="O286" s="2"/>
      <c r="P286" s="2"/>
      <c r="Q286" s="2"/>
    </row>
    <row r="287" spans="7:17" ht="18" customHeight="1">
      <c r="G287" s="2"/>
      <c r="N287" s="2"/>
      <c r="O287" s="2"/>
      <c r="P287" s="2"/>
      <c r="Q287" s="2"/>
    </row>
    <row r="288" spans="7:17" ht="18" customHeight="1">
      <c r="G288" s="2"/>
      <c r="N288" s="2"/>
      <c r="O288" s="2"/>
      <c r="P288" s="2"/>
      <c r="Q288" s="2"/>
    </row>
    <row r="289" spans="7:17" ht="18" customHeight="1">
      <c r="G289" s="2"/>
      <c r="N289" s="2"/>
      <c r="O289" s="2"/>
      <c r="P289" s="2"/>
      <c r="Q289" s="2"/>
    </row>
    <row r="290" spans="7:17" ht="18" customHeight="1">
      <c r="G290" s="2"/>
      <c r="N290" s="2"/>
      <c r="O290" s="2"/>
      <c r="P290" s="2"/>
      <c r="Q290" s="2"/>
    </row>
    <row r="291" spans="7:17" ht="18" customHeight="1">
      <c r="G291" s="2"/>
      <c r="N291" s="2"/>
      <c r="O291" s="2"/>
      <c r="P291" s="2"/>
      <c r="Q291" s="2"/>
    </row>
    <row r="292" spans="7:17" ht="18" customHeight="1">
      <c r="G292" s="2"/>
      <c r="N292" s="2"/>
      <c r="O292" s="2"/>
      <c r="P292" s="2"/>
      <c r="Q292" s="2"/>
    </row>
    <row r="293" spans="7:17" ht="18" customHeight="1">
      <c r="G293" s="2"/>
      <c r="N293" s="2"/>
      <c r="O293" s="2"/>
      <c r="P293" s="2"/>
      <c r="Q293" s="2"/>
    </row>
    <row r="294" spans="7:17" ht="18" customHeight="1">
      <c r="G294" s="2"/>
      <c r="N294" s="2"/>
      <c r="O294" s="2"/>
      <c r="P294" s="2"/>
      <c r="Q294" s="2"/>
    </row>
    <row r="295" spans="7:17" ht="18" customHeight="1">
      <c r="G295" s="2"/>
      <c r="N295" s="2"/>
      <c r="O295" s="2"/>
      <c r="P295" s="2"/>
      <c r="Q295" s="2"/>
    </row>
    <row r="296" spans="7:17" ht="18" customHeight="1">
      <c r="G296" s="2"/>
      <c r="N296" s="2"/>
      <c r="O296" s="2"/>
      <c r="P296" s="2"/>
      <c r="Q296" s="2"/>
    </row>
    <row r="297" spans="7:17" ht="18" customHeight="1">
      <c r="G297" s="2"/>
      <c r="N297" s="2"/>
      <c r="O297" s="2"/>
      <c r="P297" s="2"/>
      <c r="Q297" s="2"/>
    </row>
    <row r="298" spans="7:17" ht="18" customHeight="1">
      <c r="G298" s="2"/>
      <c r="N298" s="2"/>
      <c r="O298" s="2"/>
      <c r="P298" s="2"/>
      <c r="Q298" s="2"/>
    </row>
    <row r="299" spans="7:17" ht="18" customHeight="1">
      <c r="G299" s="2"/>
      <c r="N299" s="2"/>
      <c r="O299" s="2"/>
      <c r="P299" s="2"/>
      <c r="Q299" s="2"/>
    </row>
    <row r="300" spans="7:17" ht="18" customHeight="1">
      <c r="G300" s="2"/>
      <c r="N300" s="2"/>
      <c r="O300" s="2"/>
      <c r="P300" s="2"/>
      <c r="Q300" s="2"/>
    </row>
    <row r="301" spans="7:17" ht="18" customHeight="1">
      <c r="G301" s="2"/>
      <c r="N301" s="2"/>
      <c r="O301" s="2"/>
      <c r="P301" s="2"/>
      <c r="Q301" s="2"/>
    </row>
    <row r="302" spans="7:17" ht="18" customHeight="1">
      <c r="G302" s="2"/>
      <c r="N302" s="2"/>
      <c r="O302" s="2"/>
      <c r="P302" s="2"/>
      <c r="Q302" s="2"/>
    </row>
    <row r="303" spans="7:17" ht="18" customHeight="1">
      <c r="G303" s="2"/>
      <c r="N303" s="2"/>
      <c r="O303" s="2"/>
      <c r="P303" s="2"/>
      <c r="Q303" s="2"/>
    </row>
    <row r="304" spans="7:17" ht="18" customHeight="1">
      <c r="G304" s="2"/>
      <c r="N304" s="2"/>
      <c r="O304" s="2"/>
      <c r="P304" s="2"/>
      <c r="Q304" s="2"/>
    </row>
    <row r="305" spans="7:17" ht="18" customHeight="1">
      <c r="G305" s="2"/>
      <c r="N305" s="2"/>
      <c r="O305" s="2"/>
      <c r="P305" s="2"/>
      <c r="Q305" s="2"/>
    </row>
    <row r="306" spans="7:17" ht="18" customHeight="1">
      <c r="G306" s="2"/>
      <c r="N306" s="2"/>
      <c r="O306" s="2"/>
      <c r="P306" s="2"/>
      <c r="Q306" s="2"/>
    </row>
    <row r="307" spans="7:17" ht="18" customHeight="1">
      <c r="G307" s="2"/>
      <c r="N307" s="2"/>
      <c r="O307" s="2"/>
      <c r="P307" s="2"/>
      <c r="Q307" s="2"/>
    </row>
    <row r="308" spans="7:17" ht="18" customHeight="1">
      <c r="G308" s="2"/>
      <c r="N308" s="2"/>
      <c r="O308" s="2"/>
      <c r="P308" s="2"/>
      <c r="Q308" s="2"/>
    </row>
    <row r="309" spans="7:17" ht="18" customHeight="1">
      <c r="G309" s="2"/>
      <c r="N309" s="2"/>
      <c r="O309" s="2"/>
      <c r="P309" s="2"/>
      <c r="Q309" s="2"/>
    </row>
    <row r="310" spans="7:17" ht="18" customHeight="1">
      <c r="G310" s="2"/>
      <c r="N310" s="2"/>
      <c r="O310" s="2"/>
      <c r="P310" s="2"/>
      <c r="Q310" s="2"/>
    </row>
    <row r="311" spans="7:17" ht="18" customHeight="1">
      <c r="G311" s="2"/>
      <c r="N311" s="2"/>
      <c r="O311" s="2"/>
      <c r="P311" s="2"/>
      <c r="Q311" s="2"/>
    </row>
    <row r="312" spans="7:17" ht="18" customHeight="1">
      <c r="G312" s="2"/>
      <c r="N312" s="2"/>
      <c r="O312" s="2"/>
      <c r="P312" s="2"/>
      <c r="Q312" s="2"/>
    </row>
    <row r="313" spans="7:17" ht="18" customHeight="1">
      <c r="G313" s="2"/>
      <c r="N313" s="2"/>
      <c r="O313" s="2"/>
      <c r="P313" s="2"/>
      <c r="Q313" s="2"/>
    </row>
    <row r="314" spans="7:17" ht="18" customHeight="1">
      <c r="G314" s="2"/>
      <c r="N314" s="2"/>
      <c r="O314" s="2"/>
      <c r="P314" s="2"/>
      <c r="Q314" s="2"/>
    </row>
    <row r="315" spans="7:17" ht="18" customHeight="1">
      <c r="G315" s="2"/>
      <c r="N315" s="2"/>
      <c r="O315" s="2"/>
      <c r="P315" s="2"/>
      <c r="Q315" s="2"/>
    </row>
    <row r="316" spans="7:17" ht="18" customHeight="1">
      <c r="G316" s="2"/>
      <c r="N316" s="2"/>
      <c r="O316" s="2"/>
      <c r="P316" s="2"/>
      <c r="Q316" s="2"/>
    </row>
    <row r="317" spans="7:17" ht="18" customHeight="1">
      <c r="G317" s="2"/>
      <c r="N317" s="2"/>
      <c r="O317" s="2"/>
      <c r="P317" s="2"/>
      <c r="Q317" s="2"/>
    </row>
    <row r="318" spans="7:17" ht="18" customHeight="1">
      <c r="G318" s="2"/>
      <c r="N318" s="2"/>
      <c r="O318" s="2"/>
      <c r="P318" s="2"/>
      <c r="Q318" s="2"/>
    </row>
    <row r="319" spans="7:17" ht="18" customHeight="1">
      <c r="G319" s="2"/>
      <c r="N319" s="2"/>
      <c r="O319" s="2"/>
      <c r="P319" s="2"/>
      <c r="Q319" s="2"/>
    </row>
    <row r="320" spans="7:17" ht="18" customHeight="1">
      <c r="G320" s="2"/>
      <c r="N320" s="2"/>
      <c r="O320" s="2"/>
      <c r="P320" s="2"/>
      <c r="Q320" s="2"/>
    </row>
    <row r="321" spans="7:17" ht="18" customHeight="1">
      <c r="G321" s="2"/>
      <c r="N321" s="2"/>
      <c r="O321" s="2"/>
      <c r="P321" s="2"/>
      <c r="Q321" s="2"/>
    </row>
    <row r="322" spans="7:17" ht="18" customHeight="1">
      <c r="G322" s="2"/>
      <c r="N322" s="2"/>
      <c r="O322" s="2"/>
      <c r="P322" s="2"/>
      <c r="Q322" s="2"/>
    </row>
    <row r="323" spans="7:17" ht="18" customHeight="1">
      <c r="G323" s="2"/>
      <c r="N323" s="2"/>
      <c r="O323" s="2"/>
      <c r="P323" s="2"/>
      <c r="Q323" s="2"/>
    </row>
    <row r="324" spans="7:17" ht="18" customHeight="1">
      <c r="G324" s="2"/>
      <c r="N324" s="2"/>
      <c r="O324" s="2"/>
      <c r="P324" s="2"/>
      <c r="Q324" s="2"/>
    </row>
    <row r="325" spans="7:17" ht="18" customHeight="1">
      <c r="G325" s="2"/>
      <c r="N325" s="2"/>
      <c r="O325" s="2"/>
      <c r="P325" s="2"/>
      <c r="Q325" s="2"/>
    </row>
    <row r="326" spans="7:17" ht="18" customHeight="1">
      <c r="G326" s="2"/>
      <c r="N326" s="2"/>
      <c r="O326" s="2"/>
      <c r="P326" s="2"/>
      <c r="Q326" s="2"/>
    </row>
    <row r="327" spans="7:17" ht="18" customHeight="1">
      <c r="G327" s="2"/>
      <c r="N327" s="2"/>
      <c r="O327" s="2"/>
      <c r="P327" s="2"/>
      <c r="Q327" s="2"/>
    </row>
    <row r="328" spans="7:17" ht="18" customHeight="1">
      <c r="G328" s="2"/>
      <c r="N328" s="2"/>
      <c r="O328" s="2"/>
      <c r="P328" s="2"/>
      <c r="Q328" s="2"/>
    </row>
    <row r="329" spans="7:17" ht="18" customHeight="1">
      <c r="G329" s="2"/>
      <c r="N329" s="2"/>
      <c r="O329" s="2"/>
      <c r="P329" s="2"/>
      <c r="Q329" s="2"/>
    </row>
    <row r="330" spans="7:17" ht="18" customHeight="1">
      <c r="G330" s="2"/>
      <c r="N330" s="2"/>
      <c r="O330" s="2"/>
      <c r="P330" s="2"/>
      <c r="Q330" s="2"/>
    </row>
    <row r="331" spans="7:17" ht="18" customHeight="1">
      <c r="G331" s="2"/>
      <c r="N331" s="2"/>
      <c r="O331" s="2"/>
      <c r="P331" s="2"/>
      <c r="Q331" s="2"/>
    </row>
    <row r="332" spans="7:17" ht="18" customHeight="1">
      <c r="G332" s="2"/>
      <c r="N332" s="2"/>
      <c r="O332" s="2"/>
      <c r="P332" s="2"/>
      <c r="Q332" s="2"/>
    </row>
    <row r="333" spans="7:17" ht="18" customHeight="1">
      <c r="G333" s="2"/>
      <c r="N333" s="2"/>
      <c r="O333" s="2"/>
      <c r="P333" s="2"/>
      <c r="Q333" s="2"/>
    </row>
    <row r="334" spans="7:17" ht="18" customHeight="1">
      <c r="G334" s="2"/>
      <c r="N334" s="2"/>
      <c r="O334" s="2"/>
      <c r="P334" s="2"/>
      <c r="Q334" s="2"/>
    </row>
    <row r="335" spans="7:17" ht="18" customHeight="1">
      <c r="G335" s="2"/>
      <c r="N335" s="2"/>
      <c r="O335" s="2"/>
      <c r="P335" s="2"/>
      <c r="Q335" s="2"/>
    </row>
    <row r="336" spans="7:17" ht="18" customHeight="1">
      <c r="G336" s="2"/>
      <c r="N336" s="2"/>
      <c r="O336" s="2"/>
      <c r="P336" s="2"/>
      <c r="Q336" s="2"/>
    </row>
    <row r="337" spans="7:17" ht="18" customHeight="1">
      <c r="G337" s="2"/>
      <c r="N337" s="2"/>
      <c r="O337" s="2"/>
      <c r="P337" s="2"/>
      <c r="Q337" s="2"/>
    </row>
    <row r="338" spans="7:17" ht="18" customHeight="1">
      <c r="G338" s="2"/>
      <c r="N338" s="2"/>
      <c r="O338" s="2"/>
      <c r="P338" s="2"/>
      <c r="Q338" s="2"/>
    </row>
    <row r="339" spans="7:17" ht="18" customHeight="1">
      <c r="G339" s="2"/>
      <c r="N339" s="2"/>
      <c r="O339" s="2"/>
      <c r="P339" s="2"/>
      <c r="Q339" s="2"/>
    </row>
    <row r="340" spans="7:17" ht="18" customHeight="1">
      <c r="G340" s="2"/>
      <c r="N340" s="2"/>
      <c r="O340" s="2"/>
      <c r="P340" s="2"/>
      <c r="Q340" s="2"/>
    </row>
    <row r="341" spans="7:17" ht="18" customHeight="1">
      <c r="G341" s="2"/>
      <c r="N341" s="2"/>
      <c r="O341" s="2"/>
      <c r="P341" s="2"/>
      <c r="Q341" s="2"/>
    </row>
    <row r="342" spans="7:17" ht="18" customHeight="1">
      <c r="G342" s="2"/>
      <c r="N342" s="2"/>
      <c r="O342" s="2"/>
      <c r="P342" s="2"/>
      <c r="Q342" s="2"/>
    </row>
    <row r="343" spans="7:17" ht="18" customHeight="1">
      <c r="G343" s="2"/>
      <c r="N343" s="2"/>
      <c r="O343" s="2"/>
      <c r="P343" s="2"/>
      <c r="Q343" s="2"/>
    </row>
    <row r="344" spans="7:17" ht="18" customHeight="1">
      <c r="G344" s="2"/>
      <c r="N344" s="2"/>
      <c r="O344" s="2"/>
      <c r="P344" s="2"/>
      <c r="Q344" s="2"/>
    </row>
    <row r="345" spans="7:17" ht="18" customHeight="1">
      <c r="G345" s="2"/>
      <c r="N345" s="2"/>
      <c r="O345" s="2"/>
      <c r="P345" s="2"/>
      <c r="Q345" s="2"/>
    </row>
    <row r="346" spans="7:17" ht="18" customHeight="1">
      <c r="G346" s="2"/>
      <c r="N346" s="2"/>
      <c r="O346" s="2"/>
      <c r="P346" s="2"/>
      <c r="Q346" s="2"/>
    </row>
    <row r="347" spans="7:17" ht="18" customHeight="1">
      <c r="G347" s="2"/>
      <c r="N347" s="2"/>
      <c r="O347" s="2"/>
      <c r="P347" s="2"/>
      <c r="Q347" s="2"/>
    </row>
    <row r="348" spans="7:17" ht="18" customHeight="1">
      <c r="G348" s="2"/>
      <c r="N348" s="2"/>
      <c r="O348" s="2"/>
      <c r="P348" s="2"/>
      <c r="Q348" s="2"/>
    </row>
    <row r="349" spans="7:17" ht="18" customHeight="1">
      <c r="G349" s="2"/>
      <c r="N349" s="2"/>
      <c r="O349" s="2"/>
      <c r="P349" s="2"/>
      <c r="Q349" s="2"/>
    </row>
    <row r="350" spans="7:17" ht="18" customHeight="1">
      <c r="G350" s="2"/>
      <c r="N350" s="2"/>
      <c r="O350" s="2"/>
      <c r="P350" s="2"/>
      <c r="Q350" s="2"/>
    </row>
    <row r="351" spans="7:17" ht="18" customHeight="1">
      <c r="G351" s="2"/>
      <c r="N351" s="2"/>
      <c r="O351" s="2"/>
      <c r="P351" s="2"/>
      <c r="Q351" s="2"/>
    </row>
    <row r="352" spans="7:17" ht="18" customHeight="1">
      <c r="G352" s="2"/>
      <c r="N352" s="2"/>
      <c r="O352" s="2"/>
      <c r="P352" s="2"/>
      <c r="Q352" s="2"/>
    </row>
    <row r="353" spans="7:17" ht="18" customHeight="1">
      <c r="G353" s="2"/>
      <c r="N353" s="2"/>
      <c r="O353" s="2"/>
      <c r="P353" s="2"/>
      <c r="Q353" s="2"/>
    </row>
    <row r="354" spans="7:17" ht="18" customHeight="1">
      <c r="G354" s="2"/>
      <c r="N354" s="2"/>
      <c r="O354" s="2"/>
      <c r="P354" s="2"/>
      <c r="Q354" s="2"/>
    </row>
    <row r="355" spans="7:17" ht="18" customHeight="1">
      <c r="G355" s="2"/>
      <c r="N355" s="2"/>
      <c r="O355" s="2"/>
      <c r="P355" s="2"/>
      <c r="Q355" s="2"/>
    </row>
    <row r="356" spans="7:17" ht="18" customHeight="1">
      <c r="G356" s="2"/>
      <c r="N356" s="2"/>
      <c r="O356" s="2"/>
      <c r="P356" s="2"/>
      <c r="Q356" s="2"/>
    </row>
    <row r="357" spans="7:17" ht="18" customHeight="1">
      <c r="G357" s="2"/>
      <c r="N357" s="2"/>
      <c r="O357" s="2"/>
      <c r="P357" s="2"/>
      <c r="Q357" s="2"/>
    </row>
    <row r="358" spans="7:17" ht="18" customHeight="1">
      <c r="G358" s="2"/>
      <c r="N358" s="2"/>
      <c r="O358" s="2"/>
      <c r="P358" s="2"/>
      <c r="Q358" s="2"/>
    </row>
    <row r="359" spans="7:17" ht="18" customHeight="1">
      <c r="G359" s="2"/>
      <c r="N359" s="2"/>
      <c r="O359" s="2"/>
      <c r="P359" s="2"/>
      <c r="Q359" s="2"/>
    </row>
    <row r="360" spans="7:17" ht="18" customHeight="1">
      <c r="G360" s="2"/>
      <c r="N360" s="2"/>
      <c r="O360" s="2"/>
      <c r="P360" s="2"/>
      <c r="Q360" s="2"/>
    </row>
    <row r="361" spans="7:17" ht="18" customHeight="1">
      <c r="G361" s="2"/>
      <c r="N361" s="2"/>
      <c r="O361" s="2"/>
      <c r="P361" s="2"/>
      <c r="Q361" s="2"/>
    </row>
    <row r="362" spans="7:17" ht="18" customHeight="1">
      <c r="G362" s="2"/>
      <c r="N362" s="2"/>
      <c r="O362" s="2"/>
      <c r="P362" s="2"/>
      <c r="Q362" s="2"/>
    </row>
    <row r="363" spans="7:17" ht="18" customHeight="1">
      <c r="G363" s="2"/>
      <c r="N363" s="2"/>
      <c r="O363" s="2"/>
      <c r="P363" s="2"/>
      <c r="Q363" s="2"/>
    </row>
    <row r="364" spans="7:17" ht="18" customHeight="1">
      <c r="G364" s="2"/>
      <c r="N364" s="2"/>
      <c r="O364" s="2"/>
      <c r="P364" s="2"/>
      <c r="Q364" s="2"/>
    </row>
    <row r="365" spans="7:17" ht="18" customHeight="1">
      <c r="G365" s="2"/>
      <c r="N365" s="2"/>
      <c r="O365" s="2"/>
      <c r="P365" s="2"/>
      <c r="Q365" s="2"/>
    </row>
    <row r="366" spans="7:17" ht="18" customHeight="1">
      <c r="G366" s="2"/>
      <c r="N366" s="2"/>
      <c r="O366" s="2"/>
      <c r="P366" s="2"/>
      <c r="Q366" s="2"/>
    </row>
    <row r="367" spans="7:17" ht="18" customHeight="1">
      <c r="G367" s="2"/>
      <c r="N367" s="2"/>
      <c r="O367" s="2"/>
      <c r="P367" s="2"/>
      <c r="Q367" s="2"/>
    </row>
    <row r="368" spans="7:17" ht="18" customHeight="1">
      <c r="G368" s="2"/>
      <c r="N368" s="2"/>
      <c r="O368" s="2"/>
      <c r="P368" s="2"/>
      <c r="Q368" s="2"/>
    </row>
    <row r="369" spans="7:17" ht="18" customHeight="1">
      <c r="G369" s="2"/>
      <c r="N369" s="2"/>
      <c r="O369" s="2"/>
      <c r="P369" s="2"/>
      <c r="Q369" s="2"/>
    </row>
    <row r="370" spans="7:17" ht="18" customHeight="1">
      <c r="G370" s="2"/>
      <c r="N370" s="2"/>
      <c r="O370" s="2"/>
      <c r="P370" s="2"/>
      <c r="Q370" s="2"/>
    </row>
    <row r="371" spans="7:17" ht="18" customHeight="1">
      <c r="G371" s="2"/>
      <c r="N371" s="2"/>
      <c r="O371" s="2"/>
      <c r="P371" s="2"/>
      <c r="Q371" s="2"/>
    </row>
    <row r="372" spans="7:17" ht="18" customHeight="1">
      <c r="G372" s="2"/>
      <c r="N372" s="2"/>
      <c r="O372" s="2"/>
      <c r="P372" s="2"/>
      <c r="Q372" s="2"/>
    </row>
    <row r="373" spans="7:17" ht="18" customHeight="1">
      <c r="G373" s="2"/>
      <c r="N373" s="2"/>
      <c r="O373" s="2"/>
      <c r="P373" s="2"/>
      <c r="Q373" s="2"/>
    </row>
    <row r="374" spans="7:17" ht="18" customHeight="1">
      <c r="G374" s="2"/>
      <c r="N374" s="2"/>
      <c r="O374" s="2"/>
      <c r="P374" s="2"/>
      <c r="Q374" s="2"/>
    </row>
    <row r="375" spans="7:17" ht="18" customHeight="1">
      <c r="G375" s="2"/>
      <c r="N375" s="2"/>
      <c r="O375" s="2"/>
      <c r="P375" s="2"/>
      <c r="Q375" s="2"/>
    </row>
    <row r="376" spans="7:17" ht="18" customHeight="1">
      <c r="G376" s="2"/>
      <c r="N376" s="2"/>
      <c r="O376" s="2"/>
      <c r="P376" s="2"/>
      <c r="Q376" s="2"/>
    </row>
    <row r="377" spans="7:17" ht="18" customHeight="1">
      <c r="G377" s="2"/>
      <c r="N377" s="2"/>
      <c r="O377" s="2"/>
      <c r="P377" s="2"/>
      <c r="Q377" s="2"/>
    </row>
    <row r="378" spans="7:17" ht="18" customHeight="1">
      <c r="G378" s="2"/>
      <c r="N378" s="2"/>
      <c r="O378" s="2"/>
      <c r="P378" s="2"/>
      <c r="Q378" s="2"/>
    </row>
    <row r="379" spans="7:17" ht="18" customHeight="1">
      <c r="G379" s="2"/>
      <c r="N379" s="2"/>
      <c r="O379" s="2"/>
      <c r="P379" s="2"/>
      <c r="Q379" s="2"/>
    </row>
    <row r="380" spans="7:17" ht="18" customHeight="1">
      <c r="G380" s="2"/>
      <c r="N380" s="2"/>
      <c r="O380" s="2"/>
      <c r="P380" s="2"/>
      <c r="Q380" s="2"/>
    </row>
    <row r="381" spans="7:17" ht="18" customHeight="1">
      <c r="G381" s="2"/>
      <c r="N381" s="2"/>
      <c r="O381" s="2"/>
      <c r="P381" s="2"/>
      <c r="Q381" s="2"/>
    </row>
    <row r="382" spans="7:17" ht="18" customHeight="1">
      <c r="G382" s="2"/>
      <c r="N382" s="2"/>
      <c r="O382" s="2"/>
      <c r="P382" s="2"/>
      <c r="Q382" s="2"/>
    </row>
    <row r="383" spans="7:17" ht="18" customHeight="1">
      <c r="G383" s="2"/>
      <c r="N383" s="2"/>
      <c r="O383" s="2"/>
      <c r="P383" s="2"/>
      <c r="Q383" s="2"/>
    </row>
    <row r="384" spans="7:17" ht="18" customHeight="1">
      <c r="G384" s="2"/>
      <c r="N384" s="2"/>
      <c r="O384" s="2"/>
      <c r="P384" s="2"/>
      <c r="Q384" s="2"/>
    </row>
    <row r="385" spans="7:17" ht="18" customHeight="1">
      <c r="G385" s="2"/>
      <c r="N385" s="2"/>
      <c r="O385" s="2"/>
      <c r="P385" s="2"/>
      <c r="Q385" s="2"/>
    </row>
    <row r="386" spans="7:17" ht="18" customHeight="1">
      <c r="G386" s="2"/>
      <c r="N386" s="2"/>
      <c r="O386" s="2"/>
      <c r="P386" s="2"/>
      <c r="Q386" s="2"/>
    </row>
    <row r="387" spans="7:17" ht="18" customHeight="1">
      <c r="G387" s="2"/>
      <c r="N387" s="2"/>
      <c r="O387" s="2"/>
      <c r="P387" s="2"/>
      <c r="Q387" s="2"/>
    </row>
    <row r="388" spans="7:17" ht="18" customHeight="1">
      <c r="G388" s="2"/>
      <c r="N388" s="2"/>
      <c r="O388" s="2"/>
      <c r="P388" s="2"/>
      <c r="Q388" s="2"/>
    </row>
    <row r="389" spans="7:17" ht="18" customHeight="1">
      <c r="G389" s="2"/>
      <c r="N389" s="2"/>
      <c r="O389" s="2"/>
      <c r="P389" s="2"/>
      <c r="Q389" s="2"/>
    </row>
    <row r="390" spans="7:17" ht="18" customHeight="1">
      <c r="G390" s="2"/>
      <c r="N390" s="2"/>
      <c r="O390" s="2"/>
      <c r="P390" s="2"/>
      <c r="Q390" s="2"/>
    </row>
    <row r="391" spans="7:17" ht="18" customHeight="1">
      <c r="G391" s="2"/>
      <c r="N391" s="2"/>
      <c r="O391" s="2"/>
      <c r="P391" s="2"/>
      <c r="Q391" s="2"/>
    </row>
    <row r="392" spans="7:17" ht="18" customHeight="1">
      <c r="G392" s="2"/>
      <c r="N392" s="2"/>
      <c r="O392" s="2"/>
      <c r="P392" s="2"/>
      <c r="Q392" s="2"/>
    </row>
    <row r="393" spans="7:17" ht="18" customHeight="1">
      <c r="G393" s="2"/>
      <c r="N393" s="2"/>
      <c r="O393" s="2"/>
      <c r="P393" s="2"/>
      <c r="Q393" s="2"/>
    </row>
    <row r="394" spans="7:17" ht="18" customHeight="1">
      <c r="G394" s="2"/>
      <c r="N394" s="2"/>
      <c r="O394" s="2"/>
      <c r="P394" s="2"/>
      <c r="Q394" s="2"/>
    </row>
    <row r="395" spans="7:17" ht="18" customHeight="1">
      <c r="G395" s="2"/>
      <c r="N395" s="2"/>
      <c r="O395" s="2"/>
      <c r="P395" s="2"/>
      <c r="Q395" s="2"/>
    </row>
    <row r="396" spans="7:17" ht="18" customHeight="1">
      <c r="G396" s="2"/>
      <c r="N396" s="2"/>
      <c r="O396" s="2"/>
      <c r="P396" s="2"/>
      <c r="Q396" s="2"/>
    </row>
    <row r="397" spans="7:17" ht="18" customHeight="1">
      <c r="G397" s="2"/>
      <c r="N397" s="2"/>
      <c r="O397" s="2"/>
      <c r="P397" s="2"/>
      <c r="Q397" s="2"/>
    </row>
    <row r="398" spans="7:17" ht="18" customHeight="1">
      <c r="G398" s="2"/>
      <c r="N398" s="2"/>
      <c r="O398" s="2"/>
      <c r="P398" s="2"/>
      <c r="Q398" s="2"/>
    </row>
    <row r="399" spans="7:17" ht="18" customHeight="1">
      <c r="G399" s="2"/>
      <c r="N399" s="2"/>
      <c r="O399" s="2"/>
      <c r="P399" s="2"/>
      <c r="Q399" s="2"/>
    </row>
    <row r="400" spans="7:17" ht="18" customHeight="1">
      <c r="G400" s="2"/>
      <c r="N400" s="2"/>
      <c r="O400" s="2"/>
      <c r="P400" s="2"/>
      <c r="Q400" s="2"/>
    </row>
    <row r="401" spans="7:17" ht="18" customHeight="1">
      <c r="G401" s="2"/>
      <c r="N401" s="2"/>
      <c r="O401" s="2"/>
      <c r="P401" s="2"/>
      <c r="Q401" s="2"/>
    </row>
    <row r="402" spans="7:17" ht="18" customHeight="1">
      <c r="G402" s="2"/>
      <c r="N402" s="2"/>
      <c r="O402" s="2"/>
      <c r="P402" s="2"/>
      <c r="Q402" s="2"/>
    </row>
    <row r="403" spans="7:17" ht="18" customHeight="1">
      <c r="G403" s="2"/>
      <c r="N403" s="2"/>
      <c r="O403" s="2"/>
      <c r="P403" s="2"/>
      <c r="Q403" s="2"/>
    </row>
    <row r="404" spans="7:17" ht="18" customHeight="1">
      <c r="G404" s="2"/>
      <c r="N404" s="2"/>
      <c r="O404" s="2"/>
      <c r="P404" s="2"/>
      <c r="Q404" s="2"/>
    </row>
    <row r="405" spans="7:17" ht="18" customHeight="1">
      <c r="G405" s="2"/>
      <c r="N405" s="2"/>
      <c r="O405" s="2"/>
      <c r="P405" s="2"/>
      <c r="Q405" s="2"/>
    </row>
    <row r="406" spans="7:17" ht="18" customHeight="1">
      <c r="G406" s="2"/>
      <c r="N406" s="2"/>
      <c r="O406" s="2"/>
      <c r="P406" s="2"/>
      <c r="Q406" s="2"/>
    </row>
    <row r="407" spans="7:17" ht="18" customHeight="1">
      <c r="G407" s="2"/>
      <c r="N407" s="2"/>
      <c r="O407" s="2"/>
      <c r="P407" s="2"/>
      <c r="Q407" s="2"/>
    </row>
    <row r="408" spans="7:17" ht="18" customHeight="1">
      <c r="G408" s="2"/>
      <c r="N408" s="2"/>
      <c r="O408" s="2"/>
      <c r="P408" s="2"/>
      <c r="Q408" s="2"/>
    </row>
    <row r="409" spans="7:17" ht="18" customHeight="1">
      <c r="G409" s="2"/>
      <c r="N409" s="2"/>
      <c r="O409" s="2"/>
      <c r="P409" s="2"/>
      <c r="Q409" s="2"/>
    </row>
    <row r="410" spans="7:17" ht="18" customHeight="1">
      <c r="G410" s="2"/>
      <c r="N410" s="2"/>
      <c r="O410" s="2"/>
      <c r="P410" s="2"/>
      <c r="Q410" s="2"/>
    </row>
    <row r="411" spans="7:17" ht="18" customHeight="1">
      <c r="G411" s="2"/>
      <c r="N411" s="2"/>
      <c r="O411" s="2"/>
      <c r="P411" s="2"/>
      <c r="Q411" s="2"/>
    </row>
    <row r="412" spans="7:17" ht="18" customHeight="1">
      <c r="G412" s="2"/>
      <c r="N412" s="2"/>
      <c r="O412" s="2"/>
      <c r="P412" s="2"/>
      <c r="Q412" s="2"/>
    </row>
    <row r="413" spans="7:17" ht="18" customHeight="1">
      <c r="G413" s="2"/>
      <c r="N413" s="2"/>
      <c r="O413" s="2"/>
      <c r="P413" s="2"/>
      <c r="Q413" s="2"/>
    </row>
    <row r="414" spans="7:17" ht="18" customHeight="1">
      <c r="G414" s="2"/>
      <c r="N414" s="2"/>
      <c r="O414" s="2"/>
      <c r="P414" s="2"/>
      <c r="Q414" s="2"/>
    </row>
    <row r="415" spans="7:17" ht="18" customHeight="1">
      <c r="G415" s="2"/>
      <c r="N415" s="2"/>
      <c r="O415" s="2"/>
      <c r="P415" s="2"/>
      <c r="Q415" s="2"/>
    </row>
    <row r="416" spans="7:17" ht="18" customHeight="1">
      <c r="G416" s="2"/>
      <c r="N416" s="2"/>
      <c r="O416" s="2"/>
      <c r="P416" s="2"/>
      <c r="Q416" s="2"/>
    </row>
    <row r="417" spans="7:17" ht="18" customHeight="1">
      <c r="G417" s="2"/>
      <c r="N417" s="2"/>
      <c r="O417" s="2"/>
      <c r="P417" s="2"/>
      <c r="Q417" s="2"/>
    </row>
    <row r="418" spans="7:17" ht="18" customHeight="1">
      <c r="G418" s="2"/>
      <c r="N418" s="2"/>
      <c r="O418" s="2"/>
      <c r="P418" s="2"/>
      <c r="Q418" s="2"/>
    </row>
    <row r="419" spans="7:17" ht="18" customHeight="1">
      <c r="G419" s="2"/>
      <c r="N419" s="2"/>
      <c r="O419" s="2"/>
      <c r="P419" s="2"/>
      <c r="Q419" s="2"/>
    </row>
    <row r="420" spans="7:17" ht="18" customHeight="1">
      <c r="G420" s="2"/>
      <c r="N420" s="2"/>
      <c r="O420" s="2"/>
      <c r="P420" s="2"/>
      <c r="Q420" s="2"/>
    </row>
    <row r="421" spans="7:17" ht="18" customHeight="1">
      <c r="G421" s="2"/>
      <c r="N421" s="2"/>
      <c r="O421" s="2"/>
      <c r="P421" s="2"/>
      <c r="Q421" s="2"/>
    </row>
    <row r="422" spans="7:17" ht="18" customHeight="1">
      <c r="G422" s="2"/>
      <c r="N422" s="2"/>
      <c r="O422" s="2"/>
      <c r="P422" s="2"/>
      <c r="Q422" s="2"/>
    </row>
    <row r="423" spans="7:17" ht="18" customHeight="1">
      <c r="G423" s="2"/>
      <c r="N423" s="2"/>
      <c r="O423" s="2"/>
      <c r="P423" s="2"/>
      <c r="Q423" s="2"/>
    </row>
    <row r="424" spans="7:17" ht="18" customHeight="1">
      <c r="G424" s="2"/>
      <c r="N424" s="2"/>
      <c r="O424" s="2"/>
      <c r="P424" s="2"/>
      <c r="Q424" s="2"/>
    </row>
    <row r="425" spans="7:17" ht="18" customHeight="1">
      <c r="G425" s="2"/>
      <c r="N425" s="2"/>
      <c r="O425" s="2"/>
      <c r="P425" s="2"/>
      <c r="Q425" s="2"/>
    </row>
    <row r="426" spans="7:17" ht="18" customHeight="1">
      <c r="G426" s="2"/>
      <c r="N426" s="2"/>
      <c r="O426" s="2"/>
      <c r="P426" s="2"/>
      <c r="Q426" s="2"/>
    </row>
    <row r="427" spans="7:17">
      <c r="G427" s="2"/>
      <c r="N427" s="2"/>
      <c r="O427" s="2"/>
      <c r="P427" s="2"/>
      <c r="Q427" s="2"/>
    </row>
    <row r="428" spans="7:17">
      <c r="G428" s="2"/>
      <c r="N428" s="2"/>
      <c r="O428" s="2"/>
      <c r="P428" s="2"/>
      <c r="Q428" s="2"/>
    </row>
    <row r="429" spans="7:17">
      <c r="G429" s="2"/>
      <c r="N429" s="2"/>
      <c r="O429" s="2"/>
      <c r="P429" s="2"/>
      <c r="Q429" s="2"/>
    </row>
    <row r="430" spans="7:17">
      <c r="G430" s="2"/>
      <c r="N430" s="2"/>
      <c r="O430" s="2"/>
      <c r="P430" s="2"/>
      <c r="Q430" s="2"/>
    </row>
    <row r="431" spans="7:17">
      <c r="G431" s="2"/>
      <c r="N431" s="2"/>
      <c r="O431" s="2"/>
      <c r="P431" s="2"/>
      <c r="Q431" s="2"/>
    </row>
    <row r="432" spans="7:17">
      <c r="G432" s="2"/>
      <c r="N432" s="2"/>
      <c r="O432" s="2"/>
      <c r="P432" s="2"/>
      <c r="Q432" s="2"/>
    </row>
    <row r="433" spans="7:17">
      <c r="G433" s="2"/>
      <c r="N433" s="2"/>
      <c r="O433" s="2"/>
      <c r="P433" s="2"/>
      <c r="Q433" s="2"/>
    </row>
    <row r="434" spans="7:17">
      <c r="G434" s="2"/>
      <c r="N434" s="2"/>
      <c r="O434" s="2"/>
      <c r="P434" s="2"/>
      <c r="Q434" s="2"/>
    </row>
  </sheetData>
  <autoFilter ref="J10:O23" xr:uid="{25FF0788-7A2D-4DF5-AAFB-AB2785600962}">
    <sortState xmlns:xlrd2="http://schemas.microsoft.com/office/spreadsheetml/2017/richdata2" ref="J11:O23">
      <sortCondition descending="1" ref="K10:K23"/>
    </sortState>
  </autoFilter>
  <mergeCells count="47">
    <mergeCell ref="G27:G28"/>
    <mergeCell ref="H27:H28"/>
    <mergeCell ref="B30:H30"/>
    <mergeCell ref="J30:T30"/>
    <mergeCell ref="B27:B28"/>
    <mergeCell ref="C27:C28"/>
    <mergeCell ref="D27:D28"/>
    <mergeCell ref="E27:E28"/>
    <mergeCell ref="F27:F28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</mergeCells>
  <phoneticPr fontId="3" type="noConversion"/>
  <conditionalFormatting sqref="B11:H11 B14:H14 B17:H17 B20:H20 B23:H23 B26:H26">
    <cfRule type="expression" dxfId="14" priority="2">
      <formula>MONTH(B11)&lt;&gt;$A$2</formula>
    </cfRule>
  </conditionalFormatting>
  <conditionalFormatting sqref="B11:H28">
    <cfRule type="expression" dxfId="13" priority="1">
      <formula>B11="무지출"</formula>
    </cfRule>
  </conditionalFormatting>
  <conditionalFormatting sqref="S58:S78 S81:S145">
    <cfRule type="expression" dxfId="12" priority="3">
      <formula>$S58&lt;0</formula>
    </cfRule>
  </conditionalFormatting>
  <dataValidations count="3">
    <dataValidation type="list" allowBlank="1" showInputMessage="1" showErrorMessage="1" sqref="L81:L145 C34:C53 L34:L53 L58:L78 C58:C145" xr:uid="{43F864C4-026E-4AE4-9B9F-69F786E40D8C}">
      <formula1>대분류</formula1>
    </dataValidation>
    <dataValidation type="list" allowBlank="1" showInputMessage="1" showErrorMessage="1" sqref="K34:K53 K58:K78 K81:K145" xr:uid="{D1739EE2-D636-4ADE-9BBB-65365B2ABCCE}">
      <formula1>계정</formula1>
    </dataValidation>
    <dataValidation type="list" allowBlank="1" showInputMessage="1" showErrorMessage="1" sqref="M34:M53 D34:D53 M81:M145 M58:M78 D58:D145" xr:uid="{BA6B54F8-0F79-42CC-A024-BB757B9F6B53}">
      <formula1>OFFSET(소분류,,MATCH(C34,대분류,)-1,COUNTA(OFFSET(소분류,,MATCH(C34,대분류,)-1,,1)),1)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>
    <tabColor theme="5"/>
    <pageSetUpPr autoPageBreaks="0" fitToPage="1"/>
  </sheetPr>
  <dimension ref="A1:Y88"/>
  <sheetViews>
    <sheetView showGridLines="0" zoomScaleNormal="100" workbookViewId="0">
      <pane ySplit="3" topLeftCell="A4" activePane="bottomLeft" state="frozen"/>
      <selection pane="bottomLeft" activeCell="S22" sqref="S22"/>
    </sheetView>
  </sheetViews>
  <sheetFormatPr defaultRowHeight="15"/>
  <cols>
    <col min="1" max="1" width="4.5703125" customWidth="1"/>
    <col min="2" max="2" width="12.5703125" customWidth="1"/>
    <col min="3" max="16" width="10.5703125" customWidth="1"/>
    <col min="17" max="17" width="4.5703125" customWidth="1"/>
    <col min="19" max="19" width="9.42578125" bestFit="1" customWidth="1"/>
    <col min="20" max="20" width="11.42578125" bestFit="1" customWidth="1"/>
    <col min="21" max="21" width="11.140625" bestFit="1" customWidth="1"/>
    <col min="22" max="23" width="9.5703125" bestFit="1" customWidth="1"/>
    <col min="24" max="24" width="9.42578125" bestFit="1" customWidth="1"/>
  </cols>
  <sheetData>
    <row r="1" spans="1:17" ht="40.5" customHeight="1">
      <c r="A1" s="12"/>
      <c r="B1" s="905" t="s">
        <v>136</v>
      </c>
      <c r="C1" s="90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thickBot="1"/>
    <row r="3" spans="1:17" ht="30" customHeight="1" thickBot="1">
      <c r="B3" s="31"/>
      <c r="C3" s="32" t="s">
        <v>29</v>
      </c>
      <c r="D3" s="32" t="s">
        <v>32</v>
      </c>
      <c r="E3" s="32" t="s">
        <v>34</v>
      </c>
      <c r="F3" s="32" t="s">
        <v>36</v>
      </c>
      <c r="G3" s="32" t="s">
        <v>38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  <c r="N3" s="33" t="s">
        <v>46</v>
      </c>
      <c r="O3" s="376" t="s">
        <v>4</v>
      </c>
      <c r="P3" s="346" t="s">
        <v>47</v>
      </c>
    </row>
    <row r="4" spans="1:17" ht="24.95" customHeight="1" thickBot="1">
      <c r="B4" s="379" t="s">
        <v>190</v>
      </c>
      <c r="C4" s="380">
        <f t="shared" ref="C4:N4" si="0">SUM(C5:C18)</f>
        <v>3650000</v>
      </c>
      <c r="D4" s="380">
        <f t="shared" si="0"/>
        <v>0</v>
      </c>
      <c r="E4" s="380">
        <f t="shared" si="0"/>
        <v>0</v>
      </c>
      <c r="F4" s="380">
        <f t="shared" si="0"/>
        <v>0</v>
      </c>
      <c r="G4" s="380">
        <f t="shared" si="0"/>
        <v>0</v>
      </c>
      <c r="H4" s="380">
        <f t="shared" si="0"/>
        <v>0</v>
      </c>
      <c r="I4" s="380">
        <f t="shared" si="0"/>
        <v>0</v>
      </c>
      <c r="J4" s="380">
        <f t="shared" si="0"/>
        <v>0</v>
      </c>
      <c r="K4" s="380">
        <f t="shared" si="0"/>
        <v>0</v>
      </c>
      <c r="L4" s="380">
        <f t="shared" si="0"/>
        <v>0</v>
      </c>
      <c r="M4" s="380">
        <f t="shared" si="0"/>
        <v>0</v>
      </c>
      <c r="N4" s="380">
        <f t="shared" si="0"/>
        <v>0</v>
      </c>
      <c r="O4" s="382">
        <f>SUM(C4:N4)</f>
        <v>3650000</v>
      </c>
      <c r="P4" s="384">
        <f>O4/12</f>
        <v>304166.66666666669</v>
      </c>
    </row>
    <row r="5" spans="1:17" ht="18" customHeight="1">
      <c r="B5" s="41" t="str">
        <f>IF(항목!C5="","",항목!C5)</f>
        <v>급여</v>
      </c>
      <c r="C5" s="61">
        <v>3500000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377">
        <f t="shared" ref="O5:O17" si="1">SUM(C5:N5)</f>
        <v>3500000</v>
      </c>
      <c r="P5" s="298">
        <f t="shared" ref="P5:P17" si="2">O5/12</f>
        <v>291666.66666666669</v>
      </c>
    </row>
    <row r="6" spans="1:17" ht="18" customHeight="1">
      <c r="B6" s="34" t="str">
        <f>IF(항목!C6="","",항목!C6)</f>
        <v>수당</v>
      </c>
      <c r="C6" s="35">
        <v>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78">
        <f t="shared" si="1"/>
        <v>0</v>
      </c>
      <c r="P6" s="322">
        <f t="shared" si="2"/>
        <v>0</v>
      </c>
    </row>
    <row r="7" spans="1:17" ht="18" customHeight="1">
      <c r="B7" s="34" t="str">
        <f>IF(항목!C7="","",항목!C7)</f>
        <v>상여</v>
      </c>
      <c r="C7" s="35">
        <v>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78">
        <f t="shared" si="1"/>
        <v>0</v>
      </c>
      <c r="P7" s="322">
        <f t="shared" si="2"/>
        <v>0</v>
      </c>
    </row>
    <row r="8" spans="1:17" ht="18" customHeight="1">
      <c r="B8" s="34" t="str">
        <f>IF(항목!C8="","",항목!C8)</f>
        <v>투자수익</v>
      </c>
      <c r="C8" s="35">
        <v>50000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68"/>
      <c r="O8" s="378">
        <f t="shared" si="1"/>
        <v>50000</v>
      </c>
      <c r="P8" s="322">
        <f t="shared" si="2"/>
        <v>4166.666666666667</v>
      </c>
    </row>
    <row r="9" spans="1:17" ht="18" customHeight="1">
      <c r="B9" s="34" t="str">
        <f>IF(항목!C9="","",항목!C9)</f>
        <v>이자</v>
      </c>
      <c r="C9" s="35">
        <v>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68"/>
      <c r="O9" s="378">
        <f t="shared" si="1"/>
        <v>0</v>
      </c>
      <c r="P9" s="322">
        <f t="shared" si="2"/>
        <v>0</v>
      </c>
    </row>
    <row r="10" spans="1:17" ht="18" customHeight="1">
      <c r="B10" s="34" t="str">
        <f>IF(항목!C10="","",항목!C10)</f>
        <v>부수익</v>
      </c>
      <c r="C10" s="35">
        <v>100000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78">
        <f t="shared" si="1"/>
        <v>100000</v>
      </c>
      <c r="P10" s="322">
        <f t="shared" si="2"/>
        <v>8333.3333333333339</v>
      </c>
    </row>
    <row r="11" spans="1:17" ht="18" customHeight="1">
      <c r="B11" s="34" t="str">
        <f>IF(항목!C11="","",항목!C11)</f>
        <v>처분소득</v>
      </c>
      <c r="C11" s="35">
        <v>0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78">
        <f t="shared" si="1"/>
        <v>0</v>
      </c>
      <c r="P11" s="322">
        <f t="shared" si="2"/>
        <v>0</v>
      </c>
    </row>
    <row r="12" spans="1:17" ht="18" customHeight="1">
      <c r="B12" s="34" t="str">
        <f>IF(항목!C12="","",항목!C12)</f>
        <v>기타 수입</v>
      </c>
      <c r="C12" s="35">
        <v>0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78">
        <f t="shared" si="1"/>
        <v>0</v>
      </c>
      <c r="P12" s="322">
        <f t="shared" si="2"/>
        <v>0</v>
      </c>
    </row>
    <row r="13" spans="1:17" ht="18" customHeight="1">
      <c r="B13" s="34" t="str">
        <f>IF(항목!C13="","",항목!C13)</f>
        <v/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78">
        <f t="shared" si="1"/>
        <v>0</v>
      </c>
      <c r="P13" s="322">
        <f t="shared" si="2"/>
        <v>0</v>
      </c>
    </row>
    <row r="14" spans="1:17" ht="18" customHeight="1">
      <c r="B14" s="34" t="str">
        <f>IF(항목!C14="","",항목!C14)</f>
        <v/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78">
        <f t="shared" si="1"/>
        <v>0</v>
      </c>
      <c r="P14" s="322">
        <f t="shared" si="2"/>
        <v>0</v>
      </c>
    </row>
    <row r="15" spans="1:17" ht="18" customHeight="1" thickBot="1">
      <c r="B15" s="34" t="str">
        <f>IF(항목!C15="","",항목!C15)</f>
        <v/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78">
        <f t="shared" si="1"/>
        <v>0</v>
      </c>
      <c r="P15" s="322">
        <f t="shared" si="2"/>
        <v>0</v>
      </c>
    </row>
    <row r="16" spans="1:17" ht="18" customHeight="1">
      <c r="B16" s="34" t="str">
        <f>IF(항목!C16="","",항목!C16)</f>
        <v/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78">
        <f t="shared" si="1"/>
        <v>0</v>
      </c>
      <c r="P16" s="322">
        <f t="shared" si="2"/>
        <v>0</v>
      </c>
    </row>
    <row r="17" spans="2:25" ht="18" customHeight="1">
      <c r="B17" s="34" t="str">
        <f>IF(항목!C17="","",항목!C17)</f>
        <v/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78">
        <f t="shared" si="1"/>
        <v>0</v>
      </c>
      <c r="P17" s="322">
        <f t="shared" si="2"/>
        <v>0</v>
      </c>
    </row>
    <row r="18" spans="2:25" ht="18" customHeight="1" thickBot="1">
      <c r="B18" s="34" t="str">
        <f>IF(항목!C18="","",항목!C18)</f>
        <v/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78"/>
      <c r="P18" s="322"/>
    </row>
    <row r="19" spans="2:25" ht="24.95" customHeight="1" thickBot="1">
      <c r="B19" s="379" t="str">
        <f>항목!D3</f>
        <v>저축성지출</v>
      </c>
      <c r="C19" s="380">
        <f t="shared" ref="C19:N19" si="3">SUM(C20:C39)</f>
        <v>1850000</v>
      </c>
      <c r="D19" s="380">
        <f t="shared" si="3"/>
        <v>0</v>
      </c>
      <c r="E19" s="380">
        <f t="shared" si="3"/>
        <v>0</v>
      </c>
      <c r="F19" s="380">
        <f t="shared" si="3"/>
        <v>0</v>
      </c>
      <c r="G19" s="380">
        <f t="shared" si="3"/>
        <v>0</v>
      </c>
      <c r="H19" s="380">
        <f t="shared" si="3"/>
        <v>0</v>
      </c>
      <c r="I19" s="380">
        <f t="shared" si="3"/>
        <v>0</v>
      </c>
      <c r="J19" s="380">
        <f t="shared" si="3"/>
        <v>0</v>
      </c>
      <c r="K19" s="380">
        <f t="shared" si="3"/>
        <v>0</v>
      </c>
      <c r="L19" s="380">
        <f t="shared" si="3"/>
        <v>0</v>
      </c>
      <c r="M19" s="380">
        <f t="shared" si="3"/>
        <v>0</v>
      </c>
      <c r="N19" s="381">
        <f t="shared" si="3"/>
        <v>0</v>
      </c>
      <c r="O19" s="382">
        <f>SUM(C19:N19)</f>
        <v>1850000</v>
      </c>
      <c r="P19" s="383">
        <f t="shared" ref="P19:P47" si="4">O19/12</f>
        <v>154166.66666666666</v>
      </c>
      <c r="R19" s="906"/>
      <c r="S19" s="906"/>
      <c r="T19" s="906"/>
      <c r="U19" s="906"/>
      <c r="V19" s="906"/>
      <c r="W19" s="906"/>
      <c r="X19" s="906"/>
    </row>
    <row r="20" spans="2:25" ht="18" customHeight="1">
      <c r="B20" s="41" t="s">
        <v>352</v>
      </c>
      <c r="C20" s="61">
        <v>500000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377">
        <f t="shared" ref="O20:O39" si="5">SUM(C20:N20)</f>
        <v>500000</v>
      </c>
      <c r="P20" s="350">
        <f t="shared" si="4"/>
        <v>41666.666666666664</v>
      </c>
      <c r="R20" s="107"/>
      <c r="S20" s="107"/>
      <c r="T20" s="107"/>
      <c r="U20" s="107"/>
      <c r="V20" s="107"/>
      <c r="W20" s="107"/>
      <c r="X20" s="107"/>
      <c r="Y20" s="105"/>
    </row>
    <row r="21" spans="2:25" ht="18" customHeight="1">
      <c r="B21" s="41" t="s">
        <v>353</v>
      </c>
      <c r="C21" s="61">
        <v>250000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377">
        <f t="shared" si="5"/>
        <v>250000</v>
      </c>
      <c r="P21" s="350">
        <f t="shared" si="4"/>
        <v>20833.333333333332</v>
      </c>
      <c r="R21" s="107"/>
      <c r="S21" s="107"/>
      <c r="T21" s="108"/>
      <c r="U21" s="109"/>
      <c r="V21" s="109"/>
      <c r="W21" s="110"/>
      <c r="X21" s="108"/>
    </row>
    <row r="22" spans="2:25" ht="18" customHeight="1">
      <c r="B22" s="41" t="s">
        <v>256</v>
      </c>
      <c r="C22" s="61">
        <v>100000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377">
        <f t="shared" si="5"/>
        <v>100000</v>
      </c>
      <c r="P22" s="350">
        <f t="shared" si="4"/>
        <v>8333.3333333333339</v>
      </c>
      <c r="R22" s="107"/>
      <c r="S22" s="107"/>
      <c r="T22" s="108"/>
      <c r="U22" s="109"/>
      <c r="V22" s="109"/>
      <c r="W22" s="110"/>
      <c r="X22" s="108"/>
    </row>
    <row r="23" spans="2:25" ht="18" customHeight="1">
      <c r="B23" s="41" t="s">
        <v>238</v>
      </c>
      <c r="C23" s="61">
        <v>1000000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377">
        <f t="shared" si="5"/>
        <v>1000000</v>
      </c>
      <c r="P23" s="350">
        <f t="shared" si="4"/>
        <v>83333.333333333328</v>
      </c>
      <c r="R23" s="107"/>
      <c r="S23" s="107"/>
      <c r="T23" s="108"/>
      <c r="U23" s="109"/>
      <c r="V23" s="109"/>
      <c r="W23" s="110"/>
      <c r="X23" s="108"/>
    </row>
    <row r="24" spans="2:25" ht="18" customHeight="1">
      <c r="B24" s="4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377">
        <f t="shared" si="5"/>
        <v>0</v>
      </c>
      <c r="P24" s="350">
        <f t="shared" si="4"/>
        <v>0</v>
      </c>
      <c r="R24" s="107"/>
      <c r="S24" s="107"/>
      <c r="T24" s="108"/>
      <c r="U24" s="109"/>
      <c r="V24" s="109"/>
      <c r="W24" s="110"/>
      <c r="X24" s="108"/>
    </row>
    <row r="25" spans="2:25" ht="18" customHeight="1">
      <c r="B25" s="4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377">
        <f t="shared" si="5"/>
        <v>0</v>
      </c>
      <c r="P25" s="350">
        <f t="shared" si="4"/>
        <v>0</v>
      </c>
      <c r="R25" s="107"/>
      <c r="S25" s="107"/>
      <c r="T25" s="108"/>
      <c r="U25" s="109"/>
      <c r="V25" s="109"/>
      <c r="W25" s="110"/>
      <c r="X25" s="108"/>
    </row>
    <row r="26" spans="2:25" ht="18" customHeight="1">
      <c r="B26" s="4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377">
        <f t="shared" si="5"/>
        <v>0</v>
      </c>
      <c r="P26" s="350">
        <f t="shared" si="4"/>
        <v>0</v>
      </c>
      <c r="R26" s="107"/>
      <c r="S26" s="107"/>
      <c r="T26" s="108"/>
      <c r="U26" s="109"/>
      <c r="V26" s="109"/>
      <c r="W26" s="110"/>
      <c r="X26" s="108"/>
    </row>
    <row r="27" spans="2:25" ht="18" customHeight="1">
      <c r="B27" s="4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377">
        <f t="shared" si="5"/>
        <v>0</v>
      </c>
      <c r="P27" s="350">
        <f t="shared" si="4"/>
        <v>0</v>
      </c>
      <c r="R27" s="107"/>
      <c r="S27" s="107"/>
      <c r="T27" s="108"/>
      <c r="U27" s="109"/>
      <c r="V27" s="109"/>
      <c r="W27" s="110"/>
      <c r="X27" s="108"/>
    </row>
    <row r="28" spans="2:25" ht="18" customHeight="1">
      <c r="B28" s="4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377">
        <f t="shared" si="5"/>
        <v>0</v>
      </c>
      <c r="P28" s="350">
        <f t="shared" si="4"/>
        <v>0</v>
      </c>
      <c r="R28" s="107"/>
      <c r="S28" s="107"/>
      <c r="T28" s="108"/>
      <c r="U28" s="109"/>
      <c r="V28" s="109"/>
      <c r="W28" s="110"/>
      <c r="X28" s="108"/>
    </row>
    <row r="29" spans="2:25" ht="18" customHeight="1">
      <c r="B29" s="4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377">
        <f t="shared" si="5"/>
        <v>0</v>
      </c>
      <c r="P29" s="350">
        <f t="shared" si="4"/>
        <v>0</v>
      </c>
      <c r="R29" s="107"/>
      <c r="S29" s="107"/>
      <c r="T29" s="108"/>
      <c r="U29" s="109"/>
      <c r="V29" s="109"/>
      <c r="W29" s="110"/>
      <c r="X29" s="108"/>
    </row>
    <row r="30" spans="2:25" ht="18" customHeight="1">
      <c r="B30" s="4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77">
        <f t="shared" si="5"/>
        <v>0</v>
      </c>
      <c r="P30" s="350">
        <f t="shared" si="4"/>
        <v>0</v>
      </c>
      <c r="R30" s="107"/>
      <c r="S30" s="107"/>
      <c r="T30" s="108"/>
      <c r="U30" s="109"/>
      <c r="V30" s="109"/>
      <c r="W30" s="110"/>
      <c r="X30" s="108"/>
    </row>
    <row r="31" spans="2:25" ht="18" customHeight="1">
      <c r="B31" s="4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377">
        <f t="shared" si="5"/>
        <v>0</v>
      </c>
      <c r="P31" s="350">
        <f t="shared" si="4"/>
        <v>0</v>
      </c>
      <c r="R31" s="107"/>
      <c r="S31" s="107"/>
      <c r="T31" s="108"/>
      <c r="U31" s="109"/>
      <c r="V31" s="109"/>
      <c r="W31" s="110"/>
      <c r="X31" s="108"/>
    </row>
    <row r="32" spans="2:25" ht="18" customHeight="1">
      <c r="B32" s="4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377">
        <f t="shared" si="5"/>
        <v>0</v>
      </c>
      <c r="P32" s="350">
        <f t="shared" si="4"/>
        <v>0</v>
      </c>
      <c r="R32" s="107"/>
      <c r="S32" s="107"/>
      <c r="T32" s="108"/>
      <c r="U32" s="109"/>
      <c r="V32" s="109"/>
      <c r="W32" s="110"/>
      <c r="X32" s="108"/>
    </row>
    <row r="33" spans="2:24" ht="18" customHeight="1">
      <c r="B33" s="4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377">
        <f t="shared" si="5"/>
        <v>0</v>
      </c>
      <c r="P33" s="350">
        <f t="shared" si="4"/>
        <v>0</v>
      </c>
      <c r="R33" s="107"/>
      <c r="S33" s="107"/>
      <c r="T33" s="108"/>
      <c r="U33" s="109"/>
      <c r="V33" s="109"/>
      <c r="W33" s="110"/>
      <c r="X33" s="108"/>
    </row>
    <row r="34" spans="2:24" ht="18" customHeight="1">
      <c r="B34" s="4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377">
        <f t="shared" si="5"/>
        <v>0</v>
      </c>
      <c r="P34" s="350">
        <f t="shared" si="4"/>
        <v>0</v>
      </c>
      <c r="R34" s="107"/>
      <c r="S34" s="107"/>
      <c r="T34" s="108"/>
      <c r="U34" s="109"/>
      <c r="V34" s="109"/>
      <c r="W34" s="110"/>
      <c r="X34" s="108"/>
    </row>
    <row r="35" spans="2:24" ht="18" customHeight="1">
      <c r="B35" s="4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377">
        <f t="shared" si="5"/>
        <v>0</v>
      </c>
      <c r="P35" s="350">
        <f t="shared" si="4"/>
        <v>0</v>
      </c>
      <c r="R35" s="107"/>
      <c r="S35" s="107"/>
      <c r="T35" s="108"/>
      <c r="U35" s="109"/>
      <c r="V35" s="109"/>
      <c r="W35" s="110"/>
      <c r="X35" s="108"/>
    </row>
    <row r="36" spans="2:24" ht="18" customHeight="1">
      <c r="B36" s="4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377">
        <f t="shared" si="5"/>
        <v>0</v>
      </c>
      <c r="P36" s="350">
        <f t="shared" si="4"/>
        <v>0</v>
      </c>
      <c r="R36" s="906"/>
      <c r="S36" s="906"/>
      <c r="T36" s="906"/>
      <c r="U36" s="906"/>
      <c r="V36" s="906"/>
      <c r="W36" s="906"/>
      <c r="X36" s="111"/>
    </row>
    <row r="37" spans="2:24" ht="18" customHeight="1">
      <c r="B37" s="4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377">
        <f t="shared" si="5"/>
        <v>0</v>
      </c>
      <c r="P37" s="350">
        <f t="shared" si="4"/>
        <v>0</v>
      </c>
    </row>
    <row r="38" spans="2:24" ht="18" customHeight="1">
      <c r="B38" s="4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377">
        <f t="shared" si="5"/>
        <v>0</v>
      </c>
      <c r="P38" s="350">
        <f t="shared" si="4"/>
        <v>0</v>
      </c>
    </row>
    <row r="39" spans="2:24" ht="18" customHeight="1" thickBot="1">
      <c r="B39" s="226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377">
        <f t="shared" si="5"/>
        <v>0</v>
      </c>
      <c r="P39" s="350">
        <f t="shared" si="4"/>
        <v>0</v>
      </c>
    </row>
    <row r="40" spans="2:24" ht="24.95" customHeight="1" thickBot="1">
      <c r="B40" s="379" t="s">
        <v>56</v>
      </c>
      <c r="C40" s="380">
        <f>SUM(C41:C53)</f>
        <v>1062000</v>
      </c>
      <c r="D40" s="380">
        <f t="shared" ref="D40:N40" si="6">SUM(D41:D53)</f>
        <v>0</v>
      </c>
      <c r="E40" s="380">
        <f t="shared" si="6"/>
        <v>0</v>
      </c>
      <c r="F40" s="380">
        <f t="shared" si="6"/>
        <v>0</v>
      </c>
      <c r="G40" s="380">
        <f t="shared" si="6"/>
        <v>0</v>
      </c>
      <c r="H40" s="380">
        <f t="shared" si="6"/>
        <v>0</v>
      </c>
      <c r="I40" s="380">
        <f t="shared" si="6"/>
        <v>0</v>
      </c>
      <c r="J40" s="380">
        <f t="shared" si="6"/>
        <v>0</v>
      </c>
      <c r="K40" s="380">
        <f t="shared" si="6"/>
        <v>0</v>
      </c>
      <c r="L40" s="380">
        <f t="shared" si="6"/>
        <v>0</v>
      </c>
      <c r="M40" s="380">
        <f t="shared" si="6"/>
        <v>0</v>
      </c>
      <c r="N40" s="380">
        <f t="shared" si="6"/>
        <v>0</v>
      </c>
      <c r="O40" s="382">
        <f>SUM(C40:N40)</f>
        <v>1062000</v>
      </c>
      <c r="P40" s="383">
        <f t="shared" si="4"/>
        <v>88500</v>
      </c>
    </row>
    <row r="41" spans="2:24" ht="18" customHeight="1">
      <c r="B41" s="41" t="str">
        <f>항목!E3</f>
        <v>식비</v>
      </c>
      <c r="C41" s="61">
        <v>50000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377">
        <f>SUM(C41:N41)</f>
        <v>50000</v>
      </c>
      <c r="P41" s="350">
        <f t="shared" si="4"/>
        <v>4166.666666666667</v>
      </c>
    </row>
    <row r="42" spans="2:24" ht="18" customHeight="1">
      <c r="B42" s="34" t="str">
        <f>항목!F3</f>
        <v>주거비</v>
      </c>
      <c r="C42" s="35">
        <v>200000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77">
        <f>SUM(C42:N42)</f>
        <v>200000</v>
      </c>
      <c r="P42" s="350">
        <f t="shared" si="4"/>
        <v>16666.666666666668</v>
      </c>
    </row>
    <row r="43" spans="2:24" ht="18" customHeight="1">
      <c r="B43" s="34" t="str">
        <f>항목!G3</f>
        <v>생활용품비</v>
      </c>
      <c r="C43" s="35">
        <v>30000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77">
        <f t="shared" ref="O43:O53" si="7">SUM(C43:N43)</f>
        <v>30000</v>
      </c>
      <c r="P43" s="350">
        <f t="shared" si="4"/>
        <v>2500</v>
      </c>
    </row>
    <row r="44" spans="2:24" ht="18" customHeight="1">
      <c r="B44" s="34" t="str">
        <f>항목!H3</f>
        <v>반려동물비</v>
      </c>
      <c r="C44" s="35">
        <v>10000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77">
        <f t="shared" si="7"/>
        <v>10000</v>
      </c>
      <c r="P44" s="350">
        <f t="shared" si="4"/>
        <v>833.33333333333337</v>
      </c>
    </row>
    <row r="45" spans="2:24" ht="18" customHeight="1">
      <c r="B45" s="34" t="str">
        <f>항목!I3</f>
        <v>의류미용비</v>
      </c>
      <c r="C45" s="35">
        <v>10000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77">
        <f t="shared" si="7"/>
        <v>10000</v>
      </c>
      <c r="P45" s="350">
        <f t="shared" si="4"/>
        <v>833.33333333333337</v>
      </c>
    </row>
    <row r="46" spans="2:24" ht="18" customHeight="1">
      <c r="B46" s="34" t="str">
        <f>항목!J3</f>
        <v>교육비</v>
      </c>
      <c r="C46" s="35">
        <v>500000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77">
        <f t="shared" si="7"/>
        <v>500000</v>
      </c>
      <c r="P46" s="350">
        <f t="shared" si="4"/>
        <v>41666.666666666664</v>
      </c>
    </row>
    <row r="47" spans="2:24" ht="18" customHeight="1">
      <c r="B47" s="34" t="str">
        <f>항목!K3</f>
        <v>문화생활비</v>
      </c>
      <c r="C47" s="35">
        <v>0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77">
        <f t="shared" si="7"/>
        <v>0</v>
      </c>
      <c r="P47" s="350">
        <f t="shared" si="4"/>
        <v>0</v>
      </c>
    </row>
    <row r="48" spans="2:24" ht="18" customHeight="1">
      <c r="B48" s="34" t="str">
        <f>항목!L3</f>
        <v>의료비</v>
      </c>
      <c r="C48" s="35">
        <v>12000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77">
        <f t="shared" si="7"/>
        <v>12000</v>
      </c>
      <c r="P48" s="350">
        <f t="shared" ref="P48:P53" si="8">O48/12</f>
        <v>1000</v>
      </c>
    </row>
    <row r="49" spans="2:24" ht="18" customHeight="1">
      <c r="B49" s="34" t="str">
        <f>항목!M3</f>
        <v>유류교통비</v>
      </c>
      <c r="C49" s="35">
        <v>100000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77">
        <f t="shared" si="7"/>
        <v>100000</v>
      </c>
      <c r="P49" s="350">
        <f t="shared" si="8"/>
        <v>8333.3333333333339</v>
      </c>
    </row>
    <row r="50" spans="2:24" ht="18" customHeight="1">
      <c r="B50" s="34" t="str">
        <f>항목!N3</f>
        <v>통신비</v>
      </c>
      <c r="C50" s="35">
        <v>50000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77">
        <f t="shared" si="7"/>
        <v>50000</v>
      </c>
      <c r="P50" s="350">
        <f t="shared" si="8"/>
        <v>4166.666666666667</v>
      </c>
    </row>
    <row r="51" spans="2:24" ht="18" customHeight="1">
      <c r="B51" s="34" t="str">
        <f>항목!O3</f>
        <v>경조사회비</v>
      </c>
      <c r="C51" s="35">
        <v>50000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77">
        <f t="shared" si="7"/>
        <v>50000</v>
      </c>
      <c r="P51" s="350">
        <f t="shared" si="8"/>
        <v>4166.666666666667</v>
      </c>
    </row>
    <row r="52" spans="2:24" ht="18" customHeight="1">
      <c r="B52" s="34" t="str">
        <f>항목!P3</f>
        <v>용돈</v>
      </c>
      <c r="C52" s="35">
        <v>50000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77">
        <f t="shared" si="7"/>
        <v>50000</v>
      </c>
      <c r="P52" s="350">
        <f t="shared" si="8"/>
        <v>4166.666666666667</v>
      </c>
    </row>
    <row r="53" spans="2:24" ht="18" customHeight="1" thickBot="1">
      <c r="B53" s="36" t="str">
        <f>항목!Q3</f>
        <v>추가항목</v>
      </c>
      <c r="C53" s="35">
        <v>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77">
        <f t="shared" si="7"/>
        <v>0</v>
      </c>
      <c r="P53" s="350">
        <f t="shared" si="8"/>
        <v>0</v>
      </c>
    </row>
    <row r="54" spans="2:24" ht="24.95" customHeight="1" thickBot="1">
      <c r="B54" s="379" t="s">
        <v>189</v>
      </c>
      <c r="C54" s="380">
        <f t="shared" ref="C54:N54" si="9">C19+C40</f>
        <v>2912000</v>
      </c>
      <c r="D54" s="380">
        <f t="shared" si="9"/>
        <v>0</v>
      </c>
      <c r="E54" s="380">
        <f t="shared" si="9"/>
        <v>0</v>
      </c>
      <c r="F54" s="380">
        <f t="shared" si="9"/>
        <v>0</v>
      </c>
      <c r="G54" s="380">
        <f t="shared" si="9"/>
        <v>0</v>
      </c>
      <c r="H54" s="380">
        <f t="shared" si="9"/>
        <v>0</v>
      </c>
      <c r="I54" s="380">
        <f t="shared" si="9"/>
        <v>0</v>
      </c>
      <c r="J54" s="380">
        <f t="shared" si="9"/>
        <v>0</v>
      </c>
      <c r="K54" s="380">
        <f t="shared" si="9"/>
        <v>0</v>
      </c>
      <c r="L54" s="380">
        <f t="shared" si="9"/>
        <v>0</v>
      </c>
      <c r="M54" s="380">
        <f t="shared" si="9"/>
        <v>0</v>
      </c>
      <c r="N54" s="380">
        <f t="shared" si="9"/>
        <v>0</v>
      </c>
      <c r="O54" s="382">
        <f>SUM(C54:N54)</f>
        <v>2912000</v>
      </c>
      <c r="P54" s="383">
        <f>O54/12</f>
        <v>242666.66666666666</v>
      </c>
    </row>
    <row r="55" spans="2:24" ht="24.95" customHeight="1" thickBot="1">
      <c r="B55" s="379" t="s">
        <v>188</v>
      </c>
      <c r="C55" s="397">
        <f t="shared" ref="C55:N55" si="10">C4-C54</f>
        <v>738000</v>
      </c>
      <c r="D55" s="397">
        <f t="shared" si="10"/>
        <v>0</v>
      </c>
      <c r="E55" s="397">
        <f t="shared" si="10"/>
        <v>0</v>
      </c>
      <c r="F55" s="397">
        <f t="shared" si="10"/>
        <v>0</v>
      </c>
      <c r="G55" s="397">
        <f t="shared" si="10"/>
        <v>0</v>
      </c>
      <c r="H55" s="397">
        <f t="shared" si="10"/>
        <v>0</v>
      </c>
      <c r="I55" s="397">
        <f t="shared" si="10"/>
        <v>0</v>
      </c>
      <c r="J55" s="397">
        <f t="shared" si="10"/>
        <v>0</v>
      </c>
      <c r="K55" s="397">
        <f t="shared" si="10"/>
        <v>0</v>
      </c>
      <c r="L55" s="397">
        <f t="shared" si="10"/>
        <v>0</v>
      </c>
      <c r="M55" s="397">
        <f t="shared" si="10"/>
        <v>0</v>
      </c>
      <c r="N55" s="397">
        <f t="shared" si="10"/>
        <v>0</v>
      </c>
      <c r="O55" s="398"/>
      <c r="P55" s="399"/>
    </row>
    <row r="56" spans="2:24" ht="24.95" customHeight="1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</row>
    <row r="57" spans="2:24" s="53" customFormat="1" ht="18" customHeight="1">
      <c r="R57"/>
      <c r="S57"/>
      <c r="T57"/>
      <c r="U57"/>
      <c r="V57"/>
      <c r="W57"/>
      <c r="X57"/>
    </row>
    <row r="58" spans="2:24" s="53" customFormat="1" ht="18" customHeight="1">
      <c r="F58" s="80"/>
    </row>
    <row r="59" spans="2:24" s="53" customFormat="1" ht="18" customHeight="1"/>
    <row r="60" spans="2:24" s="53" customFormat="1" ht="18" customHeight="1"/>
    <row r="61" spans="2:24" s="53" customFormat="1" ht="18" customHeight="1"/>
    <row r="62" spans="2:24" s="53" customFormat="1" ht="18" customHeight="1"/>
    <row r="63" spans="2:24" s="53" customFormat="1" ht="18" customHeight="1"/>
    <row r="64" spans="2:24" s="53" customFormat="1" ht="18" customHeight="1"/>
    <row r="65" s="53" customFormat="1" ht="18" customHeight="1"/>
    <row r="66" s="53" customFormat="1" ht="18" customHeight="1"/>
    <row r="67" s="53" customFormat="1" ht="18" customHeight="1"/>
    <row r="68" s="53" customFormat="1" ht="18" customHeight="1"/>
    <row r="69" s="53" customFormat="1" ht="18" customHeight="1"/>
    <row r="70" s="53" customFormat="1" ht="18" customHeight="1"/>
    <row r="71" s="53" customFormat="1" ht="18" customHeight="1"/>
    <row r="72" s="53" customFormat="1" ht="18" customHeight="1"/>
    <row r="73" s="53" customFormat="1" ht="18" customHeight="1"/>
    <row r="74" s="53" customFormat="1" ht="18" customHeight="1"/>
    <row r="75" s="53" customFormat="1" ht="18" customHeight="1"/>
    <row r="76" s="53" customFormat="1" ht="18" customHeight="1"/>
    <row r="77" s="53" customFormat="1" ht="18" customHeight="1"/>
    <row r="78" s="53" customFormat="1" ht="18" customHeight="1"/>
    <row r="79" s="53" customFormat="1" ht="18" customHeight="1"/>
    <row r="80" s="53" customFormat="1" ht="18" customHeight="1"/>
    <row r="81" spans="2:24" s="53" customFormat="1" ht="18" customHeight="1"/>
    <row r="82" spans="2:24" s="53" customFormat="1" ht="18" customHeight="1"/>
    <row r="83" spans="2:24" s="53" customFormat="1" ht="18" customHeight="1"/>
    <row r="84" spans="2:24" s="53" customFormat="1" ht="18" customHeight="1"/>
    <row r="85" spans="2:24" s="53" customFormat="1" ht="18" customHeight="1"/>
    <row r="86" spans="2:24" s="53" customFormat="1" ht="18" customHeight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24" s="53" customFormat="1" ht="18" customHeight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24">
      <c r="R88" s="53"/>
      <c r="S88" s="53"/>
      <c r="T88" s="53"/>
      <c r="U88" s="53"/>
      <c r="V88" s="53"/>
      <c r="W88" s="53"/>
      <c r="X88" s="53"/>
    </row>
  </sheetData>
  <mergeCells count="3">
    <mergeCell ref="B1:C1"/>
    <mergeCell ref="R36:W36"/>
    <mergeCell ref="R19:X19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colBreaks count="1" manualBreakCount="1">
    <brk id="17" max="1048575" man="1"/>
  </colBreak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5"/>
    <pageSetUpPr autoPageBreaks="0" fitToPage="1"/>
  </sheetPr>
  <dimension ref="A1:S199"/>
  <sheetViews>
    <sheetView showGridLines="0" zoomScaleNormal="100" workbookViewId="0">
      <selection activeCell="G32" sqref="G32"/>
    </sheetView>
  </sheetViews>
  <sheetFormatPr defaultRowHeight="15"/>
  <cols>
    <col min="1" max="1" width="4.5703125" customWidth="1"/>
    <col min="2" max="2" width="12.5703125" customWidth="1"/>
    <col min="3" max="16" width="10.5703125" customWidth="1"/>
    <col min="17" max="17" width="4.5703125" customWidth="1"/>
  </cols>
  <sheetData>
    <row r="1" spans="1:17" ht="40.5" customHeight="1">
      <c r="A1" s="12"/>
      <c r="B1" s="905" t="s">
        <v>149</v>
      </c>
      <c r="C1" s="90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thickBot="1"/>
    <row r="3" spans="1:17" ht="30" customHeight="1" thickBot="1">
      <c r="B3" s="15"/>
      <c r="C3" s="16" t="s">
        <v>29</v>
      </c>
      <c r="D3" s="16" t="s">
        <v>32</v>
      </c>
      <c r="E3" s="16" t="s">
        <v>34</v>
      </c>
      <c r="F3" s="16" t="s">
        <v>36</v>
      </c>
      <c r="G3" s="16" t="s">
        <v>38</v>
      </c>
      <c r="H3" s="16" t="s">
        <v>40</v>
      </c>
      <c r="I3" s="16" t="s">
        <v>41</v>
      </c>
      <c r="J3" s="16" t="s">
        <v>42</v>
      </c>
      <c r="K3" s="16" t="s">
        <v>43</v>
      </c>
      <c r="L3" s="16" t="s">
        <v>44</v>
      </c>
      <c r="M3" s="16" t="s">
        <v>45</v>
      </c>
      <c r="N3" s="20" t="s">
        <v>46</v>
      </c>
      <c r="O3" s="24" t="s">
        <v>4</v>
      </c>
      <c r="P3" s="21" t="s">
        <v>47</v>
      </c>
    </row>
    <row r="4" spans="1:17" ht="24.95" customHeight="1" thickBot="1">
      <c r="B4" s="224" t="s">
        <v>1</v>
      </c>
      <c r="C4" s="228">
        <f>연간_항목별수입!C20-예산!C4</f>
        <v>-135000</v>
      </c>
      <c r="D4" s="228">
        <f>연간_항목별수입!D20-예산!D4</f>
        <v>0</v>
      </c>
      <c r="E4" s="228">
        <f>연간_항목별수입!E20-예산!E4</f>
        <v>0</v>
      </c>
      <c r="F4" s="228">
        <f>연간_항목별수입!F20-예산!F4</f>
        <v>0</v>
      </c>
      <c r="G4" s="228">
        <f>연간_항목별수입!G20-예산!G4</f>
        <v>0</v>
      </c>
      <c r="H4" s="228">
        <f>연간_항목별수입!H20-예산!H4</f>
        <v>0</v>
      </c>
      <c r="I4" s="228">
        <f>연간_항목별수입!I20-예산!I4</f>
        <v>0</v>
      </c>
      <c r="J4" s="228">
        <f>연간_항목별수입!J20-예산!J4</f>
        <v>0</v>
      </c>
      <c r="K4" s="228">
        <f>연간_항목별수입!K20-예산!K4</f>
        <v>0</v>
      </c>
      <c r="L4" s="228">
        <f>연간_항목별수입!L20-예산!L4</f>
        <v>0</v>
      </c>
      <c r="M4" s="228">
        <f>연간_항목별수입!M20-예산!M4</f>
        <v>0</v>
      </c>
      <c r="N4" s="228">
        <f>연간_항목별수입!N20-예산!N4</f>
        <v>0</v>
      </c>
      <c r="O4" s="229">
        <f>SUM(C4:N4)</f>
        <v>-135000</v>
      </c>
      <c r="P4" s="230">
        <f>O4/12</f>
        <v>-11250</v>
      </c>
    </row>
    <row r="5" spans="1:17" ht="24.95" customHeight="1" thickBot="1">
      <c r="B5" s="224" t="str">
        <f>항목!D3</f>
        <v>저축성지출</v>
      </c>
      <c r="C5" s="225">
        <f>연간_항목별지출!C4-예산!C19</f>
        <v>500000</v>
      </c>
      <c r="D5" s="225">
        <f>연간_항목별지출!D4-예산!D19</f>
        <v>0</v>
      </c>
      <c r="E5" s="225">
        <f>연간_항목별지출!E4-예산!E19</f>
        <v>0</v>
      </c>
      <c r="F5" s="225">
        <f>연간_항목별지출!F4-예산!F19</f>
        <v>0</v>
      </c>
      <c r="G5" s="225">
        <f>연간_항목별지출!G4-예산!G19</f>
        <v>0</v>
      </c>
      <c r="H5" s="225">
        <f>연간_항목별지출!H4-예산!H19</f>
        <v>0</v>
      </c>
      <c r="I5" s="225">
        <f>연간_항목별지출!I4-예산!I19</f>
        <v>0</v>
      </c>
      <c r="J5" s="225">
        <f>연간_항목별지출!J4-예산!J19</f>
        <v>0</v>
      </c>
      <c r="K5" s="225">
        <f>연간_항목별지출!K4-예산!K19</f>
        <v>0</v>
      </c>
      <c r="L5" s="225">
        <f>연간_항목별지출!L4-예산!L19</f>
        <v>0</v>
      </c>
      <c r="M5" s="225">
        <f>연간_항목별지출!M4-예산!M19</f>
        <v>0</v>
      </c>
      <c r="N5" s="225">
        <f>연간_항목별지출!N4-예산!N19</f>
        <v>0</v>
      </c>
      <c r="O5" s="26">
        <f>SUM(C5:N5)</f>
        <v>500000</v>
      </c>
      <c r="P5" s="23">
        <f t="shared" ref="P5:P13" si="0">O5/12</f>
        <v>41666.666666666664</v>
      </c>
    </row>
    <row r="6" spans="1:17" ht="24.95" customHeight="1" thickBot="1">
      <c r="B6" s="224" t="s">
        <v>56</v>
      </c>
      <c r="C6" s="225">
        <f>예산!C40-연간_항목별지출!C5</f>
        <v>116900</v>
      </c>
      <c r="D6" s="225">
        <f>예산!D40-연간_항목별지출!D5</f>
        <v>0</v>
      </c>
      <c r="E6" s="225">
        <f>예산!E40-연간_항목별지출!E5</f>
        <v>0</v>
      </c>
      <c r="F6" s="225">
        <f>예산!F40-연간_항목별지출!F5</f>
        <v>0</v>
      </c>
      <c r="G6" s="225">
        <f>예산!G40-연간_항목별지출!G5</f>
        <v>0</v>
      </c>
      <c r="H6" s="225">
        <f>예산!H40-연간_항목별지출!H5</f>
        <v>0</v>
      </c>
      <c r="I6" s="225">
        <f>예산!I40-연간_항목별지출!I5</f>
        <v>0</v>
      </c>
      <c r="J6" s="225">
        <f>예산!J40-연간_항목별지출!J5</f>
        <v>0</v>
      </c>
      <c r="K6" s="225">
        <f>예산!K40-연간_항목별지출!K5</f>
        <v>0</v>
      </c>
      <c r="L6" s="225">
        <f>예산!L40-연간_항목별지출!L5</f>
        <v>0</v>
      </c>
      <c r="M6" s="225">
        <f>예산!M40-연간_항목별지출!M5</f>
        <v>0</v>
      </c>
      <c r="N6" s="225">
        <f>예산!N40-연간_항목별지출!N5</f>
        <v>0</v>
      </c>
      <c r="O6" s="26">
        <f>SUM(C6:N6)</f>
        <v>116900</v>
      </c>
      <c r="P6" s="23">
        <f t="shared" si="0"/>
        <v>9741.6666666666661</v>
      </c>
    </row>
    <row r="7" spans="1:17" ht="18" customHeight="1">
      <c r="B7" s="106" t="str">
        <f>항목!E3</f>
        <v>식비</v>
      </c>
      <c r="C7" s="14">
        <f>예산!C41-연간_항목별지출!C6</f>
        <v>-3100</v>
      </c>
      <c r="D7" s="14">
        <f>예산!D41-연간_항목별지출!D6</f>
        <v>0</v>
      </c>
      <c r="E7" s="14">
        <f>예산!E41-연간_항목별지출!E6</f>
        <v>0</v>
      </c>
      <c r="F7" s="14">
        <f>예산!F41-연간_항목별지출!F6</f>
        <v>0</v>
      </c>
      <c r="G7" s="14">
        <f>예산!G41-연간_항목별지출!G6</f>
        <v>0</v>
      </c>
      <c r="H7" s="14">
        <f>예산!H41-연간_항목별지출!H6</f>
        <v>0</v>
      </c>
      <c r="I7" s="14">
        <f>예산!I41-연간_항목별지출!I6</f>
        <v>0</v>
      </c>
      <c r="J7" s="14">
        <f>예산!J41-연간_항목별지출!J6</f>
        <v>0</v>
      </c>
      <c r="K7" s="14">
        <f>예산!K41-연간_항목별지출!K6</f>
        <v>0</v>
      </c>
      <c r="L7" s="14">
        <f>예산!L41-연간_항목별지출!L6</f>
        <v>0</v>
      </c>
      <c r="M7" s="14">
        <f>예산!M41-연간_항목별지출!M6</f>
        <v>0</v>
      </c>
      <c r="N7" s="14">
        <f>예산!N41-연간_항목별지출!N6</f>
        <v>0</v>
      </c>
      <c r="O7" s="25">
        <f>SUM(C7:N7)</f>
        <v>-3100</v>
      </c>
      <c r="P7" s="22">
        <f t="shared" si="0"/>
        <v>-258.33333333333331</v>
      </c>
    </row>
    <row r="8" spans="1:17" ht="18" customHeight="1">
      <c r="B8" s="13" t="str">
        <f>항목!F3</f>
        <v>주거비</v>
      </c>
      <c r="C8" s="14">
        <f>예산!C42-연간_항목별지출!C7</f>
        <v>0</v>
      </c>
      <c r="D8" s="14">
        <f>예산!D42-연간_항목별지출!D7</f>
        <v>0</v>
      </c>
      <c r="E8" s="14">
        <f>예산!E42-연간_항목별지출!E7</f>
        <v>0</v>
      </c>
      <c r="F8" s="14">
        <f>예산!F42-연간_항목별지출!F7</f>
        <v>0</v>
      </c>
      <c r="G8" s="14">
        <f>예산!G42-연간_항목별지출!G7</f>
        <v>0</v>
      </c>
      <c r="H8" s="14">
        <f>예산!H42-연간_항목별지출!H7</f>
        <v>0</v>
      </c>
      <c r="I8" s="14">
        <f>예산!I42-연간_항목별지출!I7</f>
        <v>0</v>
      </c>
      <c r="J8" s="14">
        <f>예산!J42-연간_항목별지출!J7</f>
        <v>0</v>
      </c>
      <c r="K8" s="14">
        <f>예산!K42-연간_항목별지출!K7</f>
        <v>0</v>
      </c>
      <c r="L8" s="14">
        <f>예산!L42-연간_항목별지출!L7</f>
        <v>0</v>
      </c>
      <c r="M8" s="14">
        <f>예산!M42-연간_항목별지출!M7</f>
        <v>0</v>
      </c>
      <c r="N8" s="14">
        <f>예산!N42-연간_항목별지출!N7</f>
        <v>0</v>
      </c>
      <c r="O8" s="25">
        <f>SUM(C8:N8)</f>
        <v>0</v>
      </c>
      <c r="P8" s="22">
        <f t="shared" si="0"/>
        <v>0</v>
      </c>
    </row>
    <row r="9" spans="1:17" ht="18" customHeight="1">
      <c r="B9" s="13" t="str">
        <f>항목!G3</f>
        <v>생활용품비</v>
      </c>
      <c r="C9" s="14">
        <f>예산!C43-연간_항목별지출!C8</f>
        <v>30000</v>
      </c>
      <c r="D9" s="14">
        <f>예산!D43-연간_항목별지출!D8</f>
        <v>0</v>
      </c>
      <c r="E9" s="14">
        <f>예산!E43-연간_항목별지출!E8</f>
        <v>0</v>
      </c>
      <c r="F9" s="14">
        <f>예산!F43-연간_항목별지출!F8</f>
        <v>0</v>
      </c>
      <c r="G9" s="14">
        <f>예산!G43-연간_항목별지출!G8</f>
        <v>0</v>
      </c>
      <c r="H9" s="14">
        <f>예산!H43-연간_항목별지출!H8</f>
        <v>0</v>
      </c>
      <c r="I9" s="14">
        <f>예산!I43-연간_항목별지출!I8</f>
        <v>0</v>
      </c>
      <c r="J9" s="14">
        <f>예산!J43-연간_항목별지출!J8</f>
        <v>0</v>
      </c>
      <c r="K9" s="14">
        <f>예산!K43-연간_항목별지출!K8</f>
        <v>0</v>
      </c>
      <c r="L9" s="14">
        <f>예산!L43-연간_항목별지출!L8</f>
        <v>0</v>
      </c>
      <c r="M9" s="14">
        <f>예산!M43-연간_항목별지출!M8</f>
        <v>0</v>
      </c>
      <c r="N9" s="14">
        <f>예산!N43-연간_항목별지출!N8</f>
        <v>0</v>
      </c>
      <c r="O9" s="25">
        <f t="shared" ref="O9:O19" si="1">SUM(C9:N9)</f>
        <v>30000</v>
      </c>
      <c r="P9" s="22">
        <f t="shared" si="0"/>
        <v>2500</v>
      </c>
    </row>
    <row r="10" spans="1:17" ht="18" customHeight="1">
      <c r="B10" s="13" t="str">
        <f>항목!H3</f>
        <v>반려동물비</v>
      </c>
      <c r="C10" s="14">
        <f>예산!C44-연간_항목별지출!C9</f>
        <v>10000</v>
      </c>
      <c r="D10" s="14">
        <f>예산!D44-연간_항목별지출!D9</f>
        <v>0</v>
      </c>
      <c r="E10" s="14">
        <f>예산!E44-연간_항목별지출!E9</f>
        <v>0</v>
      </c>
      <c r="F10" s="14">
        <f>예산!F44-연간_항목별지출!F9</f>
        <v>0</v>
      </c>
      <c r="G10" s="14">
        <f>예산!G44-연간_항목별지출!G9</f>
        <v>0</v>
      </c>
      <c r="H10" s="14">
        <f>예산!H44-연간_항목별지출!H9</f>
        <v>0</v>
      </c>
      <c r="I10" s="14">
        <f>예산!I44-연간_항목별지출!I9</f>
        <v>0</v>
      </c>
      <c r="J10" s="14">
        <f>예산!J44-연간_항목별지출!J9</f>
        <v>0</v>
      </c>
      <c r="K10" s="14">
        <f>예산!K44-연간_항목별지출!K9</f>
        <v>0</v>
      </c>
      <c r="L10" s="14">
        <f>예산!L44-연간_항목별지출!L9</f>
        <v>0</v>
      </c>
      <c r="M10" s="14">
        <f>예산!M44-연간_항목별지출!M9</f>
        <v>0</v>
      </c>
      <c r="N10" s="14">
        <f>예산!N44-연간_항목별지출!N9</f>
        <v>0</v>
      </c>
      <c r="O10" s="25">
        <f t="shared" si="1"/>
        <v>10000</v>
      </c>
      <c r="P10" s="22">
        <f t="shared" si="0"/>
        <v>833.33333333333337</v>
      </c>
    </row>
    <row r="11" spans="1:17" ht="18" customHeight="1">
      <c r="B11" s="13" t="str">
        <f>항목!I3</f>
        <v>의류미용비</v>
      </c>
      <c r="C11" s="14">
        <f>예산!C45-연간_항목별지출!C10</f>
        <v>10000</v>
      </c>
      <c r="D11" s="14">
        <f>예산!D45-연간_항목별지출!D10</f>
        <v>0</v>
      </c>
      <c r="E11" s="14">
        <f>예산!E45-연간_항목별지출!E10</f>
        <v>0</v>
      </c>
      <c r="F11" s="14">
        <f>예산!F45-연간_항목별지출!F10</f>
        <v>0</v>
      </c>
      <c r="G11" s="14">
        <f>예산!G45-연간_항목별지출!G10</f>
        <v>0</v>
      </c>
      <c r="H11" s="14">
        <f>예산!H45-연간_항목별지출!H10</f>
        <v>0</v>
      </c>
      <c r="I11" s="14">
        <f>예산!I45-연간_항목별지출!I10</f>
        <v>0</v>
      </c>
      <c r="J11" s="14">
        <f>예산!J45-연간_항목별지출!J10</f>
        <v>0</v>
      </c>
      <c r="K11" s="14">
        <f>예산!K45-연간_항목별지출!K10</f>
        <v>0</v>
      </c>
      <c r="L11" s="14">
        <f>예산!L45-연간_항목별지출!L10</f>
        <v>0</v>
      </c>
      <c r="M11" s="14">
        <f>예산!M45-연간_항목별지출!M10</f>
        <v>0</v>
      </c>
      <c r="N11" s="14">
        <f>예산!N45-연간_항목별지출!N10</f>
        <v>0</v>
      </c>
      <c r="O11" s="25">
        <f t="shared" si="1"/>
        <v>10000</v>
      </c>
      <c r="P11" s="22">
        <f t="shared" si="0"/>
        <v>833.33333333333337</v>
      </c>
    </row>
    <row r="12" spans="1:17" ht="18" customHeight="1">
      <c r="B12" s="13" t="str">
        <f>항목!J3</f>
        <v>교육비</v>
      </c>
      <c r="C12" s="14">
        <f>예산!C46-연간_항목별지출!C11</f>
        <v>0</v>
      </c>
      <c r="D12" s="14">
        <f>예산!D46-연간_항목별지출!D11</f>
        <v>0</v>
      </c>
      <c r="E12" s="14">
        <f>예산!E46-연간_항목별지출!E11</f>
        <v>0</v>
      </c>
      <c r="F12" s="14">
        <f>예산!F46-연간_항목별지출!F11</f>
        <v>0</v>
      </c>
      <c r="G12" s="14">
        <f>예산!G46-연간_항목별지출!G11</f>
        <v>0</v>
      </c>
      <c r="H12" s="14">
        <f>예산!H46-연간_항목별지출!H11</f>
        <v>0</v>
      </c>
      <c r="I12" s="14">
        <f>예산!I46-연간_항목별지출!I11</f>
        <v>0</v>
      </c>
      <c r="J12" s="14">
        <f>예산!J46-연간_항목별지출!J11</f>
        <v>0</v>
      </c>
      <c r="K12" s="14">
        <f>예산!K46-연간_항목별지출!K11</f>
        <v>0</v>
      </c>
      <c r="L12" s="14">
        <f>예산!L46-연간_항목별지출!L11</f>
        <v>0</v>
      </c>
      <c r="M12" s="14">
        <f>예산!M46-연간_항목별지출!M11</f>
        <v>0</v>
      </c>
      <c r="N12" s="14">
        <f>예산!N46-연간_항목별지출!N11</f>
        <v>0</v>
      </c>
      <c r="O12" s="25">
        <f t="shared" si="1"/>
        <v>0</v>
      </c>
      <c r="P12" s="22">
        <f t="shared" si="0"/>
        <v>0</v>
      </c>
    </row>
    <row r="13" spans="1:17" ht="18" customHeight="1">
      <c r="B13" s="13" t="str">
        <f>항목!K3</f>
        <v>문화생활비</v>
      </c>
      <c r="C13" s="14">
        <f>예산!C47-연간_항목별지출!C12</f>
        <v>-10000</v>
      </c>
      <c r="D13" s="14">
        <f>예산!D47-연간_항목별지출!D12</f>
        <v>0</v>
      </c>
      <c r="E13" s="14">
        <f>예산!E47-연간_항목별지출!E12</f>
        <v>0</v>
      </c>
      <c r="F13" s="14">
        <f>예산!F47-연간_항목별지출!F12</f>
        <v>0</v>
      </c>
      <c r="G13" s="14">
        <f>예산!G47-연간_항목별지출!G12</f>
        <v>0</v>
      </c>
      <c r="H13" s="14">
        <f>예산!H47-연간_항목별지출!H12</f>
        <v>0</v>
      </c>
      <c r="I13" s="14">
        <f>예산!I47-연간_항목별지출!I12</f>
        <v>0</v>
      </c>
      <c r="J13" s="14">
        <f>예산!J47-연간_항목별지출!J12</f>
        <v>0</v>
      </c>
      <c r="K13" s="14">
        <f>예산!K47-연간_항목별지출!K12</f>
        <v>0</v>
      </c>
      <c r="L13" s="14">
        <f>예산!L47-연간_항목별지출!L12</f>
        <v>0</v>
      </c>
      <c r="M13" s="14">
        <f>예산!M47-연간_항목별지출!M12</f>
        <v>0</v>
      </c>
      <c r="N13" s="14">
        <f>예산!N47-연간_항목별지출!N12</f>
        <v>0</v>
      </c>
      <c r="O13" s="25">
        <f t="shared" si="1"/>
        <v>-10000</v>
      </c>
      <c r="P13" s="22">
        <f t="shared" si="0"/>
        <v>-833.33333333333337</v>
      </c>
    </row>
    <row r="14" spans="1:17" ht="18" customHeight="1">
      <c r="B14" s="13" t="str">
        <f>항목!L3</f>
        <v>의료비</v>
      </c>
      <c r="C14" s="14">
        <f>예산!C48-연간_항목별지출!C13</f>
        <v>0</v>
      </c>
      <c r="D14" s="14">
        <f>예산!D48-연간_항목별지출!D13</f>
        <v>0</v>
      </c>
      <c r="E14" s="14">
        <f>예산!E48-연간_항목별지출!E13</f>
        <v>0</v>
      </c>
      <c r="F14" s="14">
        <f>예산!F48-연간_항목별지출!F13</f>
        <v>0</v>
      </c>
      <c r="G14" s="14">
        <f>예산!G48-연간_항목별지출!G13</f>
        <v>0</v>
      </c>
      <c r="H14" s="14">
        <f>예산!H48-연간_항목별지출!H13</f>
        <v>0</v>
      </c>
      <c r="I14" s="14">
        <f>예산!I48-연간_항목별지출!I13</f>
        <v>0</v>
      </c>
      <c r="J14" s="14">
        <f>예산!J48-연간_항목별지출!J13</f>
        <v>0</v>
      </c>
      <c r="K14" s="14">
        <f>예산!K48-연간_항목별지출!K13</f>
        <v>0</v>
      </c>
      <c r="L14" s="14">
        <f>예산!L48-연간_항목별지출!L13</f>
        <v>0</v>
      </c>
      <c r="M14" s="14">
        <f>예산!M48-연간_항목별지출!M13</f>
        <v>0</v>
      </c>
      <c r="N14" s="14">
        <f>예산!N48-연간_항목별지출!N13</f>
        <v>0</v>
      </c>
      <c r="O14" s="25">
        <f t="shared" si="1"/>
        <v>0</v>
      </c>
      <c r="P14" s="22">
        <f t="shared" ref="P14:P19" si="2">O14/12</f>
        <v>0</v>
      </c>
    </row>
    <row r="15" spans="1:17" ht="18" customHeight="1">
      <c r="B15" s="13" t="str">
        <f>항목!M3</f>
        <v>유류교통비</v>
      </c>
      <c r="C15" s="14">
        <f>예산!C49-연간_항목별지출!C14</f>
        <v>100000</v>
      </c>
      <c r="D15" s="14">
        <f>예산!D49-연간_항목별지출!D14</f>
        <v>0</v>
      </c>
      <c r="E15" s="14">
        <f>예산!E49-연간_항목별지출!E14</f>
        <v>0</v>
      </c>
      <c r="F15" s="14">
        <f>예산!F49-연간_항목별지출!F14</f>
        <v>0</v>
      </c>
      <c r="G15" s="14">
        <f>예산!G49-연간_항목별지출!G14</f>
        <v>0</v>
      </c>
      <c r="H15" s="14">
        <f>예산!H49-연간_항목별지출!H14</f>
        <v>0</v>
      </c>
      <c r="I15" s="14">
        <f>예산!I49-연간_항목별지출!I14</f>
        <v>0</v>
      </c>
      <c r="J15" s="14">
        <f>예산!J49-연간_항목별지출!J14</f>
        <v>0</v>
      </c>
      <c r="K15" s="14">
        <f>예산!K49-연간_항목별지출!K14</f>
        <v>0</v>
      </c>
      <c r="L15" s="14">
        <f>예산!L49-연간_항목별지출!L14</f>
        <v>0</v>
      </c>
      <c r="M15" s="14">
        <f>예산!M49-연간_항목별지출!M14</f>
        <v>0</v>
      </c>
      <c r="N15" s="14">
        <f>예산!N49-연간_항목별지출!N14</f>
        <v>0</v>
      </c>
      <c r="O15" s="25">
        <f t="shared" si="1"/>
        <v>100000</v>
      </c>
      <c r="P15" s="22">
        <f t="shared" si="2"/>
        <v>8333.3333333333339</v>
      </c>
    </row>
    <row r="16" spans="1:17" ht="18" customHeight="1">
      <c r="B16" s="13" t="str">
        <f>항목!N3</f>
        <v>통신비</v>
      </c>
      <c r="C16" s="14">
        <f>예산!C50-연간_항목별지출!C15</f>
        <v>30000</v>
      </c>
      <c r="D16" s="14">
        <f>예산!D50-연간_항목별지출!D15</f>
        <v>0</v>
      </c>
      <c r="E16" s="14">
        <f>예산!E50-연간_항목별지출!E15</f>
        <v>0</v>
      </c>
      <c r="F16" s="14">
        <f>예산!F50-연간_항목별지출!F15</f>
        <v>0</v>
      </c>
      <c r="G16" s="14">
        <f>예산!G50-연간_항목별지출!G15</f>
        <v>0</v>
      </c>
      <c r="H16" s="14">
        <f>예산!H50-연간_항목별지출!H15</f>
        <v>0</v>
      </c>
      <c r="I16" s="14">
        <f>예산!I50-연간_항목별지출!I15</f>
        <v>0</v>
      </c>
      <c r="J16" s="14">
        <f>예산!J50-연간_항목별지출!J15</f>
        <v>0</v>
      </c>
      <c r="K16" s="14">
        <f>예산!K50-연간_항목별지출!K15</f>
        <v>0</v>
      </c>
      <c r="L16" s="14">
        <f>예산!L50-연간_항목별지출!L15</f>
        <v>0</v>
      </c>
      <c r="M16" s="14">
        <f>예산!M50-연간_항목별지출!M15</f>
        <v>0</v>
      </c>
      <c r="N16" s="14">
        <f>예산!N50-연간_항목별지출!N15</f>
        <v>0</v>
      </c>
      <c r="O16" s="25">
        <f t="shared" si="1"/>
        <v>30000</v>
      </c>
      <c r="P16" s="22">
        <f t="shared" si="2"/>
        <v>2500</v>
      </c>
    </row>
    <row r="17" spans="1:19" ht="18" customHeight="1">
      <c r="B17" s="13" t="str">
        <f>항목!O3</f>
        <v>경조사회비</v>
      </c>
      <c r="C17" s="14">
        <f>예산!C51-연간_항목별지출!C16</f>
        <v>-100000</v>
      </c>
      <c r="D17" s="14">
        <f>예산!D51-연간_항목별지출!D16</f>
        <v>0</v>
      </c>
      <c r="E17" s="14">
        <f>예산!E51-연간_항목별지출!E16</f>
        <v>0</v>
      </c>
      <c r="F17" s="14">
        <f>예산!F51-연간_항목별지출!F16</f>
        <v>0</v>
      </c>
      <c r="G17" s="14">
        <f>예산!G51-연간_항목별지출!G16</f>
        <v>0</v>
      </c>
      <c r="H17" s="14">
        <f>예산!H51-연간_항목별지출!H16</f>
        <v>0</v>
      </c>
      <c r="I17" s="14">
        <f>예산!I51-연간_항목별지출!I16</f>
        <v>0</v>
      </c>
      <c r="J17" s="14">
        <f>예산!J51-연간_항목별지출!J16</f>
        <v>0</v>
      </c>
      <c r="K17" s="14">
        <f>예산!K51-연간_항목별지출!K16</f>
        <v>0</v>
      </c>
      <c r="L17" s="14">
        <f>예산!L51-연간_항목별지출!L16</f>
        <v>0</v>
      </c>
      <c r="M17" s="14">
        <f>예산!M51-연간_항목별지출!M16</f>
        <v>0</v>
      </c>
      <c r="N17" s="14">
        <f>예산!N51-연간_항목별지출!N16</f>
        <v>0</v>
      </c>
      <c r="O17" s="25">
        <f t="shared" si="1"/>
        <v>-100000</v>
      </c>
      <c r="P17" s="22">
        <f t="shared" si="2"/>
        <v>-8333.3333333333339</v>
      </c>
    </row>
    <row r="18" spans="1:19" ht="18" customHeight="1">
      <c r="B18" s="13" t="str">
        <f>항목!P3</f>
        <v>용돈</v>
      </c>
      <c r="C18" s="14">
        <f>예산!C52-연간_항목별지출!C17</f>
        <v>50000</v>
      </c>
      <c r="D18" s="14">
        <f>예산!D52-연간_항목별지출!D17</f>
        <v>0</v>
      </c>
      <c r="E18" s="14">
        <f>예산!E52-연간_항목별지출!E17</f>
        <v>0</v>
      </c>
      <c r="F18" s="14">
        <f>예산!F52-연간_항목별지출!F17</f>
        <v>0</v>
      </c>
      <c r="G18" s="14">
        <f>예산!G52-연간_항목별지출!G17</f>
        <v>0</v>
      </c>
      <c r="H18" s="14">
        <f>예산!H52-연간_항목별지출!H17</f>
        <v>0</v>
      </c>
      <c r="I18" s="14">
        <f>예산!I52-연간_항목별지출!I17</f>
        <v>0</v>
      </c>
      <c r="J18" s="14">
        <f>예산!J52-연간_항목별지출!J17</f>
        <v>0</v>
      </c>
      <c r="K18" s="14">
        <f>예산!K52-연간_항목별지출!K17</f>
        <v>0</v>
      </c>
      <c r="L18" s="14">
        <f>예산!L52-연간_항목별지출!L17</f>
        <v>0</v>
      </c>
      <c r="M18" s="14">
        <f>예산!M52-연간_항목별지출!M17</f>
        <v>0</v>
      </c>
      <c r="N18" s="14">
        <f>예산!N52-연간_항목별지출!N17</f>
        <v>0</v>
      </c>
      <c r="O18" s="25">
        <f t="shared" si="1"/>
        <v>50000</v>
      </c>
      <c r="P18" s="22">
        <f t="shared" si="2"/>
        <v>4166.666666666667</v>
      </c>
    </row>
    <row r="19" spans="1:19" ht="18" customHeight="1" thickBot="1">
      <c r="B19" s="17" t="str">
        <f>항목!Q3</f>
        <v>추가항목</v>
      </c>
      <c r="C19" s="14">
        <f>예산!C53-연간_항목별지출!C18</f>
        <v>0</v>
      </c>
      <c r="D19" s="14">
        <f>예산!D53-연간_항목별지출!D18</f>
        <v>0</v>
      </c>
      <c r="E19" s="14">
        <f>예산!E53-연간_항목별지출!E18</f>
        <v>0</v>
      </c>
      <c r="F19" s="14">
        <f>예산!F53-연간_항목별지출!F18</f>
        <v>0</v>
      </c>
      <c r="G19" s="14">
        <f>예산!G53-연간_항목별지출!G18</f>
        <v>0</v>
      </c>
      <c r="H19" s="14">
        <f>예산!H53-연간_항목별지출!H18</f>
        <v>0</v>
      </c>
      <c r="I19" s="14">
        <f>예산!I53-연간_항목별지출!I18</f>
        <v>0</v>
      </c>
      <c r="J19" s="14">
        <f>예산!J53-연간_항목별지출!J18</f>
        <v>0</v>
      </c>
      <c r="K19" s="14">
        <f>예산!K53-연간_항목별지출!K18</f>
        <v>0</v>
      </c>
      <c r="L19" s="14">
        <f>예산!L53-연간_항목별지출!L18</f>
        <v>0</v>
      </c>
      <c r="M19" s="14">
        <f>예산!M53-연간_항목별지출!M18</f>
        <v>0</v>
      </c>
      <c r="N19" s="14">
        <f>예산!N53-연간_항목별지출!N18</f>
        <v>0</v>
      </c>
      <c r="O19" s="25">
        <f t="shared" si="1"/>
        <v>0</v>
      </c>
      <c r="P19" s="22">
        <f t="shared" si="2"/>
        <v>0</v>
      </c>
    </row>
    <row r="20" spans="1:19" ht="24.95" customHeight="1" thickBot="1">
      <c r="B20" s="18" t="s">
        <v>70</v>
      </c>
      <c r="C20" s="19">
        <f>C4+C6</f>
        <v>-18100</v>
      </c>
      <c r="D20" s="19">
        <f t="shared" ref="D20:N20" si="3">D4+D6</f>
        <v>0</v>
      </c>
      <c r="E20" s="19">
        <f t="shared" si="3"/>
        <v>0</v>
      </c>
      <c r="F20" s="19">
        <f t="shared" si="3"/>
        <v>0</v>
      </c>
      <c r="G20" s="19">
        <f t="shared" si="3"/>
        <v>0</v>
      </c>
      <c r="H20" s="19">
        <f t="shared" si="3"/>
        <v>0</v>
      </c>
      <c r="I20" s="19">
        <f t="shared" si="3"/>
        <v>0</v>
      </c>
      <c r="J20" s="19">
        <f t="shared" si="3"/>
        <v>0</v>
      </c>
      <c r="K20" s="19">
        <f t="shared" si="3"/>
        <v>0</v>
      </c>
      <c r="L20" s="19">
        <f t="shared" si="3"/>
        <v>0</v>
      </c>
      <c r="M20" s="19">
        <f t="shared" si="3"/>
        <v>0</v>
      </c>
      <c r="N20" s="19">
        <f t="shared" si="3"/>
        <v>0</v>
      </c>
      <c r="O20" s="26">
        <f>SUM(C20:N20)</f>
        <v>-18100</v>
      </c>
      <c r="P20" s="23">
        <f>O20/12</f>
        <v>-1508.3333333333333</v>
      </c>
    </row>
    <row r="21" spans="1:19">
      <c r="A21" s="472"/>
      <c r="B21" s="472"/>
      <c r="C21" s="472"/>
      <c r="D21" s="472"/>
      <c r="E21" s="472"/>
      <c r="F21" s="472"/>
      <c r="G21" s="472"/>
      <c r="H21" s="472"/>
      <c r="I21" s="472"/>
      <c r="J21" s="472"/>
      <c r="K21" s="472"/>
      <c r="L21" s="472"/>
      <c r="M21" s="472"/>
      <c r="N21" s="472"/>
      <c r="O21" s="472"/>
      <c r="P21" s="472"/>
      <c r="Q21" s="472"/>
      <c r="R21" s="472"/>
      <c r="S21" s="472"/>
    </row>
    <row r="22" spans="1:19">
      <c r="A22" s="472"/>
      <c r="B22" s="472"/>
      <c r="C22" s="472"/>
      <c r="D22" s="472"/>
      <c r="E22" s="472"/>
      <c r="F22" s="472"/>
      <c r="G22" s="559"/>
      <c r="H22" s="472"/>
      <c r="I22" s="472"/>
      <c r="J22" s="472"/>
      <c r="K22" s="472"/>
      <c r="L22" s="472"/>
      <c r="M22" s="472"/>
      <c r="N22" s="472"/>
      <c r="O22" s="472"/>
      <c r="P22" s="472"/>
      <c r="Q22" s="472"/>
      <c r="R22" s="472"/>
      <c r="S22" s="472"/>
    </row>
    <row r="23" spans="1:19">
      <c r="A23" s="472"/>
      <c r="B23" s="472"/>
      <c r="C23" s="472"/>
      <c r="D23" s="472"/>
      <c r="E23" s="472"/>
      <c r="F23" s="472"/>
      <c r="G23" s="472"/>
      <c r="H23" s="472"/>
      <c r="I23" s="472"/>
      <c r="J23" s="472"/>
      <c r="K23" s="472"/>
      <c r="L23" s="472"/>
      <c r="M23" s="472"/>
      <c r="N23" s="472"/>
      <c r="O23" s="472"/>
      <c r="P23" s="472"/>
      <c r="Q23" s="472"/>
      <c r="R23" s="472"/>
      <c r="S23" s="472"/>
    </row>
    <row r="24" spans="1:19">
      <c r="A24" s="472"/>
      <c r="B24" s="472"/>
      <c r="C24" s="472"/>
      <c r="D24" s="472"/>
      <c r="E24" s="472"/>
      <c r="F24" s="472"/>
      <c r="G24" s="472"/>
      <c r="H24" s="472"/>
      <c r="I24" s="472"/>
      <c r="J24" s="472"/>
      <c r="K24" s="472"/>
      <c r="L24" s="472"/>
      <c r="M24" s="472"/>
      <c r="N24" s="472"/>
      <c r="O24" s="472"/>
      <c r="P24" s="472"/>
      <c r="Q24" s="472"/>
      <c r="R24" s="472"/>
      <c r="S24" s="472"/>
    </row>
    <row r="25" spans="1:19">
      <c r="A25" s="472"/>
      <c r="B25" s="472"/>
      <c r="C25" s="472"/>
      <c r="D25" s="472"/>
      <c r="E25" s="472"/>
      <c r="F25" s="472"/>
      <c r="G25" s="472"/>
      <c r="H25" s="472"/>
      <c r="I25" s="472"/>
      <c r="J25" s="472"/>
      <c r="K25" s="472"/>
      <c r="L25" s="472"/>
      <c r="M25" s="472"/>
      <c r="N25" s="472"/>
      <c r="O25" s="472"/>
      <c r="P25" s="472"/>
      <c r="Q25" s="472"/>
      <c r="R25" s="472"/>
      <c r="S25" s="472"/>
    </row>
    <row r="26" spans="1:19">
      <c r="A26" s="472"/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72"/>
      <c r="Q26" s="472"/>
      <c r="R26" s="472"/>
      <c r="S26" s="472"/>
    </row>
    <row r="27" spans="1:19">
      <c r="A27" s="472"/>
      <c r="B27" s="472"/>
      <c r="C27" s="472"/>
      <c r="D27" s="472"/>
      <c r="E27" s="472"/>
      <c r="F27" s="472"/>
      <c r="G27" s="472"/>
      <c r="H27" s="472"/>
      <c r="I27" s="472"/>
      <c r="J27" s="472"/>
      <c r="K27" s="472"/>
      <c r="L27" s="472"/>
      <c r="M27" s="472"/>
      <c r="N27" s="472"/>
      <c r="O27" s="472"/>
      <c r="P27" s="472"/>
      <c r="Q27" s="472"/>
      <c r="R27" s="472"/>
      <c r="S27" s="472"/>
    </row>
    <row r="28" spans="1:19">
      <c r="A28" s="472"/>
      <c r="B28" s="472"/>
      <c r="C28" s="472"/>
      <c r="D28" s="472"/>
      <c r="E28" s="472"/>
      <c r="F28" s="472"/>
      <c r="G28" s="472"/>
      <c r="H28" s="472"/>
      <c r="I28" s="472"/>
      <c r="J28" s="472"/>
      <c r="K28" s="472"/>
      <c r="L28" s="472"/>
      <c r="M28" s="472"/>
      <c r="N28" s="472"/>
      <c r="O28" s="472"/>
      <c r="P28" s="472"/>
      <c r="Q28" s="472"/>
      <c r="R28" s="472"/>
      <c r="S28" s="472"/>
    </row>
    <row r="29" spans="1:19">
      <c r="A29" s="472"/>
      <c r="B29" s="472"/>
      <c r="C29" s="472"/>
      <c r="D29" s="472"/>
      <c r="E29" s="472"/>
      <c r="F29" s="472"/>
      <c r="G29" s="472"/>
      <c r="H29" s="472"/>
      <c r="I29" s="472"/>
      <c r="J29" s="472"/>
      <c r="K29" s="472"/>
      <c r="L29" s="472"/>
      <c r="M29" s="472"/>
      <c r="N29" s="472"/>
      <c r="O29" s="472"/>
      <c r="P29" s="472"/>
      <c r="Q29" s="472"/>
      <c r="R29" s="472"/>
      <c r="S29" s="472"/>
    </row>
    <row r="30" spans="1:19">
      <c r="A30" s="472"/>
      <c r="B30" s="472"/>
      <c r="C30" s="472"/>
      <c r="D30" s="472"/>
      <c r="E30" s="472"/>
      <c r="F30" s="472"/>
      <c r="G30" s="472"/>
      <c r="H30" s="472"/>
      <c r="I30" s="472"/>
      <c r="J30" s="472"/>
      <c r="K30" s="472"/>
      <c r="L30" s="472"/>
      <c r="M30" s="472"/>
      <c r="N30" s="472"/>
      <c r="O30" s="472"/>
      <c r="P30" s="472"/>
      <c r="Q30" s="472"/>
      <c r="R30" s="472"/>
      <c r="S30" s="472"/>
    </row>
    <row r="31" spans="1:19">
      <c r="A31" s="472"/>
      <c r="B31" s="472"/>
      <c r="C31" s="472"/>
      <c r="D31" s="472"/>
      <c r="E31" s="472"/>
      <c r="F31" s="472"/>
      <c r="G31" s="472"/>
      <c r="H31" s="472"/>
      <c r="I31" s="472"/>
      <c r="J31" s="472"/>
      <c r="K31" s="472"/>
      <c r="L31" s="472"/>
      <c r="M31" s="472"/>
      <c r="N31" s="472"/>
      <c r="O31" s="472"/>
      <c r="P31" s="472"/>
      <c r="Q31" s="472"/>
      <c r="R31" s="472"/>
      <c r="S31" s="472"/>
    </row>
    <row r="32" spans="1:19">
      <c r="A32" s="472"/>
      <c r="B32" s="472"/>
      <c r="C32" s="472"/>
      <c r="D32" s="472"/>
      <c r="E32" s="472"/>
      <c r="F32" s="472"/>
      <c r="G32" s="472"/>
      <c r="H32" s="472"/>
      <c r="I32" s="472"/>
      <c r="J32" s="472"/>
      <c r="K32" s="472"/>
      <c r="L32" s="472"/>
      <c r="M32" s="472"/>
      <c r="N32" s="472"/>
      <c r="O32" s="472"/>
      <c r="P32" s="472"/>
      <c r="Q32" s="472"/>
      <c r="R32" s="472"/>
      <c r="S32" s="472"/>
    </row>
    <row r="33" spans="1:19">
      <c r="A33" s="472"/>
      <c r="B33" s="472"/>
      <c r="C33" s="472"/>
      <c r="D33" s="472"/>
      <c r="E33" s="472"/>
      <c r="F33" s="472"/>
      <c r="G33" s="472"/>
      <c r="H33" s="472"/>
      <c r="I33" s="472"/>
      <c r="J33" s="472"/>
      <c r="K33" s="472"/>
      <c r="L33" s="472"/>
      <c r="M33" s="472"/>
      <c r="N33" s="472"/>
      <c r="O33" s="472"/>
      <c r="P33" s="472"/>
      <c r="Q33" s="472"/>
      <c r="R33" s="472"/>
      <c r="S33" s="472"/>
    </row>
    <row r="34" spans="1:19">
      <c r="A34" s="472"/>
      <c r="B34" s="472"/>
      <c r="C34" s="472"/>
      <c r="D34" s="472"/>
      <c r="E34" s="472"/>
      <c r="F34" s="472"/>
      <c r="G34" s="472"/>
      <c r="H34" s="472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</row>
    <row r="35" spans="1:19">
      <c r="A35" s="472"/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472"/>
      <c r="N35" s="472"/>
      <c r="O35" s="472"/>
      <c r="P35" s="472"/>
      <c r="Q35" s="472"/>
      <c r="R35" s="472"/>
      <c r="S35" s="472"/>
    </row>
    <row r="36" spans="1:19">
      <c r="A36" s="472"/>
      <c r="B36" s="472"/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</row>
    <row r="37" spans="1:19">
      <c r="A37" s="472"/>
      <c r="B37" s="472"/>
      <c r="C37" s="472"/>
      <c r="D37" s="472"/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2"/>
      <c r="S37" s="472"/>
    </row>
    <row r="38" spans="1:19">
      <c r="A38" s="472"/>
      <c r="B38" s="472"/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</row>
    <row r="39" spans="1:19">
      <c r="A39" s="472"/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</row>
    <row r="40" spans="1:19">
      <c r="A40" s="472"/>
      <c r="B40" s="472"/>
      <c r="C40" s="472"/>
      <c r="D40" s="472"/>
      <c r="E40" s="472"/>
      <c r="F40" s="472"/>
      <c r="G40" s="472"/>
      <c r="H40" s="472"/>
      <c r="I40" s="472"/>
      <c r="J40" s="472"/>
      <c r="K40" s="472"/>
      <c r="L40" s="472"/>
      <c r="M40" s="472"/>
      <c r="N40" s="472"/>
      <c r="O40" s="472"/>
      <c r="P40" s="472"/>
      <c r="Q40" s="472"/>
      <c r="R40" s="472"/>
      <c r="S40" s="472"/>
    </row>
    <row r="41" spans="1:19">
      <c r="A41" s="472"/>
      <c r="B41" s="472"/>
      <c r="C41" s="472"/>
      <c r="D41" s="472"/>
      <c r="E41" s="472"/>
      <c r="F41" s="472"/>
      <c r="G41" s="472"/>
      <c r="H41" s="472"/>
      <c r="I41" s="472"/>
      <c r="J41" s="472"/>
      <c r="K41" s="472"/>
      <c r="L41" s="472"/>
      <c r="M41" s="472"/>
      <c r="N41" s="472"/>
      <c r="O41" s="472"/>
      <c r="P41" s="472"/>
      <c r="Q41" s="472"/>
      <c r="R41" s="472"/>
      <c r="S41" s="472"/>
    </row>
    <row r="42" spans="1:19">
      <c r="A42" s="472"/>
      <c r="B42" s="472"/>
      <c r="C42" s="472"/>
      <c r="D42" s="472"/>
      <c r="E42" s="472"/>
      <c r="F42" s="472"/>
      <c r="G42" s="472"/>
      <c r="H42" s="472"/>
      <c r="I42" s="472"/>
      <c r="J42" s="472"/>
      <c r="K42" s="472"/>
      <c r="L42" s="472"/>
      <c r="M42" s="472"/>
      <c r="N42" s="472"/>
      <c r="O42" s="472"/>
      <c r="P42" s="472"/>
      <c r="Q42" s="472"/>
      <c r="R42" s="472"/>
      <c r="S42" s="472"/>
    </row>
    <row r="43" spans="1:19">
      <c r="A43" s="472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2"/>
      <c r="O43" s="472"/>
      <c r="P43" s="472"/>
      <c r="Q43" s="472"/>
      <c r="R43" s="472"/>
      <c r="S43" s="472"/>
    </row>
    <row r="44" spans="1:19">
      <c r="A44" s="472"/>
      <c r="B44" s="472"/>
      <c r="C44" s="472"/>
      <c r="D44" s="472"/>
      <c r="E44" s="472"/>
      <c r="F44" s="472"/>
      <c r="G44" s="472"/>
      <c r="H44" s="472"/>
      <c r="I44" s="472"/>
      <c r="J44" s="472"/>
      <c r="K44" s="472"/>
      <c r="L44" s="472"/>
      <c r="M44" s="472"/>
      <c r="N44" s="472"/>
      <c r="O44" s="472"/>
      <c r="P44" s="472"/>
      <c r="Q44" s="472"/>
      <c r="R44" s="472"/>
      <c r="S44" s="472"/>
    </row>
    <row r="45" spans="1:19">
      <c r="A45" s="472"/>
      <c r="B45" s="472"/>
      <c r="C45" s="472"/>
      <c r="D45" s="472"/>
      <c r="E45" s="472"/>
      <c r="F45" s="472"/>
      <c r="G45" s="472"/>
      <c r="H45" s="472"/>
      <c r="I45" s="472"/>
      <c r="J45" s="472"/>
      <c r="K45" s="472"/>
      <c r="L45" s="472"/>
      <c r="M45" s="472"/>
      <c r="N45" s="472"/>
      <c r="O45" s="472"/>
      <c r="P45" s="472"/>
      <c r="Q45" s="472"/>
      <c r="R45" s="472"/>
      <c r="S45" s="472"/>
    </row>
    <row r="46" spans="1:19">
      <c r="A46" s="472"/>
      <c r="B46" s="472"/>
      <c r="C46" s="472"/>
      <c r="D46" s="472"/>
      <c r="E46" s="472"/>
      <c r="F46" s="472"/>
      <c r="G46" s="472"/>
      <c r="H46" s="472"/>
      <c r="I46" s="472"/>
      <c r="J46" s="472"/>
      <c r="K46" s="472"/>
      <c r="L46" s="472"/>
      <c r="M46" s="472"/>
      <c r="N46" s="472"/>
      <c r="O46" s="472"/>
      <c r="P46" s="472"/>
      <c r="Q46" s="472"/>
      <c r="R46" s="472"/>
      <c r="S46" s="472"/>
    </row>
    <row r="47" spans="1:19">
      <c r="A47" s="472"/>
      <c r="B47" s="472"/>
      <c r="C47" s="472"/>
      <c r="D47" s="472"/>
      <c r="E47" s="472"/>
      <c r="F47" s="472"/>
      <c r="G47" s="472"/>
      <c r="H47" s="472"/>
      <c r="I47" s="472"/>
      <c r="J47" s="472"/>
      <c r="K47" s="472"/>
      <c r="L47" s="472"/>
      <c r="M47" s="472"/>
      <c r="N47" s="472"/>
      <c r="O47" s="472"/>
      <c r="P47" s="472"/>
      <c r="Q47" s="472"/>
      <c r="R47" s="472"/>
      <c r="S47" s="472"/>
    </row>
    <row r="48" spans="1:19">
      <c r="A48" s="472"/>
      <c r="B48" s="472"/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M48" s="472"/>
      <c r="N48" s="472"/>
      <c r="O48" s="472"/>
      <c r="P48" s="472"/>
      <c r="Q48" s="472"/>
      <c r="R48" s="472"/>
      <c r="S48" s="472"/>
    </row>
    <row r="49" spans="1:19">
      <c r="A49" s="472"/>
      <c r="B49" s="472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M49" s="472"/>
      <c r="N49" s="472"/>
      <c r="O49" s="472"/>
      <c r="P49" s="472"/>
      <c r="Q49" s="472"/>
      <c r="R49" s="472"/>
      <c r="S49" s="472"/>
    </row>
    <row r="50" spans="1:19">
      <c r="A50" s="472"/>
      <c r="B50" s="472"/>
      <c r="C50" s="472"/>
      <c r="D50" s="472"/>
      <c r="E50" s="472"/>
      <c r="F50" s="472"/>
      <c r="G50" s="472"/>
      <c r="H50" s="472"/>
      <c r="I50" s="472"/>
      <c r="J50" s="472"/>
      <c r="K50" s="472"/>
      <c r="L50" s="472"/>
      <c r="M50" s="472"/>
      <c r="N50" s="472"/>
      <c r="O50" s="472"/>
      <c r="P50" s="472"/>
      <c r="Q50" s="472"/>
      <c r="R50" s="472"/>
      <c r="S50" s="472"/>
    </row>
    <row r="51" spans="1:19">
      <c r="A51" s="472"/>
      <c r="B51" s="472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</row>
    <row r="52" spans="1:19">
      <c r="A52" s="472"/>
      <c r="B52" s="472"/>
      <c r="C52" s="472"/>
      <c r="D52" s="472"/>
      <c r="E52" s="472"/>
      <c r="F52" s="472"/>
      <c r="G52" s="472"/>
      <c r="H52" s="472"/>
      <c r="I52" s="472"/>
      <c r="J52" s="472"/>
      <c r="K52" s="472"/>
      <c r="L52" s="472"/>
      <c r="M52" s="472"/>
      <c r="N52" s="472"/>
      <c r="O52" s="472"/>
      <c r="P52" s="472"/>
      <c r="Q52" s="472"/>
      <c r="R52" s="472"/>
      <c r="S52" s="472"/>
    </row>
    <row r="53" spans="1:19">
      <c r="A53" s="472"/>
      <c r="B53" s="472"/>
      <c r="C53" s="472"/>
      <c r="D53" s="472"/>
      <c r="E53" s="472"/>
      <c r="F53" s="472"/>
      <c r="G53" s="472"/>
      <c r="H53" s="472"/>
      <c r="I53" s="472"/>
      <c r="J53" s="472"/>
      <c r="K53" s="472"/>
      <c r="L53" s="472"/>
      <c r="M53" s="472"/>
      <c r="N53" s="472"/>
      <c r="O53" s="472"/>
      <c r="P53" s="472"/>
      <c r="Q53" s="472"/>
      <c r="R53" s="472"/>
      <c r="S53" s="472"/>
    </row>
    <row r="54" spans="1:19">
      <c r="A54" s="472"/>
      <c r="B54" s="472"/>
      <c r="C54" s="472"/>
      <c r="D54" s="472"/>
      <c r="E54" s="472"/>
      <c r="F54" s="472"/>
      <c r="G54" s="472"/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</row>
    <row r="55" spans="1:19">
      <c r="A55" s="472"/>
      <c r="B55" s="472"/>
      <c r="C55" s="472"/>
      <c r="D55" s="472"/>
      <c r="E55" s="472"/>
      <c r="F55" s="472"/>
      <c r="G55" s="472"/>
      <c r="H55" s="472"/>
      <c r="I55" s="472"/>
      <c r="J55" s="472"/>
      <c r="K55" s="472"/>
      <c r="L55" s="472"/>
      <c r="M55" s="472"/>
      <c r="N55" s="472"/>
      <c r="O55" s="472"/>
      <c r="P55" s="472"/>
      <c r="Q55" s="472"/>
      <c r="R55" s="472"/>
      <c r="S55" s="472"/>
    </row>
    <row r="56" spans="1:19">
      <c r="A56" s="472"/>
      <c r="B56" s="472"/>
      <c r="C56" s="472"/>
      <c r="D56" s="472"/>
      <c r="E56" s="472"/>
      <c r="F56" s="472"/>
      <c r="G56" s="472"/>
      <c r="H56" s="472"/>
      <c r="I56" s="472"/>
      <c r="J56" s="472"/>
      <c r="K56" s="472"/>
      <c r="L56" s="472"/>
      <c r="M56" s="472"/>
      <c r="N56" s="472"/>
      <c r="O56" s="472"/>
      <c r="P56" s="472"/>
      <c r="Q56" s="472"/>
      <c r="R56" s="472"/>
      <c r="S56" s="472"/>
    </row>
    <row r="57" spans="1:19">
      <c r="A57" s="472"/>
      <c r="B57" s="472"/>
      <c r="C57" s="472"/>
      <c r="D57" s="472"/>
      <c r="E57" s="472"/>
      <c r="F57" s="472"/>
      <c r="G57" s="472"/>
      <c r="H57" s="472"/>
      <c r="I57" s="472"/>
      <c r="J57" s="472"/>
      <c r="K57" s="472"/>
      <c r="L57" s="472"/>
      <c r="M57" s="472"/>
      <c r="N57" s="472"/>
      <c r="O57" s="472"/>
      <c r="P57" s="472"/>
      <c r="Q57" s="472"/>
      <c r="R57" s="472"/>
      <c r="S57" s="472"/>
    </row>
    <row r="58" spans="1:19">
      <c r="A58" s="472"/>
      <c r="B58" s="472"/>
      <c r="C58" s="472"/>
      <c r="D58" s="472"/>
      <c r="E58" s="472"/>
      <c r="F58" s="472"/>
      <c r="G58" s="472"/>
      <c r="H58" s="472"/>
      <c r="I58" s="472"/>
      <c r="J58" s="472"/>
      <c r="K58" s="472"/>
      <c r="L58" s="472"/>
      <c r="M58" s="472"/>
      <c r="N58" s="472"/>
      <c r="O58" s="472"/>
      <c r="P58" s="472"/>
      <c r="Q58" s="472"/>
      <c r="R58" s="472"/>
      <c r="S58" s="472"/>
    </row>
    <row r="59" spans="1:19">
      <c r="A59" s="472"/>
      <c r="B59" s="472"/>
      <c r="C59" s="472"/>
      <c r="D59" s="472"/>
      <c r="E59" s="472"/>
      <c r="F59" s="472"/>
      <c r="G59" s="472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</row>
    <row r="60" spans="1:19">
      <c r="A60" s="472"/>
      <c r="B60" s="472"/>
      <c r="C60" s="472"/>
      <c r="D60" s="472"/>
      <c r="E60" s="472"/>
      <c r="F60" s="472"/>
      <c r="G60" s="472"/>
      <c r="H60" s="472"/>
      <c r="I60" s="472"/>
      <c r="J60" s="472"/>
      <c r="K60" s="472"/>
      <c r="L60" s="472"/>
      <c r="M60" s="472"/>
      <c r="N60" s="472"/>
      <c r="O60" s="472"/>
      <c r="P60" s="472"/>
      <c r="Q60" s="472"/>
      <c r="R60" s="472"/>
      <c r="S60" s="472"/>
    </row>
    <row r="61" spans="1:19">
      <c r="A61" s="472"/>
      <c r="B61" s="472"/>
      <c r="C61" s="472"/>
      <c r="D61" s="472"/>
      <c r="E61" s="472"/>
      <c r="F61" s="472"/>
      <c r="G61" s="472"/>
      <c r="H61" s="472"/>
      <c r="I61" s="472"/>
      <c r="J61" s="472"/>
      <c r="K61" s="472"/>
      <c r="L61" s="472"/>
      <c r="M61" s="472"/>
      <c r="N61" s="472"/>
      <c r="O61" s="472"/>
      <c r="P61" s="472"/>
      <c r="Q61" s="472"/>
      <c r="R61" s="472"/>
      <c r="S61" s="472"/>
    </row>
    <row r="62" spans="1:19">
      <c r="A62" s="472"/>
      <c r="B62" s="472"/>
      <c r="C62" s="472"/>
      <c r="D62" s="472"/>
      <c r="E62" s="472"/>
      <c r="F62" s="472"/>
      <c r="G62" s="472"/>
      <c r="H62" s="472"/>
      <c r="I62" s="472"/>
      <c r="J62" s="472"/>
      <c r="K62" s="472"/>
      <c r="L62" s="472"/>
      <c r="M62" s="472"/>
      <c r="N62" s="472"/>
      <c r="O62" s="472"/>
      <c r="P62" s="472"/>
      <c r="Q62" s="472"/>
      <c r="R62" s="472"/>
      <c r="S62" s="472"/>
    </row>
    <row r="63" spans="1:19">
      <c r="A63" s="472"/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2"/>
      <c r="S63" s="472"/>
    </row>
    <row r="64" spans="1:19">
      <c r="A64" s="472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2"/>
      <c r="O64" s="472"/>
      <c r="P64" s="472"/>
      <c r="Q64" s="472"/>
      <c r="R64" s="472"/>
      <c r="S64" s="472"/>
    </row>
    <row r="65" spans="1:19">
      <c r="A65" s="472"/>
      <c r="B65" s="472"/>
      <c r="C65" s="472"/>
      <c r="D65" s="472"/>
      <c r="E65" s="472"/>
      <c r="F65" s="472"/>
      <c r="G65" s="472"/>
      <c r="H65" s="472"/>
      <c r="I65" s="472"/>
      <c r="J65" s="472"/>
      <c r="K65" s="472"/>
      <c r="L65" s="472"/>
      <c r="M65" s="472"/>
      <c r="N65" s="472"/>
      <c r="O65" s="472"/>
      <c r="P65" s="472"/>
      <c r="Q65" s="472"/>
      <c r="R65" s="472"/>
      <c r="S65" s="472"/>
    </row>
    <row r="66" spans="1:19">
      <c r="A66" s="472"/>
      <c r="B66" s="472"/>
      <c r="C66" s="472"/>
      <c r="D66" s="472"/>
      <c r="E66" s="472"/>
      <c r="F66" s="472"/>
      <c r="G66" s="472"/>
      <c r="H66" s="472"/>
      <c r="I66" s="472"/>
      <c r="J66" s="472"/>
      <c r="K66" s="472"/>
      <c r="L66" s="472"/>
      <c r="M66" s="472"/>
      <c r="N66" s="472"/>
      <c r="O66" s="472"/>
      <c r="P66" s="472"/>
      <c r="Q66" s="472"/>
      <c r="R66" s="472"/>
      <c r="S66" s="472"/>
    </row>
    <row r="67" spans="1:19">
      <c r="A67" s="472"/>
      <c r="B67" s="472"/>
      <c r="C67" s="472"/>
      <c r="D67" s="472"/>
      <c r="E67" s="472"/>
      <c r="F67" s="472"/>
      <c r="G67" s="472"/>
      <c r="H67" s="472"/>
      <c r="I67" s="472"/>
      <c r="J67" s="472"/>
      <c r="K67" s="472"/>
      <c r="L67" s="472"/>
      <c r="M67" s="472"/>
      <c r="N67" s="472"/>
      <c r="O67" s="472"/>
      <c r="P67" s="472"/>
      <c r="Q67" s="472"/>
      <c r="R67" s="472"/>
      <c r="S67" s="472"/>
    </row>
    <row r="68" spans="1:19">
      <c r="A68" s="472"/>
      <c r="B68" s="472"/>
      <c r="C68" s="472"/>
      <c r="D68" s="472"/>
      <c r="E68" s="472"/>
      <c r="F68" s="472"/>
      <c r="G68" s="472"/>
      <c r="H68" s="472"/>
      <c r="I68" s="472"/>
      <c r="J68" s="472"/>
      <c r="K68" s="472"/>
      <c r="L68" s="472"/>
      <c r="M68" s="472"/>
      <c r="N68" s="472"/>
      <c r="O68" s="472"/>
      <c r="P68" s="472"/>
      <c r="Q68" s="472"/>
      <c r="R68" s="472"/>
      <c r="S68" s="472"/>
    </row>
    <row r="69" spans="1:19">
      <c r="A69" s="472"/>
      <c r="B69" s="472"/>
      <c r="C69" s="472"/>
      <c r="D69" s="472"/>
      <c r="E69" s="472"/>
      <c r="F69" s="472"/>
      <c r="G69" s="472"/>
      <c r="H69" s="472"/>
      <c r="I69" s="472"/>
      <c r="J69" s="472"/>
      <c r="K69" s="472"/>
      <c r="L69" s="472"/>
      <c r="M69" s="472"/>
      <c r="N69" s="472"/>
      <c r="O69" s="472"/>
      <c r="P69" s="472"/>
      <c r="Q69" s="472"/>
      <c r="R69" s="472"/>
      <c r="S69" s="472"/>
    </row>
    <row r="70" spans="1:19">
      <c r="A70" s="472"/>
      <c r="B70" s="472"/>
      <c r="C70" s="472"/>
      <c r="D70" s="472"/>
      <c r="E70" s="472"/>
      <c r="F70" s="472"/>
      <c r="G70" s="472"/>
      <c r="H70" s="472"/>
      <c r="I70" s="472"/>
      <c r="J70" s="472"/>
      <c r="K70" s="472"/>
      <c r="L70" s="472"/>
      <c r="M70" s="472"/>
      <c r="N70" s="472"/>
      <c r="O70" s="472"/>
      <c r="P70" s="472"/>
      <c r="Q70" s="472"/>
      <c r="R70" s="472"/>
      <c r="S70" s="472"/>
    </row>
    <row r="71" spans="1:19">
      <c r="A71" s="472"/>
      <c r="B71" s="472"/>
      <c r="C71" s="472"/>
      <c r="D71" s="472"/>
      <c r="E71" s="472"/>
      <c r="F71" s="472"/>
      <c r="G71" s="472"/>
      <c r="H71" s="472"/>
      <c r="I71" s="472"/>
      <c r="J71" s="472"/>
      <c r="K71" s="472"/>
      <c r="L71" s="472"/>
      <c r="M71" s="472"/>
      <c r="N71" s="472"/>
      <c r="O71" s="472"/>
      <c r="P71" s="472"/>
      <c r="Q71" s="472"/>
      <c r="R71" s="472"/>
      <c r="S71" s="472"/>
    </row>
    <row r="72" spans="1:19">
      <c r="A72" s="472"/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2"/>
      <c r="Q72" s="472"/>
      <c r="R72" s="472"/>
      <c r="S72" s="472"/>
    </row>
    <row r="73" spans="1:19">
      <c r="A73" s="472"/>
      <c r="B73" s="472"/>
      <c r="C73" s="472"/>
      <c r="D73" s="472"/>
      <c r="E73" s="472"/>
      <c r="F73" s="472"/>
      <c r="G73" s="472"/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472"/>
      <c r="S73" s="472"/>
    </row>
    <row r="74" spans="1:19">
      <c r="A74" s="472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2"/>
      <c r="Q74" s="472"/>
      <c r="R74" s="472"/>
      <c r="S74" s="472"/>
    </row>
    <row r="75" spans="1:19">
      <c r="A75" s="472"/>
      <c r="B75" s="472"/>
      <c r="C75" s="472"/>
      <c r="D75" s="472"/>
      <c r="E75" s="472"/>
      <c r="F75" s="472"/>
      <c r="G75" s="472"/>
      <c r="H75" s="472"/>
      <c r="I75" s="472"/>
      <c r="J75" s="472"/>
      <c r="K75" s="472"/>
      <c r="L75" s="472"/>
      <c r="M75" s="472"/>
      <c r="N75" s="472"/>
      <c r="O75" s="472"/>
      <c r="P75" s="472"/>
      <c r="Q75" s="472"/>
      <c r="R75" s="472"/>
      <c r="S75" s="472"/>
    </row>
    <row r="76" spans="1:19">
      <c r="A76" s="472"/>
      <c r="B76" s="472"/>
      <c r="C76" s="472"/>
      <c r="D76" s="472"/>
      <c r="E76" s="472"/>
      <c r="F76" s="472"/>
      <c r="G76" s="472"/>
      <c r="H76" s="472"/>
      <c r="I76" s="472"/>
      <c r="J76" s="472"/>
      <c r="K76" s="472"/>
      <c r="L76" s="472"/>
      <c r="M76" s="472"/>
      <c r="N76" s="472"/>
      <c r="O76" s="472"/>
      <c r="P76" s="472"/>
      <c r="Q76" s="472"/>
      <c r="R76" s="472"/>
      <c r="S76" s="472"/>
    </row>
    <row r="77" spans="1:19">
      <c r="A77" s="472"/>
      <c r="B77" s="472"/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</row>
    <row r="78" spans="1:19">
      <c r="A78" s="472"/>
      <c r="B78" s="472"/>
      <c r="C78" s="472"/>
      <c r="D78" s="472"/>
      <c r="E78" s="472"/>
      <c r="F78" s="472"/>
      <c r="G78" s="472"/>
      <c r="H78" s="472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</row>
    <row r="79" spans="1:19">
      <c r="A79" s="472"/>
      <c r="B79" s="472"/>
      <c r="C79" s="472"/>
      <c r="D79" s="472"/>
      <c r="E79" s="472"/>
      <c r="F79" s="472"/>
      <c r="G79" s="472"/>
      <c r="H79" s="472"/>
      <c r="I79" s="472"/>
      <c r="J79" s="472"/>
      <c r="K79" s="472"/>
      <c r="L79" s="472"/>
      <c r="M79" s="472"/>
      <c r="N79" s="472"/>
      <c r="O79" s="472"/>
      <c r="P79" s="472"/>
      <c r="Q79" s="472"/>
      <c r="R79" s="472"/>
      <c r="S79" s="472"/>
    </row>
    <row r="80" spans="1:19">
      <c r="A80" s="472"/>
      <c r="B80" s="472"/>
      <c r="C80" s="472"/>
      <c r="D80" s="472"/>
      <c r="E80" s="472"/>
      <c r="F80" s="472"/>
      <c r="G80" s="472"/>
      <c r="H80" s="472"/>
      <c r="I80" s="472"/>
      <c r="J80" s="472"/>
      <c r="K80" s="472"/>
      <c r="L80" s="472"/>
      <c r="M80" s="472"/>
      <c r="N80" s="472"/>
      <c r="O80" s="472"/>
      <c r="P80" s="472"/>
      <c r="Q80" s="472"/>
      <c r="R80" s="472"/>
      <c r="S80" s="472"/>
    </row>
    <row r="81" spans="1:19">
      <c r="A81" s="472"/>
      <c r="B81" s="472"/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</row>
    <row r="82" spans="1:19">
      <c r="A82" s="472"/>
      <c r="B82" s="472"/>
      <c r="C82" s="472"/>
      <c r="D82" s="472"/>
      <c r="E82" s="472"/>
      <c r="F82" s="472"/>
      <c r="G82" s="472"/>
      <c r="H82" s="472"/>
      <c r="I82" s="472"/>
      <c r="J82" s="472"/>
      <c r="K82" s="472"/>
      <c r="L82" s="472"/>
      <c r="M82" s="472"/>
      <c r="N82" s="472"/>
      <c r="O82" s="472"/>
      <c r="P82" s="472"/>
      <c r="Q82" s="472"/>
      <c r="R82" s="472"/>
      <c r="S82" s="472"/>
    </row>
    <row r="83" spans="1:19">
      <c r="A83" s="472"/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2"/>
      <c r="N83" s="472"/>
      <c r="O83" s="472"/>
      <c r="P83" s="472"/>
      <c r="Q83" s="472"/>
      <c r="R83" s="472"/>
      <c r="S83" s="472"/>
    </row>
    <row r="84" spans="1:19">
      <c r="A84" s="472"/>
      <c r="B84" s="472"/>
      <c r="C84" s="472"/>
      <c r="D84" s="472"/>
      <c r="E84" s="472"/>
      <c r="F84" s="472"/>
      <c r="G84" s="472"/>
      <c r="H84" s="472"/>
      <c r="I84" s="472"/>
      <c r="J84" s="472"/>
      <c r="K84" s="472"/>
      <c r="L84" s="472"/>
      <c r="M84" s="472"/>
      <c r="N84" s="472"/>
      <c r="O84" s="472"/>
      <c r="P84" s="472"/>
      <c r="Q84" s="472"/>
      <c r="R84" s="472"/>
      <c r="S84" s="472"/>
    </row>
    <row r="85" spans="1:19">
      <c r="A85" s="472"/>
      <c r="B85" s="472"/>
      <c r="C85" s="472"/>
      <c r="D85" s="472"/>
      <c r="E85" s="472"/>
      <c r="F85" s="472"/>
      <c r="G85" s="472"/>
      <c r="H85" s="472"/>
      <c r="I85" s="472"/>
      <c r="J85" s="472"/>
      <c r="K85" s="472"/>
      <c r="L85" s="472"/>
      <c r="M85" s="472"/>
      <c r="N85" s="472"/>
      <c r="O85" s="472"/>
      <c r="P85" s="472"/>
      <c r="Q85" s="472"/>
      <c r="R85" s="472"/>
      <c r="S85" s="472"/>
    </row>
    <row r="86" spans="1:19">
      <c r="A86" s="472"/>
      <c r="B86" s="472"/>
      <c r="C86" s="472"/>
      <c r="D86" s="472"/>
      <c r="E86" s="472"/>
      <c r="F86" s="472"/>
      <c r="G86" s="472"/>
      <c r="H86" s="472"/>
      <c r="I86" s="472"/>
      <c r="J86" s="472"/>
      <c r="K86" s="472"/>
      <c r="L86" s="472"/>
      <c r="M86" s="472"/>
      <c r="N86" s="472"/>
      <c r="O86" s="472"/>
      <c r="P86" s="472"/>
      <c r="Q86" s="472"/>
      <c r="R86" s="472"/>
      <c r="S86" s="472"/>
    </row>
    <row r="87" spans="1:19">
      <c r="A87" s="472"/>
      <c r="B87" s="472"/>
      <c r="C87" s="472"/>
      <c r="D87" s="472"/>
      <c r="E87" s="472"/>
      <c r="F87" s="472"/>
      <c r="G87" s="472"/>
      <c r="H87" s="472"/>
      <c r="I87" s="472"/>
      <c r="J87" s="472"/>
      <c r="K87" s="472"/>
      <c r="L87" s="472"/>
      <c r="M87" s="472"/>
      <c r="N87" s="472"/>
      <c r="O87" s="472"/>
      <c r="P87" s="472"/>
      <c r="Q87" s="472"/>
      <c r="R87" s="472"/>
      <c r="S87" s="472"/>
    </row>
    <row r="88" spans="1:19">
      <c r="A88" s="472"/>
      <c r="B88" s="472"/>
      <c r="C88" s="472"/>
      <c r="D88" s="472"/>
      <c r="E88" s="472"/>
      <c r="F88" s="472"/>
      <c r="G88" s="472"/>
      <c r="H88" s="472"/>
      <c r="I88" s="472"/>
      <c r="J88" s="472"/>
      <c r="K88" s="472"/>
      <c r="L88" s="472"/>
      <c r="M88" s="472"/>
      <c r="N88" s="472"/>
      <c r="O88" s="472"/>
      <c r="P88" s="472"/>
      <c r="Q88" s="472"/>
      <c r="R88" s="472"/>
      <c r="S88" s="472"/>
    </row>
    <row r="89" spans="1:19">
      <c r="A89" s="472"/>
      <c r="B89" s="472"/>
      <c r="C89" s="472"/>
      <c r="D89" s="472"/>
      <c r="E89" s="472"/>
      <c r="F89" s="472"/>
      <c r="G89" s="472"/>
      <c r="H89" s="472"/>
      <c r="I89" s="472"/>
      <c r="J89" s="472"/>
      <c r="K89" s="472"/>
      <c r="L89" s="472"/>
      <c r="M89" s="472"/>
      <c r="N89" s="472"/>
      <c r="O89" s="472"/>
      <c r="P89" s="472"/>
      <c r="Q89" s="472"/>
      <c r="R89" s="472"/>
      <c r="S89" s="472"/>
    </row>
    <row r="90" spans="1:19">
      <c r="A90" s="472"/>
      <c r="B90" s="472"/>
      <c r="C90" s="472"/>
      <c r="D90" s="472"/>
      <c r="E90" s="472"/>
      <c r="F90" s="472"/>
      <c r="G90" s="472"/>
      <c r="H90" s="472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</row>
    <row r="91" spans="1:19">
      <c r="A91" s="472"/>
      <c r="B91" s="472"/>
      <c r="C91" s="472"/>
      <c r="D91" s="472"/>
      <c r="E91" s="472"/>
      <c r="F91" s="472"/>
      <c r="G91" s="472"/>
      <c r="H91" s="472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</row>
    <row r="92" spans="1:19">
      <c r="A92" s="472"/>
      <c r="B92" s="472"/>
      <c r="C92" s="472"/>
      <c r="D92" s="472"/>
      <c r="E92" s="472"/>
      <c r="F92" s="472"/>
      <c r="G92" s="472"/>
      <c r="H92" s="472"/>
      <c r="I92" s="472"/>
      <c r="J92" s="472"/>
      <c r="K92" s="472"/>
      <c r="L92" s="472"/>
      <c r="M92" s="472"/>
      <c r="N92" s="472"/>
      <c r="O92" s="472"/>
      <c r="P92" s="472"/>
      <c r="Q92" s="472"/>
      <c r="R92" s="472"/>
      <c r="S92" s="472"/>
    </row>
    <row r="93" spans="1:19">
      <c r="A93" s="472"/>
      <c r="B93" s="472"/>
      <c r="C93" s="472"/>
      <c r="D93" s="472"/>
      <c r="E93" s="472"/>
      <c r="F93" s="472"/>
      <c r="G93" s="472"/>
      <c r="H93" s="472"/>
      <c r="I93" s="472"/>
      <c r="J93" s="472"/>
      <c r="K93" s="472"/>
      <c r="L93" s="472"/>
      <c r="M93" s="472"/>
      <c r="N93" s="472"/>
      <c r="O93" s="472"/>
      <c r="P93" s="472"/>
      <c r="Q93" s="472"/>
      <c r="R93" s="472"/>
      <c r="S93" s="472"/>
    </row>
    <row r="94" spans="1:19">
      <c r="A94" s="472"/>
      <c r="B94" s="472"/>
      <c r="C94" s="472"/>
      <c r="D94" s="472"/>
      <c r="E94" s="472"/>
      <c r="F94" s="472"/>
      <c r="G94" s="472"/>
      <c r="H94" s="472"/>
      <c r="I94" s="472"/>
      <c r="J94" s="472"/>
      <c r="K94" s="472"/>
      <c r="L94" s="472"/>
      <c r="M94" s="472"/>
      <c r="N94" s="472"/>
      <c r="O94" s="472"/>
      <c r="P94" s="472"/>
      <c r="Q94" s="472"/>
      <c r="R94" s="472"/>
      <c r="S94" s="472"/>
    </row>
    <row r="95" spans="1:19">
      <c r="A95" s="472"/>
      <c r="B95" s="472"/>
      <c r="C95" s="472"/>
      <c r="D95" s="472"/>
      <c r="E95" s="472"/>
      <c r="F95" s="472"/>
      <c r="G95" s="472"/>
      <c r="H95" s="472"/>
      <c r="I95" s="472"/>
      <c r="J95" s="472"/>
      <c r="K95" s="472"/>
      <c r="L95" s="472"/>
      <c r="M95" s="472"/>
      <c r="N95" s="472"/>
      <c r="O95" s="472"/>
      <c r="P95" s="472"/>
      <c r="Q95" s="472"/>
      <c r="R95" s="472"/>
      <c r="S95" s="472"/>
    </row>
    <row r="96" spans="1:19">
      <c r="A96" s="472"/>
      <c r="B96" s="472"/>
      <c r="C96" s="472"/>
      <c r="D96" s="472"/>
      <c r="E96" s="472"/>
      <c r="F96" s="472"/>
      <c r="G96" s="472"/>
      <c r="H96" s="472"/>
      <c r="I96" s="472"/>
      <c r="J96" s="472"/>
      <c r="K96" s="472"/>
      <c r="L96" s="472"/>
      <c r="M96" s="472"/>
      <c r="N96" s="472"/>
      <c r="O96" s="472"/>
      <c r="P96" s="472"/>
      <c r="Q96" s="472"/>
      <c r="R96" s="472"/>
      <c r="S96" s="472"/>
    </row>
    <row r="97" spans="1:19">
      <c r="A97" s="472"/>
      <c r="B97" s="472"/>
      <c r="C97" s="472"/>
      <c r="D97" s="472"/>
      <c r="E97" s="472"/>
      <c r="F97" s="472"/>
      <c r="G97" s="472"/>
      <c r="H97" s="472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</row>
    <row r="98" spans="1:19">
      <c r="A98" s="472"/>
      <c r="B98" s="472"/>
      <c r="C98" s="472"/>
      <c r="D98" s="472"/>
      <c r="E98" s="472"/>
      <c r="F98" s="472"/>
      <c r="G98" s="472"/>
      <c r="H98" s="472"/>
      <c r="I98" s="472"/>
      <c r="J98" s="472"/>
      <c r="K98" s="472"/>
      <c r="L98" s="472"/>
      <c r="M98" s="472"/>
      <c r="N98" s="472"/>
      <c r="O98" s="472"/>
      <c r="P98" s="472"/>
      <c r="Q98" s="472"/>
      <c r="R98" s="472"/>
      <c r="S98" s="472"/>
    </row>
    <row r="99" spans="1:19">
      <c r="A99" s="472"/>
      <c r="B99" s="472"/>
      <c r="C99" s="472"/>
      <c r="D99" s="472"/>
      <c r="E99" s="472"/>
      <c r="F99" s="472"/>
      <c r="G99" s="472"/>
      <c r="H99" s="472"/>
      <c r="I99" s="472"/>
      <c r="J99" s="472"/>
      <c r="K99" s="472"/>
      <c r="L99" s="472"/>
      <c r="M99" s="472"/>
      <c r="N99" s="472"/>
      <c r="O99" s="472"/>
      <c r="P99" s="472"/>
      <c r="Q99" s="472"/>
      <c r="R99" s="472"/>
      <c r="S99" s="472"/>
    </row>
    <row r="100" spans="1:19">
      <c r="A100" s="472"/>
      <c r="B100" s="472"/>
      <c r="C100" s="472"/>
      <c r="D100" s="472"/>
      <c r="E100" s="472"/>
      <c r="F100" s="472"/>
      <c r="G100" s="472"/>
      <c r="H100" s="472"/>
      <c r="I100" s="472"/>
      <c r="J100" s="472"/>
      <c r="K100" s="472"/>
      <c r="L100" s="472"/>
      <c r="M100" s="472"/>
      <c r="N100" s="472"/>
      <c r="O100" s="472"/>
      <c r="P100" s="472"/>
      <c r="Q100" s="472"/>
      <c r="R100" s="472"/>
      <c r="S100" s="472"/>
    </row>
    <row r="101" spans="1:19">
      <c r="A101" s="472"/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  <c r="N101" s="472"/>
      <c r="O101" s="472"/>
      <c r="P101" s="472"/>
      <c r="Q101" s="472"/>
      <c r="R101" s="472"/>
      <c r="S101" s="472"/>
    </row>
    <row r="102" spans="1:19">
      <c r="A102" s="472"/>
      <c r="B102" s="472"/>
      <c r="C102" s="472"/>
      <c r="D102" s="472"/>
      <c r="E102" s="472"/>
      <c r="F102" s="472"/>
      <c r="G102" s="472"/>
      <c r="H102" s="472"/>
      <c r="I102" s="472"/>
      <c r="J102" s="472"/>
      <c r="K102" s="472"/>
      <c r="L102" s="472"/>
      <c r="M102" s="472"/>
      <c r="N102" s="472"/>
      <c r="O102" s="472"/>
      <c r="P102" s="472"/>
      <c r="Q102" s="472"/>
      <c r="R102" s="472"/>
      <c r="S102" s="472"/>
    </row>
    <row r="103" spans="1:19">
      <c r="A103" s="472"/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2"/>
      <c r="N103" s="472"/>
      <c r="O103" s="472"/>
      <c r="P103" s="472"/>
      <c r="Q103" s="472"/>
      <c r="R103" s="472"/>
      <c r="S103" s="472"/>
    </row>
    <row r="104" spans="1:19">
      <c r="A104" s="472"/>
      <c r="B104" s="472"/>
      <c r="C104" s="472"/>
      <c r="D104" s="472"/>
      <c r="E104" s="472"/>
      <c r="F104" s="472"/>
      <c r="G104" s="472"/>
      <c r="H104" s="472"/>
      <c r="I104" s="472"/>
      <c r="J104" s="472"/>
      <c r="K104" s="472"/>
      <c r="L104" s="472"/>
      <c r="M104" s="472"/>
      <c r="N104" s="472"/>
      <c r="O104" s="472"/>
      <c r="P104" s="472"/>
      <c r="Q104" s="472"/>
      <c r="R104" s="472"/>
      <c r="S104" s="472"/>
    </row>
    <row r="105" spans="1:19">
      <c r="A105" s="472"/>
      <c r="B105" s="472"/>
      <c r="C105" s="472"/>
      <c r="D105" s="472"/>
      <c r="E105" s="472"/>
      <c r="F105" s="472"/>
      <c r="G105" s="472"/>
      <c r="H105" s="472"/>
      <c r="I105" s="472"/>
      <c r="J105" s="472"/>
      <c r="K105" s="472"/>
      <c r="L105" s="472"/>
      <c r="M105" s="472"/>
      <c r="N105" s="472"/>
      <c r="O105" s="472"/>
      <c r="P105" s="472"/>
      <c r="Q105" s="472"/>
      <c r="R105" s="472"/>
      <c r="S105" s="472"/>
    </row>
    <row r="106" spans="1:19">
      <c r="A106" s="472"/>
      <c r="B106" s="472"/>
      <c r="C106" s="472"/>
      <c r="D106" s="472"/>
      <c r="E106" s="472"/>
      <c r="F106" s="472"/>
      <c r="G106" s="472"/>
      <c r="H106" s="472"/>
      <c r="I106" s="472"/>
      <c r="J106" s="472"/>
      <c r="K106" s="472"/>
      <c r="L106" s="472"/>
      <c r="M106" s="472"/>
      <c r="N106" s="472"/>
      <c r="O106" s="472"/>
      <c r="P106" s="472"/>
      <c r="Q106" s="472"/>
      <c r="R106" s="472"/>
      <c r="S106" s="472"/>
    </row>
    <row r="107" spans="1:19">
      <c r="A107" s="472"/>
      <c r="B107" s="472"/>
      <c r="C107" s="472"/>
      <c r="D107" s="472"/>
      <c r="E107" s="472"/>
      <c r="F107" s="472"/>
      <c r="G107" s="472"/>
      <c r="H107" s="472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</row>
    <row r="108" spans="1:19">
      <c r="A108" s="472"/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</row>
    <row r="109" spans="1:19">
      <c r="A109" s="472"/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</row>
    <row r="110" spans="1:19">
      <c r="A110" s="472"/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</row>
    <row r="111" spans="1:19">
      <c r="A111" s="472"/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</row>
    <row r="112" spans="1:19">
      <c r="A112" s="472"/>
      <c r="B112" s="472"/>
      <c r="C112" s="472"/>
      <c r="D112" s="472"/>
      <c r="E112" s="472"/>
      <c r="F112" s="472"/>
      <c r="G112" s="472"/>
      <c r="H112" s="472"/>
      <c r="I112" s="472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</row>
    <row r="113" spans="1:19">
      <c r="A113" s="472"/>
      <c r="B113" s="472"/>
      <c r="C113" s="472"/>
      <c r="D113" s="472"/>
      <c r="E113" s="472"/>
      <c r="F113" s="472"/>
      <c r="G113" s="472"/>
      <c r="H113" s="472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</row>
    <row r="114" spans="1:19">
      <c r="A114" s="472"/>
      <c r="B114" s="472"/>
      <c r="C114" s="472"/>
      <c r="D114" s="472"/>
      <c r="E114" s="472"/>
      <c r="F114" s="472"/>
      <c r="G114" s="472"/>
      <c r="H114" s="472"/>
      <c r="I114" s="472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</row>
    <row r="115" spans="1:19">
      <c r="A115" s="472"/>
      <c r="B115" s="472"/>
      <c r="C115" s="472"/>
      <c r="D115" s="472"/>
      <c r="E115" s="472"/>
      <c r="F115" s="472"/>
      <c r="G115" s="472"/>
      <c r="H115" s="472"/>
      <c r="I115" s="472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</row>
    <row r="116" spans="1:19">
      <c r="A116" s="472"/>
      <c r="B116" s="472"/>
      <c r="C116" s="472"/>
      <c r="D116" s="472"/>
      <c r="E116" s="472"/>
      <c r="F116" s="472"/>
      <c r="G116" s="472"/>
      <c r="H116" s="472"/>
      <c r="I116" s="472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</row>
    <row r="117" spans="1:19">
      <c r="A117" s="472"/>
      <c r="B117" s="472"/>
      <c r="C117" s="472"/>
      <c r="D117" s="472"/>
      <c r="E117" s="472"/>
      <c r="F117" s="472"/>
      <c r="G117" s="472"/>
      <c r="H117" s="472"/>
      <c r="I117" s="472"/>
      <c r="J117" s="472"/>
      <c r="K117" s="472"/>
      <c r="L117" s="472"/>
      <c r="M117" s="472"/>
      <c r="N117" s="472"/>
      <c r="O117" s="472"/>
      <c r="P117" s="472"/>
      <c r="Q117" s="472"/>
      <c r="R117" s="472"/>
      <c r="S117" s="472"/>
    </row>
    <row r="118" spans="1:19">
      <c r="A118" s="472"/>
      <c r="B118" s="472"/>
      <c r="C118" s="472"/>
      <c r="D118" s="472"/>
      <c r="E118" s="472"/>
      <c r="F118" s="472"/>
      <c r="G118" s="472"/>
      <c r="H118" s="472"/>
      <c r="I118" s="472"/>
      <c r="J118" s="472"/>
      <c r="K118" s="472"/>
      <c r="L118" s="472"/>
      <c r="M118" s="472"/>
      <c r="N118" s="472"/>
      <c r="O118" s="472"/>
      <c r="P118" s="472"/>
      <c r="Q118" s="472"/>
      <c r="R118" s="472"/>
      <c r="S118" s="472"/>
    </row>
    <row r="119" spans="1:19">
      <c r="A119" s="472"/>
      <c r="B119" s="472"/>
      <c r="C119" s="472"/>
      <c r="D119" s="472"/>
      <c r="E119" s="472"/>
      <c r="F119" s="472"/>
      <c r="G119" s="472"/>
      <c r="H119" s="472"/>
      <c r="I119" s="472"/>
      <c r="J119" s="472"/>
      <c r="K119" s="472"/>
      <c r="L119" s="472"/>
      <c r="M119" s="472"/>
      <c r="N119" s="472"/>
      <c r="O119" s="472"/>
      <c r="P119" s="472"/>
      <c r="Q119" s="472"/>
      <c r="R119" s="472"/>
      <c r="S119" s="472"/>
    </row>
    <row r="120" spans="1:19">
      <c r="A120" s="472"/>
      <c r="B120" s="472"/>
      <c r="C120" s="472"/>
      <c r="D120" s="472"/>
      <c r="E120" s="472"/>
      <c r="F120" s="472"/>
      <c r="G120" s="472"/>
      <c r="H120" s="472"/>
      <c r="I120" s="472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</row>
    <row r="121" spans="1:19">
      <c r="A121" s="472"/>
      <c r="B121" s="472"/>
      <c r="C121" s="472"/>
      <c r="D121" s="472"/>
      <c r="E121" s="472"/>
      <c r="F121" s="472"/>
      <c r="G121" s="472"/>
      <c r="H121" s="472"/>
      <c r="I121" s="472"/>
      <c r="J121" s="472"/>
      <c r="K121" s="472"/>
      <c r="L121" s="472"/>
      <c r="M121" s="472"/>
      <c r="N121" s="472"/>
      <c r="O121" s="472"/>
      <c r="P121" s="472"/>
      <c r="Q121" s="472"/>
      <c r="R121" s="472"/>
      <c r="S121" s="472"/>
    </row>
    <row r="122" spans="1:19">
      <c r="A122" s="472"/>
      <c r="B122" s="472"/>
      <c r="C122" s="472"/>
      <c r="D122" s="472"/>
      <c r="E122" s="472"/>
      <c r="F122" s="472"/>
      <c r="G122" s="472"/>
      <c r="H122" s="472"/>
      <c r="I122" s="472"/>
      <c r="J122" s="472"/>
      <c r="K122" s="472"/>
      <c r="L122" s="472"/>
      <c r="M122" s="472"/>
      <c r="N122" s="472"/>
      <c r="O122" s="472"/>
      <c r="P122" s="472"/>
      <c r="Q122" s="472"/>
      <c r="R122" s="472"/>
      <c r="S122" s="472"/>
    </row>
    <row r="123" spans="1:19">
      <c r="A123" s="472"/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2"/>
      <c r="N123" s="472"/>
      <c r="O123" s="472"/>
      <c r="P123" s="472"/>
      <c r="Q123" s="472"/>
      <c r="R123" s="472"/>
      <c r="S123" s="472"/>
    </row>
    <row r="124" spans="1:19">
      <c r="A124" s="472"/>
      <c r="B124" s="472"/>
      <c r="C124" s="472"/>
      <c r="D124" s="472"/>
      <c r="E124" s="472"/>
      <c r="F124" s="472"/>
      <c r="G124" s="472"/>
      <c r="H124" s="472"/>
      <c r="I124" s="472"/>
      <c r="J124" s="472"/>
      <c r="K124" s="472"/>
      <c r="L124" s="472"/>
      <c r="M124" s="472"/>
      <c r="N124" s="472"/>
      <c r="O124" s="472"/>
      <c r="P124" s="472"/>
      <c r="Q124" s="472"/>
      <c r="R124" s="472"/>
      <c r="S124" s="472"/>
    </row>
    <row r="125" spans="1:19">
      <c r="A125" s="472"/>
      <c r="B125" s="472"/>
      <c r="C125" s="472"/>
      <c r="D125" s="472"/>
      <c r="E125" s="472"/>
      <c r="F125" s="472"/>
      <c r="G125" s="472"/>
      <c r="H125" s="472"/>
      <c r="I125" s="472"/>
      <c r="J125" s="472"/>
      <c r="K125" s="472"/>
      <c r="L125" s="472"/>
      <c r="M125" s="472"/>
      <c r="N125" s="472"/>
      <c r="O125" s="472"/>
      <c r="P125" s="472"/>
      <c r="Q125" s="472"/>
      <c r="R125" s="472"/>
      <c r="S125" s="472"/>
    </row>
    <row r="126" spans="1:19">
      <c r="A126" s="472"/>
      <c r="B126" s="472"/>
      <c r="C126" s="472"/>
      <c r="D126" s="472"/>
      <c r="E126" s="472"/>
      <c r="F126" s="472"/>
      <c r="G126" s="472"/>
      <c r="H126" s="472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</row>
    <row r="127" spans="1:19">
      <c r="A127" s="472"/>
      <c r="B127" s="472"/>
      <c r="C127" s="472"/>
      <c r="D127" s="472"/>
      <c r="E127" s="472"/>
      <c r="F127" s="472"/>
      <c r="G127" s="472"/>
      <c r="H127" s="472"/>
      <c r="I127" s="472"/>
      <c r="J127" s="472"/>
      <c r="K127" s="472"/>
      <c r="L127" s="472"/>
      <c r="M127" s="472"/>
      <c r="N127" s="472"/>
      <c r="O127" s="472"/>
      <c r="P127" s="472"/>
      <c r="Q127" s="472"/>
      <c r="R127" s="472"/>
      <c r="S127" s="472"/>
    </row>
    <row r="128" spans="1:19">
      <c r="A128" s="472"/>
      <c r="B128" s="472"/>
      <c r="C128" s="472"/>
      <c r="D128" s="472"/>
      <c r="E128" s="472"/>
      <c r="F128" s="472"/>
      <c r="G128" s="472"/>
      <c r="H128" s="472"/>
      <c r="I128" s="472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</row>
    <row r="129" spans="1:19">
      <c r="A129" s="472"/>
      <c r="B129" s="472"/>
      <c r="C129" s="472"/>
      <c r="D129" s="472"/>
      <c r="E129" s="472"/>
      <c r="F129" s="472"/>
      <c r="G129" s="472"/>
      <c r="H129" s="472"/>
      <c r="I129" s="472"/>
      <c r="J129" s="472"/>
      <c r="K129" s="472"/>
      <c r="L129" s="472"/>
      <c r="M129" s="472"/>
      <c r="N129" s="472"/>
      <c r="O129" s="472"/>
      <c r="P129" s="472"/>
      <c r="Q129" s="472"/>
      <c r="R129" s="472"/>
      <c r="S129" s="472"/>
    </row>
    <row r="130" spans="1:19">
      <c r="A130" s="472"/>
      <c r="B130" s="472"/>
      <c r="C130" s="472"/>
      <c r="D130" s="472"/>
      <c r="E130" s="472"/>
      <c r="F130" s="472"/>
      <c r="G130" s="472"/>
      <c r="H130" s="472"/>
      <c r="I130" s="472"/>
      <c r="J130" s="472"/>
      <c r="K130" s="472"/>
      <c r="L130" s="472"/>
      <c r="M130" s="472"/>
      <c r="N130" s="472"/>
      <c r="O130" s="472"/>
      <c r="P130" s="472"/>
      <c r="Q130" s="472"/>
      <c r="R130" s="472"/>
      <c r="S130" s="472"/>
    </row>
    <row r="131" spans="1:19">
      <c r="A131" s="472"/>
      <c r="B131" s="472"/>
      <c r="C131" s="472"/>
      <c r="D131" s="472"/>
      <c r="E131" s="472"/>
      <c r="F131" s="472"/>
      <c r="G131" s="472"/>
      <c r="H131" s="472"/>
      <c r="I131" s="472"/>
      <c r="J131" s="472"/>
      <c r="K131" s="472"/>
      <c r="L131" s="472"/>
      <c r="M131" s="472"/>
      <c r="N131" s="472"/>
      <c r="O131" s="472"/>
      <c r="P131" s="472"/>
      <c r="Q131" s="472"/>
      <c r="R131" s="472"/>
      <c r="S131" s="472"/>
    </row>
    <row r="132" spans="1:19">
      <c r="A132" s="472"/>
      <c r="B132" s="472"/>
      <c r="C132" s="472"/>
      <c r="D132" s="472"/>
      <c r="E132" s="472"/>
      <c r="F132" s="472"/>
      <c r="G132" s="472"/>
      <c r="H132" s="472"/>
      <c r="I132" s="472"/>
      <c r="J132" s="472"/>
      <c r="K132" s="472"/>
      <c r="L132" s="472"/>
      <c r="M132" s="472"/>
      <c r="N132" s="472"/>
      <c r="O132" s="472"/>
      <c r="P132" s="472"/>
      <c r="Q132" s="472"/>
      <c r="R132" s="472"/>
      <c r="S132" s="472"/>
    </row>
    <row r="133" spans="1:19">
      <c r="A133" s="472"/>
      <c r="B133" s="472"/>
      <c r="C133" s="472"/>
      <c r="D133" s="472"/>
      <c r="E133" s="472"/>
      <c r="F133" s="472"/>
      <c r="G133" s="472"/>
      <c r="H133" s="472"/>
      <c r="I133" s="472"/>
      <c r="J133" s="472"/>
      <c r="K133" s="472"/>
      <c r="L133" s="472"/>
      <c r="M133" s="472"/>
      <c r="N133" s="472"/>
      <c r="O133" s="472"/>
      <c r="P133" s="472"/>
      <c r="Q133" s="472"/>
      <c r="R133" s="472"/>
      <c r="S133" s="472"/>
    </row>
    <row r="134" spans="1:19">
      <c r="A134" s="472"/>
      <c r="B134" s="472"/>
      <c r="C134" s="472"/>
      <c r="D134" s="472"/>
      <c r="E134" s="472"/>
      <c r="F134" s="472"/>
      <c r="G134" s="472"/>
      <c r="H134" s="472"/>
      <c r="I134" s="472"/>
      <c r="J134" s="472"/>
      <c r="K134" s="472"/>
      <c r="L134" s="472"/>
      <c r="M134" s="472"/>
      <c r="N134" s="472"/>
      <c r="O134" s="472"/>
      <c r="P134" s="472"/>
      <c r="Q134" s="472"/>
      <c r="R134" s="472"/>
      <c r="S134" s="472"/>
    </row>
    <row r="135" spans="1:19">
      <c r="A135" s="472"/>
      <c r="B135" s="472"/>
      <c r="C135" s="472"/>
      <c r="D135" s="472"/>
      <c r="E135" s="472"/>
      <c r="F135" s="472"/>
      <c r="G135" s="472"/>
      <c r="H135" s="472"/>
      <c r="I135" s="472"/>
      <c r="J135" s="472"/>
      <c r="K135" s="472"/>
      <c r="L135" s="472"/>
      <c r="M135" s="472"/>
      <c r="N135" s="472"/>
      <c r="O135" s="472"/>
      <c r="P135" s="472"/>
      <c r="Q135" s="472"/>
      <c r="R135" s="472"/>
      <c r="S135" s="472"/>
    </row>
    <row r="136" spans="1:19">
      <c r="A136" s="472"/>
      <c r="B136" s="472"/>
      <c r="C136" s="472"/>
      <c r="D136" s="472"/>
      <c r="E136" s="472"/>
      <c r="F136" s="472"/>
      <c r="G136" s="472"/>
      <c r="H136" s="472"/>
      <c r="I136" s="472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</row>
    <row r="137" spans="1:19">
      <c r="A137" s="472"/>
      <c r="B137" s="472"/>
      <c r="C137" s="472"/>
      <c r="D137" s="472"/>
      <c r="E137" s="472"/>
      <c r="F137" s="472"/>
      <c r="G137" s="472"/>
      <c r="H137" s="472"/>
      <c r="I137" s="472"/>
      <c r="J137" s="472"/>
      <c r="K137" s="472"/>
      <c r="L137" s="472"/>
      <c r="M137" s="472"/>
      <c r="N137" s="472"/>
      <c r="O137" s="472"/>
      <c r="P137" s="472"/>
      <c r="Q137" s="472"/>
      <c r="R137" s="472"/>
      <c r="S137" s="472"/>
    </row>
    <row r="138" spans="1:19">
      <c r="A138" s="472"/>
      <c r="B138" s="472"/>
      <c r="C138" s="472"/>
      <c r="D138" s="472"/>
      <c r="E138" s="472"/>
      <c r="F138" s="472"/>
      <c r="G138" s="472"/>
      <c r="H138" s="472"/>
      <c r="I138" s="472"/>
      <c r="J138" s="472"/>
      <c r="K138" s="472"/>
      <c r="L138" s="472"/>
      <c r="M138" s="472"/>
      <c r="N138" s="472"/>
      <c r="O138" s="472"/>
      <c r="P138" s="472"/>
      <c r="Q138" s="472"/>
      <c r="R138" s="472"/>
      <c r="S138" s="472"/>
    </row>
    <row r="139" spans="1:19">
      <c r="A139" s="472"/>
      <c r="B139" s="472"/>
      <c r="C139" s="472"/>
      <c r="D139" s="472"/>
      <c r="E139" s="472"/>
      <c r="F139" s="472"/>
      <c r="G139" s="472"/>
      <c r="H139" s="472"/>
      <c r="I139" s="472"/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</row>
    <row r="140" spans="1:19">
      <c r="A140" s="472"/>
      <c r="B140" s="472"/>
      <c r="C140" s="472"/>
      <c r="D140" s="472"/>
      <c r="E140" s="472"/>
      <c r="F140" s="472"/>
      <c r="G140" s="472"/>
      <c r="H140" s="472"/>
      <c r="I140" s="472"/>
      <c r="J140" s="472"/>
      <c r="K140" s="472"/>
      <c r="L140" s="472"/>
      <c r="M140" s="472"/>
      <c r="N140" s="472"/>
      <c r="O140" s="472"/>
      <c r="P140" s="472"/>
      <c r="Q140" s="472"/>
      <c r="R140" s="472"/>
      <c r="S140" s="472"/>
    </row>
    <row r="141" spans="1:19">
      <c r="A141" s="472"/>
      <c r="B141" s="472"/>
      <c r="C141" s="472"/>
      <c r="D141" s="472"/>
      <c r="E141" s="472"/>
      <c r="F141" s="472"/>
      <c r="G141" s="472"/>
      <c r="H141" s="472"/>
      <c r="I141" s="472"/>
      <c r="J141" s="472"/>
      <c r="K141" s="472"/>
      <c r="L141" s="472"/>
      <c r="M141" s="472"/>
      <c r="N141" s="472"/>
      <c r="O141" s="472"/>
      <c r="P141" s="472"/>
      <c r="Q141" s="472"/>
      <c r="R141" s="472"/>
      <c r="S141" s="472"/>
    </row>
    <row r="142" spans="1:19">
      <c r="A142" s="472"/>
      <c r="B142" s="472"/>
      <c r="C142" s="472"/>
      <c r="D142" s="472"/>
      <c r="E142" s="472"/>
      <c r="F142" s="472"/>
      <c r="G142" s="472"/>
      <c r="H142" s="472"/>
      <c r="I142" s="472"/>
      <c r="J142" s="472"/>
      <c r="K142" s="472"/>
      <c r="L142" s="472"/>
      <c r="M142" s="472"/>
      <c r="N142" s="472"/>
      <c r="O142" s="472"/>
      <c r="P142" s="472"/>
      <c r="Q142" s="472"/>
      <c r="R142" s="472"/>
      <c r="S142" s="472"/>
    </row>
    <row r="143" spans="1:19">
      <c r="A143" s="472"/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2"/>
      <c r="N143" s="472"/>
      <c r="O143" s="472"/>
      <c r="P143" s="472"/>
      <c r="Q143" s="472"/>
      <c r="R143" s="472"/>
      <c r="S143" s="472"/>
    </row>
    <row r="144" spans="1:19">
      <c r="A144" s="472"/>
      <c r="B144" s="472"/>
      <c r="C144" s="472"/>
      <c r="D144" s="472"/>
      <c r="E144" s="472"/>
      <c r="F144" s="472"/>
      <c r="G144" s="472"/>
      <c r="H144" s="472"/>
      <c r="I144" s="472"/>
      <c r="J144" s="472"/>
      <c r="K144" s="472"/>
      <c r="L144" s="472"/>
      <c r="M144" s="472"/>
      <c r="N144" s="472"/>
      <c r="O144" s="472"/>
      <c r="P144" s="472"/>
      <c r="Q144" s="472"/>
      <c r="R144" s="472"/>
      <c r="S144" s="472"/>
    </row>
    <row r="145" spans="1:19">
      <c r="A145" s="472"/>
      <c r="B145" s="472"/>
      <c r="C145" s="472"/>
      <c r="D145" s="472"/>
      <c r="E145" s="472"/>
      <c r="F145" s="472"/>
      <c r="G145" s="472"/>
      <c r="H145" s="472"/>
      <c r="I145" s="472"/>
      <c r="J145" s="472"/>
      <c r="K145" s="472"/>
      <c r="L145" s="472"/>
      <c r="M145" s="472"/>
      <c r="N145" s="472"/>
      <c r="O145" s="472"/>
      <c r="P145" s="472"/>
      <c r="Q145" s="472"/>
      <c r="R145" s="472"/>
      <c r="S145" s="472"/>
    </row>
    <row r="146" spans="1:19">
      <c r="A146" s="472"/>
      <c r="B146" s="472"/>
      <c r="C146" s="472"/>
      <c r="D146" s="472"/>
      <c r="E146" s="472"/>
      <c r="F146" s="472"/>
      <c r="G146" s="472"/>
      <c r="H146" s="472"/>
      <c r="I146" s="472"/>
      <c r="J146" s="472"/>
      <c r="K146" s="472"/>
      <c r="L146" s="472"/>
      <c r="M146" s="472"/>
      <c r="N146" s="472"/>
      <c r="O146" s="472"/>
      <c r="P146" s="472"/>
      <c r="Q146" s="472"/>
      <c r="R146" s="472"/>
      <c r="S146" s="472"/>
    </row>
    <row r="147" spans="1:19">
      <c r="A147" s="472"/>
      <c r="B147" s="472"/>
      <c r="C147" s="472"/>
      <c r="D147" s="472"/>
      <c r="E147" s="472"/>
      <c r="F147" s="472"/>
      <c r="G147" s="472"/>
      <c r="H147" s="472"/>
      <c r="I147" s="472"/>
      <c r="J147" s="472"/>
      <c r="K147" s="472"/>
      <c r="L147" s="472"/>
      <c r="M147" s="472"/>
      <c r="N147" s="472"/>
      <c r="O147" s="472"/>
      <c r="P147" s="472"/>
      <c r="Q147" s="472"/>
      <c r="R147" s="472"/>
      <c r="S147" s="472"/>
    </row>
    <row r="148" spans="1:19">
      <c r="A148" s="472"/>
      <c r="B148" s="472"/>
      <c r="C148" s="472"/>
      <c r="D148" s="472"/>
      <c r="E148" s="472"/>
      <c r="F148" s="472"/>
      <c r="G148" s="472"/>
      <c r="H148" s="472"/>
      <c r="I148" s="472"/>
      <c r="J148" s="472"/>
      <c r="K148" s="472"/>
      <c r="L148" s="472"/>
      <c r="M148" s="472"/>
      <c r="N148" s="472"/>
      <c r="O148" s="472"/>
      <c r="P148" s="472"/>
      <c r="Q148" s="472"/>
      <c r="R148" s="472"/>
      <c r="S148" s="472"/>
    </row>
    <row r="149" spans="1:19">
      <c r="A149" s="472"/>
      <c r="B149" s="472"/>
      <c r="C149" s="472"/>
      <c r="D149" s="472"/>
      <c r="E149" s="472"/>
      <c r="F149" s="472"/>
      <c r="G149" s="472"/>
      <c r="H149" s="472"/>
      <c r="I149" s="472"/>
      <c r="J149" s="472"/>
      <c r="K149" s="472"/>
      <c r="L149" s="472"/>
      <c r="M149" s="472"/>
      <c r="N149" s="472"/>
      <c r="O149" s="472"/>
      <c r="P149" s="472"/>
      <c r="Q149" s="472"/>
      <c r="R149" s="472"/>
      <c r="S149" s="472"/>
    </row>
    <row r="150" spans="1:19">
      <c r="A150" s="472"/>
      <c r="B150" s="472"/>
      <c r="C150" s="472"/>
      <c r="D150" s="472"/>
      <c r="E150" s="472"/>
      <c r="F150" s="472"/>
      <c r="G150" s="472"/>
      <c r="H150" s="472"/>
      <c r="I150" s="472"/>
      <c r="J150" s="472"/>
      <c r="K150" s="472"/>
      <c r="L150" s="472"/>
      <c r="M150" s="472"/>
      <c r="N150" s="472"/>
      <c r="O150" s="472"/>
      <c r="P150" s="472"/>
      <c r="Q150" s="472"/>
      <c r="R150" s="472"/>
      <c r="S150" s="472"/>
    </row>
    <row r="151" spans="1:19">
      <c r="A151" s="472"/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2"/>
      <c r="N151" s="472"/>
      <c r="O151" s="472"/>
      <c r="P151" s="472"/>
      <c r="Q151" s="472"/>
      <c r="R151" s="472"/>
      <c r="S151" s="472"/>
    </row>
    <row r="152" spans="1:19">
      <c r="A152" s="472"/>
      <c r="B152" s="472"/>
      <c r="C152" s="472"/>
      <c r="D152" s="472"/>
      <c r="E152" s="472"/>
      <c r="F152" s="472"/>
      <c r="G152" s="472"/>
      <c r="H152" s="472"/>
      <c r="I152" s="472"/>
      <c r="J152" s="472"/>
      <c r="K152" s="472"/>
      <c r="L152" s="472"/>
      <c r="M152" s="472"/>
      <c r="N152" s="472"/>
      <c r="O152" s="472"/>
      <c r="P152" s="472"/>
      <c r="Q152" s="472"/>
      <c r="R152" s="472"/>
      <c r="S152" s="472"/>
    </row>
    <row r="153" spans="1:19">
      <c r="A153" s="472"/>
      <c r="B153" s="472"/>
      <c r="C153" s="472"/>
      <c r="D153" s="472"/>
      <c r="E153" s="472"/>
      <c r="F153" s="472"/>
      <c r="G153" s="472"/>
      <c r="H153" s="472"/>
      <c r="I153" s="472"/>
      <c r="J153" s="472"/>
      <c r="K153" s="472"/>
      <c r="L153" s="472"/>
      <c r="M153" s="472"/>
      <c r="N153" s="472"/>
      <c r="O153" s="472"/>
      <c r="P153" s="472"/>
      <c r="Q153" s="472"/>
      <c r="R153" s="472"/>
      <c r="S153" s="472"/>
    </row>
    <row r="154" spans="1:19">
      <c r="A154" s="472"/>
      <c r="B154" s="472"/>
      <c r="C154" s="472"/>
      <c r="D154" s="472"/>
      <c r="E154" s="472"/>
      <c r="F154" s="472"/>
      <c r="G154" s="472"/>
      <c r="H154" s="472"/>
      <c r="I154" s="472"/>
      <c r="J154" s="472"/>
      <c r="K154" s="472"/>
      <c r="L154" s="472"/>
      <c r="M154" s="472"/>
      <c r="N154" s="472"/>
      <c r="O154" s="472"/>
      <c r="P154" s="472"/>
      <c r="Q154" s="472"/>
      <c r="R154" s="472"/>
      <c r="S154" s="472"/>
    </row>
    <row r="155" spans="1:19">
      <c r="A155" s="472"/>
      <c r="B155" s="472"/>
      <c r="C155" s="472"/>
      <c r="D155" s="472"/>
      <c r="E155" s="472"/>
      <c r="F155" s="472"/>
      <c r="G155" s="472"/>
      <c r="H155" s="472"/>
      <c r="I155" s="472"/>
      <c r="J155" s="472"/>
      <c r="K155" s="472"/>
      <c r="L155" s="472"/>
      <c r="M155" s="472"/>
      <c r="N155" s="472"/>
      <c r="O155" s="472"/>
      <c r="P155" s="472"/>
      <c r="Q155" s="472"/>
      <c r="R155" s="472"/>
      <c r="S155" s="472"/>
    </row>
    <row r="156" spans="1:19">
      <c r="A156" s="472"/>
      <c r="B156" s="472"/>
      <c r="C156" s="472"/>
      <c r="D156" s="472"/>
      <c r="E156" s="472"/>
      <c r="F156" s="472"/>
      <c r="G156" s="472"/>
      <c r="H156" s="472"/>
      <c r="I156" s="472"/>
      <c r="J156" s="472"/>
      <c r="K156" s="472"/>
      <c r="L156" s="472"/>
      <c r="M156" s="472"/>
      <c r="N156" s="472"/>
      <c r="O156" s="472"/>
      <c r="P156" s="472"/>
      <c r="Q156" s="472"/>
      <c r="R156" s="472"/>
      <c r="S156" s="472"/>
    </row>
    <row r="157" spans="1:19">
      <c r="A157" s="472"/>
      <c r="B157" s="472"/>
      <c r="C157" s="472"/>
      <c r="D157" s="472"/>
      <c r="E157" s="472"/>
      <c r="F157" s="472"/>
      <c r="G157" s="472"/>
      <c r="H157" s="472"/>
      <c r="I157" s="472"/>
      <c r="J157" s="472"/>
      <c r="K157" s="472"/>
      <c r="L157" s="472"/>
      <c r="M157" s="472"/>
      <c r="N157" s="472"/>
      <c r="O157" s="472"/>
      <c r="P157" s="472"/>
      <c r="Q157" s="472"/>
      <c r="R157" s="472"/>
      <c r="S157" s="472"/>
    </row>
    <row r="158" spans="1:19">
      <c r="A158" s="472"/>
      <c r="B158" s="472"/>
      <c r="C158" s="472"/>
      <c r="D158" s="472"/>
      <c r="E158" s="472"/>
      <c r="F158" s="472"/>
      <c r="G158" s="472"/>
      <c r="H158" s="472"/>
      <c r="I158" s="472"/>
      <c r="J158" s="472"/>
      <c r="K158" s="472"/>
      <c r="L158" s="472"/>
      <c r="M158" s="472"/>
      <c r="N158" s="472"/>
      <c r="O158" s="472"/>
      <c r="P158" s="472"/>
      <c r="Q158" s="472"/>
      <c r="R158" s="472"/>
      <c r="S158" s="472"/>
    </row>
    <row r="159" spans="1:19">
      <c r="A159" s="472"/>
      <c r="B159" s="472"/>
      <c r="C159" s="472"/>
      <c r="D159" s="472"/>
      <c r="E159" s="472"/>
      <c r="F159" s="472"/>
      <c r="G159" s="472"/>
      <c r="H159" s="472"/>
      <c r="I159" s="472"/>
      <c r="J159" s="472"/>
      <c r="K159" s="472"/>
      <c r="L159" s="472"/>
      <c r="M159" s="472"/>
      <c r="N159" s="472"/>
      <c r="O159" s="472"/>
      <c r="P159" s="472"/>
      <c r="Q159" s="472"/>
      <c r="R159" s="472"/>
      <c r="S159" s="472"/>
    </row>
    <row r="160" spans="1:19">
      <c r="A160" s="472"/>
      <c r="B160" s="472"/>
      <c r="C160" s="472"/>
      <c r="D160" s="472"/>
      <c r="E160" s="472"/>
      <c r="F160" s="472"/>
      <c r="G160" s="472"/>
      <c r="H160" s="472"/>
      <c r="I160" s="472"/>
      <c r="J160" s="472"/>
      <c r="K160" s="472"/>
      <c r="L160" s="472"/>
      <c r="M160" s="472"/>
      <c r="N160" s="472"/>
      <c r="O160" s="472"/>
      <c r="P160" s="472"/>
      <c r="Q160" s="472"/>
      <c r="R160" s="472"/>
      <c r="S160" s="472"/>
    </row>
    <row r="161" spans="1:19">
      <c r="A161" s="472"/>
      <c r="B161" s="472"/>
      <c r="C161" s="472"/>
      <c r="D161" s="472"/>
      <c r="E161" s="472"/>
      <c r="F161" s="472"/>
      <c r="G161" s="472"/>
      <c r="H161" s="472"/>
      <c r="I161" s="472"/>
      <c r="J161" s="472"/>
      <c r="K161" s="472"/>
      <c r="L161" s="472"/>
      <c r="M161" s="472"/>
      <c r="N161" s="472"/>
      <c r="O161" s="472"/>
      <c r="P161" s="472"/>
      <c r="Q161" s="472"/>
      <c r="R161" s="472"/>
      <c r="S161" s="472"/>
    </row>
    <row r="162" spans="1:19">
      <c r="A162" s="472"/>
      <c r="B162" s="472"/>
      <c r="C162" s="472"/>
      <c r="D162" s="472"/>
      <c r="E162" s="472"/>
      <c r="F162" s="472"/>
      <c r="G162" s="472"/>
      <c r="H162" s="472"/>
      <c r="I162" s="472"/>
      <c r="J162" s="472"/>
      <c r="K162" s="472"/>
      <c r="L162" s="472"/>
      <c r="M162" s="472"/>
      <c r="N162" s="472"/>
      <c r="O162" s="472"/>
      <c r="P162" s="472"/>
      <c r="Q162" s="472"/>
      <c r="R162" s="472"/>
      <c r="S162" s="472"/>
    </row>
    <row r="163" spans="1:19">
      <c r="A163" s="472"/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2"/>
      <c r="N163" s="472"/>
      <c r="O163" s="472"/>
      <c r="P163" s="472"/>
      <c r="Q163" s="472"/>
      <c r="R163" s="472"/>
      <c r="S163" s="472"/>
    </row>
    <row r="164" spans="1:19">
      <c r="A164" s="472"/>
      <c r="B164" s="472"/>
      <c r="C164" s="472"/>
      <c r="D164" s="472"/>
      <c r="E164" s="472"/>
      <c r="F164" s="472"/>
      <c r="G164" s="472"/>
      <c r="H164" s="472"/>
      <c r="I164" s="472"/>
      <c r="J164" s="472"/>
      <c r="K164" s="472"/>
      <c r="L164" s="472"/>
      <c r="M164" s="472"/>
      <c r="N164" s="472"/>
      <c r="O164" s="472"/>
      <c r="P164" s="472"/>
      <c r="Q164" s="472"/>
      <c r="R164" s="472"/>
      <c r="S164" s="472"/>
    </row>
    <row r="165" spans="1:19">
      <c r="A165" s="472"/>
      <c r="B165" s="472"/>
      <c r="C165" s="472"/>
      <c r="D165" s="472"/>
      <c r="E165" s="472"/>
      <c r="F165" s="472"/>
      <c r="G165" s="472"/>
      <c r="H165" s="472"/>
      <c r="I165" s="472"/>
      <c r="J165" s="472"/>
      <c r="K165" s="472"/>
      <c r="L165" s="472"/>
      <c r="M165" s="472"/>
      <c r="N165" s="472"/>
      <c r="O165" s="472"/>
      <c r="P165" s="472"/>
      <c r="Q165" s="472"/>
      <c r="R165" s="472"/>
      <c r="S165" s="472"/>
    </row>
    <row r="166" spans="1:19">
      <c r="A166" s="472"/>
      <c r="B166" s="472"/>
      <c r="C166" s="472"/>
      <c r="D166" s="472"/>
      <c r="E166" s="472"/>
      <c r="F166" s="472"/>
      <c r="G166" s="472"/>
      <c r="H166" s="472"/>
      <c r="I166" s="472"/>
      <c r="J166" s="472"/>
      <c r="K166" s="472"/>
      <c r="L166" s="472"/>
      <c r="M166" s="472"/>
      <c r="N166" s="472"/>
      <c r="O166" s="472"/>
      <c r="P166" s="472"/>
      <c r="Q166" s="472"/>
      <c r="R166" s="472"/>
      <c r="S166" s="472"/>
    </row>
    <row r="167" spans="1:19">
      <c r="A167" s="472"/>
      <c r="B167" s="472"/>
      <c r="C167" s="472"/>
      <c r="D167" s="472"/>
      <c r="E167" s="472"/>
      <c r="F167" s="472"/>
      <c r="G167" s="472"/>
      <c r="H167" s="472"/>
      <c r="I167" s="472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</row>
    <row r="168" spans="1:19">
      <c r="A168" s="472"/>
      <c r="B168" s="472"/>
      <c r="C168" s="472"/>
      <c r="D168" s="472"/>
      <c r="E168" s="472"/>
      <c r="F168" s="472"/>
      <c r="G168" s="472"/>
      <c r="H168" s="472"/>
      <c r="I168" s="472"/>
      <c r="J168" s="472"/>
      <c r="K168" s="472"/>
      <c r="L168" s="472"/>
      <c r="M168" s="472"/>
      <c r="N168" s="472"/>
      <c r="O168" s="472"/>
      <c r="P168" s="472"/>
      <c r="Q168" s="472"/>
      <c r="R168" s="472"/>
      <c r="S168" s="472"/>
    </row>
    <row r="169" spans="1:19">
      <c r="A169" s="472"/>
      <c r="B169" s="472"/>
      <c r="C169" s="472"/>
      <c r="D169" s="472"/>
      <c r="E169" s="472"/>
      <c r="F169" s="472"/>
      <c r="G169" s="472"/>
      <c r="H169" s="472"/>
      <c r="I169" s="472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</row>
    <row r="170" spans="1:19">
      <c r="A170" s="472"/>
      <c r="B170" s="472"/>
      <c r="C170" s="472"/>
      <c r="D170" s="472"/>
      <c r="E170" s="472"/>
      <c r="F170" s="472"/>
      <c r="G170" s="472"/>
      <c r="H170" s="472"/>
      <c r="I170" s="472"/>
      <c r="J170" s="472"/>
      <c r="K170" s="472"/>
      <c r="L170" s="472"/>
      <c r="M170" s="472"/>
      <c r="N170" s="472"/>
      <c r="O170" s="472"/>
      <c r="P170" s="472"/>
      <c r="Q170" s="472"/>
      <c r="R170" s="472"/>
      <c r="S170" s="472"/>
    </row>
    <row r="171" spans="1:19">
      <c r="A171" s="472"/>
      <c r="B171" s="472"/>
      <c r="C171" s="472"/>
      <c r="D171" s="472"/>
      <c r="E171" s="472"/>
      <c r="F171" s="472"/>
      <c r="G171" s="472"/>
      <c r="H171" s="472"/>
      <c r="I171" s="472"/>
      <c r="J171" s="472"/>
      <c r="K171" s="472"/>
      <c r="L171" s="472"/>
      <c r="M171" s="472"/>
      <c r="N171" s="472"/>
      <c r="O171" s="472"/>
      <c r="P171" s="472"/>
      <c r="Q171" s="472"/>
      <c r="R171" s="472"/>
      <c r="S171" s="472"/>
    </row>
    <row r="172" spans="1:19">
      <c r="A172" s="472"/>
      <c r="B172" s="472"/>
      <c r="C172" s="472"/>
      <c r="D172" s="472"/>
      <c r="E172" s="472"/>
      <c r="F172" s="472"/>
      <c r="G172" s="472"/>
      <c r="H172" s="472"/>
      <c r="I172" s="472"/>
      <c r="J172" s="472"/>
      <c r="K172" s="472"/>
      <c r="L172" s="472"/>
      <c r="M172" s="472"/>
      <c r="N172" s="472"/>
      <c r="O172" s="472"/>
      <c r="P172" s="472"/>
      <c r="Q172" s="472"/>
      <c r="R172" s="472"/>
      <c r="S172" s="472"/>
    </row>
    <row r="173" spans="1:19">
      <c r="A173" s="472"/>
      <c r="B173" s="472"/>
      <c r="C173" s="472"/>
      <c r="D173" s="472"/>
      <c r="E173" s="472"/>
      <c r="F173" s="472"/>
      <c r="G173" s="472"/>
      <c r="H173" s="472"/>
      <c r="I173" s="472"/>
      <c r="J173" s="472"/>
      <c r="K173" s="472"/>
      <c r="L173" s="472"/>
      <c r="M173" s="472"/>
      <c r="N173" s="472"/>
      <c r="O173" s="472"/>
      <c r="P173" s="472"/>
      <c r="Q173" s="472"/>
      <c r="R173" s="472"/>
      <c r="S173" s="472"/>
    </row>
    <row r="174" spans="1:19">
      <c r="A174" s="472"/>
      <c r="B174" s="472"/>
      <c r="C174" s="472"/>
      <c r="D174" s="472"/>
      <c r="E174" s="472"/>
      <c r="F174" s="472"/>
      <c r="G174" s="472"/>
      <c r="H174" s="472"/>
      <c r="I174" s="472"/>
      <c r="J174" s="472"/>
      <c r="K174" s="472"/>
      <c r="L174" s="472"/>
      <c r="M174" s="472"/>
      <c r="N174" s="472"/>
      <c r="O174" s="472"/>
      <c r="P174" s="472"/>
      <c r="Q174" s="472"/>
      <c r="R174" s="472"/>
      <c r="S174" s="472"/>
    </row>
    <row r="175" spans="1:19">
      <c r="A175" s="472"/>
      <c r="B175" s="472"/>
      <c r="C175" s="472"/>
      <c r="D175" s="472"/>
      <c r="E175" s="472"/>
      <c r="F175" s="472"/>
      <c r="G175" s="472"/>
      <c r="H175" s="472"/>
      <c r="I175" s="472"/>
      <c r="J175" s="472"/>
      <c r="K175" s="472"/>
      <c r="L175" s="472"/>
      <c r="M175" s="472"/>
      <c r="N175" s="472"/>
      <c r="O175" s="472"/>
      <c r="P175" s="472"/>
      <c r="Q175" s="472"/>
      <c r="R175" s="472"/>
      <c r="S175" s="472"/>
    </row>
    <row r="176" spans="1:19">
      <c r="A176" s="472"/>
      <c r="B176" s="472"/>
      <c r="C176" s="472"/>
      <c r="D176" s="472"/>
      <c r="E176" s="472"/>
      <c r="F176" s="472"/>
      <c r="G176" s="472"/>
      <c r="H176" s="472"/>
      <c r="I176" s="472"/>
      <c r="J176" s="472"/>
      <c r="K176" s="472"/>
      <c r="L176" s="472"/>
      <c r="M176" s="472"/>
      <c r="N176" s="472"/>
      <c r="O176" s="472"/>
      <c r="P176" s="472"/>
      <c r="Q176" s="472"/>
      <c r="R176" s="472"/>
      <c r="S176" s="472"/>
    </row>
    <row r="177" spans="1:19">
      <c r="A177" s="472"/>
      <c r="B177" s="472"/>
      <c r="C177" s="472"/>
      <c r="D177" s="472"/>
      <c r="E177" s="472"/>
      <c r="F177" s="472"/>
      <c r="G177" s="472"/>
      <c r="H177" s="472"/>
      <c r="I177" s="472"/>
      <c r="J177" s="472"/>
      <c r="K177" s="472"/>
      <c r="L177" s="472"/>
      <c r="M177" s="472"/>
      <c r="N177" s="472"/>
      <c r="O177" s="472"/>
      <c r="P177" s="472"/>
      <c r="Q177" s="472"/>
      <c r="R177" s="472"/>
      <c r="S177" s="472"/>
    </row>
    <row r="178" spans="1:19">
      <c r="A178" s="472"/>
      <c r="B178" s="472"/>
      <c r="C178" s="472"/>
      <c r="D178" s="472"/>
      <c r="E178" s="472"/>
      <c r="F178" s="472"/>
      <c r="G178" s="472"/>
      <c r="H178" s="472"/>
      <c r="I178" s="472"/>
      <c r="J178" s="472"/>
      <c r="K178" s="472"/>
      <c r="L178" s="472"/>
      <c r="M178" s="472"/>
      <c r="N178" s="472"/>
      <c r="O178" s="472"/>
      <c r="P178" s="472"/>
      <c r="Q178" s="472"/>
      <c r="R178" s="472"/>
      <c r="S178" s="472"/>
    </row>
    <row r="179" spans="1:19">
      <c r="A179" s="472"/>
      <c r="B179" s="472"/>
      <c r="C179" s="472"/>
      <c r="D179" s="472"/>
      <c r="E179" s="472"/>
      <c r="F179" s="472"/>
      <c r="G179" s="472"/>
      <c r="H179" s="472"/>
      <c r="I179" s="472"/>
      <c r="J179" s="472"/>
      <c r="K179" s="472"/>
      <c r="L179" s="472"/>
      <c r="M179" s="472"/>
      <c r="N179" s="472"/>
      <c r="O179" s="472"/>
      <c r="P179" s="472"/>
      <c r="Q179" s="472"/>
      <c r="R179" s="472"/>
      <c r="S179" s="472"/>
    </row>
    <row r="180" spans="1:19">
      <c r="A180" s="472"/>
      <c r="B180" s="472"/>
      <c r="C180" s="472"/>
      <c r="D180" s="472"/>
      <c r="E180" s="472"/>
      <c r="F180" s="472"/>
      <c r="G180" s="472"/>
      <c r="H180" s="472"/>
      <c r="I180" s="472"/>
      <c r="J180" s="472"/>
      <c r="K180" s="472"/>
      <c r="L180" s="472"/>
      <c r="M180" s="472"/>
      <c r="N180" s="472"/>
      <c r="O180" s="472"/>
      <c r="P180" s="472"/>
      <c r="Q180" s="472"/>
      <c r="R180" s="472"/>
      <c r="S180" s="472"/>
    </row>
    <row r="181" spans="1:19">
      <c r="A181" s="472"/>
      <c r="B181" s="472"/>
      <c r="C181" s="472"/>
      <c r="D181" s="472"/>
      <c r="E181" s="472"/>
      <c r="F181" s="472"/>
      <c r="G181" s="472"/>
      <c r="H181" s="472"/>
      <c r="I181" s="472"/>
      <c r="J181" s="472"/>
      <c r="K181" s="472"/>
      <c r="L181" s="472"/>
      <c r="M181" s="472"/>
      <c r="N181" s="472"/>
      <c r="O181" s="472"/>
      <c r="P181" s="472"/>
      <c r="Q181" s="472"/>
      <c r="R181" s="472"/>
      <c r="S181" s="472"/>
    </row>
    <row r="182" spans="1:19">
      <c r="A182" s="472"/>
      <c r="B182" s="472"/>
      <c r="C182" s="472"/>
      <c r="D182" s="472"/>
      <c r="E182" s="472"/>
      <c r="F182" s="472"/>
      <c r="G182" s="472"/>
      <c r="H182" s="472"/>
      <c r="I182" s="472"/>
      <c r="J182" s="472"/>
      <c r="K182" s="472"/>
      <c r="L182" s="472"/>
      <c r="M182" s="472"/>
      <c r="N182" s="472"/>
      <c r="O182" s="472"/>
      <c r="P182" s="472"/>
      <c r="Q182" s="472"/>
      <c r="R182" s="472"/>
      <c r="S182" s="472"/>
    </row>
    <row r="183" spans="1:19">
      <c r="A183" s="472"/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2"/>
      <c r="N183" s="472"/>
      <c r="O183" s="472"/>
      <c r="P183" s="472"/>
      <c r="Q183" s="472"/>
      <c r="R183" s="472"/>
      <c r="S183" s="472"/>
    </row>
    <row r="184" spans="1:19">
      <c r="A184" s="472"/>
      <c r="B184" s="472"/>
      <c r="C184" s="472"/>
      <c r="D184" s="472"/>
      <c r="E184" s="472"/>
      <c r="F184" s="472"/>
      <c r="G184" s="472"/>
      <c r="H184" s="472"/>
      <c r="I184" s="472"/>
      <c r="J184" s="472"/>
      <c r="K184" s="472"/>
      <c r="L184" s="472"/>
      <c r="M184" s="472"/>
      <c r="N184" s="472"/>
      <c r="O184" s="472"/>
      <c r="P184" s="472"/>
      <c r="Q184" s="472"/>
      <c r="R184" s="472"/>
      <c r="S184" s="472"/>
    </row>
    <row r="185" spans="1:19">
      <c r="A185" s="472"/>
      <c r="B185" s="472"/>
      <c r="C185" s="472"/>
      <c r="D185" s="472"/>
      <c r="E185" s="472"/>
      <c r="F185" s="472"/>
      <c r="G185" s="472"/>
      <c r="H185" s="472"/>
      <c r="I185" s="472"/>
      <c r="J185" s="472"/>
      <c r="K185" s="472"/>
      <c r="L185" s="472"/>
      <c r="M185" s="472"/>
      <c r="N185" s="472"/>
      <c r="O185" s="472"/>
      <c r="P185" s="472"/>
      <c r="Q185" s="472"/>
      <c r="R185" s="472"/>
      <c r="S185" s="472"/>
    </row>
    <row r="186" spans="1:19">
      <c r="A186" s="472"/>
      <c r="B186" s="472"/>
      <c r="C186" s="472"/>
      <c r="D186" s="472"/>
      <c r="E186" s="472"/>
      <c r="F186" s="472"/>
      <c r="G186" s="472"/>
      <c r="H186" s="472"/>
      <c r="I186" s="472"/>
      <c r="J186" s="472"/>
      <c r="K186" s="472"/>
      <c r="L186" s="472"/>
      <c r="M186" s="472"/>
      <c r="N186" s="472"/>
      <c r="O186" s="472"/>
      <c r="P186" s="472"/>
      <c r="Q186" s="472"/>
      <c r="R186" s="472"/>
      <c r="S186" s="472"/>
    </row>
    <row r="187" spans="1:19">
      <c r="A187" s="472"/>
      <c r="B187" s="472"/>
      <c r="C187" s="472"/>
      <c r="D187" s="472"/>
      <c r="E187" s="472"/>
      <c r="F187" s="472"/>
      <c r="G187" s="472"/>
      <c r="H187" s="472"/>
      <c r="I187" s="472"/>
      <c r="J187" s="472"/>
      <c r="K187" s="472"/>
      <c r="L187" s="472"/>
      <c r="M187" s="472"/>
      <c r="N187" s="472"/>
      <c r="O187" s="472"/>
      <c r="P187" s="472"/>
      <c r="Q187" s="472"/>
      <c r="R187" s="472"/>
      <c r="S187" s="472"/>
    </row>
    <row r="188" spans="1:19">
      <c r="A188" s="472"/>
      <c r="B188" s="472"/>
      <c r="C188" s="472"/>
      <c r="D188" s="472"/>
      <c r="E188" s="472"/>
      <c r="F188" s="472"/>
      <c r="G188" s="472"/>
      <c r="H188" s="472"/>
      <c r="I188" s="472"/>
      <c r="J188" s="472"/>
      <c r="K188" s="472"/>
      <c r="L188" s="472"/>
      <c r="M188" s="472"/>
      <c r="N188" s="472"/>
      <c r="O188" s="472"/>
      <c r="P188" s="472"/>
      <c r="Q188" s="472"/>
      <c r="R188" s="472"/>
      <c r="S188" s="472"/>
    </row>
    <row r="189" spans="1:19">
      <c r="A189" s="472"/>
      <c r="B189" s="472"/>
      <c r="C189" s="472"/>
      <c r="D189" s="472"/>
      <c r="E189" s="472"/>
      <c r="F189" s="472"/>
      <c r="G189" s="472"/>
      <c r="H189" s="472"/>
      <c r="I189" s="472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</row>
    <row r="190" spans="1:19">
      <c r="A190" s="472"/>
      <c r="B190" s="472"/>
      <c r="C190" s="472"/>
      <c r="D190" s="472"/>
      <c r="E190" s="472"/>
      <c r="F190" s="472"/>
      <c r="G190" s="472"/>
      <c r="H190" s="472"/>
      <c r="I190" s="472"/>
      <c r="J190" s="472"/>
      <c r="K190" s="472"/>
      <c r="L190" s="472"/>
      <c r="M190" s="472"/>
      <c r="N190" s="472"/>
      <c r="O190" s="472"/>
      <c r="P190" s="472"/>
      <c r="Q190" s="472"/>
      <c r="R190" s="472"/>
      <c r="S190" s="472"/>
    </row>
    <row r="191" spans="1:19">
      <c r="A191" s="472"/>
      <c r="B191" s="472"/>
      <c r="C191" s="472"/>
      <c r="D191" s="472"/>
      <c r="E191" s="472"/>
      <c r="F191" s="472"/>
      <c r="G191" s="472"/>
      <c r="H191" s="472"/>
      <c r="I191" s="472"/>
      <c r="J191" s="472"/>
      <c r="K191" s="472"/>
      <c r="L191" s="472"/>
      <c r="M191" s="472"/>
      <c r="N191" s="472"/>
      <c r="O191" s="472"/>
      <c r="P191" s="472"/>
      <c r="Q191" s="472"/>
      <c r="R191" s="472"/>
      <c r="S191" s="472"/>
    </row>
    <row r="192" spans="1:19">
      <c r="A192" s="472"/>
      <c r="B192" s="472"/>
      <c r="C192" s="472"/>
      <c r="D192" s="472"/>
      <c r="E192" s="472"/>
      <c r="F192" s="472"/>
      <c r="G192" s="472"/>
      <c r="H192" s="472"/>
      <c r="I192" s="472"/>
      <c r="J192" s="472"/>
      <c r="K192" s="472"/>
      <c r="L192" s="472"/>
      <c r="M192" s="472"/>
      <c r="N192" s="472"/>
      <c r="O192" s="472"/>
      <c r="P192" s="472"/>
      <c r="Q192" s="472"/>
      <c r="R192" s="472"/>
      <c r="S192" s="472"/>
    </row>
    <row r="193" spans="1:19">
      <c r="A193" s="472"/>
      <c r="B193" s="472"/>
      <c r="C193" s="472"/>
      <c r="D193" s="472"/>
      <c r="E193" s="472"/>
      <c r="F193" s="472"/>
      <c r="G193" s="472"/>
      <c r="H193" s="472"/>
      <c r="I193" s="472"/>
      <c r="J193" s="472"/>
      <c r="K193" s="472"/>
      <c r="L193" s="472"/>
      <c r="M193" s="472"/>
      <c r="N193" s="472"/>
      <c r="O193" s="472"/>
      <c r="P193" s="472"/>
      <c r="Q193" s="472"/>
      <c r="R193" s="472"/>
      <c r="S193" s="472"/>
    </row>
    <row r="194" spans="1:19">
      <c r="A194" s="472"/>
      <c r="B194" s="472"/>
      <c r="C194" s="472"/>
      <c r="D194" s="472"/>
      <c r="E194" s="472"/>
      <c r="F194" s="472"/>
      <c r="G194" s="472"/>
      <c r="H194" s="472"/>
      <c r="I194" s="472"/>
      <c r="J194" s="472"/>
      <c r="K194" s="472"/>
      <c r="L194" s="472"/>
      <c r="M194" s="472"/>
      <c r="N194" s="472"/>
      <c r="O194" s="472"/>
      <c r="P194" s="472"/>
      <c r="Q194" s="472"/>
      <c r="R194" s="472"/>
      <c r="S194" s="472"/>
    </row>
    <row r="195" spans="1:19">
      <c r="A195" s="472"/>
      <c r="B195" s="472"/>
      <c r="C195" s="472"/>
      <c r="D195" s="472"/>
      <c r="E195" s="472"/>
      <c r="F195" s="472"/>
      <c r="G195" s="472"/>
      <c r="H195" s="472"/>
      <c r="I195" s="472"/>
      <c r="J195" s="472"/>
      <c r="K195" s="472"/>
      <c r="L195" s="472"/>
      <c r="M195" s="472"/>
      <c r="N195" s="472"/>
      <c r="O195" s="472"/>
      <c r="P195" s="472"/>
      <c r="Q195" s="472"/>
      <c r="R195" s="472"/>
      <c r="S195" s="472"/>
    </row>
    <row r="196" spans="1:19">
      <c r="A196" s="472"/>
      <c r="B196" s="472"/>
      <c r="C196" s="472"/>
      <c r="D196" s="472"/>
      <c r="E196" s="472"/>
      <c r="F196" s="472"/>
      <c r="G196" s="472"/>
      <c r="H196" s="472"/>
      <c r="I196" s="472"/>
      <c r="J196" s="472"/>
      <c r="K196" s="472"/>
      <c r="L196" s="472"/>
      <c r="M196" s="472"/>
      <c r="N196" s="472"/>
      <c r="O196" s="472"/>
      <c r="P196" s="472"/>
      <c r="Q196" s="472"/>
      <c r="R196" s="472"/>
      <c r="S196" s="472"/>
    </row>
    <row r="197" spans="1:19">
      <c r="A197" s="472"/>
      <c r="B197" s="472"/>
      <c r="C197" s="472"/>
      <c r="D197" s="472"/>
      <c r="E197" s="472"/>
      <c r="F197" s="472"/>
      <c r="G197" s="472"/>
      <c r="H197" s="472"/>
      <c r="I197" s="472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</row>
    <row r="198" spans="1:19">
      <c r="A198" s="472"/>
      <c r="B198" s="472"/>
      <c r="C198" s="472"/>
      <c r="D198" s="472"/>
      <c r="E198" s="472"/>
      <c r="F198" s="472"/>
      <c r="G198" s="472"/>
      <c r="H198" s="472"/>
      <c r="I198" s="472"/>
      <c r="J198" s="472"/>
      <c r="K198" s="472"/>
      <c r="L198" s="472"/>
      <c r="M198" s="472"/>
      <c r="N198" s="472"/>
      <c r="O198" s="472"/>
      <c r="P198" s="472"/>
      <c r="Q198" s="472"/>
      <c r="R198" s="472"/>
      <c r="S198" s="472"/>
    </row>
    <row r="199" spans="1:19">
      <c r="A199" s="472"/>
      <c r="B199" s="472"/>
      <c r="C199" s="472"/>
      <c r="D199" s="472"/>
      <c r="E199" s="472"/>
      <c r="F199" s="472"/>
      <c r="G199" s="472"/>
      <c r="H199" s="472"/>
      <c r="I199" s="472"/>
      <c r="J199" s="472"/>
      <c r="K199" s="472"/>
      <c r="L199" s="472"/>
      <c r="M199" s="472"/>
      <c r="N199" s="472"/>
      <c r="O199" s="472"/>
      <c r="P199" s="472"/>
      <c r="Q199" s="472"/>
      <c r="R199" s="472"/>
      <c r="S199" s="472"/>
    </row>
  </sheetData>
  <mergeCells count="1">
    <mergeCell ref="B1:C1"/>
  </mergeCells>
  <phoneticPr fontId="3" type="noConversion"/>
  <conditionalFormatting sqref="C4:P20">
    <cfRule type="expression" dxfId="11" priority="1">
      <formula>C4&lt;0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7"/>
    <pageSetUpPr autoPageBreaks="0" fitToPage="1"/>
  </sheetPr>
  <dimension ref="A1:R52"/>
  <sheetViews>
    <sheetView showGridLines="0" zoomScaleNormal="100" workbookViewId="0">
      <selection activeCell="H16" sqref="H16"/>
    </sheetView>
  </sheetViews>
  <sheetFormatPr defaultColWidth="8.85546875" defaultRowHeight="15"/>
  <cols>
    <col min="1" max="1" width="4.5703125" customWidth="1"/>
    <col min="2" max="2" width="12.5703125" customWidth="1"/>
    <col min="3" max="16" width="10.5703125" customWidth="1"/>
    <col min="17" max="17" width="4.5703125" customWidth="1"/>
    <col min="18" max="18" width="10.85546875" bestFit="1" customWidth="1"/>
  </cols>
  <sheetData>
    <row r="1" spans="1:18" ht="40.5" customHeight="1">
      <c r="A1" s="12"/>
      <c r="B1" s="905" t="s">
        <v>150</v>
      </c>
      <c r="C1" s="90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8" ht="15.75" thickBot="1"/>
    <row r="3" spans="1:18" ht="30" customHeight="1" thickBot="1">
      <c r="B3" s="233"/>
      <c r="C3" s="31" t="s">
        <v>29</v>
      </c>
      <c r="D3" s="32" t="s">
        <v>32</v>
      </c>
      <c r="E3" s="32" t="s">
        <v>34</v>
      </c>
      <c r="F3" s="32" t="s">
        <v>36</v>
      </c>
      <c r="G3" s="32" t="s">
        <v>38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  <c r="N3" s="33" t="s">
        <v>46</v>
      </c>
      <c r="O3" s="295" t="s">
        <v>4</v>
      </c>
      <c r="P3" s="261" t="s">
        <v>47</v>
      </c>
    </row>
    <row r="4" spans="1:18" ht="18" customHeight="1">
      <c r="B4" s="234" t="str">
        <f>IF(항목!C5="","",항목!C5)</f>
        <v>급여</v>
      </c>
      <c r="C4" s="296">
        <f>SUMIF('1월'!$D$34:$D$145,연간_항목별수입!$B4,'1월'!$H$34:$H$145)</f>
        <v>3500000</v>
      </c>
      <c r="D4" s="296">
        <f>SUMIF('2월'!$D$34:$D$145,연간_항목별수입!$B4,'2월'!$H$34:$H$145)</f>
        <v>0</v>
      </c>
      <c r="E4" s="296">
        <f>SUMIF('3월'!$D$34:$D$145,연간_항목별수입!$B4,'3월'!$H$34:$H$145)</f>
        <v>0</v>
      </c>
      <c r="F4" s="296">
        <f>SUMIF('4월'!$D$34:$D$145,연간_항목별수입!$B4,'4월'!$H$34:$H$145)</f>
        <v>0</v>
      </c>
      <c r="G4" s="296">
        <f>SUMIF('5월'!$D$34:$D$145,연간_항목별수입!$B4,'5월'!$H$34:$H$145)</f>
        <v>0</v>
      </c>
      <c r="H4" s="296">
        <f>SUMIF('6월'!$D$34:$D$145,연간_항목별수입!$B4,'6월'!$H$34:$H$145)</f>
        <v>0</v>
      </c>
      <c r="I4" s="296">
        <f>SUMIF('7월'!$D$34:$D$145,연간_항목별수입!$B4,'7월'!$H$34:$H$145)</f>
        <v>0</v>
      </c>
      <c r="J4" s="296">
        <f>SUMIF('8월'!$D$34:$D$145,연간_항목별수입!$B4,'8월'!$H$34:$H$145)</f>
        <v>0</v>
      </c>
      <c r="K4" s="296">
        <f>SUMIF('9월'!$D$34:$D$145,연간_항목별수입!$B4,'9월'!$H$34:$H$145)</f>
        <v>0</v>
      </c>
      <c r="L4" s="296">
        <f>SUMIF('10월'!$D$34:$D$145,연간_항목별수입!$B4,'10월'!$H$34:$H$145)</f>
        <v>0</v>
      </c>
      <c r="M4" s="296">
        <f>SUMIF('11월'!$D$34:$D$145,연간_항목별수입!$B4,'11월'!$H$34:$H$145)</f>
        <v>0</v>
      </c>
      <c r="N4" s="296">
        <f>SUMIF('12월'!$D$34:$D$145,연간_항목별수입!$B4,'12월'!$H$34:$H$145)</f>
        <v>0</v>
      </c>
      <c r="O4" s="297">
        <f>SUM(C4:N4)</f>
        <v>3500000</v>
      </c>
      <c r="P4" s="298">
        <f>O4/12</f>
        <v>291666.66666666669</v>
      </c>
      <c r="R4" s="28"/>
    </row>
    <row r="5" spans="1:18" ht="18" customHeight="1">
      <c r="B5" s="234" t="str">
        <f>IF(항목!C6="","",항목!C6)</f>
        <v>수당</v>
      </c>
      <c r="C5" s="296">
        <f>SUMIF('1월'!$D$34:$D$145,연간_항목별수입!$B5,'1월'!$H$34:$H$145)</f>
        <v>0</v>
      </c>
      <c r="D5" s="296">
        <f>SUMIF('2월'!$D$34:$D$145,연간_항목별수입!$B5,'2월'!$H$34:$H$145)</f>
        <v>0</v>
      </c>
      <c r="E5" s="296">
        <f>SUMIF('3월'!$D$34:$D$145,연간_항목별수입!$B5,'3월'!$H$34:$H$145)</f>
        <v>0</v>
      </c>
      <c r="F5" s="296">
        <f>SUMIF('4월'!$D$34:$D$145,연간_항목별수입!$B5,'4월'!$H$34:$H$145)</f>
        <v>0</v>
      </c>
      <c r="G5" s="296">
        <f>SUMIF('5월'!$D$34:$D$145,연간_항목별수입!$B5,'5월'!$H$34:$H$145)</f>
        <v>0</v>
      </c>
      <c r="H5" s="296">
        <f>SUMIF('6월'!$D$34:$D$145,연간_항목별수입!$B5,'6월'!$H$34:$H$145)</f>
        <v>0</v>
      </c>
      <c r="I5" s="296">
        <f>SUMIF('7월'!$D$34:$D$145,연간_항목별수입!$B5,'7월'!$H$34:$H$145)</f>
        <v>0</v>
      </c>
      <c r="J5" s="296">
        <f>SUMIF('8월'!$D$34:$D$145,연간_항목별수입!$B5,'8월'!$H$34:$H$145)</f>
        <v>0</v>
      </c>
      <c r="K5" s="296">
        <f>SUMIF('9월'!$D$34:$D$145,연간_항목별수입!$B5,'9월'!$H$34:$H$145)</f>
        <v>0</v>
      </c>
      <c r="L5" s="296">
        <f>SUMIF('10월'!$D$34:$D$145,연간_항목별수입!$B5,'10월'!$H$34:$H$145)</f>
        <v>0</v>
      </c>
      <c r="M5" s="296">
        <f>SUMIF('11월'!$D$34:$D$145,연간_항목별수입!$B5,'11월'!$H$34:$H$145)</f>
        <v>0</v>
      </c>
      <c r="N5" s="296">
        <f>SUMIF('12월'!$D$34:$D$145,연간_항목별수입!$B5,'12월'!$H$34:$H$145)</f>
        <v>0</v>
      </c>
      <c r="O5" s="297">
        <f t="shared" ref="O5:O17" si="0">SUM(C5:N5)</f>
        <v>0</v>
      </c>
      <c r="P5" s="298">
        <f t="shared" ref="P5:P17" si="1">O5/12</f>
        <v>0</v>
      </c>
    </row>
    <row r="6" spans="1:18" ht="18" customHeight="1">
      <c r="B6" s="234" t="str">
        <f>IF(항목!C7="","",항목!C7)</f>
        <v>상여</v>
      </c>
      <c r="C6" s="296">
        <f>SUMIF('1월'!$D$34:$D$145,연간_항목별수입!$B6,'1월'!$H$34:$H$145)</f>
        <v>0</v>
      </c>
      <c r="D6" s="296">
        <f>SUMIF('2월'!$D$34:$D$145,연간_항목별수입!$B6,'2월'!$H$34:$H$145)</f>
        <v>0</v>
      </c>
      <c r="E6" s="296">
        <f>SUMIF('3월'!$D$34:$D$145,연간_항목별수입!$B6,'3월'!$H$34:$H$145)</f>
        <v>0</v>
      </c>
      <c r="F6" s="296">
        <f>SUMIF('4월'!$D$34:$D$145,연간_항목별수입!$B6,'4월'!$H$34:$H$145)</f>
        <v>0</v>
      </c>
      <c r="G6" s="296">
        <f>SUMIF('5월'!$D$34:$D$145,연간_항목별수입!$B6,'5월'!$H$34:$H$145)</f>
        <v>0</v>
      </c>
      <c r="H6" s="296">
        <f>SUMIF('6월'!$D$34:$D$145,연간_항목별수입!$B6,'6월'!$H$34:$H$145)</f>
        <v>0</v>
      </c>
      <c r="I6" s="296">
        <f>SUMIF('7월'!$D$34:$D$145,연간_항목별수입!$B6,'7월'!$H$34:$H$145)</f>
        <v>0</v>
      </c>
      <c r="J6" s="296">
        <f>SUMIF('8월'!$D$34:$D$145,연간_항목별수입!$B6,'8월'!$H$34:$H$145)</f>
        <v>0</v>
      </c>
      <c r="K6" s="296">
        <f>SUMIF('9월'!$D$34:$D$145,연간_항목별수입!$B6,'9월'!$H$34:$H$145)</f>
        <v>0</v>
      </c>
      <c r="L6" s="296">
        <f>SUMIF('10월'!$D$34:$D$145,연간_항목별수입!$B6,'10월'!$H$34:$H$145)</f>
        <v>0</v>
      </c>
      <c r="M6" s="296">
        <f>SUMIF('11월'!$D$34:$D$145,연간_항목별수입!$B6,'11월'!$H$34:$H$145)</f>
        <v>0</v>
      </c>
      <c r="N6" s="296">
        <f>SUMIF('12월'!$D$34:$D$145,연간_항목별수입!$B6,'12월'!$H$34:$H$145)</f>
        <v>0</v>
      </c>
      <c r="O6" s="297">
        <f t="shared" si="0"/>
        <v>0</v>
      </c>
      <c r="P6" s="298">
        <f t="shared" si="1"/>
        <v>0</v>
      </c>
    </row>
    <row r="7" spans="1:18" ht="18" customHeight="1">
      <c r="B7" s="234" t="str">
        <f>IF(항목!C8="","",항목!C8)</f>
        <v>투자수익</v>
      </c>
      <c r="C7" s="296">
        <f>SUMIF('1월'!$D$34:$D$145,연간_항목별수입!$B7,'1월'!$H$34:$H$145)</f>
        <v>0</v>
      </c>
      <c r="D7" s="296">
        <f>SUMIF('2월'!$D$34:$D$145,연간_항목별수입!$B7,'2월'!$H$34:$H$145)</f>
        <v>0</v>
      </c>
      <c r="E7" s="296">
        <f>SUMIF('3월'!$D$34:$D$145,연간_항목별수입!$B7,'3월'!$H$34:$H$145)</f>
        <v>0</v>
      </c>
      <c r="F7" s="296">
        <f>SUMIF('4월'!$D$34:$D$145,연간_항목별수입!$B7,'4월'!$H$34:$H$145)</f>
        <v>0</v>
      </c>
      <c r="G7" s="296">
        <f>SUMIF('5월'!$D$34:$D$145,연간_항목별수입!$B7,'5월'!$H$34:$H$145)</f>
        <v>0</v>
      </c>
      <c r="H7" s="296">
        <f>SUMIF('6월'!$D$34:$D$145,연간_항목별수입!$B7,'6월'!$H$34:$H$145)</f>
        <v>0</v>
      </c>
      <c r="I7" s="296">
        <f>SUMIF('7월'!$D$34:$D$145,연간_항목별수입!$B7,'7월'!$H$34:$H$145)</f>
        <v>0</v>
      </c>
      <c r="J7" s="296">
        <f>SUMIF('8월'!$D$34:$D$145,연간_항목별수입!$B7,'8월'!$H$34:$H$145)</f>
        <v>0</v>
      </c>
      <c r="K7" s="296">
        <f>SUMIF('9월'!$D$34:$D$145,연간_항목별수입!$B7,'9월'!$H$34:$H$145)</f>
        <v>0</v>
      </c>
      <c r="L7" s="296">
        <f>SUMIF('10월'!$D$34:$D$145,연간_항목별수입!$B7,'10월'!$H$34:$H$145)</f>
        <v>0</v>
      </c>
      <c r="M7" s="296">
        <f>SUMIF('11월'!$D$34:$D$145,연간_항목별수입!$B7,'11월'!$H$34:$H$145)</f>
        <v>0</v>
      </c>
      <c r="N7" s="296">
        <f>SUMIF('12월'!$D$34:$D$145,연간_항목별수입!$B7,'12월'!$H$34:$H$145)</f>
        <v>0</v>
      </c>
      <c r="O7" s="297">
        <f t="shared" si="0"/>
        <v>0</v>
      </c>
      <c r="P7" s="298">
        <f t="shared" si="1"/>
        <v>0</v>
      </c>
    </row>
    <row r="8" spans="1:18" ht="18" customHeight="1">
      <c r="B8" s="234" t="str">
        <f>IF(항목!C9="","",항목!C9)</f>
        <v>이자</v>
      </c>
      <c r="C8" s="296">
        <f>SUMIF('1월'!$D$34:$D$145,연간_항목별수입!$B8,'1월'!$H$34:$H$145)</f>
        <v>0</v>
      </c>
      <c r="D8" s="296">
        <f>SUMIF('2월'!$D$34:$D$145,연간_항목별수입!$B8,'2월'!$H$34:$H$145)</f>
        <v>0</v>
      </c>
      <c r="E8" s="296">
        <f>SUMIF('3월'!$D$34:$D$145,연간_항목별수입!$B8,'3월'!$H$34:$H$145)</f>
        <v>0</v>
      </c>
      <c r="F8" s="296">
        <f>SUMIF('4월'!$D$34:$D$145,연간_항목별수입!$B8,'4월'!$H$34:$H$145)</f>
        <v>0</v>
      </c>
      <c r="G8" s="296">
        <f>SUMIF('5월'!$D$34:$D$145,연간_항목별수입!$B8,'5월'!$H$34:$H$145)</f>
        <v>0</v>
      </c>
      <c r="H8" s="296">
        <f>SUMIF('6월'!$D$34:$D$145,연간_항목별수입!$B8,'6월'!$H$34:$H$145)</f>
        <v>0</v>
      </c>
      <c r="I8" s="296">
        <f>SUMIF('7월'!$D$34:$D$145,연간_항목별수입!$B8,'7월'!$H$34:$H$145)</f>
        <v>0</v>
      </c>
      <c r="J8" s="296">
        <f>SUMIF('8월'!$D$34:$D$145,연간_항목별수입!$B8,'8월'!$H$34:$H$145)</f>
        <v>0</v>
      </c>
      <c r="K8" s="296">
        <f>SUMIF('9월'!$D$34:$D$145,연간_항목별수입!$B8,'9월'!$H$34:$H$145)</f>
        <v>0</v>
      </c>
      <c r="L8" s="296">
        <f>SUMIF('10월'!$D$34:$D$145,연간_항목별수입!$B8,'10월'!$H$34:$H$145)</f>
        <v>0</v>
      </c>
      <c r="M8" s="296">
        <f>SUMIF('11월'!$D$34:$D$145,연간_항목별수입!$B8,'11월'!$H$34:$H$145)</f>
        <v>0</v>
      </c>
      <c r="N8" s="296">
        <f>SUMIF('12월'!$D$34:$D$145,연간_항목별수입!$B8,'12월'!$H$34:$H$145)</f>
        <v>0</v>
      </c>
      <c r="O8" s="297">
        <f t="shared" si="0"/>
        <v>0</v>
      </c>
      <c r="P8" s="298">
        <f t="shared" si="1"/>
        <v>0</v>
      </c>
    </row>
    <row r="9" spans="1:18" ht="18" customHeight="1">
      <c r="B9" s="234" t="str">
        <f>IF(항목!C10="","",항목!C10)</f>
        <v>부수익</v>
      </c>
      <c r="C9" s="296">
        <f>SUMIF('1월'!$D$34:$D$145,연간_항목별수입!$B9,'1월'!$H$34:$H$145)</f>
        <v>5000</v>
      </c>
      <c r="D9" s="296">
        <f>SUMIF('2월'!$D$34:$D$145,연간_항목별수입!$B9,'2월'!$H$34:$H$145)</f>
        <v>0</v>
      </c>
      <c r="E9" s="296">
        <f>SUMIF('3월'!$D$34:$D$145,연간_항목별수입!$B9,'3월'!$H$34:$H$145)</f>
        <v>0</v>
      </c>
      <c r="F9" s="296">
        <f>SUMIF('4월'!$D$34:$D$145,연간_항목별수입!$B9,'4월'!$H$34:$H$145)</f>
        <v>0</v>
      </c>
      <c r="G9" s="296">
        <f>SUMIF('5월'!$D$34:$D$145,연간_항목별수입!$B9,'5월'!$H$34:$H$145)</f>
        <v>0</v>
      </c>
      <c r="H9" s="296">
        <f>SUMIF('6월'!$D$34:$D$145,연간_항목별수입!$B9,'6월'!$H$34:$H$145)</f>
        <v>0</v>
      </c>
      <c r="I9" s="296">
        <f>SUMIF('7월'!$D$34:$D$145,연간_항목별수입!$B9,'7월'!$H$34:$H$145)</f>
        <v>0</v>
      </c>
      <c r="J9" s="296">
        <f>SUMIF('8월'!$D$34:$D$145,연간_항목별수입!$B9,'8월'!$H$34:$H$145)</f>
        <v>0</v>
      </c>
      <c r="K9" s="296">
        <f>SUMIF('9월'!$D$34:$D$145,연간_항목별수입!$B9,'9월'!$H$34:$H$145)</f>
        <v>0</v>
      </c>
      <c r="L9" s="296">
        <f>SUMIF('10월'!$D$34:$D$145,연간_항목별수입!$B9,'10월'!$H$34:$H$145)</f>
        <v>0</v>
      </c>
      <c r="M9" s="296">
        <f>SUMIF('11월'!$D$34:$D$145,연간_항목별수입!$B9,'11월'!$H$34:$H$145)</f>
        <v>0</v>
      </c>
      <c r="N9" s="296">
        <f>SUMIF('12월'!$D$34:$D$145,연간_항목별수입!$B9,'12월'!$H$34:$H$145)</f>
        <v>0</v>
      </c>
      <c r="O9" s="297">
        <f t="shared" si="0"/>
        <v>5000</v>
      </c>
      <c r="P9" s="298">
        <f t="shared" si="1"/>
        <v>416.66666666666669</v>
      </c>
    </row>
    <row r="10" spans="1:18" ht="18" customHeight="1">
      <c r="B10" s="234" t="str">
        <f>IF(항목!C11="","",항목!C11)</f>
        <v>처분소득</v>
      </c>
      <c r="C10" s="296">
        <f>SUMIF('1월'!$D$34:$D$145,연간_항목별수입!$B10,'1월'!$H$34:$H$145)</f>
        <v>10000</v>
      </c>
      <c r="D10" s="296">
        <f>SUMIF('2월'!$D$34:$D$145,연간_항목별수입!$B10,'2월'!$H$34:$H$145)</f>
        <v>0</v>
      </c>
      <c r="E10" s="296">
        <f>SUMIF('3월'!$D$34:$D$145,연간_항목별수입!$B10,'3월'!$H$34:$H$145)</f>
        <v>0</v>
      </c>
      <c r="F10" s="296">
        <f>SUMIF('4월'!$D$34:$D$145,연간_항목별수입!$B10,'4월'!$H$34:$H$145)</f>
        <v>0</v>
      </c>
      <c r="G10" s="296">
        <f>SUMIF('5월'!$D$34:$D$145,연간_항목별수입!$B10,'5월'!$H$34:$H$145)</f>
        <v>0</v>
      </c>
      <c r="H10" s="296">
        <f>SUMIF('6월'!$D$34:$D$145,연간_항목별수입!$B10,'6월'!$H$34:$H$145)</f>
        <v>0</v>
      </c>
      <c r="I10" s="296">
        <f>SUMIF('7월'!$D$34:$D$145,연간_항목별수입!$B10,'7월'!$H$34:$H$145)</f>
        <v>0</v>
      </c>
      <c r="J10" s="296">
        <f>SUMIF('8월'!$D$34:$D$145,연간_항목별수입!$B10,'8월'!$H$34:$H$145)</f>
        <v>0</v>
      </c>
      <c r="K10" s="296">
        <f>SUMIF('9월'!$D$34:$D$145,연간_항목별수입!$B10,'9월'!$H$34:$H$145)</f>
        <v>0</v>
      </c>
      <c r="L10" s="296">
        <f>SUMIF('10월'!$D$34:$D$145,연간_항목별수입!$B10,'10월'!$H$34:$H$145)</f>
        <v>0</v>
      </c>
      <c r="M10" s="296">
        <f>SUMIF('11월'!$D$34:$D$145,연간_항목별수입!$B10,'11월'!$H$34:$H$145)</f>
        <v>0</v>
      </c>
      <c r="N10" s="296">
        <f>SUMIF('12월'!$D$34:$D$145,연간_항목별수입!$B10,'12월'!$H$34:$H$145)</f>
        <v>0</v>
      </c>
      <c r="O10" s="297">
        <f t="shared" si="0"/>
        <v>10000</v>
      </c>
      <c r="P10" s="298">
        <f t="shared" si="1"/>
        <v>833.33333333333337</v>
      </c>
    </row>
    <row r="11" spans="1:18" ht="18" customHeight="1">
      <c r="B11" s="234" t="str">
        <f>IF(항목!C12="","",항목!C12)</f>
        <v>기타 수입</v>
      </c>
      <c r="C11" s="296">
        <f>SUMIF('1월'!$D$34:$D$145,연간_항목별수입!$B11,'1월'!$H$34:$H$145)</f>
        <v>0</v>
      </c>
      <c r="D11" s="296">
        <f>SUMIF('2월'!$D$34:$D$145,연간_항목별수입!$B11,'2월'!$H$34:$H$145)</f>
        <v>0</v>
      </c>
      <c r="E11" s="296">
        <f>SUMIF('3월'!$D$34:$D$145,연간_항목별수입!$B11,'3월'!$H$34:$H$145)</f>
        <v>0</v>
      </c>
      <c r="F11" s="296">
        <f>SUMIF('4월'!$D$34:$D$145,연간_항목별수입!$B11,'4월'!$H$34:$H$145)</f>
        <v>0</v>
      </c>
      <c r="G11" s="296">
        <f>SUMIF('5월'!$D$34:$D$145,연간_항목별수입!$B11,'5월'!$H$34:$H$145)</f>
        <v>0</v>
      </c>
      <c r="H11" s="296">
        <f>SUMIF('6월'!$D$34:$D$145,연간_항목별수입!$B11,'6월'!$H$34:$H$145)</f>
        <v>0</v>
      </c>
      <c r="I11" s="296">
        <f>SUMIF('7월'!$D$34:$D$145,연간_항목별수입!$B11,'7월'!$H$34:$H$145)</f>
        <v>0</v>
      </c>
      <c r="J11" s="296">
        <f>SUMIF('8월'!$D$34:$D$145,연간_항목별수입!$B11,'8월'!$H$34:$H$145)</f>
        <v>0</v>
      </c>
      <c r="K11" s="296">
        <f>SUMIF('9월'!$D$34:$D$145,연간_항목별수입!$B11,'9월'!$H$34:$H$145)</f>
        <v>0</v>
      </c>
      <c r="L11" s="296">
        <f>SUMIF('10월'!$D$34:$D$145,연간_항목별수입!$B11,'10월'!$H$34:$H$145)</f>
        <v>0</v>
      </c>
      <c r="M11" s="296">
        <f>SUMIF('11월'!$D$34:$D$145,연간_항목별수입!$B11,'11월'!$H$34:$H$145)</f>
        <v>0</v>
      </c>
      <c r="N11" s="296">
        <f>SUMIF('12월'!$D$34:$D$145,연간_항목별수입!$B11,'12월'!$H$34:$H$145)</f>
        <v>0</v>
      </c>
      <c r="O11" s="297">
        <f t="shared" si="0"/>
        <v>0</v>
      </c>
      <c r="P11" s="298">
        <f t="shared" si="1"/>
        <v>0</v>
      </c>
    </row>
    <row r="12" spans="1:18" ht="18" customHeight="1">
      <c r="B12" s="234" t="str">
        <f>IF(항목!C13="","",항목!C13)</f>
        <v/>
      </c>
      <c r="C12" s="296">
        <f>SUMIF('1월'!$D$34:$D$145,연간_항목별수입!$B12,'1월'!$H$34:$H$145)</f>
        <v>0</v>
      </c>
      <c r="D12" s="296">
        <f>SUMIF('2월'!$D$34:$D$145,연간_항목별수입!$B12,'2월'!$H$34:$H$145)</f>
        <v>0</v>
      </c>
      <c r="E12" s="296">
        <f>SUMIF('3월'!$D$34:$D$145,연간_항목별수입!$B12,'3월'!$H$34:$H$145)</f>
        <v>0</v>
      </c>
      <c r="F12" s="296">
        <f>SUMIF('4월'!$D$34:$D$145,연간_항목별수입!$B12,'4월'!$H$34:$H$145)</f>
        <v>0</v>
      </c>
      <c r="G12" s="296">
        <f>SUMIF('5월'!$D$34:$D$145,연간_항목별수입!$B12,'5월'!$H$34:$H$145)</f>
        <v>0</v>
      </c>
      <c r="H12" s="296">
        <f>SUMIF('6월'!$D$34:$D$145,연간_항목별수입!$B12,'6월'!$H$34:$H$145)</f>
        <v>0</v>
      </c>
      <c r="I12" s="296">
        <f>SUMIF('7월'!$D$34:$D$145,연간_항목별수입!$B12,'7월'!$H$34:$H$145)</f>
        <v>0</v>
      </c>
      <c r="J12" s="296">
        <f>SUMIF('8월'!$D$34:$D$145,연간_항목별수입!$B12,'8월'!$H$34:$H$145)</f>
        <v>0</v>
      </c>
      <c r="K12" s="296">
        <f>SUMIF('9월'!$D$34:$D$145,연간_항목별수입!$B12,'9월'!$H$34:$H$145)</f>
        <v>0</v>
      </c>
      <c r="L12" s="296">
        <f>SUMIF('10월'!$D$34:$D$145,연간_항목별수입!$B12,'10월'!$H$34:$H$145)</f>
        <v>0</v>
      </c>
      <c r="M12" s="296">
        <f>SUMIF('11월'!$D$34:$D$145,연간_항목별수입!$B12,'11월'!$H$34:$H$145)</f>
        <v>0</v>
      </c>
      <c r="N12" s="296">
        <f>SUMIF('12월'!$D$34:$D$145,연간_항목별수입!$B12,'12월'!$H$34:$H$145)</f>
        <v>0</v>
      </c>
      <c r="O12" s="297">
        <f t="shared" si="0"/>
        <v>0</v>
      </c>
      <c r="P12" s="298">
        <f t="shared" si="1"/>
        <v>0</v>
      </c>
    </row>
    <row r="13" spans="1:18" ht="18" customHeight="1">
      <c r="B13" s="234" t="str">
        <f>IF(항목!C14="","",항목!C14)</f>
        <v/>
      </c>
      <c r="C13" s="296">
        <f>SUMIF('1월'!$D$34:$D$145,연간_항목별수입!$B13,'1월'!$H$34:$H$145)</f>
        <v>0</v>
      </c>
      <c r="D13" s="296">
        <f>SUMIF('2월'!$D$34:$D$145,연간_항목별수입!$B13,'2월'!$H$34:$H$145)</f>
        <v>0</v>
      </c>
      <c r="E13" s="296">
        <f>SUMIF('3월'!$D$34:$D$145,연간_항목별수입!$B13,'3월'!$H$34:$H$145)</f>
        <v>0</v>
      </c>
      <c r="F13" s="296">
        <f>SUMIF('4월'!$D$34:$D$145,연간_항목별수입!$B13,'4월'!$H$34:$H$145)</f>
        <v>0</v>
      </c>
      <c r="G13" s="296">
        <f>SUMIF('5월'!$D$34:$D$145,연간_항목별수입!$B13,'5월'!$H$34:$H$145)</f>
        <v>0</v>
      </c>
      <c r="H13" s="296">
        <f>SUMIF('6월'!$D$34:$D$145,연간_항목별수입!$B13,'6월'!$H$34:$H$145)</f>
        <v>0</v>
      </c>
      <c r="I13" s="296">
        <f>SUMIF('7월'!$D$34:$D$145,연간_항목별수입!$B13,'7월'!$H$34:$H$145)</f>
        <v>0</v>
      </c>
      <c r="J13" s="296">
        <f>SUMIF('8월'!$D$34:$D$145,연간_항목별수입!$B13,'8월'!$H$34:$H$145)</f>
        <v>0</v>
      </c>
      <c r="K13" s="296">
        <f>SUMIF('9월'!$D$34:$D$145,연간_항목별수입!$B13,'9월'!$H$34:$H$145)</f>
        <v>0</v>
      </c>
      <c r="L13" s="296">
        <f>SUMIF('10월'!$D$34:$D$145,연간_항목별수입!$B13,'10월'!$H$34:$H$145)</f>
        <v>0</v>
      </c>
      <c r="M13" s="296">
        <f>SUMIF('11월'!$D$34:$D$145,연간_항목별수입!$B13,'11월'!$H$34:$H$145)</f>
        <v>0</v>
      </c>
      <c r="N13" s="296">
        <f>SUMIF('12월'!$D$34:$D$145,연간_항목별수입!$B13,'12월'!$H$34:$H$145)</f>
        <v>0</v>
      </c>
      <c r="O13" s="297">
        <f t="shared" si="0"/>
        <v>0</v>
      </c>
      <c r="P13" s="298">
        <f t="shared" si="1"/>
        <v>0</v>
      </c>
    </row>
    <row r="14" spans="1:18" ht="18" customHeight="1">
      <c r="B14" s="234" t="str">
        <f>IF(항목!C15="","",항목!C15)</f>
        <v/>
      </c>
      <c r="C14" s="296">
        <f>SUMIF('1월'!$D$34:$D$145,연간_항목별수입!$B14,'1월'!$H$34:$H$145)</f>
        <v>0</v>
      </c>
      <c r="D14" s="296">
        <f>SUMIF('2월'!$D$34:$D$145,연간_항목별수입!$B14,'2월'!$H$34:$H$145)</f>
        <v>0</v>
      </c>
      <c r="E14" s="296">
        <f>SUMIF('3월'!$D$34:$D$145,연간_항목별수입!$B14,'3월'!$H$34:$H$145)</f>
        <v>0</v>
      </c>
      <c r="F14" s="296">
        <f>SUMIF('4월'!$D$34:$D$145,연간_항목별수입!$B14,'4월'!$H$34:$H$145)</f>
        <v>0</v>
      </c>
      <c r="G14" s="296">
        <f>SUMIF('5월'!$D$34:$D$145,연간_항목별수입!$B14,'5월'!$H$34:$H$145)</f>
        <v>0</v>
      </c>
      <c r="H14" s="296">
        <f>SUMIF('6월'!$D$34:$D$145,연간_항목별수입!$B14,'6월'!$H$34:$H$145)</f>
        <v>0</v>
      </c>
      <c r="I14" s="296">
        <f>SUMIF('7월'!$D$34:$D$145,연간_항목별수입!$B14,'7월'!$H$34:$H$145)</f>
        <v>0</v>
      </c>
      <c r="J14" s="296">
        <f>SUMIF('8월'!$D$34:$D$145,연간_항목별수입!$B14,'8월'!$H$34:$H$145)</f>
        <v>0</v>
      </c>
      <c r="K14" s="296">
        <f>SUMIF('9월'!$D$34:$D$145,연간_항목별수입!$B14,'9월'!$H$34:$H$145)</f>
        <v>0</v>
      </c>
      <c r="L14" s="296">
        <f>SUMIF('10월'!$D$34:$D$145,연간_항목별수입!$B14,'10월'!$H$34:$H$145)</f>
        <v>0</v>
      </c>
      <c r="M14" s="296">
        <f>SUMIF('11월'!$D$34:$D$145,연간_항목별수입!$B14,'11월'!$H$34:$H$145)</f>
        <v>0</v>
      </c>
      <c r="N14" s="296">
        <f>SUMIF('12월'!$D$34:$D$145,연간_항목별수입!$B14,'12월'!$H$34:$H$145)</f>
        <v>0</v>
      </c>
      <c r="O14" s="297">
        <f t="shared" si="0"/>
        <v>0</v>
      </c>
      <c r="P14" s="298">
        <f t="shared" si="1"/>
        <v>0</v>
      </c>
    </row>
    <row r="15" spans="1:18" ht="18" customHeight="1">
      <c r="B15" s="234" t="str">
        <f>IF(항목!C16="","",항목!C16)</f>
        <v/>
      </c>
      <c r="C15" s="296">
        <f>SUMIF('1월'!$D$34:$D$145,연간_항목별수입!$B15,'1월'!$H$34:$H$145)</f>
        <v>0</v>
      </c>
      <c r="D15" s="296">
        <f>SUMIF('2월'!$D$34:$D$145,연간_항목별수입!$B15,'2월'!$H$34:$H$145)</f>
        <v>0</v>
      </c>
      <c r="E15" s="296">
        <f>SUMIF('3월'!$D$34:$D$145,연간_항목별수입!$B15,'3월'!$H$34:$H$145)</f>
        <v>0</v>
      </c>
      <c r="F15" s="296">
        <f>SUMIF('4월'!$D$34:$D$145,연간_항목별수입!$B15,'4월'!$H$34:$H$145)</f>
        <v>0</v>
      </c>
      <c r="G15" s="296">
        <f>SUMIF('5월'!$D$34:$D$145,연간_항목별수입!$B15,'5월'!$H$34:$H$145)</f>
        <v>0</v>
      </c>
      <c r="H15" s="296">
        <f>SUMIF('6월'!$D$34:$D$145,연간_항목별수입!$B15,'6월'!$H$34:$H$145)</f>
        <v>0</v>
      </c>
      <c r="I15" s="296">
        <f>SUMIF('7월'!$D$34:$D$145,연간_항목별수입!$B15,'7월'!$H$34:$H$145)</f>
        <v>0</v>
      </c>
      <c r="J15" s="296">
        <f>SUMIF('8월'!$D$34:$D$145,연간_항목별수입!$B15,'8월'!$H$34:$H$145)</f>
        <v>0</v>
      </c>
      <c r="K15" s="296">
        <f>SUMIF('9월'!$D$34:$D$145,연간_항목별수입!$B15,'9월'!$H$34:$H$145)</f>
        <v>0</v>
      </c>
      <c r="L15" s="296">
        <f>SUMIF('10월'!$D$34:$D$145,연간_항목별수입!$B15,'10월'!$H$34:$H$145)</f>
        <v>0</v>
      </c>
      <c r="M15" s="296">
        <f>SUMIF('11월'!$D$34:$D$145,연간_항목별수입!$B15,'11월'!$H$34:$H$145)</f>
        <v>0</v>
      </c>
      <c r="N15" s="296">
        <f>SUMIF('12월'!$D$34:$D$145,연간_항목별수입!$B15,'12월'!$H$34:$H$145)</f>
        <v>0</v>
      </c>
      <c r="O15" s="297">
        <f t="shared" si="0"/>
        <v>0</v>
      </c>
      <c r="P15" s="298">
        <f t="shared" si="1"/>
        <v>0</v>
      </c>
    </row>
    <row r="16" spans="1:18" ht="18" customHeight="1">
      <c r="B16" s="234" t="str">
        <f>IF(항목!C17="","",항목!C17)</f>
        <v/>
      </c>
      <c r="C16" s="296">
        <f>SUMIF('1월'!$D$34:$D$145,연간_항목별수입!$B16,'1월'!$H$34:$H$145)</f>
        <v>0</v>
      </c>
      <c r="D16" s="296">
        <f>SUMIF('2월'!$D$34:$D$145,연간_항목별수입!$B16,'2월'!$H$34:$H$145)</f>
        <v>0</v>
      </c>
      <c r="E16" s="296">
        <f>SUMIF('3월'!$D$34:$D$145,연간_항목별수입!$B16,'3월'!$H$34:$H$145)</f>
        <v>0</v>
      </c>
      <c r="F16" s="296">
        <f>SUMIF('4월'!$D$34:$D$145,연간_항목별수입!$B16,'4월'!$H$34:$H$145)</f>
        <v>0</v>
      </c>
      <c r="G16" s="296">
        <f>SUMIF('5월'!$D$34:$D$145,연간_항목별수입!$B16,'5월'!$H$34:$H$145)</f>
        <v>0</v>
      </c>
      <c r="H16" s="296">
        <f>SUMIF('6월'!$D$34:$D$145,연간_항목별수입!$B16,'6월'!$H$34:$H$145)</f>
        <v>0</v>
      </c>
      <c r="I16" s="296">
        <f>SUMIF('7월'!$D$34:$D$145,연간_항목별수입!$B16,'7월'!$H$34:$H$145)</f>
        <v>0</v>
      </c>
      <c r="J16" s="296">
        <f>SUMIF('8월'!$D$34:$D$145,연간_항목별수입!$B16,'8월'!$H$34:$H$145)</f>
        <v>0</v>
      </c>
      <c r="K16" s="296">
        <f>SUMIF('9월'!$D$34:$D$145,연간_항목별수입!$B16,'9월'!$H$34:$H$145)</f>
        <v>0</v>
      </c>
      <c r="L16" s="296">
        <f>SUMIF('10월'!$D$34:$D$145,연간_항목별수입!$B16,'10월'!$H$34:$H$145)</f>
        <v>0</v>
      </c>
      <c r="M16" s="296">
        <f>SUMIF('11월'!$D$34:$D$145,연간_항목별수입!$B16,'11월'!$H$34:$H$145)</f>
        <v>0</v>
      </c>
      <c r="N16" s="296">
        <f>SUMIF('12월'!$D$34:$D$145,연간_항목별수입!$B16,'12월'!$H$34:$H$145)</f>
        <v>0</v>
      </c>
      <c r="O16" s="297">
        <f t="shared" si="0"/>
        <v>0</v>
      </c>
      <c r="P16" s="298">
        <f t="shared" si="1"/>
        <v>0</v>
      </c>
    </row>
    <row r="17" spans="2:16" ht="18" customHeight="1" thickBot="1">
      <c r="B17" s="234" t="str">
        <f>IF(항목!C18="","",항목!C18)</f>
        <v/>
      </c>
      <c r="C17" s="296">
        <f>SUMIF('1월'!$D$34:$D$145,연간_항목별수입!$B17,'1월'!$H$34:$H$145)</f>
        <v>0</v>
      </c>
      <c r="D17" s="296">
        <f>SUMIF('2월'!$D$34:$D$145,연간_항목별수입!$B17,'2월'!$H$34:$H$145)</f>
        <v>0</v>
      </c>
      <c r="E17" s="296">
        <f>SUMIF('3월'!$D$34:$D$145,연간_항목별수입!$B17,'3월'!$H$34:$H$145)</f>
        <v>0</v>
      </c>
      <c r="F17" s="296">
        <f>SUMIF('4월'!$D$34:$D$145,연간_항목별수입!$B17,'4월'!$H$34:$H$145)</f>
        <v>0</v>
      </c>
      <c r="G17" s="296">
        <f>SUMIF('5월'!$D$34:$D$145,연간_항목별수입!$B17,'5월'!$H$34:$H$145)</f>
        <v>0</v>
      </c>
      <c r="H17" s="296">
        <f>SUMIF('6월'!$D$34:$D$145,연간_항목별수입!$B17,'6월'!$H$34:$H$145)</f>
        <v>0</v>
      </c>
      <c r="I17" s="296">
        <f>SUMIF('7월'!$D$34:$D$145,연간_항목별수입!$B17,'7월'!$H$34:$H$145)</f>
        <v>0</v>
      </c>
      <c r="J17" s="296">
        <f>SUMIF('8월'!$D$34:$D$145,연간_항목별수입!$B17,'8월'!$H$34:$H$145)</f>
        <v>0</v>
      </c>
      <c r="K17" s="296">
        <f>SUMIF('9월'!$D$34:$D$145,연간_항목별수입!$B17,'9월'!$H$34:$H$145)</f>
        <v>0</v>
      </c>
      <c r="L17" s="296">
        <f>SUMIF('10월'!$D$34:$D$145,연간_항목별수입!$B17,'10월'!$H$34:$H$145)</f>
        <v>0</v>
      </c>
      <c r="M17" s="296">
        <f>SUMIF('11월'!$D$34:$D$145,연간_항목별수입!$B17,'11월'!$H$34:$H$145)</f>
        <v>0</v>
      </c>
      <c r="N17" s="296">
        <f>SUMIF('12월'!$D$34:$D$145,연간_항목별수입!$B17,'12월'!$H$34:$H$145)</f>
        <v>0</v>
      </c>
      <c r="O17" s="297">
        <f t="shared" si="0"/>
        <v>0</v>
      </c>
      <c r="P17" s="298">
        <f t="shared" si="1"/>
        <v>0</v>
      </c>
    </row>
    <row r="18" spans="2:16" ht="24.95" customHeight="1">
      <c r="B18" s="300" t="s">
        <v>106</v>
      </c>
      <c r="C18" s="301">
        <f>SUMIF($B$4:$B$17,"*급여*",C4:C17)</f>
        <v>3500000</v>
      </c>
      <c r="D18" s="301">
        <f>SUMIF($B$4:$B$17,"*사업*",D4:D17)</f>
        <v>0</v>
      </c>
      <c r="E18" s="301">
        <f t="shared" ref="E18:N18" si="2">SUMIF($B$4:$B$17,"*사업*",E4:E17)</f>
        <v>0</v>
      </c>
      <c r="F18" s="301">
        <f t="shared" si="2"/>
        <v>0</v>
      </c>
      <c r="G18" s="301">
        <f t="shared" si="2"/>
        <v>0</v>
      </c>
      <c r="H18" s="301">
        <f t="shared" si="2"/>
        <v>0</v>
      </c>
      <c r="I18" s="301">
        <f t="shared" si="2"/>
        <v>0</v>
      </c>
      <c r="J18" s="301">
        <f t="shared" si="2"/>
        <v>0</v>
      </c>
      <c r="K18" s="301">
        <f t="shared" si="2"/>
        <v>0</v>
      </c>
      <c r="L18" s="301">
        <f t="shared" si="2"/>
        <v>0</v>
      </c>
      <c r="M18" s="301">
        <f t="shared" si="2"/>
        <v>0</v>
      </c>
      <c r="N18" s="301">
        <f t="shared" si="2"/>
        <v>0</v>
      </c>
      <c r="O18" s="302">
        <f t="shared" ref="O18:O19" si="3">SUM(C18:N18)</f>
        <v>3500000</v>
      </c>
      <c r="P18" s="303">
        <f>O18/12</f>
        <v>291666.66666666669</v>
      </c>
    </row>
    <row r="19" spans="2:16" ht="24.95" customHeight="1" thickBot="1">
      <c r="B19" s="333" t="s">
        <v>107</v>
      </c>
      <c r="C19" s="334">
        <f>C20-C18</f>
        <v>15000</v>
      </c>
      <c r="D19" s="334">
        <f t="shared" ref="D19:N19" si="4">D20-D18</f>
        <v>0</v>
      </c>
      <c r="E19" s="334">
        <f t="shared" si="4"/>
        <v>0</v>
      </c>
      <c r="F19" s="334">
        <f t="shared" si="4"/>
        <v>0</v>
      </c>
      <c r="G19" s="334">
        <f t="shared" si="4"/>
        <v>0</v>
      </c>
      <c r="H19" s="334">
        <f t="shared" si="4"/>
        <v>0</v>
      </c>
      <c r="I19" s="334">
        <f t="shared" si="4"/>
        <v>0</v>
      </c>
      <c r="J19" s="334">
        <f t="shared" si="4"/>
        <v>0</v>
      </c>
      <c r="K19" s="334">
        <f t="shared" si="4"/>
        <v>0</v>
      </c>
      <c r="L19" s="334">
        <f t="shared" si="4"/>
        <v>0</v>
      </c>
      <c r="M19" s="334">
        <f t="shared" si="4"/>
        <v>0</v>
      </c>
      <c r="N19" s="334">
        <f t="shared" si="4"/>
        <v>0</v>
      </c>
      <c r="O19" s="310">
        <f t="shared" si="3"/>
        <v>15000</v>
      </c>
      <c r="P19" s="311">
        <f>O19/12</f>
        <v>1250</v>
      </c>
    </row>
    <row r="20" spans="2:16" ht="24.95" customHeight="1" thickBot="1">
      <c r="B20" s="335" t="s">
        <v>70</v>
      </c>
      <c r="C20" s="336">
        <f t="shared" ref="C20:N20" si="5">SUM(C4:C11)</f>
        <v>3515000</v>
      </c>
      <c r="D20" s="337">
        <f t="shared" si="5"/>
        <v>0</v>
      </c>
      <c r="E20" s="337">
        <f t="shared" si="5"/>
        <v>0</v>
      </c>
      <c r="F20" s="337">
        <f t="shared" si="5"/>
        <v>0</v>
      </c>
      <c r="G20" s="337">
        <f t="shared" si="5"/>
        <v>0</v>
      </c>
      <c r="H20" s="337">
        <f t="shared" si="5"/>
        <v>0</v>
      </c>
      <c r="I20" s="337">
        <f t="shared" si="5"/>
        <v>0</v>
      </c>
      <c r="J20" s="337">
        <f t="shared" si="5"/>
        <v>0</v>
      </c>
      <c r="K20" s="337">
        <f t="shared" si="5"/>
        <v>0</v>
      </c>
      <c r="L20" s="337">
        <f t="shared" si="5"/>
        <v>0</v>
      </c>
      <c r="M20" s="337">
        <f t="shared" si="5"/>
        <v>0</v>
      </c>
      <c r="N20" s="332">
        <f t="shared" si="5"/>
        <v>0</v>
      </c>
      <c r="O20" s="338">
        <f>SUM(C20:N20)</f>
        <v>3515000</v>
      </c>
      <c r="P20" s="339">
        <f>O20/12</f>
        <v>292916.66666666669</v>
      </c>
    </row>
    <row r="21" spans="2:16" ht="24.95" customHeight="1">
      <c r="B21" s="300" t="s">
        <v>108</v>
      </c>
      <c r="C21" s="340">
        <f t="shared" ref="C21:O21" si="6">IF(C18&gt;0,C18/C20,"")</f>
        <v>0.99573257467994314</v>
      </c>
      <c r="D21" s="317" t="str">
        <f t="shared" si="6"/>
        <v/>
      </c>
      <c r="E21" s="317" t="str">
        <f t="shared" si="6"/>
        <v/>
      </c>
      <c r="F21" s="317" t="str">
        <f t="shared" si="6"/>
        <v/>
      </c>
      <c r="G21" s="317" t="str">
        <f t="shared" si="6"/>
        <v/>
      </c>
      <c r="H21" s="317" t="str">
        <f t="shared" si="6"/>
        <v/>
      </c>
      <c r="I21" s="317" t="str">
        <f t="shared" si="6"/>
        <v/>
      </c>
      <c r="J21" s="317" t="str">
        <f t="shared" si="6"/>
        <v/>
      </c>
      <c r="K21" s="317" t="str">
        <f t="shared" si="6"/>
        <v/>
      </c>
      <c r="L21" s="317" t="str">
        <f t="shared" si="6"/>
        <v/>
      </c>
      <c r="M21" s="317" t="str">
        <f t="shared" si="6"/>
        <v/>
      </c>
      <c r="N21" s="270" t="str">
        <f t="shared" si="6"/>
        <v/>
      </c>
      <c r="O21" s="341">
        <f t="shared" si="6"/>
        <v>0.99573257467994314</v>
      </c>
      <c r="P21" s="303"/>
    </row>
    <row r="22" spans="2:16" ht="24.95" customHeight="1" thickBot="1">
      <c r="B22" s="333" t="s">
        <v>109</v>
      </c>
      <c r="C22" s="342">
        <f t="shared" ref="C22:O22" si="7">IF(C19&gt;0,C19/C20,"")</f>
        <v>4.2674253200568994E-3</v>
      </c>
      <c r="D22" s="323" t="str">
        <f t="shared" si="7"/>
        <v/>
      </c>
      <c r="E22" s="323" t="str">
        <f t="shared" si="7"/>
        <v/>
      </c>
      <c r="F22" s="323" t="str">
        <f t="shared" si="7"/>
        <v/>
      </c>
      <c r="G22" s="323" t="str">
        <f t="shared" si="7"/>
        <v/>
      </c>
      <c r="H22" s="323" t="str">
        <f t="shared" si="7"/>
        <v/>
      </c>
      <c r="I22" s="323" t="str">
        <f t="shared" si="7"/>
        <v/>
      </c>
      <c r="J22" s="323" t="str">
        <f t="shared" si="7"/>
        <v/>
      </c>
      <c r="K22" s="323" t="str">
        <f t="shared" si="7"/>
        <v/>
      </c>
      <c r="L22" s="323" t="str">
        <f t="shared" si="7"/>
        <v/>
      </c>
      <c r="M22" s="323" t="str">
        <f t="shared" si="7"/>
        <v/>
      </c>
      <c r="N22" s="272" t="str">
        <f t="shared" si="7"/>
        <v/>
      </c>
      <c r="O22" s="343">
        <f t="shared" si="7"/>
        <v>4.2674253200568994E-3</v>
      </c>
      <c r="P22" s="311"/>
    </row>
    <row r="23" spans="2:16" ht="24.95" customHeight="1" thickBot="1">
      <c r="B23" s="333" t="s">
        <v>4</v>
      </c>
      <c r="C23" s="342">
        <f>SUM(C21:C22)</f>
        <v>1</v>
      </c>
      <c r="D23" s="342">
        <f t="shared" ref="D23:O23" si="8">SUM(D21:D22)</f>
        <v>0</v>
      </c>
      <c r="E23" s="342">
        <f t="shared" si="8"/>
        <v>0</v>
      </c>
      <c r="F23" s="342">
        <f t="shared" si="8"/>
        <v>0</v>
      </c>
      <c r="G23" s="342">
        <f t="shared" si="8"/>
        <v>0</v>
      </c>
      <c r="H23" s="342">
        <f t="shared" si="8"/>
        <v>0</v>
      </c>
      <c r="I23" s="342">
        <f t="shared" si="8"/>
        <v>0</v>
      </c>
      <c r="J23" s="342">
        <f t="shared" si="8"/>
        <v>0</v>
      </c>
      <c r="K23" s="342">
        <f t="shared" si="8"/>
        <v>0</v>
      </c>
      <c r="L23" s="342">
        <f t="shared" si="8"/>
        <v>0</v>
      </c>
      <c r="M23" s="342">
        <f t="shared" si="8"/>
        <v>0</v>
      </c>
      <c r="N23" s="330">
        <f t="shared" si="8"/>
        <v>0</v>
      </c>
      <c r="O23" s="344">
        <f t="shared" si="8"/>
        <v>1</v>
      </c>
      <c r="P23" s="345"/>
    </row>
    <row r="24" spans="2:16" ht="16.5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ht="16.5" customHeight="1">
      <c r="B25" s="27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ht="16.5" customHeight="1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274"/>
      <c r="P26" s="274"/>
    </row>
    <row r="27" spans="2:16" ht="16.5" customHeight="1">
      <c r="B27" s="49"/>
      <c r="C27" s="552"/>
      <c r="D27" s="552"/>
      <c r="E27" s="552"/>
      <c r="F27" s="552"/>
      <c r="G27" s="552"/>
      <c r="H27" s="552"/>
      <c r="I27" s="552"/>
      <c r="J27" s="552"/>
      <c r="K27" s="552"/>
      <c r="L27" s="552"/>
      <c r="M27" s="552"/>
      <c r="N27" s="552"/>
      <c r="O27" s="623"/>
      <c r="P27" s="623"/>
    </row>
    <row r="28" spans="2:16" ht="16.5" customHeight="1">
      <c r="B28" s="49"/>
      <c r="C28" s="552"/>
      <c r="D28" s="552"/>
      <c r="E28" s="552"/>
      <c r="F28" s="552"/>
      <c r="G28" s="552"/>
      <c r="H28" s="552"/>
      <c r="I28" s="552"/>
      <c r="J28" s="552"/>
      <c r="K28" s="552"/>
      <c r="L28" s="552"/>
      <c r="M28" s="552"/>
      <c r="N28" s="552"/>
      <c r="O28" s="623"/>
      <c r="P28" s="623"/>
    </row>
    <row r="29" spans="2:16" ht="16.5" customHeight="1">
      <c r="B29" s="49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552"/>
      <c r="N29" s="552"/>
      <c r="O29" s="623"/>
      <c r="P29" s="623"/>
    </row>
    <row r="30" spans="2:16" ht="16.5" customHeight="1">
      <c r="B30" s="49"/>
      <c r="C30" s="552"/>
      <c r="D30" s="552"/>
      <c r="E30" s="552"/>
      <c r="F30" s="552"/>
      <c r="G30" s="552"/>
      <c r="H30" s="552"/>
      <c r="I30" s="552"/>
      <c r="J30" s="552"/>
      <c r="K30" s="552"/>
      <c r="L30" s="552"/>
      <c r="M30" s="552"/>
      <c r="N30" s="552"/>
      <c r="O30" s="623"/>
      <c r="P30" s="623"/>
    </row>
    <row r="31" spans="2:16" ht="16.5" customHeight="1">
      <c r="B31" s="49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552"/>
      <c r="N31" s="552"/>
      <c r="O31" s="623"/>
      <c r="P31" s="623"/>
    </row>
    <row r="32" spans="2:16" ht="16.5" customHeight="1">
      <c r="B32" s="49"/>
      <c r="C32" s="552"/>
      <c r="D32" s="552"/>
      <c r="E32" s="552"/>
      <c r="F32" s="552"/>
      <c r="G32" s="552"/>
      <c r="H32" s="552"/>
      <c r="I32" s="552"/>
      <c r="J32" s="552"/>
      <c r="K32" s="552"/>
      <c r="L32" s="552"/>
      <c r="M32" s="552"/>
      <c r="N32" s="552"/>
      <c r="O32" s="623"/>
      <c r="P32" s="623"/>
    </row>
    <row r="33" spans="2:16" ht="16.5" customHeight="1">
      <c r="B33" s="49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552"/>
      <c r="N33" s="552"/>
      <c r="O33" s="623"/>
      <c r="P33" s="623"/>
    </row>
    <row r="34" spans="2:16" ht="16.5" customHeight="1">
      <c r="B34" s="49"/>
      <c r="C34" s="552"/>
      <c r="D34" s="552"/>
      <c r="E34" s="552"/>
      <c r="F34" s="552"/>
      <c r="G34" s="552"/>
      <c r="H34" s="552"/>
      <c r="I34" s="552"/>
      <c r="J34" s="552"/>
      <c r="K34" s="552"/>
      <c r="L34" s="552"/>
      <c r="M34" s="552"/>
      <c r="N34" s="552"/>
      <c r="O34" s="623"/>
      <c r="P34" s="623"/>
    </row>
    <row r="35" spans="2:16" ht="16.5" customHeight="1">
      <c r="B35" s="49"/>
      <c r="C35" s="484"/>
      <c r="D35" s="484"/>
      <c r="E35" s="484"/>
      <c r="F35" s="484"/>
      <c r="G35" s="484"/>
      <c r="H35" s="484"/>
      <c r="I35" s="484"/>
      <c r="J35" s="484"/>
      <c r="K35" s="484"/>
      <c r="L35" s="484"/>
      <c r="M35" s="484"/>
      <c r="N35" s="484"/>
      <c r="O35" s="485"/>
      <c r="P35" s="485"/>
    </row>
    <row r="36" spans="2:16" ht="16.5" customHeight="1">
      <c r="B36" s="274"/>
      <c r="C36" s="48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6"/>
    </row>
    <row r="37" spans="2:16" ht="16.5" customHeight="1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ht="16.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 ht="16.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ht="16.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2:16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2:16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2:16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2:16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2:16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</sheetData>
  <mergeCells count="1">
    <mergeCell ref="B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7"/>
    <pageSetUpPr autoPageBreaks="0" fitToPage="1"/>
  </sheetPr>
  <dimension ref="A1:R32"/>
  <sheetViews>
    <sheetView showGridLines="0" zoomScaleNormal="100" workbookViewId="0">
      <selection activeCell="L34" sqref="L33:L34"/>
    </sheetView>
  </sheetViews>
  <sheetFormatPr defaultRowHeight="15"/>
  <cols>
    <col min="1" max="1" width="4.5703125" customWidth="1"/>
    <col min="2" max="2" width="12.5703125" customWidth="1"/>
    <col min="3" max="16" width="10.5703125" customWidth="1"/>
    <col min="17" max="17" width="4.5703125" customWidth="1"/>
    <col min="18" max="18" width="10.85546875" bestFit="1" customWidth="1"/>
  </cols>
  <sheetData>
    <row r="1" spans="1:17" ht="40.5" customHeight="1">
      <c r="A1" s="12"/>
      <c r="B1" s="905" t="s">
        <v>156</v>
      </c>
      <c r="C1" s="90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thickBot="1"/>
    <row r="3" spans="1:17" ht="30" customHeight="1" thickBot="1">
      <c r="B3" s="233"/>
      <c r="C3" s="31" t="s">
        <v>29</v>
      </c>
      <c r="D3" s="32" t="s">
        <v>32</v>
      </c>
      <c r="E3" s="32" t="s">
        <v>34</v>
      </c>
      <c r="F3" s="32" t="s">
        <v>36</v>
      </c>
      <c r="G3" s="32" t="s">
        <v>38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  <c r="N3" s="33" t="s">
        <v>46</v>
      </c>
      <c r="O3" s="295" t="s">
        <v>4</v>
      </c>
      <c r="P3" s="261" t="s">
        <v>47</v>
      </c>
    </row>
    <row r="4" spans="1:17" ht="18" customHeight="1">
      <c r="B4" s="234" t="str">
        <f>IF(항목!B4="","",항목!B4)</f>
        <v>계좌이체</v>
      </c>
      <c r="C4" s="296">
        <f>SUMIF('1월'!$K$58:$K$145,연간_카드별지출!$B4,'1월'!$R$58:$R$145)</f>
        <v>100000</v>
      </c>
      <c r="D4" s="296">
        <f>SUMIF('2월'!$K$58:$K$145,연간_카드별지출!$B4,'2월'!$R$58:$R$145)</f>
        <v>0</v>
      </c>
      <c r="E4" s="296">
        <f>SUMIF('3월'!$K$58:$K$145,연간_카드별지출!$B4,'3월'!$R$58:$R$145)</f>
        <v>0</v>
      </c>
      <c r="F4" s="296">
        <f>SUMIF('4월'!$K$58:$K$145,연간_카드별지출!$B4,'4월'!$R$58:$R$145)</f>
        <v>0</v>
      </c>
      <c r="G4" s="296">
        <f>SUMIF('5월'!$K$58:$K$145,연간_카드별지출!$B4,'5월'!$R$58:$R$145)</f>
        <v>0</v>
      </c>
      <c r="H4" s="296">
        <f>SUMIF('6월'!$K$58:$K$145,연간_카드별지출!$B4,'6월'!$R$58:$R$145)</f>
        <v>0</v>
      </c>
      <c r="I4" s="296">
        <f>SUMIF('7월'!$K$58:$K$145,연간_카드별지출!$B4,'7월'!$R$58:$R$145)</f>
        <v>0</v>
      </c>
      <c r="J4" s="296">
        <f>SUMIF('8월'!$K$58:$K$145,연간_카드별지출!$B4,'8월'!$R$58:$R$145)</f>
        <v>0</v>
      </c>
      <c r="K4" s="296">
        <f>SUMIF('9월'!$K$58:$K$145,연간_카드별지출!$B4,'9월'!$R$58:$R$145)</f>
        <v>0</v>
      </c>
      <c r="L4" s="296">
        <f>SUMIF('10월'!$K$58:$K$145,연간_카드별지출!$B4,'10월'!$R$58:$R$145)</f>
        <v>0</v>
      </c>
      <c r="M4" s="296">
        <f>SUMIF('11월'!$K$58:$K$145,연간_카드별지출!$B4,'11월'!$R$58:$R$145)</f>
        <v>0</v>
      </c>
      <c r="N4" s="296">
        <f>SUMIF('12월'!$K$58:$K$145,연간_카드별지출!$B4,'12월'!$R$58:$R$145)</f>
        <v>0</v>
      </c>
      <c r="O4" s="297">
        <f>SUM(C4:N4)</f>
        <v>100000</v>
      </c>
      <c r="P4" s="298">
        <f>O4/12</f>
        <v>8333.3333333333339</v>
      </c>
    </row>
    <row r="5" spans="1:17" ht="18" customHeight="1">
      <c r="B5" s="234" t="str">
        <f>IF(항목!B5="","",항목!B5)</f>
        <v>현금</v>
      </c>
      <c r="C5" s="296">
        <f>SUMIF('1월'!$K$58:$K$145,연간_카드별지출!$B5,'1월'!$R$58:$R$145)</f>
        <v>762000</v>
      </c>
      <c r="D5" s="296">
        <f>SUMIF('2월'!$K$58:$K$145,연간_카드별지출!$B5,'2월'!$R$58:$R$145)</f>
        <v>0</v>
      </c>
      <c r="E5" s="296">
        <f>SUMIF('3월'!$K$58:$K$145,연간_카드별지출!$B5,'3월'!$R$58:$R$145)</f>
        <v>0</v>
      </c>
      <c r="F5" s="296">
        <f>SUMIF('4월'!$K$58:$K$145,연간_카드별지출!$B5,'4월'!$R$58:$R$145)</f>
        <v>0</v>
      </c>
      <c r="G5" s="296">
        <f>SUMIF('5월'!$K$58:$K$145,연간_카드별지출!$B5,'5월'!$R$58:$R$145)</f>
        <v>0</v>
      </c>
      <c r="H5" s="296">
        <f>SUMIF('6월'!$K$58:$K$145,연간_카드별지출!$B5,'6월'!$R$58:$R$145)</f>
        <v>0</v>
      </c>
      <c r="I5" s="296">
        <f>SUMIF('7월'!$K$58:$K$145,연간_카드별지출!$B5,'7월'!$R$58:$R$145)</f>
        <v>0</v>
      </c>
      <c r="J5" s="296">
        <f>SUMIF('8월'!$K$58:$K$145,연간_카드별지출!$B5,'8월'!$R$58:$R$145)</f>
        <v>0</v>
      </c>
      <c r="K5" s="296">
        <f>SUMIF('9월'!$K$58:$K$145,연간_카드별지출!$B5,'9월'!$R$58:$R$145)</f>
        <v>0</v>
      </c>
      <c r="L5" s="296">
        <f>SUMIF('10월'!$K$58:$K$145,연간_카드별지출!$B5,'10월'!$R$58:$R$145)</f>
        <v>0</v>
      </c>
      <c r="M5" s="296">
        <f>SUMIF('11월'!$K$58:$K$145,연간_카드별지출!$B5,'11월'!$R$58:$R$145)</f>
        <v>0</v>
      </c>
      <c r="N5" s="296">
        <f>SUMIF('12월'!$K$58:$K$145,연간_카드별지출!$B5,'12월'!$R$58:$R$145)</f>
        <v>0</v>
      </c>
      <c r="O5" s="297">
        <f t="shared" ref="O5:O19" si="0">SUM(C5:N5)</f>
        <v>762000</v>
      </c>
      <c r="P5" s="298">
        <f t="shared" ref="P5:P19" si="1">O5/12</f>
        <v>63500</v>
      </c>
    </row>
    <row r="6" spans="1:17" ht="18" customHeight="1">
      <c r="B6" s="234" t="str">
        <f>IF(항목!B6="","",항목!B6)</f>
        <v>00신용</v>
      </c>
      <c r="C6" s="296">
        <f>SUMIF('1월'!$K$58:$K$145,연간_카드별지출!$B6,'1월'!$R$58:$R$145)</f>
        <v>79400</v>
      </c>
      <c r="D6" s="296">
        <f>SUMIF('2월'!$K$58:$K$145,연간_카드별지출!$B6,'2월'!$R$58:$R$145)</f>
        <v>0</v>
      </c>
      <c r="E6" s="296">
        <f>SUMIF('3월'!$K$58:$K$145,연간_카드별지출!$B6,'3월'!$R$58:$R$145)</f>
        <v>0</v>
      </c>
      <c r="F6" s="296">
        <f>SUMIF('4월'!$K$58:$K$145,연간_카드별지출!$B6,'4월'!$R$58:$R$145)</f>
        <v>0</v>
      </c>
      <c r="G6" s="296">
        <f>SUMIF('5월'!$K$58:$K$145,연간_카드별지출!$B6,'5월'!$R$58:$R$145)</f>
        <v>0</v>
      </c>
      <c r="H6" s="296">
        <f>SUMIF('6월'!$K$58:$K$145,연간_카드별지출!$B6,'6월'!$R$58:$R$145)</f>
        <v>0</v>
      </c>
      <c r="I6" s="296">
        <f>SUMIF('7월'!$K$58:$K$145,연간_카드별지출!$B6,'7월'!$R$58:$R$145)</f>
        <v>0</v>
      </c>
      <c r="J6" s="296">
        <f>SUMIF('8월'!$K$58:$K$145,연간_카드별지출!$B6,'8월'!$R$58:$R$145)</f>
        <v>0</v>
      </c>
      <c r="K6" s="296">
        <f>SUMIF('9월'!$K$58:$K$145,연간_카드별지출!$B6,'9월'!$R$58:$R$145)</f>
        <v>0</v>
      </c>
      <c r="L6" s="296">
        <f>SUMIF('10월'!$K$58:$K$145,연간_카드별지출!$B6,'10월'!$R$58:$R$145)</f>
        <v>0</v>
      </c>
      <c r="M6" s="296">
        <f>SUMIF('11월'!$K$58:$K$145,연간_카드별지출!$B6,'11월'!$R$58:$R$145)</f>
        <v>0</v>
      </c>
      <c r="N6" s="296">
        <f>SUMIF('12월'!$K$58:$K$145,연간_카드별지출!$B6,'12월'!$R$58:$R$145)</f>
        <v>0</v>
      </c>
      <c r="O6" s="297">
        <f t="shared" si="0"/>
        <v>79400</v>
      </c>
      <c r="P6" s="298">
        <f t="shared" si="1"/>
        <v>6616.666666666667</v>
      </c>
    </row>
    <row r="7" spans="1:17" ht="18" customHeight="1">
      <c r="B7" s="234" t="str">
        <f>IF(항목!B7="","",항목!B7)</f>
        <v>00체크</v>
      </c>
      <c r="C7" s="296">
        <f>SUMIF('1월'!$K$58:$K$145,연간_카드별지출!$B7,'1월'!$R$58:$R$145)</f>
        <v>3700</v>
      </c>
      <c r="D7" s="296">
        <f>SUMIF('2월'!$K$58:$K$145,연간_카드별지출!$B7,'2월'!$R$58:$R$145)</f>
        <v>0</v>
      </c>
      <c r="E7" s="296">
        <f>SUMIF('3월'!$K$58:$K$145,연간_카드별지출!$B7,'3월'!$R$58:$R$145)</f>
        <v>0</v>
      </c>
      <c r="F7" s="296">
        <f>SUMIF('4월'!$K$58:$K$145,연간_카드별지출!$B7,'4월'!$R$58:$R$145)</f>
        <v>0</v>
      </c>
      <c r="G7" s="296">
        <f>SUMIF('5월'!$K$58:$K$145,연간_카드별지출!$B7,'5월'!$R$58:$R$145)</f>
        <v>0</v>
      </c>
      <c r="H7" s="296">
        <f>SUMIF('6월'!$K$58:$K$145,연간_카드별지출!$B7,'6월'!$R$58:$R$145)</f>
        <v>0</v>
      </c>
      <c r="I7" s="296">
        <f>SUMIF('7월'!$K$58:$K$145,연간_카드별지출!$B7,'7월'!$R$58:$R$145)</f>
        <v>0</v>
      </c>
      <c r="J7" s="296">
        <f>SUMIF('8월'!$K$58:$K$145,연간_카드별지출!$B7,'8월'!$R$58:$R$145)</f>
        <v>0</v>
      </c>
      <c r="K7" s="296">
        <f>SUMIF('9월'!$K$58:$K$145,연간_카드별지출!$B7,'9월'!$R$58:$R$145)</f>
        <v>0</v>
      </c>
      <c r="L7" s="296">
        <f>SUMIF('10월'!$K$58:$K$145,연간_카드별지출!$B7,'10월'!$R$58:$R$145)</f>
        <v>0</v>
      </c>
      <c r="M7" s="296">
        <f>SUMIF('11월'!$K$58:$K$145,연간_카드별지출!$B7,'11월'!$R$58:$R$145)</f>
        <v>0</v>
      </c>
      <c r="N7" s="296">
        <f>SUMIF('12월'!$K$58:$K$145,연간_카드별지출!$B7,'12월'!$R$58:$R$145)</f>
        <v>0</v>
      </c>
      <c r="O7" s="297">
        <f t="shared" si="0"/>
        <v>3700</v>
      </c>
      <c r="P7" s="298">
        <f t="shared" si="1"/>
        <v>308.33333333333331</v>
      </c>
    </row>
    <row r="8" spans="1:17" ht="18" customHeight="1">
      <c r="B8" s="234" t="str">
        <f>IF(항목!B8="","",항목!B8)</f>
        <v/>
      </c>
      <c r="C8" s="296">
        <f>SUMIF('1월'!$K$58:$K$145,연간_카드별지출!$B8,'1월'!$R$58:$R$145)</f>
        <v>0</v>
      </c>
      <c r="D8" s="296">
        <f>SUMIF('2월'!$K$58:$K$145,연간_카드별지출!$B8,'2월'!$R$58:$R$145)</f>
        <v>0</v>
      </c>
      <c r="E8" s="296">
        <f>SUMIF('3월'!$K$58:$K$145,연간_카드별지출!$B8,'3월'!$R$58:$R$145)</f>
        <v>0</v>
      </c>
      <c r="F8" s="296">
        <f>SUMIF('4월'!$K$58:$K$145,연간_카드별지출!$B8,'4월'!$R$58:$R$145)</f>
        <v>0</v>
      </c>
      <c r="G8" s="296">
        <f>SUMIF('5월'!$K$58:$K$145,연간_카드별지출!$B8,'5월'!$R$58:$R$145)</f>
        <v>0</v>
      </c>
      <c r="H8" s="296">
        <f>SUMIF('6월'!$K$58:$K$145,연간_카드별지출!$B8,'6월'!$R$58:$R$145)</f>
        <v>0</v>
      </c>
      <c r="I8" s="296">
        <f>SUMIF('7월'!$K$58:$K$145,연간_카드별지출!$B8,'7월'!$R$58:$R$145)</f>
        <v>0</v>
      </c>
      <c r="J8" s="296">
        <f>SUMIF('8월'!$K$58:$K$145,연간_카드별지출!$B8,'8월'!$R$58:$R$145)</f>
        <v>0</v>
      </c>
      <c r="K8" s="296">
        <f>SUMIF('9월'!$K$58:$K$145,연간_카드별지출!$B8,'9월'!$R$58:$R$145)</f>
        <v>0</v>
      </c>
      <c r="L8" s="296">
        <f>SUMIF('10월'!$K$58:$K$145,연간_카드별지출!$B8,'10월'!$R$58:$R$145)</f>
        <v>0</v>
      </c>
      <c r="M8" s="296">
        <f>SUMIF('11월'!$K$58:$K$145,연간_카드별지출!$B8,'11월'!$R$58:$R$145)</f>
        <v>0</v>
      </c>
      <c r="N8" s="296">
        <f>SUMIF('12월'!$K$58:$K$145,연간_카드별지출!$B8,'12월'!$R$58:$R$145)</f>
        <v>0</v>
      </c>
      <c r="O8" s="297">
        <f t="shared" si="0"/>
        <v>0</v>
      </c>
      <c r="P8" s="298">
        <f t="shared" si="1"/>
        <v>0</v>
      </c>
    </row>
    <row r="9" spans="1:17" ht="18" customHeight="1">
      <c r="B9" s="234" t="str">
        <f>IF(항목!B9="","",항목!B9)</f>
        <v/>
      </c>
      <c r="C9" s="296">
        <f>SUMIF('1월'!$K$58:$K$145,연간_카드별지출!$B9,'1월'!$R$58:$R$145)</f>
        <v>0</v>
      </c>
      <c r="D9" s="296">
        <f>SUMIF('2월'!$K$58:$K$145,연간_카드별지출!$B9,'2월'!$R$58:$R$145)</f>
        <v>0</v>
      </c>
      <c r="E9" s="296">
        <f>SUMIF('3월'!$K$58:$K$145,연간_카드별지출!$B9,'3월'!$R$58:$R$145)</f>
        <v>0</v>
      </c>
      <c r="F9" s="296">
        <f>SUMIF('4월'!$K$58:$K$145,연간_카드별지출!$B9,'4월'!$R$58:$R$145)</f>
        <v>0</v>
      </c>
      <c r="G9" s="296">
        <f>SUMIF('5월'!$K$58:$K$145,연간_카드별지출!$B9,'5월'!$R$58:$R$145)</f>
        <v>0</v>
      </c>
      <c r="H9" s="296">
        <f>SUMIF('6월'!$K$58:$K$145,연간_카드별지출!$B9,'6월'!$R$58:$R$145)</f>
        <v>0</v>
      </c>
      <c r="I9" s="296">
        <f>SUMIF('7월'!$K$58:$K$145,연간_카드별지출!$B9,'7월'!$R$58:$R$145)</f>
        <v>0</v>
      </c>
      <c r="J9" s="296">
        <f>SUMIF('8월'!$K$58:$K$145,연간_카드별지출!$B9,'8월'!$R$58:$R$145)</f>
        <v>0</v>
      </c>
      <c r="K9" s="296">
        <f>SUMIF('9월'!$K$58:$K$145,연간_카드별지출!$B9,'9월'!$R$58:$R$145)</f>
        <v>0</v>
      </c>
      <c r="L9" s="296">
        <f>SUMIF('10월'!$K$58:$K$145,연간_카드별지출!$B9,'10월'!$R$58:$R$145)</f>
        <v>0</v>
      </c>
      <c r="M9" s="296">
        <f>SUMIF('11월'!$K$58:$K$145,연간_카드별지출!$B9,'11월'!$R$58:$R$145)</f>
        <v>0</v>
      </c>
      <c r="N9" s="296">
        <f>SUMIF('12월'!$K$58:$K$145,연간_카드별지출!$B9,'12월'!$R$58:$R$145)</f>
        <v>0</v>
      </c>
      <c r="O9" s="297">
        <f t="shared" si="0"/>
        <v>0</v>
      </c>
      <c r="P9" s="298">
        <f t="shared" si="1"/>
        <v>0</v>
      </c>
    </row>
    <row r="10" spans="1:17" ht="18" customHeight="1">
      <c r="B10" s="234" t="str">
        <f>IF(항목!B10="","",항목!B10)</f>
        <v/>
      </c>
      <c r="C10" s="296">
        <f>SUMIF('1월'!$K$58:$K$145,연간_카드별지출!$B10,'1월'!$R$58:$R$145)</f>
        <v>0</v>
      </c>
      <c r="D10" s="296">
        <f>SUMIF('2월'!$K$58:$K$145,연간_카드별지출!$B10,'2월'!$R$58:$R$145)</f>
        <v>0</v>
      </c>
      <c r="E10" s="296">
        <f>SUMIF('3월'!$K$58:$K$145,연간_카드별지출!$B10,'3월'!$R$58:$R$145)</f>
        <v>0</v>
      </c>
      <c r="F10" s="296">
        <f>SUMIF('4월'!$K$58:$K$145,연간_카드별지출!$B10,'4월'!$R$58:$R$145)</f>
        <v>0</v>
      </c>
      <c r="G10" s="296">
        <f>SUMIF('5월'!$K$58:$K$145,연간_카드별지출!$B10,'5월'!$R$58:$R$145)</f>
        <v>0</v>
      </c>
      <c r="H10" s="296">
        <f>SUMIF('6월'!$K$58:$K$145,연간_카드별지출!$B10,'6월'!$R$58:$R$145)</f>
        <v>0</v>
      </c>
      <c r="I10" s="296">
        <f>SUMIF('7월'!$K$58:$K$145,연간_카드별지출!$B10,'7월'!$R$58:$R$145)</f>
        <v>0</v>
      </c>
      <c r="J10" s="296">
        <f>SUMIF('8월'!$K$58:$K$145,연간_카드별지출!$B10,'8월'!$R$58:$R$145)</f>
        <v>0</v>
      </c>
      <c r="K10" s="296">
        <f>SUMIF('9월'!$K$58:$K$145,연간_카드별지출!$B10,'9월'!$R$58:$R$145)</f>
        <v>0</v>
      </c>
      <c r="L10" s="296">
        <f>SUMIF('10월'!$K$58:$K$145,연간_카드별지출!$B10,'10월'!$R$58:$R$145)</f>
        <v>0</v>
      </c>
      <c r="M10" s="296">
        <f>SUMIF('11월'!$K$58:$K$145,연간_카드별지출!$B10,'11월'!$R$58:$R$145)</f>
        <v>0</v>
      </c>
      <c r="N10" s="296">
        <f>SUMIF('12월'!$K$58:$K$145,연간_카드별지출!$B10,'12월'!$R$58:$R$145)</f>
        <v>0</v>
      </c>
      <c r="O10" s="297">
        <f t="shared" si="0"/>
        <v>0</v>
      </c>
      <c r="P10" s="298">
        <f t="shared" si="1"/>
        <v>0</v>
      </c>
    </row>
    <row r="11" spans="1:17" ht="18" customHeight="1">
      <c r="B11" s="234" t="str">
        <f>IF(항목!B11="","",항목!B11)</f>
        <v/>
      </c>
      <c r="C11" s="296">
        <f>SUMIF('1월'!$K$58:$K$145,연간_카드별지출!$B11,'1월'!$R$58:$R$145)</f>
        <v>0</v>
      </c>
      <c r="D11" s="296">
        <f>SUMIF('2월'!$K$58:$K$145,연간_카드별지출!$B11,'2월'!$R$58:$R$145)</f>
        <v>0</v>
      </c>
      <c r="E11" s="296">
        <f>SUMIF('3월'!$K$58:$K$145,연간_카드별지출!$B11,'3월'!$R$58:$R$145)</f>
        <v>0</v>
      </c>
      <c r="F11" s="296">
        <f>SUMIF('4월'!$K$58:$K$145,연간_카드별지출!$B11,'4월'!$R$58:$R$145)</f>
        <v>0</v>
      </c>
      <c r="G11" s="296">
        <f>SUMIF('5월'!$K$58:$K$145,연간_카드별지출!$B11,'5월'!$R$58:$R$145)</f>
        <v>0</v>
      </c>
      <c r="H11" s="296">
        <f>SUMIF('6월'!$K$58:$K$145,연간_카드별지출!$B11,'6월'!$R$58:$R$145)</f>
        <v>0</v>
      </c>
      <c r="I11" s="296">
        <f>SUMIF('7월'!$K$58:$K$145,연간_카드별지출!$B11,'7월'!$R$58:$R$145)</f>
        <v>0</v>
      </c>
      <c r="J11" s="296">
        <f>SUMIF('8월'!$K$58:$K$145,연간_카드별지출!$B11,'8월'!$R$58:$R$145)</f>
        <v>0</v>
      </c>
      <c r="K11" s="296">
        <f>SUMIF('9월'!$K$58:$K$145,연간_카드별지출!$B11,'9월'!$R$58:$R$145)</f>
        <v>0</v>
      </c>
      <c r="L11" s="296">
        <f>SUMIF('10월'!$K$58:$K$145,연간_카드별지출!$B11,'10월'!$R$58:$R$145)</f>
        <v>0</v>
      </c>
      <c r="M11" s="296">
        <f>SUMIF('11월'!$K$58:$K$145,연간_카드별지출!$B11,'11월'!$R$58:$R$145)</f>
        <v>0</v>
      </c>
      <c r="N11" s="296">
        <f>SUMIF('12월'!$K$58:$K$145,연간_카드별지출!$B11,'12월'!$R$58:$R$145)</f>
        <v>0</v>
      </c>
      <c r="O11" s="297">
        <f t="shared" si="0"/>
        <v>0</v>
      </c>
      <c r="P11" s="298">
        <f t="shared" si="1"/>
        <v>0</v>
      </c>
    </row>
    <row r="12" spans="1:17" ht="18" customHeight="1">
      <c r="B12" s="234" t="str">
        <f>IF(항목!B12="","",항목!B12)</f>
        <v/>
      </c>
      <c r="C12" s="296">
        <f>SUMIF('1월'!$K$58:$K$145,연간_카드별지출!$B12,'1월'!$R$58:$R$145)</f>
        <v>0</v>
      </c>
      <c r="D12" s="296">
        <f>SUMIF('2월'!$K$58:$K$145,연간_카드별지출!$B12,'2월'!$R$58:$R$145)</f>
        <v>0</v>
      </c>
      <c r="E12" s="296">
        <f>SUMIF('3월'!$K$58:$K$145,연간_카드별지출!$B12,'3월'!$R$58:$R$145)</f>
        <v>0</v>
      </c>
      <c r="F12" s="296">
        <f>SUMIF('4월'!$K$58:$K$145,연간_카드별지출!$B12,'4월'!$R$58:$R$145)</f>
        <v>0</v>
      </c>
      <c r="G12" s="296">
        <f>SUMIF('5월'!$K$58:$K$145,연간_카드별지출!$B12,'5월'!$R$58:$R$145)</f>
        <v>0</v>
      </c>
      <c r="H12" s="296">
        <f>SUMIF('6월'!$K$58:$K$145,연간_카드별지출!$B12,'6월'!$R$58:$R$145)</f>
        <v>0</v>
      </c>
      <c r="I12" s="296">
        <f>SUMIF('7월'!$K$58:$K$145,연간_카드별지출!$B12,'7월'!$R$58:$R$145)</f>
        <v>0</v>
      </c>
      <c r="J12" s="296">
        <f>SUMIF('8월'!$K$58:$K$145,연간_카드별지출!$B12,'8월'!$R$58:$R$145)</f>
        <v>0</v>
      </c>
      <c r="K12" s="296">
        <f>SUMIF('9월'!$K$58:$K$145,연간_카드별지출!$B12,'9월'!$R$58:$R$145)</f>
        <v>0</v>
      </c>
      <c r="L12" s="296">
        <f>SUMIF('10월'!$K$58:$K$145,연간_카드별지출!$B12,'10월'!$R$58:$R$145)</f>
        <v>0</v>
      </c>
      <c r="M12" s="296">
        <f>SUMIF('11월'!$K$58:$K$145,연간_카드별지출!$B12,'11월'!$R$58:$R$145)</f>
        <v>0</v>
      </c>
      <c r="N12" s="296">
        <f>SUMIF('12월'!$K$58:$K$145,연간_카드별지출!$B12,'12월'!$R$58:$R$145)</f>
        <v>0</v>
      </c>
      <c r="O12" s="297">
        <f t="shared" si="0"/>
        <v>0</v>
      </c>
      <c r="P12" s="298">
        <f t="shared" si="1"/>
        <v>0</v>
      </c>
    </row>
    <row r="13" spans="1:17" ht="18" customHeight="1">
      <c r="B13" s="234" t="str">
        <f>IF(항목!B13="","",항목!B13)</f>
        <v/>
      </c>
      <c r="C13" s="296">
        <f>SUMIF('1월'!$K$58:$K$145,연간_카드별지출!$B13,'1월'!$R$58:$R$145)</f>
        <v>0</v>
      </c>
      <c r="D13" s="296">
        <f>SUMIF('2월'!$K$58:$K$145,연간_카드별지출!$B13,'2월'!$R$58:$R$145)</f>
        <v>0</v>
      </c>
      <c r="E13" s="296">
        <f>SUMIF('3월'!$K$58:$K$145,연간_카드별지출!$B13,'3월'!$R$58:$R$145)</f>
        <v>0</v>
      </c>
      <c r="F13" s="296">
        <f>SUMIF('4월'!$K$58:$K$145,연간_카드별지출!$B13,'4월'!$R$58:$R$145)</f>
        <v>0</v>
      </c>
      <c r="G13" s="296">
        <f>SUMIF('5월'!$K$58:$K$145,연간_카드별지출!$B13,'5월'!$R$58:$R$145)</f>
        <v>0</v>
      </c>
      <c r="H13" s="296">
        <f>SUMIF('6월'!$K$58:$K$145,연간_카드별지출!$B13,'6월'!$R$58:$R$145)</f>
        <v>0</v>
      </c>
      <c r="I13" s="296">
        <f>SUMIF('7월'!$K$58:$K$145,연간_카드별지출!$B13,'7월'!$R$58:$R$145)</f>
        <v>0</v>
      </c>
      <c r="J13" s="296">
        <f>SUMIF('8월'!$K$58:$K$145,연간_카드별지출!$B13,'8월'!$R$58:$R$145)</f>
        <v>0</v>
      </c>
      <c r="K13" s="296">
        <f>SUMIF('9월'!$K$58:$K$145,연간_카드별지출!$B13,'9월'!$R$58:$R$145)</f>
        <v>0</v>
      </c>
      <c r="L13" s="296">
        <f>SUMIF('10월'!$K$58:$K$145,연간_카드별지출!$B13,'10월'!$R$58:$R$145)</f>
        <v>0</v>
      </c>
      <c r="M13" s="296">
        <f>SUMIF('11월'!$K$58:$K$145,연간_카드별지출!$B13,'11월'!$R$58:$R$145)</f>
        <v>0</v>
      </c>
      <c r="N13" s="296">
        <f>SUMIF('12월'!$K$58:$K$145,연간_카드별지출!$B13,'12월'!$R$58:$R$145)</f>
        <v>0</v>
      </c>
      <c r="O13" s="297">
        <f t="shared" si="0"/>
        <v>0</v>
      </c>
      <c r="P13" s="298">
        <f t="shared" si="1"/>
        <v>0</v>
      </c>
    </row>
    <row r="14" spans="1:17" ht="18" customHeight="1">
      <c r="B14" s="234" t="str">
        <f>IF(항목!B14="","",항목!B14)</f>
        <v/>
      </c>
      <c r="C14" s="296">
        <f>SUMIF('1월'!$K$58:$K$145,연간_카드별지출!$B14,'1월'!$R$58:$R$145)</f>
        <v>0</v>
      </c>
      <c r="D14" s="296">
        <f>SUMIF('2월'!$K$58:$K$145,연간_카드별지출!$B14,'2월'!$R$58:$R$145)</f>
        <v>0</v>
      </c>
      <c r="E14" s="296">
        <f>SUMIF('3월'!$K$58:$K$145,연간_카드별지출!$B14,'3월'!$R$58:$R$145)</f>
        <v>0</v>
      </c>
      <c r="F14" s="296">
        <f>SUMIF('4월'!$K$58:$K$145,연간_카드별지출!$B14,'4월'!$R$58:$R$145)</f>
        <v>0</v>
      </c>
      <c r="G14" s="296">
        <f>SUMIF('5월'!$K$58:$K$145,연간_카드별지출!$B14,'5월'!$R$58:$R$145)</f>
        <v>0</v>
      </c>
      <c r="H14" s="296">
        <f>SUMIF('6월'!$K$58:$K$145,연간_카드별지출!$B14,'6월'!$R$58:$R$145)</f>
        <v>0</v>
      </c>
      <c r="I14" s="296">
        <f>SUMIF('7월'!$K$58:$K$145,연간_카드별지출!$B14,'7월'!$R$58:$R$145)</f>
        <v>0</v>
      </c>
      <c r="J14" s="296">
        <f>SUMIF('8월'!$K$58:$K$145,연간_카드별지출!$B14,'8월'!$R$58:$R$145)</f>
        <v>0</v>
      </c>
      <c r="K14" s="296">
        <f>SUMIF('9월'!$K$58:$K$145,연간_카드별지출!$B14,'9월'!$R$58:$R$145)</f>
        <v>0</v>
      </c>
      <c r="L14" s="296">
        <f>SUMIF('10월'!$K$58:$K$145,연간_카드별지출!$B14,'10월'!$R$58:$R$145)</f>
        <v>0</v>
      </c>
      <c r="M14" s="296">
        <f>SUMIF('11월'!$K$58:$K$145,연간_카드별지출!$B14,'11월'!$R$58:$R$145)</f>
        <v>0</v>
      </c>
      <c r="N14" s="296">
        <f>SUMIF('12월'!$K$58:$K$145,연간_카드별지출!$B14,'12월'!$R$58:$R$145)</f>
        <v>0</v>
      </c>
      <c r="O14" s="297">
        <f t="shared" si="0"/>
        <v>0</v>
      </c>
      <c r="P14" s="298">
        <f t="shared" si="1"/>
        <v>0</v>
      </c>
    </row>
    <row r="15" spans="1:17" ht="18" customHeight="1">
      <c r="B15" s="234" t="str">
        <f>IF(항목!B15="","",항목!B15)</f>
        <v/>
      </c>
      <c r="C15" s="296">
        <f>SUMIF('1월'!$K$58:$K$145,연간_카드별지출!$B15,'1월'!$R$58:$R$145)</f>
        <v>0</v>
      </c>
      <c r="D15" s="296">
        <f>SUMIF('2월'!$K$58:$K$145,연간_카드별지출!$B15,'2월'!$R$58:$R$145)</f>
        <v>0</v>
      </c>
      <c r="E15" s="296">
        <f>SUMIF('3월'!$K$58:$K$145,연간_카드별지출!$B15,'3월'!$R$58:$R$145)</f>
        <v>0</v>
      </c>
      <c r="F15" s="296">
        <f>SUMIF('4월'!$K$58:$K$145,연간_카드별지출!$B15,'4월'!$R$58:$R$145)</f>
        <v>0</v>
      </c>
      <c r="G15" s="296">
        <f>SUMIF('5월'!$K$58:$K$145,연간_카드별지출!$B15,'5월'!$R$58:$R$145)</f>
        <v>0</v>
      </c>
      <c r="H15" s="296">
        <f>SUMIF('6월'!$K$58:$K$145,연간_카드별지출!$B15,'6월'!$R$58:$R$145)</f>
        <v>0</v>
      </c>
      <c r="I15" s="296">
        <f>SUMIF('7월'!$K$58:$K$145,연간_카드별지출!$B15,'7월'!$R$58:$R$145)</f>
        <v>0</v>
      </c>
      <c r="J15" s="296">
        <f>SUMIF('8월'!$K$58:$K$145,연간_카드별지출!$B15,'8월'!$R$58:$R$145)</f>
        <v>0</v>
      </c>
      <c r="K15" s="296">
        <f>SUMIF('9월'!$K$58:$K$145,연간_카드별지출!$B15,'9월'!$R$58:$R$145)</f>
        <v>0</v>
      </c>
      <c r="L15" s="296">
        <f>SUMIF('10월'!$K$58:$K$145,연간_카드별지출!$B15,'10월'!$R$58:$R$145)</f>
        <v>0</v>
      </c>
      <c r="M15" s="296">
        <f>SUMIF('11월'!$K$58:$K$145,연간_카드별지출!$B15,'11월'!$R$58:$R$145)</f>
        <v>0</v>
      </c>
      <c r="N15" s="296">
        <f>SUMIF('12월'!$K$58:$K$145,연간_카드별지출!$B15,'12월'!$R$58:$R$145)</f>
        <v>0</v>
      </c>
      <c r="O15" s="297">
        <f t="shared" si="0"/>
        <v>0</v>
      </c>
      <c r="P15" s="298">
        <f t="shared" si="1"/>
        <v>0</v>
      </c>
    </row>
    <row r="16" spans="1:17" ht="18" customHeight="1" thickBot="1">
      <c r="B16" s="234" t="str">
        <f>IF(항목!B16="","",항목!B16)</f>
        <v/>
      </c>
      <c r="C16" s="296">
        <f>SUMIF('1월'!$K$58:$K$145,연간_카드별지출!$B16,'1월'!$R$58:$R$145)</f>
        <v>0</v>
      </c>
      <c r="D16" s="296">
        <f>SUMIF('2월'!$K$58:$K$145,연간_카드별지출!$B16,'2월'!$R$58:$R$145)</f>
        <v>0</v>
      </c>
      <c r="E16" s="296">
        <f>SUMIF('3월'!$K$58:$K$145,연간_카드별지출!$B16,'3월'!$R$58:$R$145)</f>
        <v>0</v>
      </c>
      <c r="F16" s="296">
        <f>SUMIF('4월'!$K$58:$K$145,연간_카드별지출!$B16,'4월'!$R$58:$R$145)</f>
        <v>0</v>
      </c>
      <c r="G16" s="296">
        <f>SUMIF('5월'!$K$58:$K$145,연간_카드별지출!$B16,'5월'!$R$58:$R$145)</f>
        <v>0</v>
      </c>
      <c r="H16" s="296">
        <f>SUMIF('6월'!$K$58:$K$145,연간_카드별지출!$B16,'6월'!$R$58:$R$145)</f>
        <v>0</v>
      </c>
      <c r="I16" s="296">
        <f>SUMIF('7월'!$K$58:$K$145,연간_카드별지출!$B16,'7월'!$R$58:$R$145)</f>
        <v>0</v>
      </c>
      <c r="J16" s="296">
        <f>SUMIF('8월'!$K$58:$K$145,연간_카드별지출!$B16,'8월'!$R$58:$R$145)</f>
        <v>0</v>
      </c>
      <c r="K16" s="296">
        <f>SUMIF('9월'!$K$58:$K$145,연간_카드별지출!$B16,'9월'!$R$58:$R$145)</f>
        <v>0</v>
      </c>
      <c r="L16" s="296">
        <f>SUMIF('10월'!$K$58:$K$145,연간_카드별지출!$B16,'10월'!$R$58:$R$145)</f>
        <v>0</v>
      </c>
      <c r="M16" s="296">
        <f>SUMIF('11월'!$K$58:$K$145,연간_카드별지출!$B16,'11월'!$R$58:$R$145)</f>
        <v>0</v>
      </c>
      <c r="N16" s="296">
        <f>SUMIF('12월'!$K$58:$K$145,연간_카드별지출!$B16,'12월'!$R$58:$R$145)</f>
        <v>0</v>
      </c>
      <c r="O16" s="297">
        <f t="shared" si="0"/>
        <v>0</v>
      </c>
      <c r="P16" s="298">
        <f t="shared" si="1"/>
        <v>0</v>
      </c>
    </row>
    <row r="17" spans="2:18" ht="24.95" customHeight="1" thickBot="1">
      <c r="B17" s="261" t="s">
        <v>189</v>
      </c>
      <c r="C17" s="312">
        <f>SUM(C4:C16)</f>
        <v>945100</v>
      </c>
      <c r="D17" s="313">
        <f t="shared" ref="D17:N17" si="2">SUM(D4:D16)</f>
        <v>0</v>
      </c>
      <c r="E17" s="313">
        <f t="shared" si="2"/>
        <v>0</v>
      </c>
      <c r="F17" s="313">
        <f t="shared" si="2"/>
        <v>0</v>
      </c>
      <c r="G17" s="313">
        <f t="shared" si="2"/>
        <v>0</v>
      </c>
      <c r="H17" s="313">
        <f t="shared" si="2"/>
        <v>0</v>
      </c>
      <c r="I17" s="313">
        <f t="shared" si="2"/>
        <v>0</v>
      </c>
      <c r="J17" s="313">
        <f t="shared" si="2"/>
        <v>0</v>
      </c>
      <c r="K17" s="313">
        <f t="shared" si="2"/>
        <v>0</v>
      </c>
      <c r="L17" s="313">
        <f t="shared" si="2"/>
        <v>0</v>
      </c>
      <c r="M17" s="313">
        <f t="shared" si="2"/>
        <v>0</v>
      </c>
      <c r="N17" s="314">
        <f t="shared" si="2"/>
        <v>0</v>
      </c>
      <c r="O17" s="312">
        <f>SUM(C17:N17)</f>
        <v>945100</v>
      </c>
      <c r="P17" s="315">
        <f>O17/12</f>
        <v>78758.333333333328</v>
      </c>
    </row>
    <row r="18" spans="2:18" ht="24.95" customHeight="1">
      <c r="B18" s="316" t="s">
        <v>356</v>
      </c>
      <c r="C18" s="305">
        <f>SUMIF($B$4:$B$16,"*계좌*",C$4:C$16)</f>
        <v>100000</v>
      </c>
      <c r="D18" s="305">
        <f t="shared" ref="D18:N18" si="3">SUMIF($B$4:$B$16,"*계좌*",D$4:D$16)</f>
        <v>0</v>
      </c>
      <c r="E18" s="269">
        <f t="shared" si="3"/>
        <v>0</v>
      </c>
      <c r="F18" s="269">
        <f t="shared" si="3"/>
        <v>0</v>
      </c>
      <c r="G18" s="269">
        <f t="shared" si="3"/>
        <v>0</v>
      </c>
      <c r="H18" s="269">
        <f t="shared" si="3"/>
        <v>0</v>
      </c>
      <c r="I18" s="269">
        <f t="shared" si="3"/>
        <v>0</v>
      </c>
      <c r="J18" s="269">
        <f t="shared" si="3"/>
        <v>0</v>
      </c>
      <c r="K18" s="269">
        <f t="shared" si="3"/>
        <v>0</v>
      </c>
      <c r="L18" s="269">
        <f t="shared" si="3"/>
        <v>0</v>
      </c>
      <c r="M18" s="269">
        <f t="shared" si="3"/>
        <v>0</v>
      </c>
      <c r="N18" s="625">
        <f t="shared" si="3"/>
        <v>0</v>
      </c>
      <c r="O18" s="297">
        <f t="shared" si="0"/>
        <v>100000</v>
      </c>
      <c r="P18" s="298">
        <f t="shared" si="1"/>
        <v>8333.3333333333339</v>
      </c>
    </row>
    <row r="19" spans="2:18" ht="24.95" customHeight="1">
      <c r="B19" s="234" t="s">
        <v>130</v>
      </c>
      <c r="C19" s="305">
        <f t="shared" ref="C19:N19" si="4">SUMIF($B$4:$B$16,"*현금*",C$4:C$16)</f>
        <v>762000</v>
      </c>
      <c r="D19" s="61">
        <f t="shared" si="4"/>
        <v>0</v>
      </c>
      <c r="E19" s="61">
        <f t="shared" si="4"/>
        <v>0</v>
      </c>
      <c r="F19" s="61">
        <f t="shared" si="4"/>
        <v>0</v>
      </c>
      <c r="G19" s="61">
        <f t="shared" si="4"/>
        <v>0</v>
      </c>
      <c r="H19" s="61">
        <f t="shared" si="4"/>
        <v>0</v>
      </c>
      <c r="I19" s="61">
        <f t="shared" si="4"/>
        <v>0</v>
      </c>
      <c r="J19" s="61">
        <f t="shared" si="4"/>
        <v>0</v>
      </c>
      <c r="K19" s="61">
        <f t="shared" si="4"/>
        <v>0</v>
      </c>
      <c r="L19" s="61">
        <f t="shared" si="4"/>
        <v>0</v>
      </c>
      <c r="M19" s="61">
        <f t="shared" si="4"/>
        <v>0</v>
      </c>
      <c r="N19" s="624">
        <f t="shared" si="4"/>
        <v>0</v>
      </c>
      <c r="O19" s="297">
        <f t="shared" si="0"/>
        <v>762000</v>
      </c>
      <c r="P19" s="298">
        <f t="shared" si="1"/>
        <v>63500</v>
      </c>
    </row>
    <row r="20" spans="2:18" ht="24.95" customHeight="1">
      <c r="B20" s="304" t="s">
        <v>104</v>
      </c>
      <c r="C20" s="305">
        <f t="shared" ref="C20:N20" si="5">SUMIF($B$4:$B$16,"*신용*",C$4:C$16)</f>
        <v>79400</v>
      </c>
      <c r="D20" s="61">
        <f t="shared" si="5"/>
        <v>0</v>
      </c>
      <c r="E20" s="61">
        <f t="shared" si="5"/>
        <v>0</v>
      </c>
      <c r="F20" s="61">
        <f t="shared" si="5"/>
        <v>0</v>
      </c>
      <c r="G20" s="61">
        <f t="shared" si="5"/>
        <v>0</v>
      </c>
      <c r="H20" s="61">
        <f t="shared" si="5"/>
        <v>0</v>
      </c>
      <c r="I20" s="61">
        <f t="shared" si="5"/>
        <v>0</v>
      </c>
      <c r="J20" s="61">
        <f t="shared" si="5"/>
        <v>0</v>
      </c>
      <c r="K20" s="61">
        <f t="shared" si="5"/>
        <v>0</v>
      </c>
      <c r="L20" s="61">
        <f t="shared" si="5"/>
        <v>0</v>
      </c>
      <c r="M20" s="61">
        <f t="shared" si="5"/>
        <v>0</v>
      </c>
      <c r="N20" s="306">
        <f t="shared" si="5"/>
        <v>0</v>
      </c>
      <c r="O20" s="297">
        <f>SUM(C20:N20)</f>
        <v>79400</v>
      </c>
      <c r="P20" s="298">
        <f t="shared" ref="P20:P21" si="6">O20/12</f>
        <v>6616.666666666667</v>
      </c>
    </row>
    <row r="21" spans="2:18" ht="24.95" customHeight="1" thickBot="1">
      <c r="B21" s="307" t="s">
        <v>105</v>
      </c>
      <c r="C21" s="308">
        <f t="shared" ref="C21:N21" si="7">SUMIF($B$4:$B$16,"*체크*",C$4:C$16)</f>
        <v>3700</v>
      </c>
      <c r="D21" s="271">
        <f t="shared" si="7"/>
        <v>0</v>
      </c>
      <c r="E21" s="271">
        <f t="shared" si="7"/>
        <v>0</v>
      </c>
      <c r="F21" s="271">
        <f t="shared" si="7"/>
        <v>0</v>
      </c>
      <c r="G21" s="271">
        <f t="shared" si="7"/>
        <v>0</v>
      </c>
      <c r="H21" s="271">
        <f t="shared" si="7"/>
        <v>0</v>
      </c>
      <c r="I21" s="271">
        <f t="shared" si="7"/>
        <v>0</v>
      </c>
      <c r="J21" s="271">
        <f t="shared" si="7"/>
        <v>0</v>
      </c>
      <c r="K21" s="271">
        <f t="shared" si="7"/>
        <v>0</v>
      </c>
      <c r="L21" s="271">
        <f t="shared" si="7"/>
        <v>0</v>
      </c>
      <c r="M21" s="271">
        <f t="shared" si="7"/>
        <v>0</v>
      </c>
      <c r="N21" s="309">
        <f t="shared" si="7"/>
        <v>0</v>
      </c>
      <c r="O21" s="310">
        <f>SUM(C21:N21)</f>
        <v>3700</v>
      </c>
      <c r="P21" s="311">
        <f t="shared" si="6"/>
        <v>308.33333333333331</v>
      </c>
      <c r="R21" s="28"/>
    </row>
    <row r="22" spans="2:18" ht="24.95" customHeight="1" thickBot="1">
      <c r="B22" s="307" t="s">
        <v>233</v>
      </c>
      <c r="C22" s="308">
        <f>SUM(C18:C21)</f>
        <v>945100</v>
      </c>
      <c r="D22" s="271">
        <f t="shared" ref="D22:N22" si="8">SUM(D18:D21)</f>
        <v>0</v>
      </c>
      <c r="E22" s="271">
        <f t="shared" si="8"/>
        <v>0</v>
      </c>
      <c r="F22" s="271">
        <f t="shared" si="8"/>
        <v>0</v>
      </c>
      <c r="G22" s="271">
        <f t="shared" si="8"/>
        <v>0</v>
      </c>
      <c r="H22" s="271">
        <f t="shared" si="8"/>
        <v>0</v>
      </c>
      <c r="I22" s="271">
        <f t="shared" si="8"/>
        <v>0</v>
      </c>
      <c r="J22" s="271">
        <f t="shared" si="8"/>
        <v>0</v>
      </c>
      <c r="K22" s="271">
        <f t="shared" si="8"/>
        <v>0</v>
      </c>
      <c r="L22" s="271">
        <f t="shared" si="8"/>
        <v>0</v>
      </c>
      <c r="M22" s="271">
        <f t="shared" si="8"/>
        <v>0</v>
      </c>
      <c r="N22" s="309">
        <f t="shared" si="8"/>
        <v>0</v>
      </c>
      <c r="O22" s="310">
        <f>SUM(C22:N22)</f>
        <v>945100</v>
      </c>
      <c r="P22" s="311">
        <f t="shared" ref="P22" si="9">O22/12</f>
        <v>78758.333333333328</v>
      </c>
    </row>
    <row r="23" spans="2:18" ht="24.95" customHeight="1">
      <c r="B23" s="304" t="s">
        <v>131</v>
      </c>
      <c r="C23" s="626">
        <f>IF(SUM(C19:C21)&gt;0,C19/SUM(C$19:C$21),"")</f>
        <v>0.90166844160454385</v>
      </c>
      <c r="D23" s="627" t="str">
        <f t="shared" ref="D23:N23" si="10">IF(SUM(D19:D21)&gt;0,D19/SUM(D$19:D$21),"")</f>
        <v/>
      </c>
      <c r="E23" s="627" t="str">
        <f t="shared" si="10"/>
        <v/>
      </c>
      <c r="F23" s="627" t="str">
        <f t="shared" si="10"/>
        <v/>
      </c>
      <c r="G23" s="627" t="str">
        <f t="shared" si="10"/>
        <v/>
      </c>
      <c r="H23" s="627" t="str">
        <f t="shared" si="10"/>
        <v/>
      </c>
      <c r="I23" s="627" t="str">
        <f t="shared" si="10"/>
        <v/>
      </c>
      <c r="J23" s="627" t="str">
        <f t="shared" si="10"/>
        <v/>
      </c>
      <c r="K23" s="627" t="str">
        <f t="shared" si="10"/>
        <v/>
      </c>
      <c r="L23" s="627" t="str">
        <f t="shared" si="10"/>
        <v/>
      </c>
      <c r="M23" s="627" t="str">
        <f t="shared" si="10"/>
        <v/>
      </c>
      <c r="N23" s="358" t="str">
        <f t="shared" si="10"/>
        <v/>
      </c>
      <c r="O23" s="628">
        <f>IF(SUM(O18:O21)&gt;0,O19/O$22,"")</f>
        <v>0.80626388741932076</v>
      </c>
      <c r="P23" s="298"/>
    </row>
    <row r="24" spans="2:18" ht="24.95" customHeight="1">
      <c r="B24" s="304" t="s">
        <v>126</v>
      </c>
      <c r="C24" s="319">
        <f>IF(SUM(C19:C21)&gt;0,C20/SUM(C$19:C$21),"")</f>
        <v>9.3953378298426218E-2</v>
      </c>
      <c r="D24" s="320" t="str">
        <f t="shared" ref="D24:N24" si="11">IF(SUM(D19:D21)&gt;0,D20/SUM(D$19:D$21),"")</f>
        <v/>
      </c>
      <c r="E24" s="320" t="str">
        <f t="shared" si="11"/>
        <v/>
      </c>
      <c r="F24" s="320" t="str">
        <f t="shared" si="11"/>
        <v/>
      </c>
      <c r="G24" s="320" t="str">
        <f t="shared" si="11"/>
        <v/>
      </c>
      <c r="H24" s="320" t="str">
        <f t="shared" si="11"/>
        <v/>
      </c>
      <c r="I24" s="320" t="str">
        <f t="shared" si="11"/>
        <v/>
      </c>
      <c r="J24" s="320" t="str">
        <f t="shared" si="11"/>
        <v/>
      </c>
      <c r="K24" s="320" t="str">
        <f t="shared" si="11"/>
        <v/>
      </c>
      <c r="L24" s="320" t="str">
        <f t="shared" si="11"/>
        <v/>
      </c>
      <c r="M24" s="320" t="str">
        <f t="shared" si="11"/>
        <v/>
      </c>
      <c r="N24" s="321" t="str">
        <f t="shared" si="11"/>
        <v/>
      </c>
      <c r="O24" s="318">
        <f>IF(SUM(O18:O21)&gt;0,O20/O$22,"")</f>
        <v>8.4012273833456774E-2</v>
      </c>
      <c r="P24" s="322"/>
    </row>
    <row r="25" spans="2:18" ht="24.95" customHeight="1" thickBot="1">
      <c r="B25" s="307" t="s">
        <v>127</v>
      </c>
      <c r="C25" s="629">
        <f>IF(SUM(C19:C21)&gt;0,C21/SUM(C$19:C$21),"")</f>
        <v>4.3781800970299376E-3</v>
      </c>
      <c r="D25" s="323" t="str">
        <f t="shared" ref="D25:N25" si="12">IF(SUM(D19:D21)&gt;0,D21/SUM(D$19:D$21),"")</f>
        <v/>
      </c>
      <c r="E25" s="323" t="str">
        <f t="shared" si="12"/>
        <v/>
      </c>
      <c r="F25" s="323" t="str">
        <f t="shared" si="12"/>
        <v/>
      </c>
      <c r="G25" s="323" t="str">
        <f t="shared" si="12"/>
        <v/>
      </c>
      <c r="H25" s="323" t="str">
        <f t="shared" si="12"/>
        <v/>
      </c>
      <c r="I25" s="323" t="str">
        <f t="shared" si="12"/>
        <v/>
      </c>
      <c r="J25" s="323" t="str">
        <f t="shared" si="12"/>
        <v/>
      </c>
      <c r="K25" s="323" t="str">
        <f t="shared" si="12"/>
        <v/>
      </c>
      <c r="L25" s="323" t="str">
        <f t="shared" si="12"/>
        <v/>
      </c>
      <c r="M25" s="323" t="str">
        <f t="shared" si="12"/>
        <v/>
      </c>
      <c r="N25" s="324" t="str">
        <f t="shared" si="12"/>
        <v/>
      </c>
      <c r="O25" s="325">
        <f>IF(SUM(O18:O21)&gt;0,O21/O$22,"")</f>
        <v>3.914929637075442E-3</v>
      </c>
      <c r="P25" s="326"/>
    </row>
    <row r="26" spans="2:18" ht="24.95" customHeight="1" thickBot="1">
      <c r="B26" s="327" t="s">
        <v>357</v>
      </c>
      <c r="C26" s="328">
        <f>SUM(C23:C25)</f>
        <v>1</v>
      </c>
      <c r="D26" s="329">
        <f t="shared" ref="D26:N26" si="13">SUM(D23:D25)</f>
        <v>0</v>
      </c>
      <c r="E26" s="329">
        <f t="shared" si="13"/>
        <v>0</v>
      </c>
      <c r="F26" s="329">
        <f t="shared" si="13"/>
        <v>0</v>
      </c>
      <c r="G26" s="329">
        <f t="shared" si="13"/>
        <v>0</v>
      </c>
      <c r="H26" s="329">
        <f t="shared" si="13"/>
        <v>0</v>
      </c>
      <c r="I26" s="329">
        <f t="shared" si="13"/>
        <v>0</v>
      </c>
      <c r="J26" s="329">
        <f t="shared" si="13"/>
        <v>0</v>
      </c>
      <c r="K26" s="329">
        <f t="shared" si="13"/>
        <v>0</v>
      </c>
      <c r="L26" s="329">
        <f t="shared" si="13"/>
        <v>0</v>
      </c>
      <c r="M26" s="329">
        <f t="shared" si="13"/>
        <v>0</v>
      </c>
      <c r="N26" s="330">
        <f t="shared" si="13"/>
        <v>0</v>
      </c>
      <c r="O26" s="331">
        <f>SUM(O23:O25)</f>
        <v>0.89419109088985294</v>
      </c>
      <c r="P26" s="332"/>
    </row>
    <row r="28" spans="2:18" ht="20.100000000000001" customHeight="1">
      <c r="B28" s="204"/>
    </row>
    <row r="29" spans="2:18" ht="30" customHeight="1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05"/>
      <c r="P29" s="205"/>
    </row>
    <row r="30" spans="2:18" ht="18" customHeight="1">
      <c r="B30" s="29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7"/>
      <c r="P30" s="207"/>
    </row>
    <row r="31" spans="2:18" ht="18" customHeight="1">
      <c r="B31" s="29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7"/>
      <c r="P31" s="207"/>
    </row>
    <row r="32" spans="2:18" ht="30" customHeight="1">
      <c r="B32" s="205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8"/>
    </row>
  </sheetData>
  <mergeCells count="1">
    <mergeCell ref="B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tabColor theme="7"/>
    <pageSetUpPr autoPageBreaks="0" fitToPage="1"/>
  </sheetPr>
  <dimension ref="A1:Q123"/>
  <sheetViews>
    <sheetView showGridLines="0" zoomScaleNormal="100" workbookViewId="0">
      <selection activeCell="R21" sqref="R21"/>
    </sheetView>
  </sheetViews>
  <sheetFormatPr defaultRowHeight="15"/>
  <cols>
    <col min="1" max="1" width="4.5703125" customWidth="1"/>
    <col min="2" max="2" width="12.5703125" customWidth="1"/>
    <col min="3" max="16" width="10.5703125" customWidth="1"/>
    <col min="17" max="17" width="4.5703125" customWidth="1"/>
  </cols>
  <sheetData>
    <row r="1" spans="1:17" ht="40.5" customHeight="1">
      <c r="A1" s="12"/>
      <c r="B1" s="905" t="s">
        <v>151</v>
      </c>
      <c r="C1" s="90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thickBot="1"/>
    <row r="3" spans="1:17" ht="30" customHeight="1" thickBot="1">
      <c r="B3" s="233"/>
      <c r="C3" s="31" t="s">
        <v>29</v>
      </c>
      <c r="D3" s="32" t="s">
        <v>32</v>
      </c>
      <c r="E3" s="32" t="s">
        <v>34</v>
      </c>
      <c r="F3" s="32" t="s">
        <v>36</v>
      </c>
      <c r="G3" s="32" t="s">
        <v>38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  <c r="N3" s="33" t="s">
        <v>46</v>
      </c>
      <c r="O3" s="346" t="s">
        <v>4</v>
      </c>
      <c r="P3" s="346" t="s">
        <v>47</v>
      </c>
    </row>
    <row r="4" spans="1:17" ht="24.95" customHeight="1" thickBot="1">
      <c r="B4" s="347" t="str">
        <f>항목!D3</f>
        <v>저축성지출</v>
      </c>
      <c r="C4" s="348">
        <f>SUMIF('1월'!$L$34:$L$145,연간_항목별지출!$B4,'1월'!$R$34:$R$145)</f>
        <v>2350000</v>
      </c>
      <c r="D4" s="348">
        <f>SUMIF('2월'!$L$34:$L$145,연간_항목별지출!$B4,'2월'!$R$34:$R$145)</f>
        <v>0</v>
      </c>
      <c r="E4" s="348">
        <f>SUMIF('3월'!$L$34:$L$145,연간_항목별지출!$B4,'3월'!$R$34:$R$145)</f>
        <v>0</v>
      </c>
      <c r="F4" s="348">
        <f>SUMIF('4월'!$L$34:$L$145,연간_항목별지출!$B4,'4월'!$R$34:$R$145)</f>
        <v>0</v>
      </c>
      <c r="G4" s="348">
        <f>SUMIF('5월'!$L$34:$L$145,연간_항목별지출!$B4,'5월'!$R$34:$R$145)</f>
        <v>0</v>
      </c>
      <c r="H4" s="348">
        <f>SUMIF('6월'!$L$34:$L$145,연간_항목별지출!$B4,'6월'!$R$34:$R$145)</f>
        <v>0</v>
      </c>
      <c r="I4" s="348">
        <f>SUMIF('7월'!$L$34:$L$145,연간_항목별지출!$B4,'7월'!$R$34:$R$145)</f>
        <v>0</v>
      </c>
      <c r="J4" s="348">
        <f>SUMIF('8월'!$L$34:$L$145,연간_항목별지출!$B4,'8월'!$R$34:$R$145)</f>
        <v>0</v>
      </c>
      <c r="K4" s="348">
        <f>SUMIF('9월'!$L$34:$L$145,연간_항목별지출!$B4,'9월'!$R$34:$R$145)</f>
        <v>0</v>
      </c>
      <c r="L4" s="348">
        <f>SUMIF('10월'!$L$34:$L$145,연간_항목별지출!$B4,'10월'!$R$34:$R$145)</f>
        <v>0</v>
      </c>
      <c r="M4" s="348">
        <f>SUMIF('11월'!$L$34:$L$145,연간_항목별지출!$B4,'11월'!$R$34:$R$145)</f>
        <v>0</v>
      </c>
      <c r="N4" s="348">
        <f>SUMIF('12월'!$L$34:$L$145,연간_항목별지출!$B4,'12월'!$R$34:$R$145)</f>
        <v>0</v>
      </c>
      <c r="O4" s="349">
        <f>SUM(C4:N4)</f>
        <v>2350000</v>
      </c>
      <c r="P4" s="349">
        <f>O4/12</f>
        <v>195833.33333333334</v>
      </c>
    </row>
    <row r="5" spans="1:17" ht="24.95" customHeight="1" thickBot="1">
      <c r="B5" s="347" t="s">
        <v>56</v>
      </c>
      <c r="C5" s="348">
        <f t="shared" ref="C5:N5" si="0">SUM(C6:C18)</f>
        <v>945100</v>
      </c>
      <c r="D5" s="395">
        <f t="shared" si="0"/>
        <v>0</v>
      </c>
      <c r="E5" s="395">
        <f t="shared" si="0"/>
        <v>0</v>
      </c>
      <c r="F5" s="395">
        <f t="shared" si="0"/>
        <v>0</v>
      </c>
      <c r="G5" s="395">
        <f t="shared" si="0"/>
        <v>0</v>
      </c>
      <c r="H5" s="395">
        <f t="shared" si="0"/>
        <v>0</v>
      </c>
      <c r="I5" s="395">
        <f t="shared" si="0"/>
        <v>0</v>
      </c>
      <c r="J5" s="395">
        <f t="shared" si="0"/>
        <v>0</v>
      </c>
      <c r="K5" s="395">
        <f t="shared" si="0"/>
        <v>0</v>
      </c>
      <c r="L5" s="395">
        <f t="shared" si="0"/>
        <v>0</v>
      </c>
      <c r="M5" s="395">
        <f t="shared" si="0"/>
        <v>0</v>
      </c>
      <c r="N5" s="396">
        <f t="shared" si="0"/>
        <v>0</v>
      </c>
      <c r="O5" s="349">
        <f>SUM(C5:N5)</f>
        <v>945100</v>
      </c>
      <c r="P5" s="349">
        <f>O5/12</f>
        <v>78758.333333333328</v>
      </c>
    </row>
    <row r="6" spans="1:17" ht="18" customHeight="1">
      <c r="B6" s="234" t="str">
        <f>항목!E3</f>
        <v>식비</v>
      </c>
      <c r="C6" s="296">
        <f>SUMIF('1월'!$L$34:$L$145,연간_항목별지출!$B6,'1월'!$R$34:$R$145)</f>
        <v>53100</v>
      </c>
      <c r="D6" s="296">
        <f>SUMIF('2월'!$L$34:$L$145,연간_항목별지출!$B6,'2월'!$R$34:$R$145)</f>
        <v>0</v>
      </c>
      <c r="E6" s="296">
        <f>SUMIF('3월'!$L$34:$L$145,연간_항목별지출!$B6,'3월'!$R$34:$R$145)</f>
        <v>0</v>
      </c>
      <c r="F6" s="296">
        <f>SUMIF('4월'!$L$34:$L$145,연간_항목별지출!$B6,'4월'!$R$34:$R$145)</f>
        <v>0</v>
      </c>
      <c r="G6" s="296">
        <f>SUMIF('5월'!$L$34:$L$145,연간_항목별지출!$B6,'5월'!$R$34:$R$145)</f>
        <v>0</v>
      </c>
      <c r="H6" s="296">
        <f>SUMIF('6월'!$L$34:$L$145,연간_항목별지출!$B6,'6월'!$R$34:$R$145)</f>
        <v>0</v>
      </c>
      <c r="I6" s="296">
        <f>SUMIF('7월'!$L$34:$L$145,연간_항목별지출!$B6,'7월'!$R$34:$R$145)</f>
        <v>0</v>
      </c>
      <c r="J6" s="296">
        <f>SUMIF('8월'!$L$34:$L$145,연간_항목별지출!$B6,'8월'!$R$34:$R$145)</f>
        <v>0</v>
      </c>
      <c r="K6" s="296">
        <f>SUMIF('9월'!$L$34:$L$145,연간_항목별지출!$B6,'9월'!$R$34:$R$145)</f>
        <v>0</v>
      </c>
      <c r="L6" s="296">
        <f>SUMIF('10월'!$L$34:$L$145,연간_항목별지출!$B6,'10월'!$R$34:$R$145)</f>
        <v>0</v>
      </c>
      <c r="M6" s="296">
        <f>SUMIF('11월'!$L$34:$L$145,연간_항목별지출!$B6,'11월'!$R$34:$R$145)</f>
        <v>0</v>
      </c>
      <c r="N6" s="296">
        <f>SUMIF('12월'!$L$34:$L$145,연간_항목별지출!$B6,'12월'!$R$34:$R$145)</f>
        <v>0</v>
      </c>
      <c r="O6" s="350">
        <f t="shared" ref="O6:O18" si="1">SUM(C6:N6)</f>
        <v>53100</v>
      </c>
      <c r="P6" s="350">
        <f t="shared" ref="P6:P18" si="2">O6/12</f>
        <v>4425</v>
      </c>
    </row>
    <row r="7" spans="1:17" ht="18" customHeight="1">
      <c r="B7" s="235" t="str">
        <f>항목!F3</f>
        <v>주거비</v>
      </c>
      <c r="C7" s="296">
        <f>SUMIF('1월'!$L$34:$L$145,연간_항목별지출!$B7,'1월'!$R$34:$R$145)</f>
        <v>200000</v>
      </c>
      <c r="D7" s="296">
        <f>SUMIF('2월'!$L$34:$L$145,연간_항목별지출!$B7,'2월'!$R$34:$R$145)</f>
        <v>0</v>
      </c>
      <c r="E7" s="296">
        <f>SUMIF('3월'!$L$34:$L$145,연간_항목별지출!$B7,'3월'!$R$34:$R$145)</f>
        <v>0</v>
      </c>
      <c r="F7" s="296">
        <f>SUMIF('4월'!$L$34:$L$145,연간_항목별지출!$B7,'4월'!$R$34:$R$145)</f>
        <v>0</v>
      </c>
      <c r="G7" s="296">
        <f>SUMIF('5월'!$L$34:$L$145,연간_항목별지출!$B7,'5월'!$R$34:$R$145)</f>
        <v>0</v>
      </c>
      <c r="H7" s="296">
        <f>SUMIF('6월'!$L$34:$L$145,연간_항목별지출!$B7,'6월'!$R$34:$R$145)</f>
        <v>0</v>
      </c>
      <c r="I7" s="296">
        <f>SUMIF('7월'!$L$34:$L$145,연간_항목별지출!$B7,'7월'!$R$34:$R$145)</f>
        <v>0</v>
      </c>
      <c r="J7" s="296">
        <f>SUMIF('8월'!$L$34:$L$145,연간_항목별지출!$B7,'8월'!$R$34:$R$145)</f>
        <v>0</v>
      </c>
      <c r="K7" s="296">
        <f>SUMIF('9월'!$L$34:$L$145,연간_항목별지출!$B7,'9월'!$R$34:$R$145)</f>
        <v>0</v>
      </c>
      <c r="L7" s="296">
        <f>SUMIF('10월'!$L$34:$L$145,연간_항목별지출!$B7,'10월'!$R$34:$R$145)</f>
        <v>0</v>
      </c>
      <c r="M7" s="296">
        <f>SUMIF('11월'!$L$34:$L$145,연간_항목별지출!$B7,'11월'!$R$34:$R$145)</f>
        <v>0</v>
      </c>
      <c r="N7" s="296">
        <f>SUMIF('12월'!$L$34:$L$145,연간_항목별지출!$B7,'12월'!$R$34:$R$145)</f>
        <v>0</v>
      </c>
      <c r="O7" s="350">
        <f t="shared" si="1"/>
        <v>200000</v>
      </c>
      <c r="P7" s="350">
        <f t="shared" si="2"/>
        <v>16666.666666666668</v>
      </c>
    </row>
    <row r="8" spans="1:17" ht="18" customHeight="1">
      <c r="B8" s="235" t="str">
        <f>항목!G3</f>
        <v>생활용품비</v>
      </c>
      <c r="C8" s="296">
        <f>SUMIF('1월'!$L$34:$L$145,연간_항목별지출!$B8,'1월'!$R$34:$R$145)</f>
        <v>0</v>
      </c>
      <c r="D8" s="296">
        <f>SUMIF('2월'!$L$34:$L$145,연간_항목별지출!$B8,'2월'!$R$34:$R$145)</f>
        <v>0</v>
      </c>
      <c r="E8" s="296">
        <f>SUMIF('3월'!$L$34:$L$145,연간_항목별지출!$B8,'3월'!$R$34:$R$145)</f>
        <v>0</v>
      </c>
      <c r="F8" s="296">
        <f>SUMIF('4월'!$L$34:$L$145,연간_항목별지출!$B8,'4월'!$R$34:$R$145)</f>
        <v>0</v>
      </c>
      <c r="G8" s="296">
        <f>SUMIF('5월'!$L$34:$L$145,연간_항목별지출!$B8,'5월'!$R$34:$R$145)</f>
        <v>0</v>
      </c>
      <c r="H8" s="296">
        <f>SUMIF('6월'!$L$34:$L$145,연간_항목별지출!$B8,'6월'!$R$34:$R$145)</f>
        <v>0</v>
      </c>
      <c r="I8" s="296">
        <f>SUMIF('7월'!$L$34:$L$145,연간_항목별지출!$B8,'7월'!$R$34:$R$145)</f>
        <v>0</v>
      </c>
      <c r="J8" s="296">
        <f>SUMIF('8월'!$L$34:$L$145,연간_항목별지출!$B8,'8월'!$R$34:$R$145)</f>
        <v>0</v>
      </c>
      <c r="K8" s="296">
        <f>SUMIF('9월'!$L$34:$L$145,연간_항목별지출!$B8,'9월'!$R$34:$R$145)</f>
        <v>0</v>
      </c>
      <c r="L8" s="296">
        <f>SUMIF('10월'!$L$34:$L$145,연간_항목별지출!$B8,'10월'!$R$34:$R$145)</f>
        <v>0</v>
      </c>
      <c r="M8" s="296">
        <f>SUMIF('11월'!$L$34:$L$145,연간_항목별지출!$B8,'11월'!$R$34:$R$145)</f>
        <v>0</v>
      </c>
      <c r="N8" s="296">
        <f>SUMIF('12월'!$L$34:$L$145,연간_항목별지출!$B8,'12월'!$R$34:$R$145)</f>
        <v>0</v>
      </c>
      <c r="O8" s="350">
        <f t="shared" si="1"/>
        <v>0</v>
      </c>
      <c r="P8" s="350">
        <f t="shared" si="2"/>
        <v>0</v>
      </c>
    </row>
    <row r="9" spans="1:17" ht="18" customHeight="1">
      <c r="B9" s="235" t="str">
        <f>항목!H3</f>
        <v>반려동물비</v>
      </c>
      <c r="C9" s="296">
        <f>SUMIF('1월'!$L$34:$L$145,연간_항목별지출!$B9,'1월'!$R$34:$R$145)</f>
        <v>0</v>
      </c>
      <c r="D9" s="296">
        <f>SUMIF('2월'!$L$34:$L$145,연간_항목별지출!$B9,'2월'!$R$34:$R$145)</f>
        <v>0</v>
      </c>
      <c r="E9" s="296">
        <f>SUMIF('3월'!$L$34:$L$145,연간_항목별지출!$B9,'3월'!$R$34:$R$145)</f>
        <v>0</v>
      </c>
      <c r="F9" s="296">
        <f>SUMIF('4월'!$L$34:$L$145,연간_항목별지출!$B9,'4월'!$R$34:$R$145)</f>
        <v>0</v>
      </c>
      <c r="G9" s="296">
        <f>SUMIF('5월'!$L$34:$L$145,연간_항목별지출!$B9,'5월'!$R$34:$R$145)</f>
        <v>0</v>
      </c>
      <c r="H9" s="296">
        <f>SUMIF('6월'!$L$34:$L$145,연간_항목별지출!$B9,'6월'!$R$34:$R$145)</f>
        <v>0</v>
      </c>
      <c r="I9" s="296">
        <f>SUMIF('7월'!$L$34:$L$145,연간_항목별지출!$B9,'7월'!$R$34:$R$145)</f>
        <v>0</v>
      </c>
      <c r="J9" s="296">
        <f>SUMIF('8월'!$L$34:$L$145,연간_항목별지출!$B9,'8월'!$R$34:$R$145)</f>
        <v>0</v>
      </c>
      <c r="K9" s="296">
        <f>SUMIF('9월'!$L$34:$L$145,연간_항목별지출!$B9,'9월'!$R$34:$R$145)</f>
        <v>0</v>
      </c>
      <c r="L9" s="296">
        <f>SUMIF('10월'!$L$34:$L$145,연간_항목별지출!$B9,'10월'!$R$34:$R$145)</f>
        <v>0</v>
      </c>
      <c r="M9" s="296">
        <f>SUMIF('11월'!$L$34:$L$145,연간_항목별지출!$B9,'11월'!$R$34:$R$145)</f>
        <v>0</v>
      </c>
      <c r="N9" s="296">
        <f>SUMIF('12월'!$L$34:$L$145,연간_항목별지출!$B9,'12월'!$R$34:$R$145)</f>
        <v>0</v>
      </c>
      <c r="O9" s="350">
        <f t="shared" si="1"/>
        <v>0</v>
      </c>
      <c r="P9" s="350">
        <f t="shared" si="2"/>
        <v>0</v>
      </c>
    </row>
    <row r="10" spans="1:17" ht="18" customHeight="1">
      <c r="B10" s="235" t="str">
        <f>항목!I3</f>
        <v>의류미용비</v>
      </c>
      <c r="C10" s="296">
        <f>SUMIF('1월'!$L$34:$L$145,연간_항목별지출!$B10,'1월'!$R$34:$R$145)</f>
        <v>0</v>
      </c>
      <c r="D10" s="296">
        <f>SUMIF('2월'!$L$34:$L$145,연간_항목별지출!$B10,'2월'!$R$34:$R$145)</f>
        <v>0</v>
      </c>
      <c r="E10" s="296">
        <f>SUMIF('3월'!$L$34:$L$145,연간_항목별지출!$B10,'3월'!$R$34:$R$145)</f>
        <v>0</v>
      </c>
      <c r="F10" s="296">
        <f>SUMIF('4월'!$L$34:$L$145,연간_항목별지출!$B10,'4월'!$R$34:$R$145)</f>
        <v>0</v>
      </c>
      <c r="G10" s="296">
        <f>SUMIF('5월'!$L$34:$L$145,연간_항목별지출!$B10,'5월'!$R$34:$R$145)</f>
        <v>0</v>
      </c>
      <c r="H10" s="296">
        <f>SUMIF('6월'!$L$34:$L$145,연간_항목별지출!$B10,'6월'!$R$34:$R$145)</f>
        <v>0</v>
      </c>
      <c r="I10" s="296">
        <f>SUMIF('7월'!$L$34:$L$145,연간_항목별지출!$B10,'7월'!$R$34:$R$145)</f>
        <v>0</v>
      </c>
      <c r="J10" s="296">
        <f>SUMIF('8월'!$L$34:$L$145,연간_항목별지출!$B10,'8월'!$R$34:$R$145)</f>
        <v>0</v>
      </c>
      <c r="K10" s="296">
        <f>SUMIF('9월'!$L$34:$L$145,연간_항목별지출!$B10,'9월'!$R$34:$R$145)</f>
        <v>0</v>
      </c>
      <c r="L10" s="296">
        <f>SUMIF('10월'!$L$34:$L$145,연간_항목별지출!$B10,'10월'!$R$34:$R$145)</f>
        <v>0</v>
      </c>
      <c r="M10" s="296">
        <f>SUMIF('11월'!$L$34:$L$145,연간_항목별지출!$B10,'11월'!$R$34:$R$145)</f>
        <v>0</v>
      </c>
      <c r="N10" s="296">
        <f>SUMIF('12월'!$L$34:$L$145,연간_항목별지출!$B10,'12월'!$R$34:$R$145)</f>
        <v>0</v>
      </c>
      <c r="O10" s="350">
        <f t="shared" si="1"/>
        <v>0</v>
      </c>
      <c r="P10" s="350">
        <f t="shared" si="2"/>
        <v>0</v>
      </c>
    </row>
    <row r="11" spans="1:17" ht="18" customHeight="1">
      <c r="B11" s="235" t="str">
        <f>항목!J3</f>
        <v>교육비</v>
      </c>
      <c r="C11" s="296">
        <f>SUMIF('1월'!$L$34:$L$145,연간_항목별지출!$B11,'1월'!$R$34:$R$145)</f>
        <v>500000</v>
      </c>
      <c r="D11" s="296">
        <f>SUMIF('2월'!$L$34:$L$145,연간_항목별지출!$B11,'2월'!$R$34:$R$145)</f>
        <v>0</v>
      </c>
      <c r="E11" s="296">
        <f>SUMIF('3월'!$L$34:$L$145,연간_항목별지출!$B11,'3월'!$R$34:$R$145)</f>
        <v>0</v>
      </c>
      <c r="F11" s="296">
        <f>SUMIF('4월'!$L$34:$L$145,연간_항목별지출!$B11,'4월'!$R$34:$R$145)</f>
        <v>0</v>
      </c>
      <c r="G11" s="296">
        <f>SUMIF('5월'!$L$34:$L$145,연간_항목별지출!$B11,'5월'!$R$34:$R$145)</f>
        <v>0</v>
      </c>
      <c r="H11" s="296">
        <f>SUMIF('6월'!$L$34:$L$145,연간_항목별지출!$B11,'6월'!$R$34:$R$145)</f>
        <v>0</v>
      </c>
      <c r="I11" s="296">
        <f>SUMIF('7월'!$L$34:$L$145,연간_항목별지출!$B11,'7월'!$R$34:$R$145)</f>
        <v>0</v>
      </c>
      <c r="J11" s="296">
        <f>SUMIF('8월'!$L$34:$L$145,연간_항목별지출!$B11,'8월'!$R$34:$R$145)</f>
        <v>0</v>
      </c>
      <c r="K11" s="296">
        <f>SUMIF('9월'!$L$34:$L$145,연간_항목별지출!$B11,'9월'!$R$34:$R$145)</f>
        <v>0</v>
      </c>
      <c r="L11" s="296">
        <f>SUMIF('10월'!$L$34:$L$145,연간_항목별지출!$B11,'10월'!$R$34:$R$145)</f>
        <v>0</v>
      </c>
      <c r="M11" s="296">
        <f>SUMIF('11월'!$L$34:$L$145,연간_항목별지출!$B11,'11월'!$R$34:$R$145)</f>
        <v>0</v>
      </c>
      <c r="N11" s="296">
        <f>SUMIF('12월'!$L$34:$L$145,연간_항목별지출!$B11,'12월'!$R$34:$R$145)</f>
        <v>0</v>
      </c>
      <c r="O11" s="350">
        <f t="shared" si="1"/>
        <v>500000</v>
      </c>
      <c r="P11" s="350">
        <f t="shared" si="2"/>
        <v>41666.666666666664</v>
      </c>
    </row>
    <row r="12" spans="1:17" ht="18" customHeight="1">
      <c r="B12" s="235" t="str">
        <f>항목!K3</f>
        <v>문화생활비</v>
      </c>
      <c r="C12" s="296">
        <f>SUMIF('1월'!$L$34:$L$145,연간_항목별지출!$B12,'1월'!$R$34:$R$145)</f>
        <v>10000</v>
      </c>
      <c r="D12" s="296">
        <f>SUMIF('2월'!$L$34:$L$145,연간_항목별지출!$B12,'2월'!$R$34:$R$145)</f>
        <v>0</v>
      </c>
      <c r="E12" s="296">
        <f>SUMIF('3월'!$L$34:$L$145,연간_항목별지출!$B12,'3월'!$R$34:$R$145)</f>
        <v>0</v>
      </c>
      <c r="F12" s="296">
        <f>SUMIF('4월'!$L$34:$L$145,연간_항목별지출!$B12,'4월'!$R$34:$R$145)</f>
        <v>0</v>
      </c>
      <c r="G12" s="296">
        <f>SUMIF('5월'!$L$34:$L$145,연간_항목별지출!$B12,'5월'!$R$34:$R$145)</f>
        <v>0</v>
      </c>
      <c r="H12" s="296">
        <f>SUMIF('6월'!$L$34:$L$145,연간_항목별지출!$B12,'6월'!$R$34:$R$145)</f>
        <v>0</v>
      </c>
      <c r="I12" s="296">
        <f>SUMIF('7월'!$L$34:$L$145,연간_항목별지출!$B12,'7월'!$R$34:$R$145)</f>
        <v>0</v>
      </c>
      <c r="J12" s="296">
        <f>SUMIF('8월'!$L$34:$L$145,연간_항목별지출!$B12,'8월'!$R$34:$R$145)</f>
        <v>0</v>
      </c>
      <c r="K12" s="296">
        <f>SUMIF('9월'!$L$34:$L$145,연간_항목별지출!$B12,'9월'!$R$34:$R$145)</f>
        <v>0</v>
      </c>
      <c r="L12" s="296">
        <f>SUMIF('10월'!$L$34:$L$145,연간_항목별지출!$B12,'10월'!$R$34:$R$145)</f>
        <v>0</v>
      </c>
      <c r="M12" s="296">
        <f>SUMIF('11월'!$L$34:$L$145,연간_항목별지출!$B12,'11월'!$R$34:$R$145)</f>
        <v>0</v>
      </c>
      <c r="N12" s="296">
        <f>SUMIF('12월'!$L$34:$L$145,연간_항목별지출!$B12,'12월'!$R$34:$R$145)</f>
        <v>0</v>
      </c>
      <c r="O12" s="350">
        <f t="shared" si="1"/>
        <v>10000</v>
      </c>
      <c r="P12" s="350">
        <f t="shared" si="2"/>
        <v>833.33333333333337</v>
      </c>
    </row>
    <row r="13" spans="1:17" ht="18" customHeight="1">
      <c r="B13" s="235" t="str">
        <f>항목!L3</f>
        <v>의료비</v>
      </c>
      <c r="C13" s="296">
        <f>SUMIF('1월'!$L$34:$L$145,연간_항목별지출!$B13,'1월'!$R$34:$R$145)</f>
        <v>12000</v>
      </c>
      <c r="D13" s="296">
        <f>SUMIF('2월'!$L$34:$L$145,연간_항목별지출!$B13,'2월'!$R$34:$R$145)</f>
        <v>0</v>
      </c>
      <c r="E13" s="296">
        <f>SUMIF('3월'!$L$34:$L$145,연간_항목별지출!$B13,'3월'!$R$34:$R$145)</f>
        <v>0</v>
      </c>
      <c r="F13" s="296">
        <f>SUMIF('4월'!$L$34:$L$145,연간_항목별지출!$B13,'4월'!$R$34:$R$145)</f>
        <v>0</v>
      </c>
      <c r="G13" s="296">
        <f>SUMIF('5월'!$L$34:$L$145,연간_항목별지출!$B13,'5월'!$R$34:$R$145)</f>
        <v>0</v>
      </c>
      <c r="H13" s="296">
        <f>SUMIF('6월'!$L$34:$L$145,연간_항목별지출!$B13,'6월'!$R$34:$R$145)</f>
        <v>0</v>
      </c>
      <c r="I13" s="296">
        <f>SUMIF('7월'!$L$34:$L$145,연간_항목별지출!$B13,'7월'!$R$34:$R$145)</f>
        <v>0</v>
      </c>
      <c r="J13" s="296">
        <f>SUMIF('8월'!$L$34:$L$145,연간_항목별지출!$B13,'8월'!$R$34:$R$145)</f>
        <v>0</v>
      </c>
      <c r="K13" s="296">
        <f>SUMIF('9월'!$L$34:$L$145,연간_항목별지출!$B13,'9월'!$R$34:$R$145)</f>
        <v>0</v>
      </c>
      <c r="L13" s="296">
        <f>SUMIF('10월'!$L$34:$L$145,연간_항목별지출!$B13,'10월'!$R$34:$R$145)</f>
        <v>0</v>
      </c>
      <c r="M13" s="296">
        <f>SUMIF('11월'!$L$34:$L$145,연간_항목별지출!$B13,'11월'!$R$34:$R$145)</f>
        <v>0</v>
      </c>
      <c r="N13" s="296">
        <f>SUMIF('12월'!$L$34:$L$145,연간_항목별지출!$B13,'12월'!$R$34:$R$145)</f>
        <v>0</v>
      </c>
      <c r="O13" s="350">
        <f t="shared" si="1"/>
        <v>12000</v>
      </c>
      <c r="P13" s="350">
        <f t="shared" si="2"/>
        <v>1000</v>
      </c>
    </row>
    <row r="14" spans="1:17" ht="18" customHeight="1">
      <c r="B14" s="235" t="str">
        <f>항목!M3</f>
        <v>유류교통비</v>
      </c>
      <c r="C14" s="296">
        <f>SUMIF('1월'!$L$34:$L$145,연간_항목별지출!$B14,'1월'!$R$34:$R$145)</f>
        <v>0</v>
      </c>
      <c r="D14" s="296">
        <f>SUMIF('2월'!$L$34:$L$145,연간_항목별지출!$B14,'2월'!$R$34:$R$145)</f>
        <v>0</v>
      </c>
      <c r="E14" s="296">
        <f>SUMIF('3월'!$L$34:$L$145,연간_항목별지출!$B14,'3월'!$R$34:$R$145)</f>
        <v>0</v>
      </c>
      <c r="F14" s="296">
        <f>SUMIF('4월'!$L$34:$L$145,연간_항목별지출!$B14,'4월'!$R$34:$R$145)</f>
        <v>0</v>
      </c>
      <c r="G14" s="296">
        <f>SUMIF('5월'!$L$34:$L$145,연간_항목별지출!$B14,'5월'!$R$34:$R$145)</f>
        <v>0</v>
      </c>
      <c r="H14" s="296">
        <f>SUMIF('6월'!$L$34:$L$145,연간_항목별지출!$B14,'6월'!$R$34:$R$145)</f>
        <v>0</v>
      </c>
      <c r="I14" s="296">
        <f>SUMIF('7월'!$L$34:$L$145,연간_항목별지출!$B14,'7월'!$R$34:$R$145)</f>
        <v>0</v>
      </c>
      <c r="J14" s="296">
        <f>SUMIF('8월'!$L$34:$L$145,연간_항목별지출!$B14,'8월'!$R$34:$R$145)</f>
        <v>0</v>
      </c>
      <c r="K14" s="296">
        <f>SUMIF('9월'!$L$34:$L$145,연간_항목별지출!$B14,'9월'!$R$34:$R$145)</f>
        <v>0</v>
      </c>
      <c r="L14" s="296">
        <f>SUMIF('10월'!$L$34:$L$145,연간_항목별지출!$B14,'10월'!$R$34:$R$145)</f>
        <v>0</v>
      </c>
      <c r="M14" s="296">
        <f>SUMIF('11월'!$L$34:$L$145,연간_항목별지출!$B14,'11월'!$R$34:$R$145)</f>
        <v>0</v>
      </c>
      <c r="N14" s="296">
        <f>SUMIF('12월'!$L$34:$L$145,연간_항목별지출!$B14,'12월'!$R$34:$R$145)</f>
        <v>0</v>
      </c>
      <c r="O14" s="350">
        <f t="shared" si="1"/>
        <v>0</v>
      </c>
      <c r="P14" s="350">
        <f t="shared" si="2"/>
        <v>0</v>
      </c>
    </row>
    <row r="15" spans="1:17" ht="18" customHeight="1">
      <c r="B15" s="235" t="str">
        <f>항목!N3</f>
        <v>통신비</v>
      </c>
      <c r="C15" s="296">
        <f>SUMIF('1월'!$L$34:$L$145,연간_항목별지출!$B15,'1월'!$R$34:$R$145)</f>
        <v>20000</v>
      </c>
      <c r="D15" s="296">
        <f>SUMIF('2월'!$L$34:$L$145,연간_항목별지출!$B15,'2월'!$R$34:$R$145)</f>
        <v>0</v>
      </c>
      <c r="E15" s="296">
        <f>SUMIF('3월'!$L$34:$L$145,연간_항목별지출!$B15,'3월'!$R$34:$R$145)</f>
        <v>0</v>
      </c>
      <c r="F15" s="296">
        <f>SUMIF('4월'!$L$34:$L$145,연간_항목별지출!$B15,'4월'!$R$34:$R$145)</f>
        <v>0</v>
      </c>
      <c r="G15" s="296">
        <f>SUMIF('5월'!$L$34:$L$145,연간_항목별지출!$B15,'5월'!$R$34:$R$145)</f>
        <v>0</v>
      </c>
      <c r="H15" s="296">
        <f>SUMIF('6월'!$L$34:$L$145,연간_항목별지출!$B15,'6월'!$R$34:$R$145)</f>
        <v>0</v>
      </c>
      <c r="I15" s="296">
        <f>SUMIF('7월'!$L$34:$L$145,연간_항목별지출!$B15,'7월'!$R$34:$R$145)</f>
        <v>0</v>
      </c>
      <c r="J15" s="296">
        <f>SUMIF('8월'!$L$34:$L$145,연간_항목별지출!$B15,'8월'!$R$34:$R$145)</f>
        <v>0</v>
      </c>
      <c r="K15" s="296">
        <f>SUMIF('9월'!$L$34:$L$145,연간_항목별지출!$B15,'9월'!$R$34:$R$145)</f>
        <v>0</v>
      </c>
      <c r="L15" s="296">
        <f>SUMIF('10월'!$L$34:$L$145,연간_항목별지출!$B15,'10월'!$R$34:$R$145)</f>
        <v>0</v>
      </c>
      <c r="M15" s="296">
        <f>SUMIF('11월'!$L$34:$L$145,연간_항목별지출!$B15,'11월'!$R$34:$R$145)</f>
        <v>0</v>
      </c>
      <c r="N15" s="296">
        <f>SUMIF('12월'!$L$34:$L$145,연간_항목별지출!$B15,'12월'!$R$34:$R$145)</f>
        <v>0</v>
      </c>
      <c r="O15" s="350">
        <f t="shared" si="1"/>
        <v>20000</v>
      </c>
      <c r="P15" s="350">
        <f t="shared" si="2"/>
        <v>1666.6666666666667</v>
      </c>
    </row>
    <row r="16" spans="1:17" ht="18" customHeight="1">
      <c r="B16" s="235" t="str">
        <f>항목!O3</f>
        <v>경조사회비</v>
      </c>
      <c r="C16" s="296">
        <f>SUMIF('1월'!$L$34:$L$145,연간_항목별지출!$B16,'1월'!$R$34:$R$145)</f>
        <v>150000</v>
      </c>
      <c r="D16" s="296">
        <f>SUMIF('2월'!$L$34:$L$145,연간_항목별지출!$B16,'2월'!$R$34:$R$145)</f>
        <v>0</v>
      </c>
      <c r="E16" s="296">
        <f>SUMIF('3월'!$L$34:$L$145,연간_항목별지출!$B16,'3월'!$R$34:$R$145)</f>
        <v>0</v>
      </c>
      <c r="F16" s="296">
        <f>SUMIF('4월'!$L$34:$L$145,연간_항목별지출!$B16,'4월'!$R$34:$R$145)</f>
        <v>0</v>
      </c>
      <c r="G16" s="296">
        <f>SUMIF('5월'!$L$34:$L$145,연간_항목별지출!$B16,'5월'!$R$34:$R$145)</f>
        <v>0</v>
      </c>
      <c r="H16" s="296">
        <f>SUMIF('6월'!$L$34:$L$145,연간_항목별지출!$B16,'6월'!$R$34:$R$145)</f>
        <v>0</v>
      </c>
      <c r="I16" s="296">
        <f>SUMIF('7월'!$L$34:$L$145,연간_항목별지출!$B16,'7월'!$R$34:$R$145)</f>
        <v>0</v>
      </c>
      <c r="J16" s="296">
        <f>SUMIF('8월'!$L$34:$L$145,연간_항목별지출!$B16,'8월'!$R$34:$R$145)</f>
        <v>0</v>
      </c>
      <c r="K16" s="296">
        <f>SUMIF('9월'!$L$34:$L$145,연간_항목별지출!$B16,'9월'!$R$34:$R$145)</f>
        <v>0</v>
      </c>
      <c r="L16" s="296">
        <f>SUMIF('10월'!$L$34:$L$145,연간_항목별지출!$B16,'10월'!$R$34:$R$145)</f>
        <v>0</v>
      </c>
      <c r="M16" s="296">
        <f>SUMIF('11월'!$L$34:$L$145,연간_항목별지출!$B16,'11월'!$R$34:$R$145)</f>
        <v>0</v>
      </c>
      <c r="N16" s="296">
        <f>SUMIF('12월'!$L$34:$L$145,연간_항목별지출!$B16,'12월'!$R$34:$R$145)</f>
        <v>0</v>
      </c>
      <c r="O16" s="350">
        <f t="shared" si="1"/>
        <v>150000</v>
      </c>
      <c r="P16" s="350">
        <f t="shared" si="2"/>
        <v>12500</v>
      </c>
    </row>
    <row r="17" spans="2:16" ht="18" customHeight="1">
      <c r="B17" s="235" t="str">
        <f>항목!P3</f>
        <v>용돈</v>
      </c>
      <c r="C17" s="296">
        <f>SUMIF('1월'!$L$34:$L$145,연간_항목별지출!$B17,'1월'!$R$34:$R$145)</f>
        <v>0</v>
      </c>
      <c r="D17" s="296">
        <f>SUMIF('2월'!$L$34:$L$145,연간_항목별지출!$B17,'2월'!$R$34:$R$145)</f>
        <v>0</v>
      </c>
      <c r="E17" s="296">
        <f>SUMIF('3월'!$L$34:$L$145,연간_항목별지출!$B17,'3월'!$R$34:$R$145)</f>
        <v>0</v>
      </c>
      <c r="F17" s="296">
        <f>SUMIF('4월'!$L$34:$L$145,연간_항목별지출!$B17,'4월'!$R$34:$R$145)</f>
        <v>0</v>
      </c>
      <c r="G17" s="296">
        <f>SUMIF('5월'!$L$34:$L$145,연간_항목별지출!$B17,'5월'!$R$34:$R$145)</f>
        <v>0</v>
      </c>
      <c r="H17" s="296">
        <f>SUMIF('6월'!$L$34:$L$145,연간_항목별지출!$B17,'6월'!$R$34:$R$145)</f>
        <v>0</v>
      </c>
      <c r="I17" s="296">
        <f>SUMIF('7월'!$L$34:$L$145,연간_항목별지출!$B17,'7월'!$R$34:$R$145)</f>
        <v>0</v>
      </c>
      <c r="J17" s="296">
        <f>SUMIF('8월'!$L$34:$L$145,연간_항목별지출!$B17,'8월'!$R$34:$R$145)</f>
        <v>0</v>
      </c>
      <c r="K17" s="296">
        <f>SUMIF('9월'!$L$34:$L$145,연간_항목별지출!$B17,'9월'!$R$34:$R$145)</f>
        <v>0</v>
      </c>
      <c r="L17" s="296">
        <f>SUMIF('10월'!$L$34:$L$145,연간_항목별지출!$B17,'10월'!$R$34:$R$145)</f>
        <v>0</v>
      </c>
      <c r="M17" s="296">
        <f>SUMIF('11월'!$L$34:$L$145,연간_항목별지출!$B17,'11월'!$R$34:$R$145)</f>
        <v>0</v>
      </c>
      <c r="N17" s="296">
        <f>SUMIF('12월'!$L$34:$L$145,연간_항목별지출!$B17,'12월'!$R$34:$R$145)</f>
        <v>0</v>
      </c>
      <c r="O17" s="350">
        <f t="shared" si="1"/>
        <v>0</v>
      </c>
      <c r="P17" s="350">
        <f t="shared" si="2"/>
        <v>0</v>
      </c>
    </row>
    <row r="18" spans="2:16" ht="18" customHeight="1" thickBot="1">
      <c r="B18" s="418" t="str">
        <f>항목!Q3</f>
        <v>추가항목</v>
      </c>
      <c r="C18" s="296">
        <f>SUMIF('1월'!$L$34:$L$145,연간_항목별지출!$B18,'1월'!$R$34:$R$145)</f>
        <v>0</v>
      </c>
      <c r="D18" s="299">
        <f>SUMIF('2월'!$L$34:$L$145,연간_항목별지출!$B18,'2월'!$R$34:$R$145)</f>
        <v>0</v>
      </c>
      <c r="E18" s="299">
        <f>SUMIF('3월'!$L$34:$L$145,연간_항목별지출!$B18,'3월'!$R$34:$R$145)</f>
        <v>0</v>
      </c>
      <c r="F18" s="299">
        <f>SUMIF('4월'!$L$34:$L$145,연간_항목별지출!$B18,'4월'!$R$34:$R$145)</f>
        <v>0</v>
      </c>
      <c r="G18" s="299">
        <f>SUMIF('5월'!$L$34:$L$145,연간_항목별지출!$B18,'5월'!$R$34:$R$145)</f>
        <v>0</v>
      </c>
      <c r="H18" s="299">
        <f>SUMIF('6월'!$L$34:$L$145,연간_항목별지출!$B18,'6월'!$R$34:$R$145)</f>
        <v>0</v>
      </c>
      <c r="I18" s="299">
        <f>SUMIF('7월'!$L$34:$L$145,연간_항목별지출!$B18,'7월'!$R$34:$R$145)</f>
        <v>0</v>
      </c>
      <c r="J18" s="299">
        <f>SUMIF('8월'!$L$34:$L$145,연간_항목별지출!$B18,'8월'!$R$34:$R$145)</f>
        <v>0</v>
      </c>
      <c r="K18" s="299">
        <f>SUMIF('9월'!$L$34:$L$145,연간_항목별지출!$B18,'9월'!$R$34:$R$145)</f>
        <v>0</v>
      </c>
      <c r="L18" s="299">
        <f>SUMIF('10월'!$L$34:$L$146,연간_항목별지출!$B18,'10월'!$R$34:$R$146)</f>
        <v>0</v>
      </c>
      <c r="M18" s="299">
        <f>SUMIF('11월'!$L$34:$L$145,연간_항목별지출!$B18,'11월'!$R$34:$R$145)</f>
        <v>0</v>
      </c>
      <c r="N18" s="299">
        <f>SUMIF('12월'!$L$34:$L$145,연간_항목별지출!$B18,'12월'!$R$34:$R$145)</f>
        <v>0</v>
      </c>
      <c r="O18" s="352">
        <f t="shared" si="1"/>
        <v>0</v>
      </c>
      <c r="P18" s="352">
        <f t="shared" si="2"/>
        <v>0</v>
      </c>
    </row>
    <row r="19" spans="2:16" ht="24.95" customHeight="1" thickBot="1">
      <c r="B19" s="353" t="s">
        <v>189</v>
      </c>
      <c r="C19" s="354">
        <f t="shared" ref="C19:O19" si="3">C4+C5</f>
        <v>3295100</v>
      </c>
      <c r="D19" s="354">
        <f t="shared" si="3"/>
        <v>0</v>
      </c>
      <c r="E19" s="354">
        <f t="shared" si="3"/>
        <v>0</v>
      </c>
      <c r="F19" s="354">
        <f t="shared" si="3"/>
        <v>0</v>
      </c>
      <c r="G19" s="354">
        <f t="shared" si="3"/>
        <v>0</v>
      </c>
      <c r="H19" s="354">
        <f t="shared" si="3"/>
        <v>0</v>
      </c>
      <c r="I19" s="354">
        <f t="shared" si="3"/>
        <v>0</v>
      </c>
      <c r="J19" s="354">
        <f t="shared" si="3"/>
        <v>0</v>
      </c>
      <c r="K19" s="354">
        <f t="shared" si="3"/>
        <v>0</v>
      </c>
      <c r="L19" s="354">
        <f t="shared" si="3"/>
        <v>0</v>
      </c>
      <c r="M19" s="354">
        <f t="shared" si="3"/>
        <v>0</v>
      </c>
      <c r="N19" s="355">
        <f t="shared" si="3"/>
        <v>0</v>
      </c>
      <c r="O19" s="354">
        <f t="shared" si="3"/>
        <v>3295100</v>
      </c>
      <c r="P19" s="356">
        <f>O19/12</f>
        <v>274591.66666666669</v>
      </c>
    </row>
    <row r="20" spans="2:16" ht="18" customHeight="1">
      <c r="B20" s="234" t="str">
        <f t="shared" ref="B20:B31" si="4">B6&amp;"율"</f>
        <v>식비율</v>
      </c>
      <c r="C20" s="357">
        <f t="shared" ref="C20:O20" si="5">IF(C6&gt;0,C6/C$5,"")</f>
        <v>5.6184530737488095E-2</v>
      </c>
      <c r="D20" s="357" t="str">
        <f t="shared" si="5"/>
        <v/>
      </c>
      <c r="E20" s="357" t="str">
        <f t="shared" si="5"/>
        <v/>
      </c>
      <c r="F20" s="357" t="str">
        <f t="shared" si="5"/>
        <v/>
      </c>
      <c r="G20" s="357" t="str">
        <f t="shared" si="5"/>
        <v/>
      </c>
      <c r="H20" s="357" t="str">
        <f t="shared" si="5"/>
        <v/>
      </c>
      <c r="I20" s="357" t="str">
        <f t="shared" si="5"/>
        <v/>
      </c>
      <c r="J20" s="357" t="str">
        <f t="shared" si="5"/>
        <v/>
      </c>
      <c r="K20" s="357" t="str">
        <f t="shared" si="5"/>
        <v/>
      </c>
      <c r="L20" s="357" t="str">
        <f t="shared" si="5"/>
        <v/>
      </c>
      <c r="M20" s="357" t="str">
        <f t="shared" si="5"/>
        <v/>
      </c>
      <c r="N20" s="358" t="str">
        <f t="shared" si="5"/>
        <v/>
      </c>
      <c r="O20" s="359">
        <f t="shared" si="5"/>
        <v>5.6184530737488095E-2</v>
      </c>
      <c r="P20" s="350"/>
    </row>
    <row r="21" spans="2:16" ht="18" customHeight="1">
      <c r="B21" s="235" t="str">
        <f t="shared" si="4"/>
        <v>주거비율</v>
      </c>
      <c r="C21" s="357">
        <f t="shared" ref="C21:O21" si="6">IF(C7&gt;0,C7/C$5,"")</f>
        <v>0.21161781822029416</v>
      </c>
      <c r="D21" s="357" t="str">
        <f t="shared" si="6"/>
        <v/>
      </c>
      <c r="E21" s="357" t="str">
        <f t="shared" si="6"/>
        <v/>
      </c>
      <c r="F21" s="357" t="str">
        <f t="shared" si="6"/>
        <v/>
      </c>
      <c r="G21" s="357" t="str">
        <f t="shared" si="6"/>
        <v/>
      </c>
      <c r="H21" s="357" t="str">
        <f t="shared" si="6"/>
        <v/>
      </c>
      <c r="I21" s="357" t="str">
        <f t="shared" si="6"/>
        <v/>
      </c>
      <c r="J21" s="357" t="str">
        <f t="shared" si="6"/>
        <v/>
      </c>
      <c r="K21" s="357" t="str">
        <f t="shared" si="6"/>
        <v/>
      </c>
      <c r="L21" s="357" t="str">
        <f t="shared" si="6"/>
        <v/>
      </c>
      <c r="M21" s="357" t="str">
        <f t="shared" si="6"/>
        <v/>
      </c>
      <c r="N21" s="358" t="str">
        <f t="shared" si="6"/>
        <v/>
      </c>
      <c r="O21" s="359">
        <f t="shared" si="6"/>
        <v>0.21161781822029416</v>
      </c>
      <c r="P21" s="360"/>
    </row>
    <row r="22" spans="2:16" ht="18" customHeight="1">
      <c r="B22" s="235" t="str">
        <f t="shared" si="4"/>
        <v>생활용품비율</v>
      </c>
      <c r="C22" s="357" t="str">
        <f t="shared" ref="C22:O22" si="7">IF(C8&gt;0,C8/C$5,"")</f>
        <v/>
      </c>
      <c r="D22" s="357" t="str">
        <f t="shared" si="7"/>
        <v/>
      </c>
      <c r="E22" s="357" t="str">
        <f t="shared" si="7"/>
        <v/>
      </c>
      <c r="F22" s="357" t="str">
        <f t="shared" si="7"/>
        <v/>
      </c>
      <c r="G22" s="357" t="str">
        <f t="shared" si="7"/>
        <v/>
      </c>
      <c r="H22" s="357" t="str">
        <f t="shared" si="7"/>
        <v/>
      </c>
      <c r="I22" s="357" t="str">
        <f t="shared" si="7"/>
        <v/>
      </c>
      <c r="J22" s="357" t="str">
        <f t="shared" si="7"/>
        <v/>
      </c>
      <c r="K22" s="357" t="str">
        <f t="shared" si="7"/>
        <v/>
      </c>
      <c r="L22" s="357" t="str">
        <f t="shared" si="7"/>
        <v/>
      </c>
      <c r="M22" s="357" t="str">
        <f t="shared" si="7"/>
        <v/>
      </c>
      <c r="N22" s="358" t="str">
        <f t="shared" si="7"/>
        <v/>
      </c>
      <c r="O22" s="359" t="str">
        <f t="shared" si="7"/>
        <v/>
      </c>
      <c r="P22" s="360"/>
    </row>
    <row r="23" spans="2:16" ht="18" customHeight="1">
      <c r="B23" s="235" t="str">
        <f t="shared" si="4"/>
        <v>반려동물비율</v>
      </c>
      <c r="C23" s="357" t="str">
        <f t="shared" ref="C23:O23" si="8">IF(C9&gt;0,C9/C$5,"")</f>
        <v/>
      </c>
      <c r="D23" s="357" t="str">
        <f t="shared" si="8"/>
        <v/>
      </c>
      <c r="E23" s="357" t="str">
        <f t="shared" si="8"/>
        <v/>
      </c>
      <c r="F23" s="357" t="str">
        <f t="shared" si="8"/>
        <v/>
      </c>
      <c r="G23" s="357" t="str">
        <f t="shared" si="8"/>
        <v/>
      </c>
      <c r="H23" s="357" t="str">
        <f t="shared" si="8"/>
        <v/>
      </c>
      <c r="I23" s="357" t="str">
        <f t="shared" si="8"/>
        <v/>
      </c>
      <c r="J23" s="357" t="str">
        <f t="shared" si="8"/>
        <v/>
      </c>
      <c r="K23" s="357" t="str">
        <f t="shared" si="8"/>
        <v/>
      </c>
      <c r="L23" s="357" t="str">
        <f t="shared" si="8"/>
        <v/>
      </c>
      <c r="M23" s="357" t="str">
        <f t="shared" si="8"/>
        <v/>
      </c>
      <c r="N23" s="358" t="str">
        <f t="shared" si="8"/>
        <v/>
      </c>
      <c r="O23" s="359" t="str">
        <f t="shared" si="8"/>
        <v/>
      </c>
      <c r="P23" s="360"/>
    </row>
    <row r="24" spans="2:16" ht="18" customHeight="1">
      <c r="B24" s="235" t="str">
        <f t="shared" si="4"/>
        <v>의류미용비율</v>
      </c>
      <c r="C24" s="357" t="str">
        <f t="shared" ref="C24:O24" si="9">IF(C10&gt;0,C10/C$5,"")</f>
        <v/>
      </c>
      <c r="D24" s="357" t="str">
        <f t="shared" si="9"/>
        <v/>
      </c>
      <c r="E24" s="357" t="str">
        <f t="shared" si="9"/>
        <v/>
      </c>
      <c r="F24" s="357" t="str">
        <f t="shared" si="9"/>
        <v/>
      </c>
      <c r="G24" s="357" t="str">
        <f t="shared" si="9"/>
        <v/>
      </c>
      <c r="H24" s="357" t="str">
        <f t="shared" si="9"/>
        <v/>
      </c>
      <c r="I24" s="357" t="str">
        <f t="shared" si="9"/>
        <v/>
      </c>
      <c r="J24" s="357" t="str">
        <f t="shared" si="9"/>
        <v/>
      </c>
      <c r="K24" s="357" t="str">
        <f t="shared" si="9"/>
        <v/>
      </c>
      <c r="L24" s="357" t="str">
        <f t="shared" si="9"/>
        <v/>
      </c>
      <c r="M24" s="357" t="str">
        <f t="shared" si="9"/>
        <v/>
      </c>
      <c r="N24" s="358" t="str">
        <f t="shared" si="9"/>
        <v/>
      </c>
      <c r="O24" s="359" t="str">
        <f t="shared" si="9"/>
        <v/>
      </c>
      <c r="P24" s="360"/>
    </row>
    <row r="25" spans="2:16" ht="18" customHeight="1">
      <c r="B25" s="235" t="str">
        <f t="shared" si="4"/>
        <v>교육비율</v>
      </c>
      <c r="C25" s="357">
        <f t="shared" ref="C25:O25" si="10">IF(C11&gt;0,C11/C$5,"")</f>
        <v>0.52904454555073532</v>
      </c>
      <c r="D25" s="357" t="str">
        <f t="shared" si="10"/>
        <v/>
      </c>
      <c r="E25" s="357" t="str">
        <f t="shared" si="10"/>
        <v/>
      </c>
      <c r="F25" s="357" t="str">
        <f t="shared" si="10"/>
        <v/>
      </c>
      <c r="G25" s="357" t="str">
        <f t="shared" si="10"/>
        <v/>
      </c>
      <c r="H25" s="357" t="str">
        <f t="shared" si="10"/>
        <v/>
      </c>
      <c r="I25" s="357" t="str">
        <f t="shared" si="10"/>
        <v/>
      </c>
      <c r="J25" s="357" t="str">
        <f t="shared" si="10"/>
        <v/>
      </c>
      <c r="K25" s="357" t="str">
        <f t="shared" si="10"/>
        <v/>
      </c>
      <c r="L25" s="357" t="str">
        <f t="shared" si="10"/>
        <v/>
      </c>
      <c r="M25" s="357" t="str">
        <f t="shared" si="10"/>
        <v/>
      </c>
      <c r="N25" s="358" t="str">
        <f t="shared" si="10"/>
        <v/>
      </c>
      <c r="O25" s="359">
        <f t="shared" si="10"/>
        <v>0.52904454555073532</v>
      </c>
      <c r="P25" s="360"/>
    </row>
    <row r="26" spans="2:16" ht="18" customHeight="1">
      <c r="B26" s="235" t="str">
        <f t="shared" si="4"/>
        <v>문화생활비율</v>
      </c>
      <c r="C26" s="357">
        <f t="shared" ref="C26:O26" si="11">IF(C12&gt;0,C12/C$5,"")</f>
        <v>1.0580890911014707E-2</v>
      </c>
      <c r="D26" s="357" t="str">
        <f t="shared" si="11"/>
        <v/>
      </c>
      <c r="E26" s="357" t="str">
        <f t="shared" si="11"/>
        <v/>
      </c>
      <c r="F26" s="357" t="str">
        <f t="shared" si="11"/>
        <v/>
      </c>
      <c r="G26" s="357" t="str">
        <f t="shared" si="11"/>
        <v/>
      </c>
      <c r="H26" s="357" t="str">
        <f t="shared" si="11"/>
        <v/>
      </c>
      <c r="I26" s="357" t="str">
        <f t="shared" si="11"/>
        <v/>
      </c>
      <c r="J26" s="357" t="str">
        <f t="shared" si="11"/>
        <v/>
      </c>
      <c r="K26" s="357" t="str">
        <f t="shared" si="11"/>
        <v/>
      </c>
      <c r="L26" s="357" t="str">
        <f t="shared" si="11"/>
        <v/>
      </c>
      <c r="M26" s="357" t="str">
        <f t="shared" si="11"/>
        <v/>
      </c>
      <c r="N26" s="358" t="str">
        <f t="shared" si="11"/>
        <v/>
      </c>
      <c r="O26" s="359">
        <f t="shared" si="11"/>
        <v>1.0580890911014707E-2</v>
      </c>
      <c r="P26" s="360"/>
    </row>
    <row r="27" spans="2:16" ht="18" customHeight="1">
      <c r="B27" s="235" t="str">
        <f t="shared" si="4"/>
        <v>의료비율</v>
      </c>
      <c r="C27" s="357">
        <f t="shared" ref="C27:O27" si="12">IF(C13&gt;0,C13/C$5,"")</f>
        <v>1.2697069093217649E-2</v>
      </c>
      <c r="D27" s="357" t="str">
        <f t="shared" si="12"/>
        <v/>
      </c>
      <c r="E27" s="357" t="str">
        <f t="shared" si="12"/>
        <v/>
      </c>
      <c r="F27" s="357" t="str">
        <f t="shared" si="12"/>
        <v/>
      </c>
      <c r="G27" s="357" t="str">
        <f t="shared" si="12"/>
        <v/>
      </c>
      <c r="H27" s="357" t="str">
        <f t="shared" si="12"/>
        <v/>
      </c>
      <c r="I27" s="357" t="str">
        <f t="shared" si="12"/>
        <v/>
      </c>
      <c r="J27" s="357" t="str">
        <f t="shared" si="12"/>
        <v/>
      </c>
      <c r="K27" s="357" t="str">
        <f t="shared" si="12"/>
        <v/>
      </c>
      <c r="L27" s="357" t="str">
        <f t="shared" si="12"/>
        <v/>
      </c>
      <c r="M27" s="357" t="str">
        <f t="shared" si="12"/>
        <v/>
      </c>
      <c r="N27" s="358" t="str">
        <f t="shared" si="12"/>
        <v/>
      </c>
      <c r="O27" s="359">
        <f t="shared" si="12"/>
        <v>1.2697069093217649E-2</v>
      </c>
      <c r="P27" s="360"/>
    </row>
    <row r="28" spans="2:16" ht="18" customHeight="1">
      <c r="B28" s="235" t="str">
        <f t="shared" si="4"/>
        <v>유류교통비율</v>
      </c>
      <c r="C28" s="357" t="str">
        <f t="shared" ref="C28:O28" si="13">IF(C14&gt;0,C14/C$5,"")</f>
        <v/>
      </c>
      <c r="D28" s="357" t="str">
        <f t="shared" si="13"/>
        <v/>
      </c>
      <c r="E28" s="357" t="str">
        <f t="shared" si="13"/>
        <v/>
      </c>
      <c r="F28" s="357" t="str">
        <f t="shared" si="13"/>
        <v/>
      </c>
      <c r="G28" s="357" t="str">
        <f t="shared" si="13"/>
        <v/>
      </c>
      <c r="H28" s="357" t="str">
        <f t="shared" si="13"/>
        <v/>
      </c>
      <c r="I28" s="357" t="str">
        <f t="shared" si="13"/>
        <v/>
      </c>
      <c r="J28" s="357" t="str">
        <f t="shared" si="13"/>
        <v/>
      </c>
      <c r="K28" s="357" t="str">
        <f t="shared" si="13"/>
        <v/>
      </c>
      <c r="L28" s="357" t="str">
        <f t="shared" si="13"/>
        <v/>
      </c>
      <c r="M28" s="357" t="str">
        <f t="shared" si="13"/>
        <v/>
      </c>
      <c r="N28" s="358" t="str">
        <f t="shared" si="13"/>
        <v/>
      </c>
      <c r="O28" s="359" t="str">
        <f t="shared" si="13"/>
        <v/>
      </c>
      <c r="P28" s="360"/>
    </row>
    <row r="29" spans="2:16" ht="18" customHeight="1">
      <c r="B29" s="235" t="str">
        <f t="shared" si="4"/>
        <v>통신비율</v>
      </c>
      <c r="C29" s="357">
        <f t="shared" ref="C29:O29" si="14">IF(C15&gt;0,C15/C$5,"")</f>
        <v>2.1161781822029414E-2</v>
      </c>
      <c r="D29" s="357" t="str">
        <f t="shared" si="14"/>
        <v/>
      </c>
      <c r="E29" s="357" t="str">
        <f t="shared" si="14"/>
        <v/>
      </c>
      <c r="F29" s="357" t="str">
        <f t="shared" si="14"/>
        <v/>
      </c>
      <c r="G29" s="357" t="str">
        <f t="shared" si="14"/>
        <v/>
      </c>
      <c r="H29" s="357" t="str">
        <f t="shared" si="14"/>
        <v/>
      </c>
      <c r="I29" s="357" t="str">
        <f t="shared" si="14"/>
        <v/>
      </c>
      <c r="J29" s="357" t="str">
        <f t="shared" si="14"/>
        <v/>
      </c>
      <c r="K29" s="357" t="str">
        <f t="shared" si="14"/>
        <v/>
      </c>
      <c r="L29" s="357" t="str">
        <f t="shared" si="14"/>
        <v/>
      </c>
      <c r="M29" s="357" t="str">
        <f t="shared" si="14"/>
        <v/>
      </c>
      <c r="N29" s="358" t="str">
        <f t="shared" si="14"/>
        <v/>
      </c>
      <c r="O29" s="359">
        <f t="shared" si="14"/>
        <v>2.1161781822029414E-2</v>
      </c>
      <c r="P29" s="360"/>
    </row>
    <row r="30" spans="2:16" ht="18" customHeight="1">
      <c r="B30" s="235" t="str">
        <f t="shared" si="4"/>
        <v>경조사회비율</v>
      </c>
      <c r="C30" s="357">
        <f t="shared" ref="C30:O31" si="15">IF(C16&gt;0,C16/C$5,"")</f>
        <v>0.15871336366522062</v>
      </c>
      <c r="D30" s="357" t="str">
        <f t="shared" si="15"/>
        <v/>
      </c>
      <c r="E30" s="357" t="str">
        <f t="shared" si="15"/>
        <v/>
      </c>
      <c r="F30" s="357" t="str">
        <f t="shared" si="15"/>
        <v/>
      </c>
      <c r="G30" s="357" t="str">
        <f t="shared" si="15"/>
        <v/>
      </c>
      <c r="H30" s="357" t="str">
        <f t="shared" si="15"/>
        <v/>
      </c>
      <c r="I30" s="357" t="str">
        <f t="shared" si="15"/>
        <v/>
      </c>
      <c r="J30" s="357" t="str">
        <f t="shared" si="15"/>
        <v/>
      </c>
      <c r="K30" s="357" t="str">
        <f t="shared" si="15"/>
        <v/>
      </c>
      <c r="L30" s="357" t="str">
        <f t="shared" si="15"/>
        <v/>
      </c>
      <c r="M30" s="357" t="str">
        <f t="shared" si="15"/>
        <v/>
      </c>
      <c r="N30" s="358" t="str">
        <f t="shared" si="15"/>
        <v/>
      </c>
      <c r="O30" s="359">
        <f t="shared" si="15"/>
        <v>0.15871336366522062</v>
      </c>
      <c r="P30" s="360"/>
    </row>
    <row r="31" spans="2:16" ht="18" customHeight="1">
      <c r="B31" s="235" t="str">
        <f t="shared" si="4"/>
        <v>용돈율</v>
      </c>
      <c r="C31" s="357" t="str">
        <f t="shared" si="15"/>
        <v/>
      </c>
      <c r="D31" s="357" t="str">
        <f t="shared" si="15"/>
        <v/>
      </c>
      <c r="E31" s="357" t="str">
        <f t="shared" si="15"/>
        <v/>
      </c>
      <c r="F31" s="357" t="str">
        <f t="shared" si="15"/>
        <v/>
      </c>
      <c r="G31" s="357" t="str">
        <f t="shared" si="15"/>
        <v/>
      </c>
      <c r="H31" s="357" t="str">
        <f t="shared" si="15"/>
        <v/>
      </c>
      <c r="I31" s="357" t="str">
        <f t="shared" si="15"/>
        <v/>
      </c>
      <c r="J31" s="357" t="str">
        <f t="shared" si="15"/>
        <v/>
      </c>
      <c r="K31" s="357" t="str">
        <f t="shared" si="15"/>
        <v/>
      </c>
      <c r="L31" s="357" t="str">
        <f t="shared" si="15"/>
        <v/>
      </c>
      <c r="M31" s="357" t="str">
        <f t="shared" si="15"/>
        <v/>
      </c>
      <c r="N31" s="358" t="str">
        <f t="shared" si="15"/>
        <v/>
      </c>
      <c r="O31" s="359" t="str">
        <f t="shared" si="15"/>
        <v/>
      </c>
      <c r="P31" s="361"/>
    </row>
    <row r="32" spans="2:16" ht="18" customHeight="1" thickBot="1">
      <c r="B32" s="351" t="str">
        <f t="shared" ref="B32" si="16">B18&amp;"율"</f>
        <v>추가항목율</v>
      </c>
      <c r="C32" s="357" t="str">
        <f t="shared" ref="C32:O32" si="17">IF(C18&gt;0,C18/C$5,"")</f>
        <v/>
      </c>
      <c r="D32" s="357" t="str">
        <f t="shared" si="17"/>
        <v/>
      </c>
      <c r="E32" s="357" t="str">
        <f t="shared" si="17"/>
        <v/>
      </c>
      <c r="F32" s="357" t="str">
        <f t="shared" si="17"/>
        <v/>
      </c>
      <c r="G32" s="357" t="str">
        <f t="shared" si="17"/>
        <v/>
      </c>
      <c r="H32" s="357" t="str">
        <f t="shared" si="17"/>
        <v/>
      </c>
      <c r="I32" s="357" t="str">
        <f t="shared" si="17"/>
        <v/>
      </c>
      <c r="J32" s="357" t="str">
        <f t="shared" si="17"/>
        <v/>
      </c>
      <c r="K32" s="357" t="str">
        <f t="shared" si="17"/>
        <v/>
      </c>
      <c r="L32" s="357" t="str">
        <f t="shared" si="17"/>
        <v/>
      </c>
      <c r="M32" s="357" t="str">
        <f t="shared" si="17"/>
        <v/>
      </c>
      <c r="N32" s="358" t="str">
        <f t="shared" si="17"/>
        <v/>
      </c>
      <c r="O32" s="359" t="str">
        <f t="shared" si="17"/>
        <v/>
      </c>
      <c r="P32" s="361"/>
    </row>
    <row r="33" spans="2:16" ht="24.95" customHeight="1" thickBot="1">
      <c r="B33" s="327" t="s">
        <v>4</v>
      </c>
      <c r="C33" s="362">
        <f>SUM(C20:C32)</f>
        <v>1</v>
      </c>
      <c r="D33" s="362">
        <f t="shared" ref="D33:O33" si="18">SUM(D20:D32)</f>
        <v>0</v>
      </c>
      <c r="E33" s="362">
        <f t="shared" si="18"/>
        <v>0</v>
      </c>
      <c r="F33" s="362">
        <f t="shared" si="18"/>
        <v>0</v>
      </c>
      <c r="G33" s="362">
        <f t="shared" si="18"/>
        <v>0</v>
      </c>
      <c r="H33" s="362">
        <f t="shared" si="18"/>
        <v>0</v>
      </c>
      <c r="I33" s="362">
        <f t="shared" si="18"/>
        <v>0</v>
      </c>
      <c r="J33" s="362">
        <f t="shared" si="18"/>
        <v>0</v>
      </c>
      <c r="K33" s="362">
        <f t="shared" si="18"/>
        <v>0</v>
      </c>
      <c r="L33" s="362">
        <f t="shared" si="18"/>
        <v>0</v>
      </c>
      <c r="M33" s="362">
        <f t="shared" si="18"/>
        <v>0</v>
      </c>
      <c r="N33" s="330">
        <f t="shared" si="18"/>
        <v>0</v>
      </c>
      <c r="O33" s="363">
        <f t="shared" si="18"/>
        <v>1</v>
      </c>
      <c r="P33" s="349"/>
    </row>
    <row r="34" spans="2:16" ht="16.5" customHeight="1"/>
    <row r="35" spans="2:16" ht="16.5" customHeight="1">
      <c r="B35" s="204"/>
    </row>
    <row r="36" spans="2:16" ht="16.5" customHeight="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05"/>
      <c r="P36" s="205"/>
    </row>
    <row r="37" spans="2:16" ht="16.5" customHeight="1">
      <c r="B37" s="29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7"/>
      <c r="P37" s="207"/>
    </row>
    <row r="38" spans="2:16" ht="16.5" customHeight="1">
      <c r="B38" s="29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7"/>
      <c r="P38" s="207"/>
    </row>
    <row r="39" spans="2:16" ht="16.5" customHeight="1">
      <c r="B39" s="29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7"/>
      <c r="P39" s="207"/>
    </row>
    <row r="40" spans="2:16" ht="16.5" customHeight="1">
      <c r="B40" s="29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7"/>
      <c r="P40" s="207"/>
    </row>
    <row r="41" spans="2:16" ht="16.5" customHeight="1">
      <c r="B41" s="29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7"/>
      <c r="P41" s="207"/>
    </row>
    <row r="42" spans="2:16" ht="16.5" customHeight="1">
      <c r="B42" s="29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7"/>
      <c r="P42" s="207"/>
    </row>
    <row r="43" spans="2:16" ht="16.5" customHeight="1">
      <c r="B43" s="29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7"/>
      <c r="P43" s="207"/>
    </row>
    <row r="44" spans="2:16" ht="16.5" customHeight="1">
      <c r="B44" s="29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7"/>
      <c r="P44" s="207"/>
    </row>
    <row r="45" spans="2:16" ht="16.5" customHeight="1">
      <c r="B45" s="29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7"/>
      <c r="P45" s="207"/>
    </row>
    <row r="46" spans="2:16" ht="16.5" customHeight="1">
      <c r="B46" s="29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7"/>
      <c r="P46" s="207"/>
    </row>
    <row r="47" spans="2:16" ht="16.5" customHeight="1">
      <c r="B47" s="29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7"/>
      <c r="P47" s="207"/>
    </row>
    <row r="48" spans="2:16" ht="16.5" customHeight="1">
      <c r="B48" s="29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7"/>
      <c r="P48" s="207"/>
    </row>
    <row r="49" spans="2:16" ht="16.5" customHeight="1">
      <c r="B49" s="29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7"/>
      <c r="P49" s="207"/>
    </row>
    <row r="50" spans="2:16" ht="16.5" customHeight="1">
      <c r="B50" s="29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7"/>
      <c r="P50" s="207"/>
    </row>
    <row r="51" spans="2:16" ht="16.5" customHeight="1">
      <c r="B51" s="205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8"/>
    </row>
    <row r="52" spans="2:16" ht="16.5" customHeight="1"/>
    <row r="53" spans="2:16" ht="16.5" customHeight="1"/>
    <row r="54" spans="2:16" ht="16.5" customHeight="1"/>
    <row r="55" spans="2:16" ht="16.5" customHeight="1"/>
    <row r="56" spans="2:16" ht="16.5" customHeight="1"/>
    <row r="57" spans="2:16" ht="16.5" customHeight="1"/>
    <row r="58" spans="2:16" ht="16.5" customHeight="1"/>
    <row r="59" spans="2:16" ht="16.5" customHeight="1"/>
    <row r="60" spans="2:16" ht="16.5" customHeight="1"/>
    <row r="61" spans="2:16" ht="16.5" customHeight="1"/>
    <row r="62" spans="2:16" ht="16.5" customHeight="1"/>
    <row r="63" spans="2:16" ht="16.5" customHeight="1"/>
    <row r="64" spans="2:16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</sheetData>
  <mergeCells count="1">
    <mergeCell ref="B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theme="7"/>
    <pageSetUpPr autoPageBreaks="0" fitToPage="1"/>
  </sheetPr>
  <dimension ref="A1:S217"/>
  <sheetViews>
    <sheetView showGridLines="0" zoomScaleNormal="100" workbookViewId="0">
      <pane ySplit="3" topLeftCell="A4" activePane="bottomLeft" state="frozen"/>
      <selection activeCell="I14" sqref="I14"/>
      <selection pane="bottomLeft" activeCell="Q37" sqref="Q37"/>
    </sheetView>
  </sheetViews>
  <sheetFormatPr defaultRowHeight="15"/>
  <cols>
    <col min="1" max="1" width="4.5703125" customWidth="1"/>
    <col min="2" max="2" width="12.5703125" customWidth="1"/>
    <col min="3" max="17" width="10.5703125" customWidth="1"/>
    <col min="18" max="18" width="10.5703125" style="409" customWidth="1"/>
    <col min="19" max="19" width="4.5703125" customWidth="1"/>
  </cols>
  <sheetData>
    <row r="1" spans="1:19" ht="40.5" customHeight="1">
      <c r="A1" s="12"/>
      <c r="B1" s="905" t="s">
        <v>152</v>
      </c>
      <c r="C1" s="905"/>
      <c r="D1" s="90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408"/>
      <c r="S1" s="12"/>
    </row>
    <row r="2" spans="1:19" ht="15.75" thickBot="1"/>
    <row r="3" spans="1:19" ht="30" customHeight="1" thickBot="1">
      <c r="B3" s="917"/>
      <c r="C3" s="918"/>
      <c r="D3" s="31" t="s">
        <v>29</v>
      </c>
      <c r="E3" s="32" t="s">
        <v>32</v>
      </c>
      <c r="F3" s="32" t="s">
        <v>34</v>
      </c>
      <c r="G3" s="32" t="s">
        <v>36</v>
      </c>
      <c r="H3" s="32" t="s">
        <v>38</v>
      </c>
      <c r="I3" s="32" t="s">
        <v>40</v>
      </c>
      <c r="J3" s="32" t="s">
        <v>41</v>
      </c>
      <c r="K3" s="32" t="s">
        <v>42</v>
      </c>
      <c r="L3" s="32" t="s">
        <v>43</v>
      </c>
      <c r="M3" s="32" t="s">
        <v>44</v>
      </c>
      <c r="N3" s="32" t="s">
        <v>45</v>
      </c>
      <c r="O3" s="33" t="s">
        <v>46</v>
      </c>
      <c r="P3" s="346" t="s">
        <v>4</v>
      </c>
      <c r="Q3" s="346" t="s">
        <v>47</v>
      </c>
      <c r="R3" s="414" t="s">
        <v>91</v>
      </c>
    </row>
    <row r="4" spans="1:19" ht="24.95" customHeight="1" thickBot="1">
      <c r="B4" s="915" t="s">
        <v>189</v>
      </c>
      <c r="C4" s="916"/>
      <c r="D4" s="354">
        <f t="shared" ref="D4:O4" si="0">D5+D21</f>
        <v>3295100</v>
      </c>
      <c r="E4" s="354">
        <f t="shared" si="0"/>
        <v>0</v>
      </c>
      <c r="F4" s="354">
        <f t="shared" si="0"/>
        <v>0</v>
      </c>
      <c r="G4" s="354">
        <f t="shared" si="0"/>
        <v>0</v>
      </c>
      <c r="H4" s="354">
        <f t="shared" si="0"/>
        <v>0</v>
      </c>
      <c r="I4" s="354">
        <f t="shared" si="0"/>
        <v>0</v>
      </c>
      <c r="J4" s="354">
        <f t="shared" si="0"/>
        <v>0</v>
      </c>
      <c r="K4" s="354">
        <f t="shared" si="0"/>
        <v>0</v>
      </c>
      <c r="L4" s="354">
        <f t="shared" si="0"/>
        <v>0</v>
      </c>
      <c r="M4" s="354">
        <f t="shared" si="0"/>
        <v>0</v>
      </c>
      <c r="N4" s="354">
        <f t="shared" si="0"/>
        <v>0</v>
      </c>
      <c r="O4" s="354">
        <f t="shared" si="0"/>
        <v>0</v>
      </c>
      <c r="P4" s="349">
        <f>SUM(D4:O4)</f>
        <v>3295100</v>
      </c>
      <c r="Q4" s="356">
        <f>P4/12</f>
        <v>274591.66666666669</v>
      </c>
      <c r="R4" s="411">
        <f>IF(P4&gt;0,$R$5+$R$21,)</f>
        <v>1</v>
      </c>
    </row>
    <row r="5" spans="1:19" s="223" customFormat="1" ht="24.95" customHeight="1" thickBot="1">
      <c r="B5" s="913" t="s">
        <v>212</v>
      </c>
      <c r="C5" s="914"/>
      <c r="D5" s="348">
        <f t="shared" ref="D5:O5" si="1">SUM(D6:D20)</f>
        <v>2350000</v>
      </c>
      <c r="E5" s="348">
        <f t="shared" si="1"/>
        <v>0</v>
      </c>
      <c r="F5" s="348">
        <f t="shared" si="1"/>
        <v>0</v>
      </c>
      <c r="G5" s="348">
        <f t="shared" si="1"/>
        <v>0</v>
      </c>
      <c r="H5" s="348">
        <f t="shared" si="1"/>
        <v>0</v>
      </c>
      <c r="I5" s="348">
        <f t="shared" si="1"/>
        <v>0</v>
      </c>
      <c r="J5" s="348">
        <f t="shared" si="1"/>
        <v>0</v>
      </c>
      <c r="K5" s="348">
        <f t="shared" si="1"/>
        <v>0</v>
      </c>
      <c r="L5" s="348">
        <f t="shared" si="1"/>
        <v>0</v>
      </c>
      <c r="M5" s="348">
        <f t="shared" si="1"/>
        <v>0</v>
      </c>
      <c r="N5" s="348">
        <f t="shared" si="1"/>
        <v>0</v>
      </c>
      <c r="O5" s="348">
        <f t="shared" si="1"/>
        <v>0</v>
      </c>
      <c r="P5" s="349">
        <f>SUM(D5:O5)</f>
        <v>2350000</v>
      </c>
      <c r="Q5" s="349">
        <f>P5/12</f>
        <v>195833.33333333334</v>
      </c>
      <c r="R5" s="411">
        <f>IF(P5&gt;0,P5/$P$4,"")</f>
        <v>0.71318017662589905</v>
      </c>
    </row>
    <row r="6" spans="1:19" ht="18" customHeight="1">
      <c r="B6" s="919" t="str">
        <f>IF(항목!D4="","",항목!D4)</f>
        <v>예/적금</v>
      </c>
      <c r="C6" s="920"/>
      <c r="D6" s="296">
        <f>SUMIF('1월'!$M$34:$M$145,연간_세부항목별지출!$B6,'1월'!$R$34:$R$145)</f>
        <v>500000</v>
      </c>
      <c r="E6" s="296">
        <f>SUMIF('2월'!$M$34:$M$145,연간_세부항목별지출!$B6,'2월'!$R$34:$R$145)</f>
        <v>0</v>
      </c>
      <c r="F6" s="296">
        <f>SUMIF('3월'!$M$34:$M$145,연간_세부항목별지출!$B6,'3월'!$R$34:$R$145)</f>
        <v>0</v>
      </c>
      <c r="G6" s="296">
        <f>SUMIF('4월'!$M$34:$M$145,연간_세부항목별지출!$B6,'4월'!$R$34:$R$145)</f>
        <v>0</v>
      </c>
      <c r="H6" s="296">
        <f>SUMIF('5월'!$M$34:$M$145,연간_세부항목별지출!$B6,'5월'!$R$34:$R$145)</f>
        <v>0</v>
      </c>
      <c r="I6" s="296">
        <f>SUMIF('6월'!$M$34:$M$145,연간_세부항목별지출!$B6,'6월'!$R$34:$R$145)</f>
        <v>0</v>
      </c>
      <c r="J6" s="296">
        <f>SUMIF('7월'!$M$34:$M$145,연간_세부항목별지출!$B6,'7월'!$R$34:$R$145)</f>
        <v>0</v>
      </c>
      <c r="K6" s="296">
        <f>SUMIF('8월'!$M$34:$M$145,연간_세부항목별지출!$B6,'8월'!$R$34:$R$145)</f>
        <v>0</v>
      </c>
      <c r="L6" s="296">
        <f>SUMIF('9월'!$M$34:$M$145,연간_세부항목별지출!$B6,'9월'!$R$34:$R$145)</f>
        <v>0</v>
      </c>
      <c r="M6" s="296">
        <f>SUMIF('10월'!$M$34:$M$145,연간_세부항목별지출!$B6,'10월'!$R$34:$R$145)</f>
        <v>0</v>
      </c>
      <c r="N6" s="296">
        <f>SUMIF('11월'!$M$34:$M$145,연간_세부항목별지출!$B6,'11월'!$R$34:$R$145)</f>
        <v>0</v>
      </c>
      <c r="O6" s="296">
        <f>SUMIF('12월'!$M$34:$M$145,연간_세부항목별지출!$B6,'12월'!$R$34:$R$145)</f>
        <v>0</v>
      </c>
      <c r="P6" s="350">
        <f t="shared" ref="P6:P173" si="2">SUM(D6:O6)</f>
        <v>500000</v>
      </c>
      <c r="Q6" s="350">
        <f t="shared" ref="Q6:Q173" si="3">P6/12</f>
        <v>41666.666666666664</v>
      </c>
      <c r="R6" s="412">
        <f>IF(P6&gt;0,P6/$P$5,"")</f>
        <v>0.21276595744680851</v>
      </c>
    </row>
    <row r="7" spans="1:19" ht="18" customHeight="1">
      <c r="B7" s="907" t="str">
        <f>IF(항목!D5="","",항목!D5)</f>
        <v>주택청약</v>
      </c>
      <c r="C7" s="908"/>
      <c r="D7" s="296">
        <f>SUMIF('1월'!$M$34:$M$145,연간_세부항목별지출!$B7,'1월'!$R$34:$R$145)</f>
        <v>100000</v>
      </c>
      <c r="E7" s="296">
        <f>SUMIF('2월'!$M$34:$M$145,연간_세부항목별지출!$B7,'2월'!$R$34:$R$145)</f>
        <v>0</v>
      </c>
      <c r="F7" s="296">
        <f>SUMIF('3월'!$M$34:$M$145,연간_세부항목별지출!$B7,'3월'!$R$34:$R$145)</f>
        <v>0</v>
      </c>
      <c r="G7" s="296">
        <f>SUMIF('4월'!$M$34:$M$145,연간_세부항목별지출!$B7,'4월'!$R$34:$R$145)</f>
        <v>0</v>
      </c>
      <c r="H7" s="296">
        <f>SUMIF('5월'!$M$34:$M$145,연간_세부항목별지출!$B7,'5월'!$R$34:$R$145)</f>
        <v>0</v>
      </c>
      <c r="I7" s="296">
        <f>SUMIF('6월'!$M$34:$M$145,연간_세부항목별지출!$B7,'6월'!$R$34:$R$145)</f>
        <v>0</v>
      </c>
      <c r="J7" s="296">
        <f>SUMIF('7월'!$M$34:$M$145,연간_세부항목별지출!$B7,'7월'!$R$34:$R$145)</f>
        <v>0</v>
      </c>
      <c r="K7" s="296">
        <f>SUMIF('8월'!$M$34:$M$145,연간_세부항목별지출!$B7,'8월'!$R$34:$R$145)</f>
        <v>0</v>
      </c>
      <c r="L7" s="296">
        <f>SUMIF('9월'!$M$34:$M$145,연간_세부항목별지출!$B7,'9월'!$R$34:$R$145)</f>
        <v>0</v>
      </c>
      <c r="M7" s="296">
        <f>SUMIF('10월'!$M$34:$M$145,연간_세부항목별지출!$B7,'10월'!$R$34:$R$145)</f>
        <v>0</v>
      </c>
      <c r="N7" s="296">
        <f>SUMIF('11월'!$M$34:$M$145,연간_세부항목별지출!$B7,'11월'!$R$34:$R$145)</f>
        <v>0</v>
      </c>
      <c r="O7" s="296">
        <f>SUMIF('12월'!$M$34:$M$145,연간_세부항목별지출!$B7,'12월'!$R$34:$R$145)</f>
        <v>0</v>
      </c>
      <c r="P7" s="350">
        <f t="shared" si="2"/>
        <v>100000</v>
      </c>
      <c r="Q7" s="350">
        <f t="shared" si="3"/>
        <v>8333.3333333333339</v>
      </c>
      <c r="R7" s="410">
        <f t="shared" ref="R7:R20" si="4">IF(P7&gt;0,P7/$P$5,"")</f>
        <v>4.2553191489361701E-2</v>
      </c>
    </row>
    <row r="8" spans="1:19" ht="18" customHeight="1">
      <c r="B8" s="907" t="str">
        <f>IF(항목!D6="","",항목!D6)</f>
        <v>퇴직연금</v>
      </c>
      <c r="C8" s="908"/>
      <c r="D8" s="296">
        <f>SUMIF('1월'!$M$34:$M$145,연간_세부항목별지출!$B8,'1월'!$R$34:$R$145)</f>
        <v>250000</v>
      </c>
      <c r="E8" s="296">
        <f>SUMIF('2월'!$M$34:$M$145,연간_세부항목별지출!$B8,'2월'!$R$34:$R$145)</f>
        <v>0</v>
      </c>
      <c r="F8" s="296">
        <f>SUMIF('3월'!$M$34:$M$145,연간_세부항목별지출!$B8,'3월'!$R$34:$R$145)</f>
        <v>0</v>
      </c>
      <c r="G8" s="296">
        <f>SUMIF('4월'!$M$34:$M$145,연간_세부항목별지출!$B8,'4월'!$R$34:$R$145)</f>
        <v>0</v>
      </c>
      <c r="H8" s="296">
        <f>SUMIF('5월'!$M$34:$M$145,연간_세부항목별지출!$B8,'5월'!$R$34:$R$145)</f>
        <v>0</v>
      </c>
      <c r="I8" s="296">
        <f>SUMIF('6월'!$M$34:$M$145,연간_세부항목별지출!$B8,'6월'!$R$34:$R$145)</f>
        <v>0</v>
      </c>
      <c r="J8" s="296">
        <f>SUMIF('7월'!$M$34:$M$145,연간_세부항목별지출!$B8,'7월'!$R$34:$R$145)</f>
        <v>0</v>
      </c>
      <c r="K8" s="296">
        <f>SUMIF('8월'!$M$34:$M$145,연간_세부항목별지출!$B8,'8월'!$R$34:$R$145)</f>
        <v>0</v>
      </c>
      <c r="L8" s="296">
        <f>SUMIF('9월'!$M$34:$M$145,연간_세부항목별지출!$B8,'9월'!$R$34:$R$145)</f>
        <v>0</v>
      </c>
      <c r="M8" s="296">
        <f>SUMIF('10월'!$M$34:$M$145,연간_세부항목별지출!$B8,'10월'!$R$34:$R$145)</f>
        <v>0</v>
      </c>
      <c r="N8" s="296">
        <f>SUMIF('11월'!$M$34:$M$145,연간_세부항목별지출!$B8,'11월'!$R$34:$R$145)</f>
        <v>0</v>
      </c>
      <c r="O8" s="296">
        <f>SUMIF('12월'!$M$34:$M$145,연간_세부항목별지출!$B8,'12월'!$R$34:$R$145)</f>
        <v>0</v>
      </c>
      <c r="P8" s="350">
        <f t="shared" si="2"/>
        <v>250000</v>
      </c>
      <c r="Q8" s="350">
        <f t="shared" si="3"/>
        <v>20833.333333333332</v>
      </c>
      <c r="R8" s="410">
        <f t="shared" si="4"/>
        <v>0.10638297872340426</v>
      </c>
    </row>
    <row r="9" spans="1:19" ht="18" customHeight="1">
      <c r="B9" s="907" t="str">
        <f>IF(항목!D7="","",항목!D7)</f>
        <v>비상금</v>
      </c>
      <c r="C9" s="908"/>
      <c r="D9" s="296">
        <f>SUMIF('1월'!$M$34:$M$145,연간_세부항목별지출!$B9,'1월'!$R$34:$R$145)</f>
        <v>1500000</v>
      </c>
      <c r="E9" s="296">
        <f>SUMIF('2월'!$M$34:$M$145,연간_세부항목별지출!$B9,'2월'!$R$34:$R$145)</f>
        <v>0</v>
      </c>
      <c r="F9" s="296">
        <f>SUMIF('3월'!$M$34:$M$145,연간_세부항목별지출!$B9,'3월'!$R$34:$R$145)</f>
        <v>0</v>
      </c>
      <c r="G9" s="296">
        <f>SUMIF('4월'!$M$34:$M$145,연간_세부항목별지출!$B9,'4월'!$R$34:$R$145)</f>
        <v>0</v>
      </c>
      <c r="H9" s="296">
        <f>SUMIF('5월'!$M$34:$M$145,연간_세부항목별지출!$B9,'5월'!$R$34:$R$145)</f>
        <v>0</v>
      </c>
      <c r="I9" s="296">
        <f>SUMIF('6월'!$M$34:$M$145,연간_세부항목별지출!$B9,'6월'!$R$34:$R$145)</f>
        <v>0</v>
      </c>
      <c r="J9" s="296">
        <f>SUMIF('7월'!$M$34:$M$145,연간_세부항목별지출!$B9,'7월'!$R$34:$R$145)</f>
        <v>0</v>
      </c>
      <c r="K9" s="296">
        <f>SUMIF('8월'!$M$34:$M$145,연간_세부항목별지출!$B9,'8월'!$R$34:$R$145)</f>
        <v>0</v>
      </c>
      <c r="L9" s="296">
        <f>SUMIF('9월'!$M$34:$M$145,연간_세부항목별지출!$B9,'9월'!$R$34:$R$145)</f>
        <v>0</v>
      </c>
      <c r="M9" s="296">
        <f>SUMIF('10월'!$M$34:$M$145,연간_세부항목별지출!$B9,'10월'!$R$34:$R$145)</f>
        <v>0</v>
      </c>
      <c r="N9" s="296">
        <f>SUMIF('11월'!$M$34:$M$145,연간_세부항목별지출!$B9,'11월'!$R$34:$R$145)</f>
        <v>0</v>
      </c>
      <c r="O9" s="296">
        <f>SUMIF('12월'!$M$34:$M$145,연간_세부항목별지출!$B9,'12월'!$R$34:$R$145)</f>
        <v>0</v>
      </c>
      <c r="P9" s="350">
        <f t="shared" si="2"/>
        <v>1500000</v>
      </c>
      <c r="Q9" s="350">
        <f t="shared" si="3"/>
        <v>125000</v>
      </c>
      <c r="R9" s="410">
        <f t="shared" si="4"/>
        <v>0.63829787234042556</v>
      </c>
    </row>
    <row r="10" spans="1:19" ht="18" customHeight="1">
      <c r="B10" s="907" t="str">
        <f>IF(항목!D8="","",항목!D8)</f>
        <v>투자</v>
      </c>
      <c r="C10" s="908"/>
      <c r="D10" s="296">
        <f>SUMIF('1월'!$M$34:$M$145,연간_세부항목별지출!$B10,'1월'!$R$34:$R$145)</f>
        <v>0</v>
      </c>
      <c r="E10" s="296">
        <f>SUMIF('2월'!$M$34:$M$145,연간_세부항목별지출!$B10,'2월'!$R$34:$R$145)</f>
        <v>0</v>
      </c>
      <c r="F10" s="296">
        <f>SUMIF('3월'!$M$34:$M$145,연간_세부항목별지출!$B10,'3월'!$R$34:$R$145)</f>
        <v>0</v>
      </c>
      <c r="G10" s="296">
        <f>SUMIF('4월'!$M$34:$M$145,연간_세부항목별지출!$B10,'4월'!$R$34:$R$145)</f>
        <v>0</v>
      </c>
      <c r="H10" s="296">
        <f>SUMIF('5월'!$M$34:$M$145,연간_세부항목별지출!$B10,'5월'!$R$34:$R$145)</f>
        <v>0</v>
      </c>
      <c r="I10" s="296">
        <f>SUMIF('6월'!$M$34:$M$145,연간_세부항목별지출!$B10,'6월'!$R$34:$R$145)</f>
        <v>0</v>
      </c>
      <c r="J10" s="296">
        <f>SUMIF('7월'!$M$34:$M$145,연간_세부항목별지출!$B10,'7월'!$R$34:$R$145)</f>
        <v>0</v>
      </c>
      <c r="K10" s="296">
        <f>SUMIF('8월'!$M$34:$M$145,연간_세부항목별지출!$B10,'8월'!$R$34:$R$145)</f>
        <v>0</v>
      </c>
      <c r="L10" s="296">
        <f>SUMIF('9월'!$M$34:$M$145,연간_세부항목별지출!$B10,'9월'!$R$34:$R$145)</f>
        <v>0</v>
      </c>
      <c r="M10" s="296">
        <f>SUMIF('10월'!$M$34:$M$145,연간_세부항목별지출!$B10,'10월'!$R$34:$R$145)</f>
        <v>0</v>
      </c>
      <c r="N10" s="296">
        <f>SUMIF('11월'!$M$34:$M$145,연간_세부항목별지출!$B10,'11월'!$R$34:$R$145)</f>
        <v>0</v>
      </c>
      <c r="O10" s="296">
        <f>SUMIF('12월'!$M$34:$M$145,연간_세부항목별지출!$B10,'12월'!$R$34:$R$145)</f>
        <v>0</v>
      </c>
      <c r="P10" s="350">
        <f t="shared" si="2"/>
        <v>0</v>
      </c>
      <c r="Q10" s="350">
        <f t="shared" si="3"/>
        <v>0</v>
      </c>
      <c r="R10" s="410" t="str">
        <f t="shared" si="4"/>
        <v/>
      </c>
    </row>
    <row r="11" spans="1:19" ht="18" customHeight="1">
      <c r="B11" s="907" t="str">
        <f>IF(항목!D9="","",항목!D9)</f>
        <v>기타 저축</v>
      </c>
      <c r="C11" s="908"/>
      <c r="D11" s="296">
        <f>SUMIF('1월'!$M$34:$M$145,연간_세부항목별지출!$B11,'1월'!$R$34:$R$145)</f>
        <v>0</v>
      </c>
      <c r="E11" s="296">
        <f>SUMIF('2월'!$M$34:$M$145,연간_세부항목별지출!$B11,'2월'!$R$34:$R$145)</f>
        <v>0</v>
      </c>
      <c r="F11" s="296">
        <f>SUMIF('3월'!$M$34:$M$145,연간_세부항목별지출!$B11,'3월'!$R$34:$R$145)</f>
        <v>0</v>
      </c>
      <c r="G11" s="296">
        <f>SUMIF('4월'!$M$34:$M$145,연간_세부항목별지출!$B11,'4월'!$R$34:$R$145)</f>
        <v>0</v>
      </c>
      <c r="H11" s="296">
        <f>SUMIF('5월'!$M$34:$M$145,연간_세부항목별지출!$B11,'5월'!$R$34:$R$145)</f>
        <v>0</v>
      </c>
      <c r="I11" s="296">
        <f>SUMIF('6월'!$M$34:$M$145,연간_세부항목별지출!$B11,'6월'!$R$34:$R$145)</f>
        <v>0</v>
      </c>
      <c r="J11" s="296">
        <f>SUMIF('7월'!$M$34:$M$145,연간_세부항목별지출!$B11,'7월'!$R$34:$R$145)</f>
        <v>0</v>
      </c>
      <c r="K11" s="296">
        <f>SUMIF('8월'!$M$34:$M$145,연간_세부항목별지출!$B11,'8월'!$R$34:$R$145)</f>
        <v>0</v>
      </c>
      <c r="L11" s="296">
        <f>SUMIF('9월'!$M$34:$M$145,연간_세부항목별지출!$B11,'9월'!$R$34:$R$145)</f>
        <v>0</v>
      </c>
      <c r="M11" s="296">
        <f>SUMIF('10월'!$M$34:$M$145,연간_세부항목별지출!$B11,'10월'!$R$34:$R$145)</f>
        <v>0</v>
      </c>
      <c r="N11" s="296">
        <f>SUMIF('11월'!$M$34:$M$145,연간_세부항목별지출!$B11,'11월'!$R$34:$R$145)</f>
        <v>0</v>
      </c>
      <c r="O11" s="296">
        <f>SUMIF('12월'!$M$34:$M$145,연간_세부항목별지출!$B11,'12월'!$R$34:$R$145)</f>
        <v>0</v>
      </c>
      <c r="P11" s="350">
        <f t="shared" si="2"/>
        <v>0</v>
      </c>
      <c r="Q11" s="350">
        <f t="shared" si="3"/>
        <v>0</v>
      </c>
      <c r="R11" s="410" t="str">
        <f t="shared" si="4"/>
        <v/>
      </c>
    </row>
    <row r="12" spans="1:19" ht="18" customHeight="1">
      <c r="B12" s="907" t="str">
        <f>IF(항목!D10="","",항목!D10)</f>
        <v/>
      </c>
      <c r="C12" s="908"/>
      <c r="D12" s="296">
        <f>SUMIF('1월'!$M$34:$M$145,연간_세부항목별지출!$B12,'1월'!$R$34:$R$145)</f>
        <v>0</v>
      </c>
      <c r="E12" s="296">
        <f>SUMIF('2월'!$M$34:$M$145,연간_세부항목별지출!$B12,'2월'!$R$34:$R$145)</f>
        <v>0</v>
      </c>
      <c r="F12" s="296">
        <f>SUMIF('3월'!$M$34:$M$145,연간_세부항목별지출!$B12,'3월'!$R$34:$R$145)</f>
        <v>0</v>
      </c>
      <c r="G12" s="296">
        <f>SUMIF('4월'!$M$34:$M$145,연간_세부항목별지출!$B12,'4월'!$R$34:$R$145)</f>
        <v>0</v>
      </c>
      <c r="H12" s="296">
        <f>SUMIF('5월'!$M$34:$M$145,연간_세부항목별지출!$B12,'5월'!$R$34:$R$145)</f>
        <v>0</v>
      </c>
      <c r="I12" s="296">
        <f>SUMIF('6월'!$M$34:$M$145,연간_세부항목별지출!$B12,'6월'!$R$34:$R$145)</f>
        <v>0</v>
      </c>
      <c r="J12" s="296">
        <f>SUMIF('7월'!$M$34:$M$145,연간_세부항목별지출!$B12,'7월'!$R$34:$R$145)</f>
        <v>0</v>
      </c>
      <c r="K12" s="296">
        <f>SUMIF('8월'!$M$34:$M$145,연간_세부항목별지출!$B12,'8월'!$R$34:$R$145)</f>
        <v>0</v>
      </c>
      <c r="L12" s="296">
        <f>SUMIF('9월'!$M$34:$M$145,연간_세부항목별지출!$B12,'9월'!$R$34:$R$145)</f>
        <v>0</v>
      </c>
      <c r="M12" s="296">
        <f>SUMIF('10월'!$M$34:$M$145,연간_세부항목별지출!$B12,'10월'!$R$34:$R$145)</f>
        <v>0</v>
      </c>
      <c r="N12" s="296">
        <f>SUMIF('11월'!$M$34:$M$145,연간_세부항목별지출!$B12,'11월'!$R$34:$R$145)</f>
        <v>0</v>
      </c>
      <c r="O12" s="296">
        <f>SUMIF('12월'!$M$34:$M$145,연간_세부항목별지출!$B12,'12월'!$R$34:$R$145)</f>
        <v>0</v>
      </c>
      <c r="P12" s="350">
        <f t="shared" si="2"/>
        <v>0</v>
      </c>
      <c r="Q12" s="350">
        <f t="shared" si="3"/>
        <v>0</v>
      </c>
      <c r="R12" s="410" t="str">
        <f t="shared" si="4"/>
        <v/>
      </c>
    </row>
    <row r="13" spans="1:19" ht="18" customHeight="1">
      <c r="B13" s="907" t="str">
        <f>IF(항목!D11="","",항목!D11)</f>
        <v/>
      </c>
      <c r="C13" s="908"/>
      <c r="D13" s="296">
        <f>SUMIF('1월'!$M$34:$M$145,연간_세부항목별지출!$B13,'1월'!$R$34:$R$145)</f>
        <v>0</v>
      </c>
      <c r="E13" s="296">
        <f>SUMIF('2월'!$M$34:$M$145,연간_세부항목별지출!$B13,'2월'!$R$34:$R$145)</f>
        <v>0</v>
      </c>
      <c r="F13" s="296">
        <f>SUMIF('3월'!$M$34:$M$145,연간_세부항목별지출!$B13,'3월'!$R$34:$R$145)</f>
        <v>0</v>
      </c>
      <c r="G13" s="296">
        <f>SUMIF('4월'!$M$34:$M$145,연간_세부항목별지출!$B13,'4월'!$R$34:$R$145)</f>
        <v>0</v>
      </c>
      <c r="H13" s="296">
        <f>SUMIF('5월'!$M$34:$M$145,연간_세부항목별지출!$B13,'5월'!$R$34:$R$145)</f>
        <v>0</v>
      </c>
      <c r="I13" s="296">
        <f>SUMIF('6월'!$M$34:$M$145,연간_세부항목별지출!$B13,'6월'!$R$34:$R$145)</f>
        <v>0</v>
      </c>
      <c r="J13" s="296">
        <f>SUMIF('7월'!$M$34:$M$145,연간_세부항목별지출!$B13,'7월'!$R$34:$R$145)</f>
        <v>0</v>
      </c>
      <c r="K13" s="296">
        <f>SUMIF('8월'!$M$34:$M$145,연간_세부항목별지출!$B13,'8월'!$R$34:$R$145)</f>
        <v>0</v>
      </c>
      <c r="L13" s="296">
        <f>SUMIF('9월'!$M$34:$M$145,연간_세부항목별지출!$B13,'9월'!$R$34:$R$145)</f>
        <v>0</v>
      </c>
      <c r="M13" s="296">
        <f>SUMIF('10월'!$M$34:$M$145,연간_세부항목별지출!$B13,'10월'!$R$34:$R$145)</f>
        <v>0</v>
      </c>
      <c r="N13" s="296">
        <f>SUMIF('11월'!$M$34:$M$145,연간_세부항목별지출!$B13,'11월'!$R$34:$R$145)</f>
        <v>0</v>
      </c>
      <c r="O13" s="296">
        <f>SUMIF('12월'!$M$34:$M$145,연간_세부항목별지출!$B13,'12월'!$R$34:$R$145)</f>
        <v>0</v>
      </c>
      <c r="P13" s="350">
        <f t="shared" si="2"/>
        <v>0</v>
      </c>
      <c r="Q13" s="350">
        <f t="shared" si="3"/>
        <v>0</v>
      </c>
      <c r="R13" s="410" t="str">
        <f t="shared" si="4"/>
        <v/>
      </c>
    </row>
    <row r="14" spans="1:19" ht="18" customHeight="1">
      <c r="B14" s="907" t="str">
        <f>IF(항목!D12="","",항목!D12)</f>
        <v/>
      </c>
      <c r="C14" s="908"/>
      <c r="D14" s="296">
        <f>SUMIF('1월'!$M$34:$M$145,연간_세부항목별지출!$B14,'1월'!$R$34:$R$145)</f>
        <v>0</v>
      </c>
      <c r="E14" s="296">
        <f>SUMIF('2월'!$M$34:$M$145,연간_세부항목별지출!$B14,'2월'!$R$34:$R$145)</f>
        <v>0</v>
      </c>
      <c r="F14" s="296">
        <f>SUMIF('3월'!$M$34:$M$145,연간_세부항목별지출!$B14,'3월'!$R$34:$R$145)</f>
        <v>0</v>
      </c>
      <c r="G14" s="296">
        <f>SUMIF('4월'!$M$34:$M$145,연간_세부항목별지출!$B14,'4월'!$R$34:$R$145)</f>
        <v>0</v>
      </c>
      <c r="H14" s="296">
        <f>SUMIF('5월'!$M$34:$M$145,연간_세부항목별지출!$B14,'5월'!$R$34:$R$145)</f>
        <v>0</v>
      </c>
      <c r="I14" s="296">
        <f>SUMIF('6월'!$M$34:$M$145,연간_세부항목별지출!$B14,'6월'!$R$34:$R$145)</f>
        <v>0</v>
      </c>
      <c r="J14" s="296">
        <f>SUMIF('7월'!$M$34:$M$145,연간_세부항목별지출!$B14,'7월'!$R$34:$R$145)</f>
        <v>0</v>
      </c>
      <c r="K14" s="296">
        <f>SUMIF('8월'!$M$34:$M$145,연간_세부항목별지출!$B14,'8월'!$R$34:$R$145)</f>
        <v>0</v>
      </c>
      <c r="L14" s="296">
        <f>SUMIF('9월'!$M$34:$M$145,연간_세부항목별지출!$B14,'9월'!$R$34:$R$145)</f>
        <v>0</v>
      </c>
      <c r="M14" s="296">
        <f>SUMIF('10월'!$M$34:$M$145,연간_세부항목별지출!$B14,'10월'!$R$34:$R$145)</f>
        <v>0</v>
      </c>
      <c r="N14" s="296">
        <f>SUMIF('11월'!$M$34:$M$145,연간_세부항목별지출!$B14,'11월'!$R$34:$R$145)</f>
        <v>0</v>
      </c>
      <c r="O14" s="296">
        <f>SUMIF('12월'!$M$34:$M$145,연간_세부항목별지출!$B14,'12월'!$R$34:$R$145)</f>
        <v>0</v>
      </c>
      <c r="P14" s="350">
        <f t="shared" si="2"/>
        <v>0</v>
      </c>
      <c r="Q14" s="350">
        <f t="shared" si="3"/>
        <v>0</v>
      </c>
      <c r="R14" s="410" t="str">
        <f t="shared" si="4"/>
        <v/>
      </c>
    </row>
    <row r="15" spans="1:19" ht="18" customHeight="1">
      <c r="B15" s="907" t="str">
        <f>IF(항목!D13="","",항목!D13)</f>
        <v/>
      </c>
      <c r="C15" s="908"/>
      <c r="D15" s="296">
        <f>SUMIF('1월'!$M$34:$M$145,연간_세부항목별지출!$B15,'1월'!$R$34:$R$145)</f>
        <v>0</v>
      </c>
      <c r="E15" s="296">
        <f>SUMIF('2월'!$M$34:$M$145,연간_세부항목별지출!$B15,'2월'!$R$34:$R$145)</f>
        <v>0</v>
      </c>
      <c r="F15" s="296">
        <f>SUMIF('3월'!$M$34:$M$145,연간_세부항목별지출!$B15,'3월'!$R$34:$R$145)</f>
        <v>0</v>
      </c>
      <c r="G15" s="296">
        <f>SUMIF('4월'!$M$34:$M$145,연간_세부항목별지출!$B15,'4월'!$R$34:$R$145)</f>
        <v>0</v>
      </c>
      <c r="H15" s="296">
        <f>SUMIF('5월'!$M$34:$M$145,연간_세부항목별지출!$B15,'5월'!$R$34:$R$145)</f>
        <v>0</v>
      </c>
      <c r="I15" s="296">
        <f>SUMIF('6월'!$M$34:$M$145,연간_세부항목별지출!$B15,'6월'!$R$34:$R$145)</f>
        <v>0</v>
      </c>
      <c r="J15" s="296">
        <f>SUMIF('7월'!$M$34:$M$145,연간_세부항목별지출!$B15,'7월'!$R$34:$R$145)</f>
        <v>0</v>
      </c>
      <c r="K15" s="296">
        <f>SUMIF('8월'!$M$34:$M$145,연간_세부항목별지출!$B15,'8월'!$R$34:$R$145)</f>
        <v>0</v>
      </c>
      <c r="L15" s="296">
        <f>SUMIF('9월'!$M$34:$M$145,연간_세부항목별지출!$B15,'9월'!$R$34:$R$145)</f>
        <v>0</v>
      </c>
      <c r="M15" s="296">
        <f>SUMIF('10월'!$M$34:$M$145,연간_세부항목별지출!$B15,'10월'!$R$34:$R$145)</f>
        <v>0</v>
      </c>
      <c r="N15" s="296">
        <f>SUMIF('11월'!$M$34:$M$145,연간_세부항목별지출!$B15,'11월'!$R$34:$R$145)</f>
        <v>0</v>
      </c>
      <c r="O15" s="296">
        <f>SUMIF('12월'!$M$34:$M$145,연간_세부항목별지출!$B15,'12월'!$R$34:$R$145)</f>
        <v>0</v>
      </c>
      <c r="P15" s="350">
        <f t="shared" si="2"/>
        <v>0</v>
      </c>
      <c r="Q15" s="350">
        <f t="shared" si="3"/>
        <v>0</v>
      </c>
      <c r="R15" s="410" t="str">
        <f t="shared" si="4"/>
        <v/>
      </c>
    </row>
    <row r="16" spans="1:19" ht="18" customHeight="1">
      <c r="B16" s="907" t="str">
        <f>IF(항목!D14="","",항목!D14)</f>
        <v/>
      </c>
      <c r="C16" s="908"/>
      <c r="D16" s="296">
        <f>SUMIF('1월'!$M$34:$M$145,연간_세부항목별지출!$B16,'1월'!$R$34:$R$145)</f>
        <v>0</v>
      </c>
      <c r="E16" s="296">
        <f>SUMIF('2월'!$M$34:$M$145,연간_세부항목별지출!$B16,'2월'!$R$34:$R$145)</f>
        <v>0</v>
      </c>
      <c r="F16" s="296">
        <f>SUMIF('3월'!$M$34:$M$145,연간_세부항목별지출!$B16,'3월'!$R$34:$R$145)</f>
        <v>0</v>
      </c>
      <c r="G16" s="296">
        <f>SUMIF('4월'!$M$34:$M$145,연간_세부항목별지출!$B16,'4월'!$R$34:$R$145)</f>
        <v>0</v>
      </c>
      <c r="H16" s="296">
        <f>SUMIF('5월'!$M$34:$M$145,연간_세부항목별지출!$B16,'5월'!$R$34:$R$145)</f>
        <v>0</v>
      </c>
      <c r="I16" s="296">
        <f>SUMIF('6월'!$M$34:$M$145,연간_세부항목별지출!$B16,'6월'!$R$34:$R$145)</f>
        <v>0</v>
      </c>
      <c r="J16" s="296">
        <f>SUMIF('7월'!$M$34:$M$145,연간_세부항목별지출!$B16,'7월'!$R$34:$R$145)</f>
        <v>0</v>
      </c>
      <c r="K16" s="296">
        <f>SUMIF('8월'!$M$34:$M$145,연간_세부항목별지출!$B16,'8월'!$R$34:$R$145)</f>
        <v>0</v>
      </c>
      <c r="L16" s="296">
        <f>SUMIF('9월'!$M$34:$M$145,연간_세부항목별지출!$B16,'9월'!$R$34:$R$145)</f>
        <v>0</v>
      </c>
      <c r="M16" s="296">
        <f>SUMIF('10월'!$M$34:$M$145,연간_세부항목별지출!$B16,'10월'!$R$34:$R$145)</f>
        <v>0</v>
      </c>
      <c r="N16" s="296">
        <f>SUMIF('11월'!$M$34:$M$145,연간_세부항목별지출!$B16,'11월'!$R$34:$R$145)</f>
        <v>0</v>
      </c>
      <c r="O16" s="296">
        <f>SUMIF('12월'!$M$34:$M$145,연간_세부항목별지출!$B16,'12월'!$R$34:$R$145)</f>
        <v>0</v>
      </c>
      <c r="P16" s="350">
        <f t="shared" si="2"/>
        <v>0</v>
      </c>
      <c r="Q16" s="350">
        <f t="shared" si="3"/>
        <v>0</v>
      </c>
      <c r="R16" s="410" t="str">
        <f t="shared" si="4"/>
        <v/>
      </c>
    </row>
    <row r="17" spans="2:18" ht="18" customHeight="1">
      <c r="B17" s="907" t="str">
        <f>IF(항목!D15="","",항목!D15)</f>
        <v/>
      </c>
      <c r="C17" s="908"/>
      <c r="D17" s="296">
        <f>SUMIF('1월'!$M$34:$M$145,연간_세부항목별지출!$B17,'1월'!$R$34:$R$145)</f>
        <v>0</v>
      </c>
      <c r="E17" s="296">
        <f>SUMIF('2월'!$M$34:$M$145,연간_세부항목별지출!$B17,'2월'!$R$34:$R$145)</f>
        <v>0</v>
      </c>
      <c r="F17" s="296">
        <f>SUMIF('3월'!$M$34:$M$145,연간_세부항목별지출!$B17,'3월'!$R$34:$R$145)</f>
        <v>0</v>
      </c>
      <c r="G17" s="296">
        <f>SUMIF('4월'!$M$34:$M$145,연간_세부항목별지출!$B17,'4월'!$R$34:$R$145)</f>
        <v>0</v>
      </c>
      <c r="H17" s="296">
        <f>SUMIF('5월'!$M$34:$M$145,연간_세부항목별지출!$B17,'5월'!$R$34:$R$145)</f>
        <v>0</v>
      </c>
      <c r="I17" s="296">
        <f>SUMIF('6월'!$M$34:$M$145,연간_세부항목별지출!$B17,'6월'!$R$34:$R$145)</f>
        <v>0</v>
      </c>
      <c r="J17" s="296">
        <f>SUMIF('7월'!$M$34:$M$145,연간_세부항목별지출!$B17,'7월'!$R$34:$R$145)</f>
        <v>0</v>
      </c>
      <c r="K17" s="296">
        <f>SUMIF('8월'!$M$34:$M$145,연간_세부항목별지출!$B17,'8월'!$R$34:$R$145)</f>
        <v>0</v>
      </c>
      <c r="L17" s="296">
        <f>SUMIF('9월'!$M$34:$M$145,연간_세부항목별지출!$B17,'9월'!$R$34:$R$145)</f>
        <v>0</v>
      </c>
      <c r="M17" s="296">
        <f>SUMIF('10월'!$M$34:$M$145,연간_세부항목별지출!$B17,'10월'!$R$34:$R$145)</f>
        <v>0</v>
      </c>
      <c r="N17" s="296">
        <f>SUMIF('11월'!$M$34:$M$145,연간_세부항목별지출!$B17,'11월'!$R$34:$R$145)</f>
        <v>0</v>
      </c>
      <c r="O17" s="296">
        <f>SUMIF('12월'!$M$34:$M$145,연간_세부항목별지출!$B17,'12월'!$R$34:$R$145)</f>
        <v>0</v>
      </c>
      <c r="P17" s="350">
        <f t="shared" si="2"/>
        <v>0</v>
      </c>
      <c r="Q17" s="350">
        <f t="shared" si="3"/>
        <v>0</v>
      </c>
      <c r="R17" s="410" t="str">
        <f t="shared" si="4"/>
        <v/>
      </c>
    </row>
    <row r="18" spans="2:18" ht="18" customHeight="1">
      <c r="B18" s="907" t="str">
        <f>IF(항목!D16="","",항목!D16)</f>
        <v/>
      </c>
      <c r="C18" s="908"/>
      <c r="D18" s="296">
        <f>SUMIF('1월'!$M$34:$M$145,연간_세부항목별지출!$B18,'1월'!$R$34:$R$145)</f>
        <v>0</v>
      </c>
      <c r="E18" s="296">
        <f>SUMIF('2월'!$M$34:$M$145,연간_세부항목별지출!$B18,'2월'!$R$34:$R$145)</f>
        <v>0</v>
      </c>
      <c r="F18" s="296">
        <f>SUMIF('3월'!$M$34:$M$145,연간_세부항목별지출!$B18,'3월'!$R$34:$R$145)</f>
        <v>0</v>
      </c>
      <c r="G18" s="296">
        <f>SUMIF('4월'!$M$34:$M$145,연간_세부항목별지출!$B18,'4월'!$R$34:$R$145)</f>
        <v>0</v>
      </c>
      <c r="H18" s="296">
        <f>SUMIF('5월'!$M$34:$M$145,연간_세부항목별지출!$B18,'5월'!$R$34:$R$145)</f>
        <v>0</v>
      </c>
      <c r="I18" s="296">
        <f>SUMIF('6월'!$M$34:$M$145,연간_세부항목별지출!$B18,'6월'!$R$34:$R$145)</f>
        <v>0</v>
      </c>
      <c r="J18" s="296">
        <f>SUMIF('7월'!$M$34:$M$145,연간_세부항목별지출!$B18,'7월'!$R$34:$R$145)</f>
        <v>0</v>
      </c>
      <c r="K18" s="296">
        <f>SUMIF('8월'!$M$34:$M$145,연간_세부항목별지출!$B18,'8월'!$R$34:$R$145)</f>
        <v>0</v>
      </c>
      <c r="L18" s="296">
        <f>SUMIF('9월'!$M$34:$M$145,연간_세부항목별지출!$B18,'9월'!$R$34:$R$145)</f>
        <v>0</v>
      </c>
      <c r="M18" s="296">
        <f>SUMIF('10월'!$M$34:$M$145,연간_세부항목별지출!$B18,'10월'!$R$34:$R$145)</f>
        <v>0</v>
      </c>
      <c r="N18" s="296">
        <f>SUMIF('11월'!$M$34:$M$145,연간_세부항목별지출!$B18,'11월'!$R$34:$R$145)</f>
        <v>0</v>
      </c>
      <c r="O18" s="296">
        <f>SUMIF('12월'!$M$34:$M$145,연간_세부항목별지출!$B18,'12월'!$R$34:$R$145)</f>
        <v>0</v>
      </c>
      <c r="P18" s="350">
        <f t="shared" si="2"/>
        <v>0</v>
      </c>
      <c r="Q18" s="350">
        <f t="shared" si="3"/>
        <v>0</v>
      </c>
      <c r="R18" s="410" t="str">
        <f t="shared" si="4"/>
        <v/>
      </c>
    </row>
    <row r="19" spans="2:18" ht="18" customHeight="1">
      <c r="B19" s="907" t="str">
        <f>IF(항목!D17="","",항목!D17)</f>
        <v/>
      </c>
      <c r="C19" s="908"/>
      <c r="D19" s="296">
        <f>SUMIF('1월'!$M$34:$M$145,연간_세부항목별지출!$B19,'1월'!$R$34:$R$145)</f>
        <v>0</v>
      </c>
      <c r="E19" s="296">
        <f>SUMIF('2월'!$M$34:$M$145,연간_세부항목별지출!$B19,'2월'!$R$34:$R$145)</f>
        <v>0</v>
      </c>
      <c r="F19" s="296">
        <f>SUMIF('3월'!$M$34:$M$145,연간_세부항목별지출!$B19,'3월'!$R$34:$R$145)</f>
        <v>0</v>
      </c>
      <c r="G19" s="296">
        <f>SUMIF('4월'!$M$34:$M$145,연간_세부항목별지출!$B19,'4월'!$R$34:$R$145)</f>
        <v>0</v>
      </c>
      <c r="H19" s="296">
        <f>SUMIF('5월'!$M$34:$M$145,연간_세부항목별지출!$B19,'5월'!$R$34:$R$145)</f>
        <v>0</v>
      </c>
      <c r="I19" s="296">
        <f>SUMIF('6월'!$M$34:$M$145,연간_세부항목별지출!$B19,'6월'!$R$34:$R$145)</f>
        <v>0</v>
      </c>
      <c r="J19" s="296">
        <f>SUMIF('7월'!$M$34:$M$145,연간_세부항목별지출!$B19,'7월'!$R$34:$R$145)</f>
        <v>0</v>
      </c>
      <c r="K19" s="296">
        <f>SUMIF('8월'!$M$34:$M$145,연간_세부항목별지출!$B19,'8월'!$R$34:$R$145)</f>
        <v>0</v>
      </c>
      <c r="L19" s="296">
        <f>SUMIF('9월'!$M$34:$M$145,연간_세부항목별지출!$B19,'9월'!$R$34:$R$145)</f>
        <v>0</v>
      </c>
      <c r="M19" s="296">
        <f>SUMIF('10월'!$M$34:$M$145,연간_세부항목별지출!$B19,'10월'!$R$34:$R$145)</f>
        <v>0</v>
      </c>
      <c r="N19" s="296">
        <f>SUMIF('11월'!$M$34:$M$145,연간_세부항목별지출!$B19,'11월'!$R$34:$R$145)</f>
        <v>0</v>
      </c>
      <c r="O19" s="296">
        <f>SUMIF('12월'!$M$34:$M$145,연간_세부항목별지출!$B19,'12월'!$R$34:$R$145)</f>
        <v>0</v>
      </c>
      <c r="P19" s="350">
        <f t="shared" si="2"/>
        <v>0</v>
      </c>
      <c r="Q19" s="350">
        <f t="shared" si="3"/>
        <v>0</v>
      </c>
      <c r="R19" s="410" t="str">
        <f t="shared" si="4"/>
        <v/>
      </c>
    </row>
    <row r="20" spans="2:18" ht="18" customHeight="1" thickBot="1">
      <c r="B20" s="907" t="str">
        <f>IF(항목!D18="","",항목!D18)</f>
        <v/>
      </c>
      <c r="C20" s="908"/>
      <c r="D20" s="296">
        <f>SUMIF('1월'!$M$34:$M$145,연간_세부항목별지출!$B20,'1월'!$R$34:$R$145)</f>
        <v>0</v>
      </c>
      <c r="E20" s="296">
        <f>SUMIF('2월'!$M$34:$M$145,연간_세부항목별지출!$B20,'2월'!$R$34:$R$145)</f>
        <v>0</v>
      </c>
      <c r="F20" s="296">
        <f>SUMIF('3월'!$M$34:$M$145,연간_세부항목별지출!$B20,'3월'!$R$34:$R$145)</f>
        <v>0</v>
      </c>
      <c r="G20" s="296">
        <f>SUMIF('4월'!$M$34:$M$145,연간_세부항목별지출!$B20,'4월'!$R$34:$R$145)</f>
        <v>0</v>
      </c>
      <c r="H20" s="296">
        <f>SUMIF('5월'!$M$34:$M$145,연간_세부항목별지출!$B20,'5월'!$R$34:$R$145)</f>
        <v>0</v>
      </c>
      <c r="I20" s="296">
        <f>SUMIF('6월'!$M$34:$M$145,연간_세부항목별지출!$B20,'6월'!$R$34:$R$145)</f>
        <v>0</v>
      </c>
      <c r="J20" s="296">
        <f>SUMIF('7월'!$M$34:$M$145,연간_세부항목별지출!$B20,'7월'!$R$34:$R$145)</f>
        <v>0</v>
      </c>
      <c r="K20" s="296">
        <f>SUMIF('8월'!$M$34:$M$145,연간_세부항목별지출!$B20,'8월'!$R$34:$R$145)</f>
        <v>0</v>
      </c>
      <c r="L20" s="296">
        <f>SUMIF('9월'!$M$34:$M$145,연간_세부항목별지출!$B20,'9월'!$R$34:$R$145)</f>
        <v>0</v>
      </c>
      <c r="M20" s="296">
        <f>SUMIF('10월'!$M$34:$M$145,연간_세부항목별지출!$B20,'10월'!$R$34:$R$145)</f>
        <v>0</v>
      </c>
      <c r="N20" s="296">
        <f>SUMIF('11월'!$M$34:$M$145,연간_세부항목별지출!$B20,'11월'!$R$34:$R$145)</f>
        <v>0</v>
      </c>
      <c r="O20" s="296">
        <f>SUMIF('12월'!$M$34:$M$145,연간_세부항목별지출!$B20,'12월'!$R$34:$R$145)</f>
        <v>0</v>
      </c>
      <c r="P20" s="350">
        <f t="shared" si="2"/>
        <v>0</v>
      </c>
      <c r="Q20" s="350">
        <f t="shared" si="3"/>
        <v>0</v>
      </c>
      <c r="R20" s="410" t="str">
        <f t="shared" si="4"/>
        <v/>
      </c>
    </row>
    <row r="21" spans="2:18" s="223" customFormat="1" ht="24.95" customHeight="1" thickBot="1">
      <c r="B21" s="913" t="s">
        <v>213</v>
      </c>
      <c r="C21" s="914"/>
      <c r="D21" s="364">
        <f t="shared" ref="D21:O21" si="5">SUM(D22:D216)</f>
        <v>945100</v>
      </c>
      <c r="E21" s="348">
        <f t="shared" si="5"/>
        <v>0</v>
      </c>
      <c r="F21" s="348">
        <f t="shared" si="5"/>
        <v>0</v>
      </c>
      <c r="G21" s="348">
        <f t="shared" si="5"/>
        <v>0</v>
      </c>
      <c r="H21" s="348">
        <f t="shared" si="5"/>
        <v>0</v>
      </c>
      <c r="I21" s="348">
        <f t="shared" si="5"/>
        <v>0</v>
      </c>
      <c r="J21" s="348">
        <f t="shared" si="5"/>
        <v>0</v>
      </c>
      <c r="K21" s="348">
        <f t="shared" si="5"/>
        <v>0</v>
      </c>
      <c r="L21" s="348">
        <f t="shared" si="5"/>
        <v>0</v>
      </c>
      <c r="M21" s="348">
        <f t="shared" si="5"/>
        <v>0</v>
      </c>
      <c r="N21" s="348">
        <f t="shared" si="5"/>
        <v>0</v>
      </c>
      <c r="O21" s="365">
        <f t="shared" si="5"/>
        <v>0</v>
      </c>
      <c r="P21" s="349">
        <f t="shared" si="2"/>
        <v>945100</v>
      </c>
      <c r="Q21" s="349">
        <f t="shared" si="3"/>
        <v>78758.333333333328</v>
      </c>
      <c r="R21" s="411">
        <f>IF(P21&gt;0,P21/$P$4,"")</f>
        <v>0.28681982337410095</v>
      </c>
    </row>
    <row r="22" spans="2:18" ht="18" customHeight="1">
      <c r="B22" s="910" t="str">
        <f>항목!E3</f>
        <v>식비</v>
      </c>
      <c r="C22" s="366" t="str">
        <f>IF(항목!E4="","",항목!E4)</f>
        <v>시장/마트</v>
      </c>
      <c r="D22" s="296">
        <f>SUMIF('1월'!$M$34:$M$145,연간_세부항목별지출!$C22,'1월'!$R$34:$R$145)</f>
        <v>49400</v>
      </c>
      <c r="E22" s="296">
        <f>SUMIF('2월'!$M$34:$M$145,연간_세부항목별지출!$C22,'2월'!$R$34:$R$145)</f>
        <v>0</v>
      </c>
      <c r="F22" s="296">
        <f>SUMIF('3월'!$M$34:$M$145,연간_세부항목별지출!$C22,'3월'!$R$34:$R$145)</f>
        <v>0</v>
      </c>
      <c r="G22" s="296">
        <f>SUMIF('4월'!$M$34:$M$145,연간_세부항목별지출!$C22,'4월'!$R$34:$R$145)</f>
        <v>0</v>
      </c>
      <c r="H22" s="296">
        <f>SUMIF('5월'!$M$34:$M$145,연간_세부항목별지출!$C22,'5월'!$R$34:$R$145)</f>
        <v>0</v>
      </c>
      <c r="I22" s="296">
        <f>SUMIF('6월'!$M$34:$M$145,연간_세부항목별지출!$C22,'6월'!$R$34:$R$145)</f>
        <v>0</v>
      </c>
      <c r="J22" s="296">
        <f>SUMIF('7월'!$M$34:$M$145,연간_세부항목별지출!$C22,'7월'!$R$34:$R$145)</f>
        <v>0</v>
      </c>
      <c r="K22" s="296">
        <f>SUMIF('8월'!$M$34:$M$145,연간_세부항목별지출!$C22,'8월'!$R$34:$R$145)</f>
        <v>0</v>
      </c>
      <c r="L22" s="296">
        <f>SUMIF('9월'!$M$34:$M$145,연간_세부항목별지출!$C22,'9월'!$R$34:$R$145)</f>
        <v>0</v>
      </c>
      <c r="M22" s="296">
        <f>SUMIF('10월'!$M$34:$M$145,연간_세부항목별지출!$C22,'10월'!$R$34:$R$145)</f>
        <v>0</v>
      </c>
      <c r="N22" s="296">
        <f>SUMIF('11월'!$M$34:$M$145,연간_세부항목별지출!$C22,'11월'!$R$34:$R$145)</f>
        <v>0</v>
      </c>
      <c r="O22" s="296">
        <f>SUMIF('12월'!$M$34:$M$145,연간_세부항목별지출!$C22,'12월'!$R$34:$R$145)</f>
        <v>0</v>
      </c>
      <c r="P22" s="350">
        <f t="shared" si="2"/>
        <v>49400</v>
      </c>
      <c r="Q22" s="350">
        <f t="shared" si="3"/>
        <v>4116.666666666667</v>
      </c>
      <c r="R22" s="412">
        <f t="shared" ref="R22:R53" si="6">IF(P22&gt;0,P22/$P$21,"")</f>
        <v>5.2269601100412656E-2</v>
      </c>
    </row>
    <row r="23" spans="2:18" ht="18" customHeight="1">
      <c r="B23" s="910"/>
      <c r="C23" s="367" t="str">
        <f>IF(항목!E5="","",항목!E5)</f>
        <v>외식/배달</v>
      </c>
      <c r="D23" s="296">
        <f>SUMIF('1월'!$M$34:$M$145,연간_세부항목별지출!$C23,'1월'!$R$34:$R$145)</f>
        <v>0</v>
      </c>
      <c r="E23" s="296">
        <f>SUMIF('2월'!$M$34:$M$145,연간_세부항목별지출!$C23,'2월'!$R$34:$R$145)</f>
        <v>0</v>
      </c>
      <c r="F23" s="296">
        <f>SUMIF('3월'!$M$34:$M$145,연간_세부항목별지출!$C23,'3월'!$R$34:$R$145)</f>
        <v>0</v>
      </c>
      <c r="G23" s="296">
        <f>SUMIF('4월'!$M$34:$M$145,연간_세부항목별지출!$C23,'4월'!$R$34:$R$145)</f>
        <v>0</v>
      </c>
      <c r="H23" s="296">
        <f>SUMIF('5월'!$M$34:$M$145,연간_세부항목별지출!$C23,'5월'!$R$34:$R$145)</f>
        <v>0</v>
      </c>
      <c r="I23" s="296">
        <f>SUMIF('6월'!$M$34:$M$145,연간_세부항목별지출!$C23,'6월'!$R$34:$R$145)</f>
        <v>0</v>
      </c>
      <c r="J23" s="296">
        <f>SUMIF('7월'!$M$34:$M$145,연간_세부항목별지출!$C23,'7월'!$R$34:$R$145)</f>
        <v>0</v>
      </c>
      <c r="K23" s="296">
        <f>SUMIF('8월'!$M$34:$M$145,연간_세부항목별지출!$C23,'8월'!$R$34:$R$145)</f>
        <v>0</v>
      </c>
      <c r="L23" s="296">
        <f>SUMIF('9월'!$M$34:$M$145,연간_세부항목별지출!$C23,'9월'!$R$34:$R$145)</f>
        <v>0</v>
      </c>
      <c r="M23" s="296">
        <f>SUMIF('10월'!$M$34:$M$145,연간_세부항목별지출!$C23,'10월'!$R$34:$R$145)</f>
        <v>0</v>
      </c>
      <c r="N23" s="296">
        <f>SUMIF('11월'!$M$34:$M$145,연간_세부항목별지출!$C23,'11월'!$R$34:$R$145)</f>
        <v>0</v>
      </c>
      <c r="O23" s="296">
        <f>SUMIF('12월'!$M$34:$M$145,연간_세부항목별지출!$C23,'12월'!$R$34:$R$145)</f>
        <v>0</v>
      </c>
      <c r="P23" s="360">
        <f t="shared" si="2"/>
        <v>0</v>
      </c>
      <c r="Q23" s="360">
        <f t="shared" si="3"/>
        <v>0</v>
      </c>
      <c r="R23" s="410" t="str">
        <f t="shared" si="6"/>
        <v/>
      </c>
    </row>
    <row r="24" spans="2:18" ht="18" customHeight="1">
      <c r="B24" s="910"/>
      <c r="C24" s="367" t="str">
        <f>IF(항목!E6="","",항목!E6)</f>
        <v>간식</v>
      </c>
      <c r="D24" s="296">
        <f>SUMIF('1월'!$M$34:$M$145,연간_세부항목별지출!$C24,'1월'!$R$34:$R$145)</f>
        <v>0</v>
      </c>
      <c r="E24" s="296">
        <f>SUMIF('2월'!$M$34:$M$145,연간_세부항목별지출!$C24,'2월'!$R$34:$R$145)</f>
        <v>0</v>
      </c>
      <c r="F24" s="296">
        <f>SUMIF('3월'!$M$34:$M$145,연간_세부항목별지출!$C24,'3월'!$R$34:$R$145)</f>
        <v>0</v>
      </c>
      <c r="G24" s="296">
        <f>SUMIF('4월'!$M$34:$M$145,연간_세부항목별지출!$C24,'4월'!$R$34:$R$145)</f>
        <v>0</v>
      </c>
      <c r="H24" s="296">
        <f>SUMIF('5월'!$M$34:$M$145,연간_세부항목별지출!$C24,'5월'!$R$34:$R$145)</f>
        <v>0</v>
      </c>
      <c r="I24" s="296">
        <f>SUMIF('6월'!$M$34:$M$145,연간_세부항목별지출!$C24,'6월'!$R$34:$R$145)</f>
        <v>0</v>
      </c>
      <c r="J24" s="296">
        <f>SUMIF('7월'!$M$34:$M$145,연간_세부항목별지출!$C24,'7월'!$R$34:$R$145)</f>
        <v>0</v>
      </c>
      <c r="K24" s="296">
        <f>SUMIF('8월'!$M$34:$M$145,연간_세부항목별지출!$C24,'8월'!$R$34:$R$145)</f>
        <v>0</v>
      </c>
      <c r="L24" s="296">
        <f>SUMIF('9월'!$M$34:$M$145,연간_세부항목별지출!$C24,'9월'!$R$34:$R$145)</f>
        <v>0</v>
      </c>
      <c r="M24" s="296">
        <f>SUMIF('10월'!$M$34:$M$145,연간_세부항목별지출!$C24,'10월'!$R$34:$R$145)</f>
        <v>0</v>
      </c>
      <c r="N24" s="296">
        <f>SUMIF('11월'!$M$34:$M$145,연간_세부항목별지출!$C24,'11월'!$R$34:$R$145)</f>
        <v>0</v>
      </c>
      <c r="O24" s="296">
        <f>SUMIF('12월'!$M$34:$M$145,연간_세부항목별지출!$C24,'12월'!$R$34:$R$145)</f>
        <v>0</v>
      </c>
      <c r="P24" s="360">
        <f t="shared" si="2"/>
        <v>0</v>
      </c>
      <c r="Q24" s="360">
        <f t="shared" si="3"/>
        <v>0</v>
      </c>
      <c r="R24" s="410" t="str">
        <f t="shared" si="6"/>
        <v/>
      </c>
    </row>
    <row r="25" spans="2:18" ht="18" customHeight="1">
      <c r="B25" s="910"/>
      <c r="C25" s="367" t="str">
        <f>IF(항목!E7="","",항목!E7)</f>
        <v>술/회식</v>
      </c>
      <c r="D25" s="296">
        <f>SUMIF('1월'!$M$34:$M$145,연간_세부항목별지출!$C25,'1월'!$R$34:$R$145)</f>
        <v>0</v>
      </c>
      <c r="E25" s="296">
        <f>SUMIF('2월'!$M$34:$M$145,연간_세부항목별지출!$C25,'2월'!$R$34:$R$145)</f>
        <v>0</v>
      </c>
      <c r="F25" s="296">
        <f>SUMIF('3월'!$M$34:$M$145,연간_세부항목별지출!$C25,'3월'!$R$34:$R$145)</f>
        <v>0</v>
      </c>
      <c r="G25" s="296">
        <f>SUMIF('4월'!$M$34:$M$145,연간_세부항목별지출!$C25,'4월'!$R$34:$R$145)</f>
        <v>0</v>
      </c>
      <c r="H25" s="296">
        <f>SUMIF('5월'!$M$34:$M$145,연간_세부항목별지출!$C25,'5월'!$R$34:$R$145)</f>
        <v>0</v>
      </c>
      <c r="I25" s="296">
        <f>SUMIF('6월'!$M$34:$M$145,연간_세부항목별지출!$C25,'6월'!$R$34:$R$145)</f>
        <v>0</v>
      </c>
      <c r="J25" s="296">
        <f>SUMIF('7월'!$M$34:$M$145,연간_세부항목별지출!$C25,'7월'!$R$34:$R$145)</f>
        <v>0</v>
      </c>
      <c r="K25" s="296">
        <f>SUMIF('8월'!$M$34:$M$145,연간_세부항목별지출!$C25,'8월'!$R$34:$R$145)</f>
        <v>0</v>
      </c>
      <c r="L25" s="296">
        <f>SUMIF('9월'!$M$34:$M$145,연간_세부항목별지출!$C25,'9월'!$R$34:$R$145)</f>
        <v>0</v>
      </c>
      <c r="M25" s="296">
        <f>SUMIF('10월'!$M$34:$M$145,연간_세부항목별지출!$C25,'10월'!$R$34:$R$145)</f>
        <v>0</v>
      </c>
      <c r="N25" s="296">
        <f>SUMIF('11월'!$M$34:$M$145,연간_세부항목별지출!$C25,'11월'!$R$34:$R$145)</f>
        <v>0</v>
      </c>
      <c r="O25" s="296">
        <f>SUMIF('12월'!$M$34:$M$145,연간_세부항목별지출!$C25,'12월'!$R$34:$R$145)</f>
        <v>0</v>
      </c>
      <c r="P25" s="360">
        <f t="shared" si="2"/>
        <v>0</v>
      </c>
      <c r="Q25" s="360">
        <f t="shared" si="3"/>
        <v>0</v>
      </c>
      <c r="R25" s="410" t="str">
        <f t="shared" si="6"/>
        <v/>
      </c>
    </row>
    <row r="26" spans="2:18" ht="18" customHeight="1">
      <c r="B26" s="910"/>
      <c r="C26" s="367" t="str">
        <f>IF(항목!E8="","",항목!E8)</f>
        <v>커피숍</v>
      </c>
      <c r="D26" s="296">
        <f>SUMIF('1월'!$M$34:$M$145,연간_세부항목별지출!$C26,'1월'!$R$34:$R$145)</f>
        <v>3700</v>
      </c>
      <c r="E26" s="296">
        <f>SUMIF('2월'!$M$34:$M$145,연간_세부항목별지출!$C26,'2월'!$R$34:$R$145)</f>
        <v>0</v>
      </c>
      <c r="F26" s="296">
        <f>SUMIF('3월'!$M$34:$M$145,연간_세부항목별지출!$C26,'3월'!$R$34:$R$145)</f>
        <v>0</v>
      </c>
      <c r="G26" s="296">
        <f>SUMIF('4월'!$M$34:$M$145,연간_세부항목별지출!$C26,'4월'!$R$34:$R$145)</f>
        <v>0</v>
      </c>
      <c r="H26" s="296">
        <f>SUMIF('5월'!$M$34:$M$145,연간_세부항목별지출!$C26,'5월'!$R$34:$R$145)</f>
        <v>0</v>
      </c>
      <c r="I26" s="296">
        <f>SUMIF('6월'!$M$34:$M$145,연간_세부항목별지출!$C26,'6월'!$R$34:$R$145)</f>
        <v>0</v>
      </c>
      <c r="J26" s="296">
        <f>SUMIF('7월'!$M$34:$M$145,연간_세부항목별지출!$C26,'7월'!$R$34:$R$145)</f>
        <v>0</v>
      </c>
      <c r="K26" s="296">
        <f>SUMIF('8월'!$M$34:$M$145,연간_세부항목별지출!$C26,'8월'!$R$34:$R$145)</f>
        <v>0</v>
      </c>
      <c r="L26" s="296">
        <f>SUMIF('9월'!$M$34:$M$145,연간_세부항목별지출!$C26,'9월'!$R$34:$R$145)</f>
        <v>0</v>
      </c>
      <c r="M26" s="296">
        <f>SUMIF('10월'!$M$34:$M$145,연간_세부항목별지출!$C26,'10월'!$R$34:$R$145)</f>
        <v>0</v>
      </c>
      <c r="N26" s="296">
        <f>SUMIF('11월'!$M$34:$M$145,연간_세부항목별지출!$C26,'11월'!$R$34:$R$145)</f>
        <v>0</v>
      </c>
      <c r="O26" s="296">
        <f>SUMIF('12월'!$M$34:$M$145,연간_세부항목별지출!$C26,'12월'!$R$34:$R$145)</f>
        <v>0</v>
      </c>
      <c r="P26" s="360">
        <f t="shared" si="2"/>
        <v>3700</v>
      </c>
      <c r="Q26" s="360">
        <f t="shared" si="3"/>
        <v>308.33333333333331</v>
      </c>
      <c r="R26" s="410">
        <f t="shared" si="6"/>
        <v>3.914929637075442E-3</v>
      </c>
    </row>
    <row r="27" spans="2:18" ht="18" customHeight="1">
      <c r="B27" s="910"/>
      <c r="C27" s="367" t="str">
        <f>IF(항목!E9="","",항목!E9)</f>
        <v>기타 식비</v>
      </c>
      <c r="D27" s="296">
        <f>SUMIF('1월'!$M$34:$M$145,연간_세부항목별지출!$C27,'1월'!$R$34:$R$145)</f>
        <v>0</v>
      </c>
      <c r="E27" s="296">
        <f>SUMIF('2월'!$M$34:$M$145,연간_세부항목별지출!$C27,'2월'!$R$34:$R$145)</f>
        <v>0</v>
      </c>
      <c r="F27" s="296">
        <f>SUMIF('3월'!$M$34:$M$145,연간_세부항목별지출!$C27,'3월'!$R$34:$R$145)</f>
        <v>0</v>
      </c>
      <c r="G27" s="296">
        <f>SUMIF('4월'!$M$34:$M$145,연간_세부항목별지출!$C27,'4월'!$R$34:$R$145)</f>
        <v>0</v>
      </c>
      <c r="H27" s="296">
        <f>SUMIF('5월'!$M$34:$M$145,연간_세부항목별지출!$C27,'5월'!$R$34:$R$145)</f>
        <v>0</v>
      </c>
      <c r="I27" s="296">
        <f>SUMIF('6월'!$M$34:$M$145,연간_세부항목별지출!$C27,'6월'!$R$34:$R$145)</f>
        <v>0</v>
      </c>
      <c r="J27" s="296">
        <f>SUMIF('7월'!$M$34:$M$145,연간_세부항목별지출!$C27,'7월'!$R$34:$R$145)</f>
        <v>0</v>
      </c>
      <c r="K27" s="296">
        <f>SUMIF('8월'!$M$34:$M$145,연간_세부항목별지출!$C27,'8월'!$R$34:$R$145)</f>
        <v>0</v>
      </c>
      <c r="L27" s="296">
        <f>SUMIF('9월'!$M$34:$M$145,연간_세부항목별지출!$C27,'9월'!$R$34:$R$145)</f>
        <v>0</v>
      </c>
      <c r="M27" s="296">
        <f>SUMIF('10월'!$M$34:$M$145,연간_세부항목별지출!$C27,'10월'!$R$34:$R$145)</f>
        <v>0</v>
      </c>
      <c r="N27" s="296">
        <f>SUMIF('11월'!$M$34:$M$145,연간_세부항목별지출!$C27,'11월'!$R$34:$R$145)</f>
        <v>0</v>
      </c>
      <c r="O27" s="296">
        <f>SUMIF('12월'!$M$34:$M$145,연간_세부항목별지출!$C27,'12월'!$R$34:$R$145)</f>
        <v>0</v>
      </c>
      <c r="P27" s="360">
        <f t="shared" si="2"/>
        <v>0</v>
      </c>
      <c r="Q27" s="360">
        <f t="shared" si="3"/>
        <v>0</v>
      </c>
      <c r="R27" s="410" t="str">
        <f t="shared" si="6"/>
        <v/>
      </c>
    </row>
    <row r="28" spans="2:18" ht="18" customHeight="1">
      <c r="B28" s="910"/>
      <c r="C28" s="367" t="str">
        <f>IF(항목!E10="","",항목!E10)</f>
        <v/>
      </c>
      <c r="D28" s="296">
        <f>SUMIF('1월'!$M$34:$M$145,연간_세부항목별지출!$C28,'1월'!$R$34:$R$145)</f>
        <v>0</v>
      </c>
      <c r="E28" s="296">
        <f>SUMIF('2월'!$M$34:$M$145,연간_세부항목별지출!$C28,'2월'!$R$34:$R$145)</f>
        <v>0</v>
      </c>
      <c r="F28" s="296">
        <f>SUMIF('3월'!$M$34:$M$145,연간_세부항목별지출!$C28,'3월'!$R$34:$R$145)</f>
        <v>0</v>
      </c>
      <c r="G28" s="296">
        <f>SUMIF('4월'!$M$34:$M$145,연간_세부항목별지출!$C28,'4월'!$R$34:$R$145)</f>
        <v>0</v>
      </c>
      <c r="H28" s="296">
        <f>SUMIF('5월'!$M$34:$M$145,연간_세부항목별지출!$C28,'5월'!$R$34:$R$145)</f>
        <v>0</v>
      </c>
      <c r="I28" s="296">
        <f>SUMIF('6월'!$M$34:$M$145,연간_세부항목별지출!$C28,'6월'!$R$34:$R$145)</f>
        <v>0</v>
      </c>
      <c r="J28" s="296">
        <f>SUMIF('7월'!$M$34:$M$145,연간_세부항목별지출!$C28,'7월'!$R$34:$R$145)</f>
        <v>0</v>
      </c>
      <c r="K28" s="296">
        <f>SUMIF('8월'!$M$34:$M$145,연간_세부항목별지출!$C28,'8월'!$R$34:$R$145)</f>
        <v>0</v>
      </c>
      <c r="L28" s="296">
        <f>SUMIF('9월'!$M$34:$M$145,연간_세부항목별지출!$C28,'9월'!$R$34:$R$145)</f>
        <v>0</v>
      </c>
      <c r="M28" s="296">
        <f>SUMIF('10월'!$M$34:$M$145,연간_세부항목별지출!$C28,'10월'!$R$34:$R$145)</f>
        <v>0</v>
      </c>
      <c r="N28" s="296">
        <f>SUMIF('11월'!$M$34:$M$145,연간_세부항목별지출!$C28,'11월'!$R$34:$R$145)</f>
        <v>0</v>
      </c>
      <c r="O28" s="296">
        <f>SUMIF('12월'!$M$34:$M$145,연간_세부항목별지출!$C28,'12월'!$R$34:$R$145)</f>
        <v>0</v>
      </c>
      <c r="P28" s="360">
        <f t="shared" si="2"/>
        <v>0</v>
      </c>
      <c r="Q28" s="360">
        <f t="shared" si="3"/>
        <v>0</v>
      </c>
      <c r="R28" s="410" t="str">
        <f t="shared" si="6"/>
        <v/>
      </c>
    </row>
    <row r="29" spans="2:18" ht="18" customHeight="1">
      <c r="B29" s="910"/>
      <c r="C29" s="367" t="str">
        <f>IF(항목!E11="","",항목!E11)</f>
        <v/>
      </c>
      <c r="D29" s="296">
        <f>SUMIF('1월'!$M$34:$M$145,연간_세부항목별지출!$C29,'1월'!$R$34:$R$145)</f>
        <v>0</v>
      </c>
      <c r="E29" s="296">
        <f>SUMIF('2월'!$M$34:$M$145,연간_세부항목별지출!$C29,'2월'!$R$34:$R$145)</f>
        <v>0</v>
      </c>
      <c r="F29" s="296">
        <f>SUMIF('3월'!$M$34:$M$145,연간_세부항목별지출!$C29,'3월'!$R$34:$R$145)</f>
        <v>0</v>
      </c>
      <c r="G29" s="296">
        <f>SUMIF('4월'!$M$34:$M$145,연간_세부항목별지출!$C29,'4월'!$R$34:$R$145)</f>
        <v>0</v>
      </c>
      <c r="H29" s="296">
        <f>SUMIF('5월'!$M$34:$M$145,연간_세부항목별지출!$C29,'5월'!$R$34:$R$145)</f>
        <v>0</v>
      </c>
      <c r="I29" s="296">
        <f>SUMIF('6월'!$M$34:$M$145,연간_세부항목별지출!$C29,'6월'!$R$34:$R$145)</f>
        <v>0</v>
      </c>
      <c r="J29" s="296">
        <f>SUMIF('7월'!$M$34:$M$145,연간_세부항목별지출!$C29,'7월'!$R$34:$R$145)</f>
        <v>0</v>
      </c>
      <c r="K29" s="296">
        <f>SUMIF('8월'!$M$34:$M$145,연간_세부항목별지출!$C29,'8월'!$R$34:$R$145)</f>
        <v>0</v>
      </c>
      <c r="L29" s="296">
        <f>SUMIF('9월'!$M$34:$M$145,연간_세부항목별지출!$C29,'9월'!$R$34:$R$145)</f>
        <v>0</v>
      </c>
      <c r="M29" s="296">
        <f>SUMIF('10월'!$M$34:$M$145,연간_세부항목별지출!$C29,'10월'!$R$34:$R$145)</f>
        <v>0</v>
      </c>
      <c r="N29" s="296">
        <f>SUMIF('11월'!$M$34:$M$145,연간_세부항목별지출!$C29,'11월'!$R$34:$R$145)</f>
        <v>0</v>
      </c>
      <c r="O29" s="296">
        <f>SUMIF('12월'!$M$34:$M$145,연간_세부항목별지출!$C29,'12월'!$R$34:$R$145)</f>
        <v>0</v>
      </c>
      <c r="P29" s="360">
        <f t="shared" si="2"/>
        <v>0</v>
      </c>
      <c r="Q29" s="360">
        <f t="shared" si="3"/>
        <v>0</v>
      </c>
      <c r="R29" s="410" t="str">
        <f t="shared" si="6"/>
        <v/>
      </c>
    </row>
    <row r="30" spans="2:18" ht="18" customHeight="1">
      <c r="B30" s="910"/>
      <c r="C30" s="367" t="str">
        <f>IF(항목!E12="","",항목!E12)</f>
        <v/>
      </c>
      <c r="D30" s="296">
        <f>SUMIF('1월'!$M$34:$M$145,연간_세부항목별지출!$C30,'1월'!$R$34:$R$145)</f>
        <v>0</v>
      </c>
      <c r="E30" s="296">
        <f>SUMIF('2월'!$M$34:$M$145,연간_세부항목별지출!$C30,'2월'!$R$34:$R$145)</f>
        <v>0</v>
      </c>
      <c r="F30" s="296">
        <f>SUMIF('3월'!$M$34:$M$145,연간_세부항목별지출!$C30,'3월'!$R$34:$R$145)</f>
        <v>0</v>
      </c>
      <c r="G30" s="296">
        <f>SUMIF('4월'!$M$34:$M$145,연간_세부항목별지출!$C30,'4월'!$R$34:$R$145)</f>
        <v>0</v>
      </c>
      <c r="H30" s="296">
        <f>SUMIF('5월'!$M$34:$M$145,연간_세부항목별지출!$C30,'5월'!$R$34:$R$145)</f>
        <v>0</v>
      </c>
      <c r="I30" s="296">
        <f>SUMIF('6월'!$M$34:$M$145,연간_세부항목별지출!$C30,'6월'!$R$34:$R$145)</f>
        <v>0</v>
      </c>
      <c r="J30" s="296">
        <f>SUMIF('7월'!$M$34:$M$145,연간_세부항목별지출!$C30,'7월'!$R$34:$R$145)</f>
        <v>0</v>
      </c>
      <c r="K30" s="296">
        <f>SUMIF('8월'!$M$34:$M$145,연간_세부항목별지출!$C30,'8월'!$R$34:$R$145)</f>
        <v>0</v>
      </c>
      <c r="L30" s="296">
        <f>SUMIF('9월'!$M$34:$M$145,연간_세부항목별지출!$C30,'9월'!$R$34:$R$145)</f>
        <v>0</v>
      </c>
      <c r="M30" s="296">
        <f>SUMIF('10월'!$M$34:$M$145,연간_세부항목별지출!$C30,'10월'!$R$34:$R$145)</f>
        <v>0</v>
      </c>
      <c r="N30" s="296">
        <f>SUMIF('11월'!$M$34:$M$145,연간_세부항목별지출!$C30,'11월'!$R$34:$R$145)</f>
        <v>0</v>
      </c>
      <c r="O30" s="296">
        <f>SUMIF('12월'!$M$34:$M$145,연간_세부항목별지출!$C30,'12월'!$R$34:$R$145)</f>
        <v>0</v>
      </c>
      <c r="P30" s="360">
        <f t="shared" si="2"/>
        <v>0</v>
      </c>
      <c r="Q30" s="360">
        <f t="shared" si="3"/>
        <v>0</v>
      </c>
      <c r="R30" s="410" t="str">
        <f t="shared" si="6"/>
        <v/>
      </c>
    </row>
    <row r="31" spans="2:18" ht="18" customHeight="1">
      <c r="B31" s="910"/>
      <c r="C31" s="367" t="str">
        <f>IF(항목!E13="","",항목!E13)</f>
        <v/>
      </c>
      <c r="D31" s="296">
        <f>SUMIF('1월'!$M$34:$M$145,연간_세부항목별지출!$C31,'1월'!$R$34:$R$145)</f>
        <v>0</v>
      </c>
      <c r="E31" s="296">
        <f>SUMIF('2월'!$M$34:$M$145,연간_세부항목별지출!$C31,'2월'!$R$34:$R$145)</f>
        <v>0</v>
      </c>
      <c r="F31" s="296">
        <f>SUMIF('3월'!$M$34:$M$145,연간_세부항목별지출!$C31,'3월'!$R$34:$R$145)</f>
        <v>0</v>
      </c>
      <c r="G31" s="296">
        <f>SUMIF('4월'!$M$34:$M$145,연간_세부항목별지출!$C31,'4월'!$R$34:$R$145)</f>
        <v>0</v>
      </c>
      <c r="H31" s="296">
        <f>SUMIF('5월'!$M$34:$M$145,연간_세부항목별지출!$C31,'5월'!$R$34:$R$145)</f>
        <v>0</v>
      </c>
      <c r="I31" s="296">
        <f>SUMIF('6월'!$M$34:$M$145,연간_세부항목별지출!$C31,'6월'!$R$34:$R$145)</f>
        <v>0</v>
      </c>
      <c r="J31" s="296">
        <f>SUMIF('7월'!$M$34:$M$145,연간_세부항목별지출!$C31,'7월'!$R$34:$R$145)</f>
        <v>0</v>
      </c>
      <c r="K31" s="296">
        <f>SUMIF('8월'!$M$34:$M$145,연간_세부항목별지출!$C31,'8월'!$R$34:$R$145)</f>
        <v>0</v>
      </c>
      <c r="L31" s="296">
        <f>SUMIF('9월'!$M$34:$M$145,연간_세부항목별지출!$C31,'9월'!$R$34:$R$145)</f>
        <v>0</v>
      </c>
      <c r="M31" s="296">
        <f>SUMIF('10월'!$M$34:$M$145,연간_세부항목별지출!$C31,'10월'!$R$34:$R$145)</f>
        <v>0</v>
      </c>
      <c r="N31" s="296">
        <f>SUMIF('11월'!$M$34:$M$145,연간_세부항목별지출!$C31,'11월'!$R$34:$R$145)</f>
        <v>0</v>
      </c>
      <c r="O31" s="296">
        <f>SUMIF('12월'!$M$34:$M$145,연간_세부항목별지출!$C31,'12월'!$R$34:$R$145)</f>
        <v>0</v>
      </c>
      <c r="P31" s="360">
        <f t="shared" si="2"/>
        <v>0</v>
      </c>
      <c r="Q31" s="360">
        <f t="shared" si="3"/>
        <v>0</v>
      </c>
      <c r="R31" s="410" t="str">
        <f t="shared" si="6"/>
        <v/>
      </c>
    </row>
    <row r="32" spans="2:18" ht="18" customHeight="1">
      <c r="B32" s="910"/>
      <c r="C32" s="367" t="str">
        <f>IF(항목!E14="","",항목!E14)</f>
        <v/>
      </c>
      <c r="D32" s="296">
        <f>SUMIF('1월'!$M$34:$M$145,연간_세부항목별지출!$C32,'1월'!$R$34:$R$145)</f>
        <v>0</v>
      </c>
      <c r="E32" s="296">
        <f>SUMIF('2월'!$M$34:$M$145,연간_세부항목별지출!$C32,'2월'!$R$34:$R$145)</f>
        <v>0</v>
      </c>
      <c r="F32" s="296">
        <f>SUMIF('3월'!$M$34:$M$145,연간_세부항목별지출!$C32,'3월'!$R$34:$R$145)</f>
        <v>0</v>
      </c>
      <c r="G32" s="296">
        <f>SUMIF('4월'!$M$34:$M$145,연간_세부항목별지출!$C32,'4월'!$R$34:$R$145)</f>
        <v>0</v>
      </c>
      <c r="H32" s="296">
        <f>SUMIF('5월'!$M$34:$M$145,연간_세부항목별지출!$C32,'5월'!$R$34:$R$145)</f>
        <v>0</v>
      </c>
      <c r="I32" s="296">
        <f>SUMIF('6월'!$M$34:$M$145,연간_세부항목별지출!$C32,'6월'!$R$34:$R$145)</f>
        <v>0</v>
      </c>
      <c r="J32" s="296">
        <f>SUMIF('7월'!$M$34:$M$145,연간_세부항목별지출!$C32,'7월'!$R$34:$R$145)</f>
        <v>0</v>
      </c>
      <c r="K32" s="296">
        <f>SUMIF('8월'!$M$34:$M$145,연간_세부항목별지출!$C32,'8월'!$R$34:$R$145)</f>
        <v>0</v>
      </c>
      <c r="L32" s="296">
        <f>SUMIF('9월'!$M$34:$M$145,연간_세부항목별지출!$C32,'9월'!$R$34:$R$145)</f>
        <v>0</v>
      </c>
      <c r="M32" s="296">
        <f>SUMIF('10월'!$M$34:$M$145,연간_세부항목별지출!$C32,'10월'!$R$34:$R$145)</f>
        <v>0</v>
      </c>
      <c r="N32" s="296">
        <f>SUMIF('11월'!$M$34:$M$145,연간_세부항목별지출!$C32,'11월'!$R$34:$R$145)</f>
        <v>0</v>
      </c>
      <c r="O32" s="296">
        <f>SUMIF('12월'!$M$34:$M$145,연간_세부항목별지출!$C32,'12월'!$R$34:$R$145)</f>
        <v>0</v>
      </c>
      <c r="P32" s="360">
        <f t="shared" si="2"/>
        <v>0</v>
      </c>
      <c r="Q32" s="360">
        <f t="shared" si="3"/>
        <v>0</v>
      </c>
      <c r="R32" s="410" t="str">
        <f t="shared" si="6"/>
        <v/>
      </c>
    </row>
    <row r="33" spans="2:18" ht="18" customHeight="1">
      <c r="B33" s="910"/>
      <c r="C33" s="367" t="str">
        <f>IF(항목!E15="","",항목!E15)</f>
        <v/>
      </c>
      <c r="D33" s="296">
        <f>SUMIF('1월'!$M$34:$M$145,연간_세부항목별지출!$C33,'1월'!$R$34:$R$145)</f>
        <v>0</v>
      </c>
      <c r="E33" s="296">
        <f>SUMIF('2월'!$M$34:$M$145,연간_세부항목별지출!$C33,'2월'!$R$34:$R$145)</f>
        <v>0</v>
      </c>
      <c r="F33" s="296">
        <f>SUMIF('3월'!$M$34:$M$145,연간_세부항목별지출!$C33,'3월'!$R$34:$R$145)</f>
        <v>0</v>
      </c>
      <c r="G33" s="296">
        <f>SUMIF('4월'!$M$34:$M$145,연간_세부항목별지출!$C33,'4월'!$R$34:$R$145)</f>
        <v>0</v>
      </c>
      <c r="H33" s="296">
        <f>SUMIF('5월'!$M$34:$M$145,연간_세부항목별지출!$C33,'5월'!$R$34:$R$145)</f>
        <v>0</v>
      </c>
      <c r="I33" s="296">
        <f>SUMIF('6월'!$M$34:$M$145,연간_세부항목별지출!$C33,'6월'!$R$34:$R$145)</f>
        <v>0</v>
      </c>
      <c r="J33" s="296">
        <f>SUMIF('7월'!$M$34:$M$145,연간_세부항목별지출!$C33,'7월'!$R$34:$R$145)</f>
        <v>0</v>
      </c>
      <c r="K33" s="296">
        <f>SUMIF('8월'!$M$34:$M$145,연간_세부항목별지출!$C33,'8월'!$R$34:$R$145)</f>
        <v>0</v>
      </c>
      <c r="L33" s="296">
        <f>SUMIF('9월'!$M$34:$M$145,연간_세부항목별지출!$C33,'9월'!$R$34:$R$145)</f>
        <v>0</v>
      </c>
      <c r="M33" s="296">
        <f>SUMIF('10월'!$M$34:$M$145,연간_세부항목별지출!$C33,'10월'!$R$34:$R$145)</f>
        <v>0</v>
      </c>
      <c r="N33" s="296">
        <f>SUMIF('11월'!$M$34:$M$145,연간_세부항목별지출!$C33,'11월'!$R$34:$R$145)</f>
        <v>0</v>
      </c>
      <c r="O33" s="296">
        <f>SUMIF('12월'!$M$34:$M$145,연간_세부항목별지출!$C33,'12월'!$R$34:$R$145)</f>
        <v>0</v>
      </c>
      <c r="P33" s="360">
        <f t="shared" si="2"/>
        <v>0</v>
      </c>
      <c r="Q33" s="360">
        <f t="shared" si="3"/>
        <v>0</v>
      </c>
      <c r="R33" s="410" t="str">
        <f t="shared" si="6"/>
        <v/>
      </c>
    </row>
    <row r="34" spans="2:18" ht="18" customHeight="1">
      <c r="B34" s="910"/>
      <c r="C34" s="367" t="str">
        <f>IF(항목!E16="","",항목!E16)</f>
        <v/>
      </c>
      <c r="D34" s="296">
        <f>SUMIF('1월'!$M$34:$M$145,연간_세부항목별지출!$C34,'1월'!$R$34:$R$145)</f>
        <v>0</v>
      </c>
      <c r="E34" s="296">
        <f>SUMIF('2월'!$M$34:$M$145,연간_세부항목별지출!$C34,'2월'!$R$34:$R$145)</f>
        <v>0</v>
      </c>
      <c r="F34" s="296">
        <f>SUMIF('3월'!$M$34:$M$145,연간_세부항목별지출!$C34,'3월'!$R$34:$R$145)</f>
        <v>0</v>
      </c>
      <c r="G34" s="296">
        <f>SUMIF('4월'!$M$34:$M$145,연간_세부항목별지출!$C34,'4월'!$R$34:$R$145)</f>
        <v>0</v>
      </c>
      <c r="H34" s="296">
        <f>SUMIF('5월'!$M$34:$M$145,연간_세부항목별지출!$C34,'5월'!$R$34:$R$145)</f>
        <v>0</v>
      </c>
      <c r="I34" s="296">
        <f>SUMIF('6월'!$M$34:$M$145,연간_세부항목별지출!$C34,'6월'!$R$34:$R$145)</f>
        <v>0</v>
      </c>
      <c r="J34" s="296">
        <f>SUMIF('7월'!$M$34:$M$145,연간_세부항목별지출!$C34,'7월'!$R$34:$R$145)</f>
        <v>0</v>
      </c>
      <c r="K34" s="296">
        <f>SUMIF('8월'!$M$34:$M$145,연간_세부항목별지출!$C34,'8월'!$R$34:$R$145)</f>
        <v>0</v>
      </c>
      <c r="L34" s="296">
        <f>SUMIF('9월'!$M$34:$M$145,연간_세부항목별지출!$C34,'9월'!$R$34:$R$145)</f>
        <v>0</v>
      </c>
      <c r="M34" s="296">
        <f>SUMIF('10월'!$M$34:$M$145,연간_세부항목별지출!$C34,'10월'!$R$34:$R$145)</f>
        <v>0</v>
      </c>
      <c r="N34" s="296">
        <f>SUMIF('11월'!$M$34:$M$145,연간_세부항목별지출!$C34,'11월'!$R$34:$R$145)</f>
        <v>0</v>
      </c>
      <c r="O34" s="296">
        <f>SUMIF('12월'!$M$34:$M$145,연간_세부항목별지출!$C34,'12월'!$R$34:$R$145)</f>
        <v>0</v>
      </c>
      <c r="P34" s="360">
        <f t="shared" si="2"/>
        <v>0</v>
      </c>
      <c r="Q34" s="360">
        <f t="shared" si="3"/>
        <v>0</v>
      </c>
      <c r="R34" s="410" t="str">
        <f t="shared" si="6"/>
        <v/>
      </c>
    </row>
    <row r="35" spans="2:18" ht="18" customHeight="1">
      <c r="B35" s="910"/>
      <c r="C35" s="367" t="str">
        <f>IF(항목!E17="","",항목!E17)</f>
        <v/>
      </c>
      <c r="D35" s="296">
        <f>SUMIF('1월'!$M$34:$M$145,연간_세부항목별지출!$C35,'1월'!$R$34:$R$145)</f>
        <v>0</v>
      </c>
      <c r="E35" s="296">
        <f>SUMIF('2월'!$M$34:$M$145,연간_세부항목별지출!$C35,'2월'!$R$34:$R$145)</f>
        <v>0</v>
      </c>
      <c r="F35" s="296">
        <f>SUMIF('3월'!$M$34:$M$145,연간_세부항목별지출!$C35,'3월'!$R$34:$R$145)</f>
        <v>0</v>
      </c>
      <c r="G35" s="296">
        <f>SUMIF('4월'!$M$34:$M$145,연간_세부항목별지출!$C35,'4월'!$R$34:$R$145)</f>
        <v>0</v>
      </c>
      <c r="H35" s="296">
        <f>SUMIF('5월'!$M$34:$M$145,연간_세부항목별지출!$C35,'5월'!$R$34:$R$145)</f>
        <v>0</v>
      </c>
      <c r="I35" s="296">
        <f>SUMIF('6월'!$M$34:$M$145,연간_세부항목별지출!$C35,'6월'!$R$34:$R$145)</f>
        <v>0</v>
      </c>
      <c r="J35" s="296">
        <f>SUMIF('7월'!$M$34:$M$145,연간_세부항목별지출!$C35,'7월'!$R$34:$R$145)</f>
        <v>0</v>
      </c>
      <c r="K35" s="296">
        <f>SUMIF('8월'!$M$34:$M$145,연간_세부항목별지출!$C35,'8월'!$R$34:$R$145)</f>
        <v>0</v>
      </c>
      <c r="L35" s="296">
        <f>SUMIF('9월'!$M$34:$M$145,연간_세부항목별지출!$C35,'9월'!$R$34:$R$145)</f>
        <v>0</v>
      </c>
      <c r="M35" s="296">
        <f>SUMIF('10월'!$M$34:$M$145,연간_세부항목별지출!$C35,'10월'!$R$34:$R$145)</f>
        <v>0</v>
      </c>
      <c r="N35" s="296">
        <f>SUMIF('11월'!$M$34:$M$145,연간_세부항목별지출!$C35,'11월'!$R$34:$R$145)</f>
        <v>0</v>
      </c>
      <c r="O35" s="296">
        <f>SUMIF('12월'!$M$34:$M$145,연간_세부항목별지출!$C35,'12월'!$R$34:$R$145)</f>
        <v>0</v>
      </c>
      <c r="P35" s="360">
        <f t="shared" si="2"/>
        <v>0</v>
      </c>
      <c r="Q35" s="360">
        <f t="shared" si="3"/>
        <v>0</v>
      </c>
      <c r="R35" s="410" t="str">
        <f t="shared" si="6"/>
        <v/>
      </c>
    </row>
    <row r="36" spans="2:18" ht="18" customHeight="1" thickBot="1">
      <c r="B36" s="910"/>
      <c r="C36" s="368" t="str">
        <f>IF(항목!E18="","",항목!E18)</f>
        <v/>
      </c>
      <c r="D36" s="334">
        <f>SUMIF('1월'!$M$34:$M$145,연간_세부항목별지출!$C36,'1월'!$R$34:$R$145)</f>
        <v>0</v>
      </c>
      <c r="E36" s="334">
        <f>SUMIF('2월'!$M$34:$M$145,연간_세부항목별지출!$C36,'2월'!$R$34:$R$145)</f>
        <v>0</v>
      </c>
      <c r="F36" s="334">
        <f>SUMIF('3월'!$M$34:$M$145,연간_세부항목별지출!$C36,'3월'!$R$34:$R$145)</f>
        <v>0</v>
      </c>
      <c r="G36" s="334">
        <f>SUMIF('4월'!$M$34:$M$145,연간_세부항목별지출!$C36,'4월'!$R$34:$R$145)</f>
        <v>0</v>
      </c>
      <c r="H36" s="334">
        <f>SUMIF('5월'!$M$34:$M$145,연간_세부항목별지출!$C36,'5월'!$R$34:$R$145)</f>
        <v>0</v>
      </c>
      <c r="I36" s="334">
        <f>SUMIF('6월'!$M$34:$M$145,연간_세부항목별지출!$C36,'6월'!$R$34:$R$145)</f>
        <v>0</v>
      </c>
      <c r="J36" s="334">
        <f>SUMIF('7월'!$M$34:$M$145,연간_세부항목별지출!$C36,'7월'!$R$34:$R$145)</f>
        <v>0</v>
      </c>
      <c r="K36" s="334">
        <f>SUMIF('8월'!$M$34:$M$145,연간_세부항목별지출!$C36,'8월'!$R$34:$R$145)</f>
        <v>0</v>
      </c>
      <c r="L36" s="334">
        <f>SUMIF('9월'!$M$34:$M$145,연간_세부항목별지출!$C36,'9월'!$R$34:$R$145)</f>
        <v>0</v>
      </c>
      <c r="M36" s="334">
        <f>SUMIF('10월'!$M$34:$M$145,연간_세부항목별지출!$C36,'10월'!$R$34:$R$145)</f>
        <v>0</v>
      </c>
      <c r="N36" s="334">
        <f>SUMIF('11월'!$M$34:$M$145,연간_세부항목별지출!$C36,'11월'!$R$34:$R$145)</f>
        <v>0</v>
      </c>
      <c r="O36" s="334">
        <f>SUMIF('12월'!$M$34:$M$145,연간_세부항목별지출!$C36,'12월'!$R$34:$R$145)</f>
        <v>0</v>
      </c>
      <c r="P36" s="369">
        <f t="shared" si="2"/>
        <v>0</v>
      </c>
      <c r="Q36" s="369">
        <f t="shared" si="3"/>
        <v>0</v>
      </c>
      <c r="R36" s="413" t="str">
        <f t="shared" si="6"/>
        <v/>
      </c>
    </row>
    <row r="37" spans="2:18" ht="18" customHeight="1">
      <c r="B37" s="909" t="str">
        <f>항목!F3</f>
        <v>주거비</v>
      </c>
      <c r="C37" s="366" t="str">
        <f>IF(항목!F4="","",항목!F4)</f>
        <v>재산세</v>
      </c>
      <c r="D37" s="296">
        <f>SUMIF('1월'!$M$34:$M$145,연간_세부항목별지출!$C37,'1월'!$R$34:$R$145)</f>
        <v>0</v>
      </c>
      <c r="E37" s="296">
        <f>SUMIF('2월'!$M$34:$M$145,연간_세부항목별지출!$C37,'2월'!$R$34:$R$145)</f>
        <v>0</v>
      </c>
      <c r="F37" s="296">
        <f>SUMIF('3월'!$M$34:$M$145,연간_세부항목별지출!$C37,'3월'!$R$34:$R$145)</f>
        <v>0</v>
      </c>
      <c r="G37" s="296">
        <f>SUMIF('4월'!$M$34:$M$145,연간_세부항목별지출!$C37,'4월'!$R$34:$R$145)</f>
        <v>0</v>
      </c>
      <c r="H37" s="296">
        <f>SUMIF('5월'!$M$34:$M$145,연간_세부항목별지출!$C37,'5월'!$R$34:$R$145)</f>
        <v>0</v>
      </c>
      <c r="I37" s="296">
        <f>SUMIF('6월'!$M$34:$M$145,연간_세부항목별지출!$C37,'6월'!$R$34:$R$145)</f>
        <v>0</v>
      </c>
      <c r="J37" s="296">
        <f>SUMIF('7월'!$M$34:$M$145,연간_세부항목별지출!$C37,'7월'!$R$34:$R$145)</f>
        <v>0</v>
      </c>
      <c r="K37" s="296">
        <f>SUMIF('8월'!$M$34:$M$145,연간_세부항목별지출!$C37,'8월'!$R$34:$R$145)</f>
        <v>0</v>
      </c>
      <c r="L37" s="296">
        <f>SUMIF('9월'!$M$34:$M$145,연간_세부항목별지출!$C37,'9월'!$R$34:$R$145)</f>
        <v>0</v>
      </c>
      <c r="M37" s="296">
        <f>SUMIF('10월'!$M$34:$M$145,연간_세부항목별지출!$C37,'10월'!$R$34:$R$145)</f>
        <v>0</v>
      </c>
      <c r="N37" s="296">
        <f>SUMIF('11월'!$M$34:$M$145,연간_세부항목별지출!$C37,'11월'!$R$34:$R$145)</f>
        <v>0</v>
      </c>
      <c r="O37" s="296">
        <f>SUMIF('12월'!$M$34:$M$145,연간_세부항목별지출!$C37,'12월'!$R$34:$R$145)</f>
        <v>0</v>
      </c>
      <c r="P37" s="350">
        <f t="shared" si="2"/>
        <v>0</v>
      </c>
      <c r="Q37" s="350">
        <f t="shared" si="3"/>
        <v>0</v>
      </c>
      <c r="R37" s="412" t="str">
        <f t="shared" si="6"/>
        <v/>
      </c>
    </row>
    <row r="38" spans="2:18" ht="18" customHeight="1">
      <c r="B38" s="910"/>
      <c r="C38" s="367" t="str">
        <f>IF(항목!F5="","",항목!F5)</f>
        <v>월세</v>
      </c>
      <c r="D38" s="296">
        <f>SUMIF('1월'!$M$34:$M$145,연간_세부항목별지출!$C38,'1월'!$R$34:$R$145)</f>
        <v>0</v>
      </c>
      <c r="E38" s="296">
        <f>SUMIF('2월'!$M$34:$M$145,연간_세부항목별지출!$C38,'2월'!$R$34:$R$145)</f>
        <v>0</v>
      </c>
      <c r="F38" s="296">
        <f>SUMIF('3월'!$M$34:$M$145,연간_세부항목별지출!$C38,'3월'!$R$34:$R$145)</f>
        <v>0</v>
      </c>
      <c r="G38" s="296">
        <f>SUMIF('4월'!$M$34:$M$145,연간_세부항목별지출!$C38,'4월'!$R$34:$R$145)</f>
        <v>0</v>
      </c>
      <c r="H38" s="296">
        <f>SUMIF('5월'!$M$34:$M$145,연간_세부항목별지출!$C38,'5월'!$R$34:$R$145)</f>
        <v>0</v>
      </c>
      <c r="I38" s="296">
        <f>SUMIF('6월'!$M$34:$M$145,연간_세부항목별지출!$C38,'6월'!$R$34:$R$145)</f>
        <v>0</v>
      </c>
      <c r="J38" s="296">
        <f>SUMIF('7월'!$M$34:$M$145,연간_세부항목별지출!$C38,'7월'!$R$34:$R$145)</f>
        <v>0</v>
      </c>
      <c r="K38" s="296">
        <f>SUMIF('8월'!$M$34:$M$145,연간_세부항목별지출!$C38,'8월'!$R$34:$R$145)</f>
        <v>0</v>
      </c>
      <c r="L38" s="296">
        <f>SUMIF('9월'!$M$34:$M$145,연간_세부항목별지출!$C38,'9월'!$R$34:$R$145)</f>
        <v>0</v>
      </c>
      <c r="M38" s="296">
        <f>SUMIF('10월'!$M$34:$M$145,연간_세부항목별지출!$C38,'10월'!$R$34:$R$145)</f>
        <v>0</v>
      </c>
      <c r="N38" s="296">
        <f>SUMIF('11월'!$M$34:$M$145,연간_세부항목별지출!$C38,'11월'!$R$34:$R$145)</f>
        <v>0</v>
      </c>
      <c r="O38" s="296">
        <f>SUMIF('12월'!$M$34:$M$145,연간_세부항목별지출!$C38,'12월'!$R$34:$R$145)</f>
        <v>0</v>
      </c>
      <c r="P38" s="360">
        <f t="shared" si="2"/>
        <v>0</v>
      </c>
      <c r="Q38" s="360">
        <f t="shared" si="3"/>
        <v>0</v>
      </c>
      <c r="R38" s="410" t="str">
        <f t="shared" si="6"/>
        <v/>
      </c>
    </row>
    <row r="39" spans="2:18" ht="18" customHeight="1">
      <c r="B39" s="910"/>
      <c r="C39" s="367" t="str">
        <f>IF(항목!F6="","",항목!F6)</f>
        <v>주담대 이자</v>
      </c>
      <c r="D39" s="296">
        <f>SUMIF('1월'!$M$34:$M$145,연간_세부항목별지출!$C39,'1월'!$R$34:$R$145)</f>
        <v>0</v>
      </c>
      <c r="E39" s="296">
        <f>SUMIF('2월'!$M$34:$M$145,연간_세부항목별지출!$C39,'2월'!$R$34:$R$145)</f>
        <v>0</v>
      </c>
      <c r="F39" s="296">
        <f>SUMIF('3월'!$M$34:$M$145,연간_세부항목별지출!$C39,'3월'!$R$34:$R$145)</f>
        <v>0</v>
      </c>
      <c r="G39" s="296">
        <f>SUMIF('4월'!$M$34:$M$145,연간_세부항목별지출!$C39,'4월'!$R$34:$R$145)</f>
        <v>0</v>
      </c>
      <c r="H39" s="296">
        <f>SUMIF('5월'!$M$34:$M$145,연간_세부항목별지출!$C39,'5월'!$R$34:$R$145)</f>
        <v>0</v>
      </c>
      <c r="I39" s="296">
        <f>SUMIF('6월'!$M$34:$M$145,연간_세부항목별지출!$C39,'6월'!$R$34:$R$145)</f>
        <v>0</v>
      </c>
      <c r="J39" s="296">
        <f>SUMIF('7월'!$M$34:$M$145,연간_세부항목별지출!$C39,'7월'!$R$34:$R$145)</f>
        <v>0</v>
      </c>
      <c r="K39" s="296">
        <f>SUMIF('8월'!$M$34:$M$145,연간_세부항목별지출!$C39,'8월'!$R$34:$R$145)</f>
        <v>0</v>
      </c>
      <c r="L39" s="296">
        <f>SUMIF('9월'!$M$34:$M$145,연간_세부항목별지출!$C39,'9월'!$R$34:$R$145)</f>
        <v>0</v>
      </c>
      <c r="M39" s="296">
        <f>SUMIF('10월'!$M$34:$M$145,연간_세부항목별지출!$C39,'10월'!$R$34:$R$145)</f>
        <v>0</v>
      </c>
      <c r="N39" s="296">
        <f>SUMIF('11월'!$M$34:$M$145,연간_세부항목별지출!$C39,'11월'!$R$34:$R$145)</f>
        <v>0</v>
      </c>
      <c r="O39" s="296">
        <f>SUMIF('12월'!$M$34:$M$145,연간_세부항목별지출!$C39,'12월'!$R$34:$R$145)</f>
        <v>0</v>
      </c>
      <c r="P39" s="360">
        <f t="shared" si="2"/>
        <v>0</v>
      </c>
      <c r="Q39" s="360">
        <f t="shared" si="3"/>
        <v>0</v>
      </c>
      <c r="R39" s="410" t="str">
        <f t="shared" si="6"/>
        <v/>
      </c>
    </row>
    <row r="40" spans="2:18" ht="18" customHeight="1">
      <c r="B40" s="910"/>
      <c r="C40" s="367" t="str">
        <f>IF(항목!F7="","",항목!F7)</f>
        <v>주담대 원금</v>
      </c>
      <c r="D40" s="296">
        <f>SUMIF('1월'!$M$34:$M$145,연간_세부항목별지출!$C40,'1월'!$R$34:$R$145)</f>
        <v>0</v>
      </c>
      <c r="E40" s="296">
        <f>SUMIF('2월'!$M$34:$M$145,연간_세부항목별지출!$C40,'2월'!$R$34:$R$145)</f>
        <v>0</v>
      </c>
      <c r="F40" s="296">
        <f>SUMIF('3월'!$M$34:$M$145,연간_세부항목별지출!$C40,'3월'!$R$34:$R$145)</f>
        <v>0</v>
      </c>
      <c r="G40" s="296">
        <f>SUMIF('4월'!$M$34:$M$145,연간_세부항목별지출!$C40,'4월'!$R$34:$R$145)</f>
        <v>0</v>
      </c>
      <c r="H40" s="296">
        <f>SUMIF('5월'!$M$34:$M$145,연간_세부항목별지출!$C40,'5월'!$R$34:$R$145)</f>
        <v>0</v>
      </c>
      <c r="I40" s="296">
        <f>SUMIF('6월'!$M$34:$M$145,연간_세부항목별지출!$C40,'6월'!$R$34:$R$145)</f>
        <v>0</v>
      </c>
      <c r="J40" s="296">
        <f>SUMIF('7월'!$M$34:$M$145,연간_세부항목별지출!$C40,'7월'!$R$34:$R$145)</f>
        <v>0</v>
      </c>
      <c r="K40" s="296">
        <f>SUMIF('8월'!$M$34:$M$145,연간_세부항목별지출!$C40,'8월'!$R$34:$R$145)</f>
        <v>0</v>
      </c>
      <c r="L40" s="296">
        <f>SUMIF('9월'!$M$34:$M$145,연간_세부항목별지출!$C40,'9월'!$R$34:$R$145)</f>
        <v>0</v>
      </c>
      <c r="M40" s="296">
        <f>SUMIF('10월'!$M$34:$M$145,연간_세부항목별지출!$C40,'10월'!$R$34:$R$145)</f>
        <v>0</v>
      </c>
      <c r="N40" s="296">
        <f>SUMIF('11월'!$M$34:$M$145,연간_세부항목별지출!$C40,'11월'!$R$34:$R$145)</f>
        <v>0</v>
      </c>
      <c r="O40" s="296">
        <f>SUMIF('12월'!$M$34:$M$145,연간_세부항목별지출!$C40,'12월'!$R$34:$R$145)</f>
        <v>0</v>
      </c>
      <c r="P40" s="360">
        <f t="shared" si="2"/>
        <v>0</v>
      </c>
      <c r="Q40" s="360">
        <f t="shared" si="3"/>
        <v>0</v>
      </c>
      <c r="R40" s="410" t="str">
        <f t="shared" si="6"/>
        <v/>
      </c>
    </row>
    <row r="41" spans="2:18" ht="18" customHeight="1">
      <c r="B41" s="910"/>
      <c r="C41" s="367" t="str">
        <f>IF(항목!F8="","",항목!F8)</f>
        <v>관리비</v>
      </c>
      <c r="D41" s="296">
        <f>SUMIF('1월'!$M$34:$M$145,연간_세부항목별지출!$C41,'1월'!$R$34:$R$145)</f>
        <v>200000</v>
      </c>
      <c r="E41" s="296">
        <f>SUMIF('2월'!$M$34:$M$145,연간_세부항목별지출!$C41,'2월'!$R$34:$R$145)</f>
        <v>0</v>
      </c>
      <c r="F41" s="296">
        <f>SUMIF('3월'!$M$34:$M$145,연간_세부항목별지출!$C41,'3월'!$R$34:$R$145)</f>
        <v>0</v>
      </c>
      <c r="G41" s="296">
        <f>SUMIF('4월'!$M$34:$M$145,연간_세부항목별지출!$C41,'4월'!$R$34:$R$145)</f>
        <v>0</v>
      </c>
      <c r="H41" s="296">
        <f>SUMIF('5월'!$M$34:$M$145,연간_세부항목별지출!$C41,'5월'!$R$34:$R$145)</f>
        <v>0</v>
      </c>
      <c r="I41" s="296">
        <f>SUMIF('6월'!$M$34:$M$145,연간_세부항목별지출!$C41,'6월'!$R$34:$R$145)</f>
        <v>0</v>
      </c>
      <c r="J41" s="296">
        <f>SUMIF('7월'!$M$34:$M$145,연간_세부항목별지출!$C41,'7월'!$R$34:$R$145)</f>
        <v>0</v>
      </c>
      <c r="K41" s="296">
        <f>SUMIF('8월'!$M$34:$M$145,연간_세부항목별지출!$C41,'8월'!$R$34:$R$145)</f>
        <v>0</v>
      </c>
      <c r="L41" s="296">
        <f>SUMIF('9월'!$M$34:$M$145,연간_세부항목별지출!$C41,'9월'!$R$34:$R$145)</f>
        <v>0</v>
      </c>
      <c r="M41" s="296">
        <f>SUMIF('10월'!$M$34:$M$145,연간_세부항목별지출!$C41,'10월'!$R$34:$R$145)</f>
        <v>0</v>
      </c>
      <c r="N41" s="296">
        <f>SUMIF('11월'!$M$34:$M$145,연간_세부항목별지출!$C41,'11월'!$R$34:$R$145)</f>
        <v>0</v>
      </c>
      <c r="O41" s="296">
        <f>SUMIF('12월'!$M$34:$M$145,연간_세부항목별지출!$C41,'12월'!$R$34:$R$145)</f>
        <v>0</v>
      </c>
      <c r="P41" s="360">
        <f t="shared" si="2"/>
        <v>200000</v>
      </c>
      <c r="Q41" s="360">
        <f t="shared" si="3"/>
        <v>16666.666666666668</v>
      </c>
      <c r="R41" s="410">
        <f t="shared" si="6"/>
        <v>0.21161781822029416</v>
      </c>
    </row>
    <row r="42" spans="2:18" ht="18" customHeight="1">
      <c r="B42" s="910"/>
      <c r="C42" s="367" t="str">
        <f>IF(항목!F9="","",항목!F9)</f>
        <v>수도세</v>
      </c>
      <c r="D42" s="296">
        <f>SUMIF('1월'!$M$34:$M$145,연간_세부항목별지출!$C42,'1월'!$R$34:$R$145)</f>
        <v>0</v>
      </c>
      <c r="E42" s="296">
        <f>SUMIF('2월'!$M$34:$M$145,연간_세부항목별지출!$C42,'2월'!$R$34:$R$145)</f>
        <v>0</v>
      </c>
      <c r="F42" s="296">
        <f>SUMIF('3월'!$M$34:$M$145,연간_세부항목별지출!$C42,'3월'!$R$34:$R$145)</f>
        <v>0</v>
      </c>
      <c r="G42" s="296">
        <f>SUMIF('4월'!$M$34:$M$145,연간_세부항목별지출!$C42,'4월'!$R$34:$R$145)</f>
        <v>0</v>
      </c>
      <c r="H42" s="296">
        <f>SUMIF('5월'!$M$34:$M$145,연간_세부항목별지출!$C42,'5월'!$R$34:$R$145)</f>
        <v>0</v>
      </c>
      <c r="I42" s="296">
        <f>SUMIF('6월'!$M$34:$M$145,연간_세부항목별지출!$C42,'6월'!$R$34:$R$145)</f>
        <v>0</v>
      </c>
      <c r="J42" s="296">
        <f>SUMIF('7월'!$M$34:$M$145,연간_세부항목별지출!$C42,'7월'!$R$34:$R$145)</f>
        <v>0</v>
      </c>
      <c r="K42" s="296">
        <f>SUMIF('8월'!$M$34:$M$145,연간_세부항목별지출!$C42,'8월'!$R$34:$R$145)</f>
        <v>0</v>
      </c>
      <c r="L42" s="296">
        <f>SUMIF('9월'!$M$34:$M$145,연간_세부항목별지출!$C42,'9월'!$R$34:$R$145)</f>
        <v>0</v>
      </c>
      <c r="M42" s="296">
        <f>SUMIF('10월'!$M$34:$M$145,연간_세부항목별지출!$C42,'10월'!$R$34:$R$145)</f>
        <v>0</v>
      </c>
      <c r="N42" s="296">
        <f>SUMIF('11월'!$M$34:$M$145,연간_세부항목별지출!$C42,'11월'!$R$34:$R$145)</f>
        <v>0</v>
      </c>
      <c r="O42" s="296">
        <f>SUMIF('12월'!$M$34:$M$145,연간_세부항목별지출!$C42,'12월'!$R$34:$R$145)</f>
        <v>0</v>
      </c>
      <c r="P42" s="360">
        <f t="shared" si="2"/>
        <v>0</v>
      </c>
      <c r="Q42" s="360">
        <f t="shared" si="3"/>
        <v>0</v>
      </c>
      <c r="R42" s="410" t="str">
        <f t="shared" si="6"/>
        <v/>
      </c>
    </row>
    <row r="43" spans="2:18" ht="18" customHeight="1">
      <c r="B43" s="910"/>
      <c r="C43" s="367" t="str">
        <f>IF(항목!F10="","",항목!F10)</f>
        <v>전기세</v>
      </c>
      <c r="D43" s="296">
        <f>SUMIF('1월'!$M$34:$M$145,연간_세부항목별지출!$C43,'1월'!$R$34:$R$145)</f>
        <v>0</v>
      </c>
      <c r="E43" s="296">
        <f>SUMIF('2월'!$M$34:$M$145,연간_세부항목별지출!$C43,'2월'!$R$34:$R$145)</f>
        <v>0</v>
      </c>
      <c r="F43" s="296">
        <f>SUMIF('3월'!$M$34:$M$145,연간_세부항목별지출!$C43,'3월'!$R$34:$R$145)</f>
        <v>0</v>
      </c>
      <c r="G43" s="296">
        <f>SUMIF('4월'!$M$34:$M$145,연간_세부항목별지출!$C43,'4월'!$R$34:$R$145)</f>
        <v>0</v>
      </c>
      <c r="H43" s="296">
        <f>SUMIF('5월'!$M$34:$M$145,연간_세부항목별지출!$C43,'5월'!$R$34:$R$145)</f>
        <v>0</v>
      </c>
      <c r="I43" s="296">
        <f>SUMIF('6월'!$M$34:$M$145,연간_세부항목별지출!$C43,'6월'!$R$34:$R$145)</f>
        <v>0</v>
      </c>
      <c r="J43" s="296">
        <f>SUMIF('7월'!$M$34:$M$145,연간_세부항목별지출!$C43,'7월'!$R$34:$R$145)</f>
        <v>0</v>
      </c>
      <c r="K43" s="296">
        <f>SUMIF('8월'!$M$34:$M$145,연간_세부항목별지출!$C43,'8월'!$R$34:$R$145)</f>
        <v>0</v>
      </c>
      <c r="L43" s="296">
        <f>SUMIF('9월'!$M$34:$M$145,연간_세부항목별지출!$C43,'9월'!$R$34:$R$145)</f>
        <v>0</v>
      </c>
      <c r="M43" s="296">
        <f>SUMIF('10월'!$M$34:$M$145,연간_세부항목별지출!$C43,'10월'!$R$34:$R$145)</f>
        <v>0</v>
      </c>
      <c r="N43" s="296">
        <f>SUMIF('11월'!$M$34:$M$145,연간_세부항목별지출!$C43,'11월'!$R$34:$R$145)</f>
        <v>0</v>
      </c>
      <c r="O43" s="296">
        <f>SUMIF('12월'!$M$34:$M$145,연간_세부항목별지출!$C43,'12월'!$R$34:$R$145)</f>
        <v>0</v>
      </c>
      <c r="P43" s="360">
        <f t="shared" si="2"/>
        <v>0</v>
      </c>
      <c r="Q43" s="360">
        <f t="shared" si="3"/>
        <v>0</v>
      </c>
      <c r="R43" s="410" t="str">
        <f t="shared" si="6"/>
        <v/>
      </c>
    </row>
    <row r="44" spans="2:18" ht="18" customHeight="1">
      <c r="B44" s="910"/>
      <c r="C44" s="367" t="str">
        <f>IF(항목!F11="","",항목!F11)</f>
        <v>가스비</v>
      </c>
      <c r="D44" s="296">
        <f>SUMIF('1월'!$M$34:$M$145,연간_세부항목별지출!$C44,'1월'!$R$34:$R$145)</f>
        <v>0</v>
      </c>
      <c r="E44" s="296">
        <f>SUMIF('2월'!$M$34:$M$145,연간_세부항목별지출!$C44,'2월'!$R$34:$R$145)</f>
        <v>0</v>
      </c>
      <c r="F44" s="296">
        <f>SUMIF('3월'!$M$34:$M$145,연간_세부항목별지출!$C44,'3월'!$R$34:$R$145)</f>
        <v>0</v>
      </c>
      <c r="G44" s="296">
        <f>SUMIF('4월'!$M$34:$M$145,연간_세부항목별지출!$C44,'4월'!$R$34:$R$145)</f>
        <v>0</v>
      </c>
      <c r="H44" s="296">
        <f>SUMIF('5월'!$M$34:$M$145,연간_세부항목별지출!$C44,'5월'!$R$34:$R$145)</f>
        <v>0</v>
      </c>
      <c r="I44" s="296">
        <f>SUMIF('6월'!$M$34:$M$145,연간_세부항목별지출!$C44,'6월'!$R$34:$R$145)</f>
        <v>0</v>
      </c>
      <c r="J44" s="296">
        <f>SUMIF('7월'!$M$34:$M$145,연간_세부항목별지출!$C44,'7월'!$R$34:$R$145)</f>
        <v>0</v>
      </c>
      <c r="K44" s="296">
        <f>SUMIF('8월'!$M$34:$M$145,연간_세부항목별지출!$C44,'8월'!$R$34:$R$145)</f>
        <v>0</v>
      </c>
      <c r="L44" s="296">
        <f>SUMIF('9월'!$M$34:$M$145,연간_세부항목별지출!$C44,'9월'!$R$34:$R$145)</f>
        <v>0</v>
      </c>
      <c r="M44" s="296">
        <f>SUMIF('10월'!$M$34:$M$145,연간_세부항목별지출!$C44,'10월'!$R$34:$R$145)</f>
        <v>0</v>
      </c>
      <c r="N44" s="296">
        <f>SUMIF('11월'!$M$34:$M$145,연간_세부항목별지출!$C44,'11월'!$R$34:$R$145)</f>
        <v>0</v>
      </c>
      <c r="O44" s="296">
        <f>SUMIF('12월'!$M$34:$M$145,연간_세부항목별지출!$C44,'12월'!$R$34:$R$145)</f>
        <v>0</v>
      </c>
      <c r="P44" s="360">
        <f t="shared" si="2"/>
        <v>0</v>
      </c>
      <c r="Q44" s="360">
        <f t="shared" si="3"/>
        <v>0</v>
      </c>
      <c r="R44" s="410" t="str">
        <f t="shared" si="6"/>
        <v/>
      </c>
    </row>
    <row r="45" spans="2:18" ht="18" customHeight="1">
      <c r="B45" s="910"/>
      <c r="C45" s="367" t="str">
        <f>IF(항목!F12="","",항목!F12)</f>
        <v>기타 주거비</v>
      </c>
      <c r="D45" s="296">
        <f>SUMIF('1월'!$M$34:$M$145,연간_세부항목별지출!$C45,'1월'!$R$34:$R$145)</f>
        <v>0</v>
      </c>
      <c r="E45" s="296">
        <f>SUMIF('2월'!$M$34:$M$145,연간_세부항목별지출!$C45,'2월'!$R$34:$R$145)</f>
        <v>0</v>
      </c>
      <c r="F45" s="296">
        <f>SUMIF('3월'!$M$34:$M$145,연간_세부항목별지출!$C45,'3월'!$R$34:$R$145)</f>
        <v>0</v>
      </c>
      <c r="G45" s="296">
        <f>SUMIF('4월'!$M$34:$M$145,연간_세부항목별지출!$C45,'4월'!$R$34:$R$145)</f>
        <v>0</v>
      </c>
      <c r="H45" s="296">
        <f>SUMIF('5월'!$M$34:$M$145,연간_세부항목별지출!$C45,'5월'!$R$34:$R$145)</f>
        <v>0</v>
      </c>
      <c r="I45" s="296">
        <f>SUMIF('6월'!$M$34:$M$145,연간_세부항목별지출!$C45,'6월'!$R$34:$R$145)</f>
        <v>0</v>
      </c>
      <c r="J45" s="296">
        <f>SUMIF('7월'!$M$34:$M$145,연간_세부항목별지출!$C45,'7월'!$R$34:$R$145)</f>
        <v>0</v>
      </c>
      <c r="K45" s="296">
        <f>SUMIF('8월'!$M$34:$M$145,연간_세부항목별지출!$C45,'8월'!$R$34:$R$145)</f>
        <v>0</v>
      </c>
      <c r="L45" s="296">
        <f>SUMIF('9월'!$M$34:$M$145,연간_세부항목별지출!$C45,'9월'!$R$34:$R$145)</f>
        <v>0</v>
      </c>
      <c r="M45" s="296">
        <f>SUMIF('10월'!$M$34:$M$145,연간_세부항목별지출!$C45,'10월'!$R$34:$R$145)</f>
        <v>0</v>
      </c>
      <c r="N45" s="296">
        <f>SUMIF('11월'!$M$34:$M$145,연간_세부항목별지출!$C45,'11월'!$R$34:$R$145)</f>
        <v>0</v>
      </c>
      <c r="O45" s="296">
        <f>SUMIF('12월'!$M$34:$M$145,연간_세부항목별지출!$C45,'12월'!$R$34:$R$145)</f>
        <v>0</v>
      </c>
      <c r="P45" s="360">
        <f t="shared" si="2"/>
        <v>0</v>
      </c>
      <c r="Q45" s="360">
        <f t="shared" si="3"/>
        <v>0</v>
      </c>
      <c r="R45" s="410" t="str">
        <f t="shared" si="6"/>
        <v/>
      </c>
    </row>
    <row r="46" spans="2:18" ht="18" customHeight="1">
      <c r="B46" s="910"/>
      <c r="C46" s="367" t="str">
        <f>IF(항목!F13="","",항목!F13)</f>
        <v/>
      </c>
      <c r="D46" s="296">
        <f>SUMIF('1월'!$M$34:$M$145,연간_세부항목별지출!$C46,'1월'!$R$34:$R$145)</f>
        <v>0</v>
      </c>
      <c r="E46" s="296">
        <f>SUMIF('2월'!$M$34:$M$145,연간_세부항목별지출!$C46,'2월'!$R$34:$R$145)</f>
        <v>0</v>
      </c>
      <c r="F46" s="296">
        <f>SUMIF('3월'!$M$34:$M$145,연간_세부항목별지출!$C46,'3월'!$R$34:$R$145)</f>
        <v>0</v>
      </c>
      <c r="G46" s="296">
        <f>SUMIF('4월'!$M$34:$M$145,연간_세부항목별지출!$C46,'4월'!$R$34:$R$145)</f>
        <v>0</v>
      </c>
      <c r="H46" s="296">
        <f>SUMIF('5월'!$M$34:$M$145,연간_세부항목별지출!$C46,'5월'!$R$34:$R$145)</f>
        <v>0</v>
      </c>
      <c r="I46" s="296">
        <f>SUMIF('6월'!$M$34:$M$145,연간_세부항목별지출!$C46,'6월'!$R$34:$R$145)</f>
        <v>0</v>
      </c>
      <c r="J46" s="296">
        <f>SUMIF('7월'!$M$34:$M$145,연간_세부항목별지출!$C46,'7월'!$R$34:$R$145)</f>
        <v>0</v>
      </c>
      <c r="K46" s="296">
        <f>SUMIF('8월'!$M$34:$M$145,연간_세부항목별지출!$C46,'8월'!$R$34:$R$145)</f>
        <v>0</v>
      </c>
      <c r="L46" s="296">
        <f>SUMIF('9월'!$M$34:$M$145,연간_세부항목별지출!$C46,'9월'!$R$34:$R$145)</f>
        <v>0</v>
      </c>
      <c r="M46" s="296">
        <f>SUMIF('10월'!$M$34:$M$145,연간_세부항목별지출!$C46,'10월'!$R$34:$R$145)</f>
        <v>0</v>
      </c>
      <c r="N46" s="296">
        <f>SUMIF('11월'!$M$34:$M$145,연간_세부항목별지출!$C46,'11월'!$R$34:$R$145)</f>
        <v>0</v>
      </c>
      <c r="O46" s="296">
        <f>SUMIF('12월'!$M$34:$M$145,연간_세부항목별지출!$C46,'12월'!$R$34:$R$145)</f>
        <v>0</v>
      </c>
      <c r="P46" s="360">
        <f t="shared" si="2"/>
        <v>0</v>
      </c>
      <c r="Q46" s="360">
        <f t="shared" si="3"/>
        <v>0</v>
      </c>
      <c r="R46" s="410" t="str">
        <f t="shared" si="6"/>
        <v/>
      </c>
    </row>
    <row r="47" spans="2:18" ht="18" customHeight="1">
      <c r="B47" s="910"/>
      <c r="C47" s="367" t="str">
        <f>IF(항목!F14="","",항목!F14)</f>
        <v/>
      </c>
      <c r="D47" s="296">
        <f>SUMIF('1월'!$M$34:$M$145,연간_세부항목별지출!$C47,'1월'!$R$34:$R$145)</f>
        <v>0</v>
      </c>
      <c r="E47" s="296">
        <f>SUMIF('2월'!$M$34:$M$145,연간_세부항목별지출!$C47,'2월'!$R$34:$R$145)</f>
        <v>0</v>
      </c>
      <c r="F47" s="296">
        <f>SUMIF('3월'!$M$34:$M$145,연간_세부항목별지출!$C47,'3월'!$R$34:$R$145)</f>
        <v>0</v>
      </c>
      <c r="G47" s="296">
        <f>SUMIF('4월'!$M$34:$M$145,연간_세부항목별지출!$C47,'4월'!$R$34:$R$145)</f>
        <v>0</v>
      </c>
      <c r="H47" s="296">
        <f>SUMIF('5월'!$M$34:$M$145,연간_세부항목별지출!$C47,'5월'!$R$34:$R$145)</f>
        <v>0</v>
      </c>
      <c r="I47" s="296">
        <f>SUMIF('6월'!$M$34:$M$145,연간_세부항목별지출!$C47,'6월'!$R$34:$R$145)</f>
        <v>0</v>
      </c>
      <c r="J47" s="296">
        <f>SUMIF('7월'!$M$34:$M$145,연간_세부항목별지출!$C47,'7월'!$R$34:$R$145)</f>
        <v>0</v>
      </c>
      <c r="K47" s="296">
        <f>SUMIF('8월'!$M$34:$M$145,연간_세부항목별지출!$C47,'8월'!$R$34:$R$145)</f>
        <v>0</v>
      </c>
      <c r="L47" s="296">
        <f>SUMIF('9월'!$M$34:$M$145,연간_세부항목별지출!$C47,'9월'!$R$34:$R$145)</f>
        <v>0</v>
      </c>
      <c r="M47" s="296">
        <f>SUMIF('10월'!$M$34:$M$145,연간_세부항목별지출!$C47,'10월'!$R$34:$R$145)</f>
        <v>0</v>
      </c>
      <c r="N47" s="296">
        <f>SUMIF('11월'!$M$34:$M$145,연간_세부항목별지출!$C47,'11월'!$R$34:$R$145)</f>
        <v>0</v>
      </c>
      <c r="O47" s="296">
        <f>SUMIF('12월'!$M$34:$M$145,연간_세부항목별지출!$C47,'12월'!$R$34:$R$145)</f>
        <v>0</v>
      </c>
      <c r="P47" s="360">
        <f t="shared" si="2"/>
        <v>0</v>
      </c>
      <c r="Q47" s="360">
        <f t="shared" si="3"/>
        <v>0</v>
      </c>
      <c r="R47" s="410" t="str">
        <f t="shared" si="6"/>
        <v/>
      </c>
    </row>
    <row r="48" spans="2:18" ht="18" customHeight="1">
      <c r="B48" s="910"/>
      <c r="C48" s="367" t="str">
        <f>IF(항목!F15="","",항목!F15)</f>
        <v/>
      </c>
      <c r="D48" s="296">
        <f>SUMIF('1월'!$M$34:$M$145,연간_세부항목별지출!$C48,'1월'!$R$34:$R$145)</f>
        <v>0</v>
      </c>
      <c r="E48" s="296">
        <f>SUMIF('2월'!$M$34:$M$145,연간_세부항목별지출!$C48,'2월'!$R$34:$R$145)</f>
        <v>0</v>
      </c>
      <c r="F48" s="296">
        <f>SUMIF('3월'!$M$34:$M$145,연간_세부항목별지출!$C48,'3월'!$R$34:$R$145)</f>
        <v>0</v>
      </c>
      <c r="G48" s="296">
        <f>SUMIF('4월'!$M$34:$M$145,연간_세부항목별지출!$C48,'4월'!$R$34:$R$145)</f>
        <v>0</v>
      </c>
      <c r="H48" s="296">
        <f>SUMIF('5월'!$M$34:$M$145,연간_세부항목별지출!$C48,'5월'!$R$34:$R$145)</f>
        <v>0</v>
      </c>
      <c r="I48" s="296">
        <f>SUMIF('6월'!$M$34:$M$145,연간_세부항목별지출!$C48,'6월'!$R$34:$R$145)</f>
        <v>0</v>
      </c>
      <c r="J48" s="296">
        <f>SUMIF('7월'!$M$34:$M$145,연간_세부항목별지출!$C48,'7월'!$R$34:$R$145)</f>
        <v>0</v>
      </c>
      <c r="K48" s="296">
        <f>SUMIF('8월'!$M$34:$M$145,연간_세부항목별지출!$C48,'8월'!$R$34:$R$145)</f>
        <v>0</v>
      </c>
      <c r="L48" s="296">
        <f>SUMIF('9월'!$M$34:$M$145,연간_세부항목별지출!$C48,'9월'!$R$34:$R$145)</f>
        <v>0</v>
      </c>
      <c r="M48" s="296">
        <f>SUMIF('10월'!$M$34:$M$145,연간_세부항목별지출!$C48,'10월'!$R$34:$R$145)</f>
        <v>0</v>
      </c>
      <c r="N48" s="296">
        <f>SUMIF('11월'!$M$34:$M$145,연간_세부항목별지출!$C48,'11월'!$R$34:$R$145)</f>
        <v>0</v>
      </c>
      <c r="O48" s="296">
        <f>SUMIF('12월'!$M$34:$M$145,연간_세부항목별지출!$C48,'12월'!$R$34:$R$145)</f>
        <v>0</v>
      </c>
      <c r="P48" s="360">
        <f t="shared" si="2"/>
        <v>0</v>
      </c>
      <c r="Q48" s="360">
        <f t="shared" si="3"/>
        <v>0</v>
      </c>
      <c r="R48" s="410" t="str">
        <f t="shared" si="6"/>
        <v/>
      </c>
    </row>
    <row r="49" spans="2:18" ht="18" customHeight="1">
      <c r="B49" s="910"/>
      <c r="C49" s="367" t="str">
        <f>IF(항목!F16="","",항목!F16)</f>
        <v/>
      </c>
      <c r="D49" s="296">
        <f>SUMIF('1월'!$M$34:$M$145,연간_세부항목별지출!$C49,'1월'!$R$34:$R$145)</f>
        <v>0</v>
      </c>
      <c r="E49" s="296">
        <f>SUMIF('2월'!$M$34:$M$145,연간_세부항목별지출!$C49,'2월'!$R$34:$R$145)</f>
        <v>0</v>
      </c>
      <c r="F49" s="296">
        <f>SUMIF('3월'!$M$34:$M$145,연간_세부항목별지출!$C49,'3월'!$R$34:$R$145)</f>
        <v>0</v>
      </c>
      <c r="G49" s="296">
        <f>SUMIF('4월'!$M$34:$M$145,연간_세부항목별지출!$C49,'4월'!$R$34:$R$145)</f>
        <v>0</v>
      </c>
      <c r="H49" s="296">
        <f>SUMIF('5월'!$M$34:$M$145,연간_세부항목별지출!$C49,'5월'!$R$34:$R$145)</f>
        <v>0</v>
      </c>
      <c r="I49" s="296">
        <f>SUMIF('6월'!$M$34:$M$145,연간_세부항목별지출!$C49,'6월'!$R$34:$R$145)</f>
        <v>0</v>
      </c>
      <c r="J49" s="296">
        <f>SUMIF('7월'!$M$34:$M$145,연간_세부항목별지출!$C49,'7월'!$R$34:$R$145)</f>
        <v>0</v>
      </c>
      <c r="K49" s="296">
        <f>SUMIF('8월'!$M$34:$M$145,연간_세부항목별지출!$C49,'8월'!$R$34:$R$145)</f>
        <v>0</v>
      </c>
      <c r="L49" s="296">
        <f>SUMIF('9월'!$M$34:$M$145,연간_세부항목별지출!$C49,'9월'!$R$34:$R$145)</f>
        <v>0</v>
      </c>
      <c r="M49" s="296">
        <f>SUMIF('10월'!$M$34:$M$145,연간_세부항목별지출!$C49,'10월'!$R$34:$R$145)</f>
        <v>0</v>
      </c>
      <c r="N49" s="296">
        <f>SUMIF('11월'!$M$34:$M$145,연간_세부항목별지출!$C49,'11월'!$R$34:$R$145)</f>
        <v>0</v>
      </c>
      <c r="O49" s="296">
        <f>SUMIF('12월'!$M$34:$M$145,연간_세부항목별지출!$C49,'12월'!$R$34:$R$145)</f>
        <v>0</v>
      </c>
      <c r="P49" s="360">
        <f t="shared" si="2"/>
        <v>0</v>
      </c>
      <c r="Q49" s="360">
        <f t="shared" si="3"/>
        <v>0</v>
      </c>
      <c r="R49" s="410" t="str">
        <f t="shared" si="6"/>
        <v/>
      </c>
    </row>
    <row r="50" spans="2:18" ht="18" customHeight="1">
      <c r="B50" s="910"/>
      <c r="C50" s="367" t="str">
        <f>IF(항목!F17="","",항목!F17)</f>
        <v/>
      </c>
      <c r="D50" s="296">
        <f>SUMIF('1월'!$M$34:$M$145,연간_세부항목별지출!$C50,'1월'!$R$34:$R$145)</f>
        <v>0</v>
      </c>
      <c r="E50" s="296">
        <f>SUMIF('2월'!$M$34:$M$145,연간_세부항목별지출!$C50,'2월'!$R$34:$R$145)</f>
        <v>0</v>
      </c>
      <c r="F50" s="296">
        <f>SUMIF('3월'!$M$34:$M$145,연간_세부항목별지출!$C50,'3월'!$R$34:$R$145)</f>
        <v>0</v>
      </c>
      <c r="G50" s="296">
        <f>SUMIF('4월'!$M$34:$M$145,연간_세부항목별지출!$C50,'4월'!$R$34:$R$145)</f>
        <v>0</v>
      </c>
      <c r="H50" s="296">
        <f>SUMIF('5월'!$M$34:$M$145,연간_세부항목별지출!$C50,'5월'!$R$34:$R$145)</f>
        <v>0</v>
      </c>
      <c r="I50" s="296">
        <f>SUMIF('6월'!$M$34:$M$145,연간_세부항목별지출!$C50,'6월'!$R$34:$R$145)</f>
        <v>0</v>
      </c>
      <c r="J50" s="296">
        <f>SUMIF('7월'!$M$34:$M$145,연간_세부항목별지출!$C50,'7월'!$R$34:$R$145)</f>
        <v>0</v>
      </c>
      <c r="K50" s="296">
        <f>SUMIF('8월'!$M$34:$M$145,연간_세부항목별지출!$C50,'8월'!$R$34:$R$145)</f>
        <v>0</v>
      </c>
      <c r="L50" s="296">
        <f>SUMIF('9월'!$M$34:$M$145,연간_세부항목별지출!$C50,'9월'!$R$34:$R$145)</f>
        <v>0</v>
      </c>
      <c r="M50" s="296">
        <f>SUMIF('10월'!$M$34:$M$145,연간_세부항목별지출!$C50,'10월'!$R$34:$R$145)</f>
        <v>0</v>
      </c>
      <c r="N50" s="296">
        <f>SUMIF('11월'!$M$34:$M$145,연간_세부항목별지출!$C50,'11월'!$R$34:$R$145)</f>
        <v>0</v>
      </c>
      <c r="O50" s="296">
        <f>SUMIF('12월'!$M$34:$M$145,연간_세부항목별지출!$C50,'12월'!$R$34:$R$145)</f>
        <v>0</v>
      </c>
      <c r="P50" s="360">
        <f t="shared" si="2"/>
        <v>0</v>
      </c>
      <c r="Q50" s="360">
        <f t="shared" si="3"/>
        <v>0</v>
      </c>
      <c r="R50" s="410" t="str">
        <f t="shared" si="6"/>
        <v/>
      </c>
    </row>
    <row r="51" spans="2:18" ht="18" customHeight="1" thickBot="1">
      <c r="B51" s="910"/>
      <c r="C51" s="367" t="str">
        <f>IF(항목!F18="","",항목!F18)</f>
        <v/>
      </c>
      <c r="D51" s="296">
        <f>SUMIF('1월'!$M$34:$M$145,연간_세부항목별지출!$C51,'1월'!$R$34:$R$145)</f>
        <v>0</v>
      </c>
      <c r="E51" s="296">
        <f>SUMIF('2월'!$M$34:$M$145,연간_세부항목별지출!$C51,'2월'!$R$34:$R$145)</f>
        <v>0</v>
      </c>
      <c r="F51" s="296">
        <f>SUMIF('3월'!$M$34:$M$145,연간_세부항목별지출!$C51,'3월'!$R$34:$R$145)</f>
        <v>0</v>
      </c>
      <c r="G51" s="296">
        <f>SUMIF('4월'!$M$34:$M$145,연간_세부항목별지출!$C51,'4월'!$R$34:$R$145)</f>
        <v>0</v>
      </c>
      <c r="H51" s="296">
        <f>SUMIF('5월'!$M$34:$M$145,연간_세부항목별지출!$C51,'5월'!$R$34:$R$145)</f>
        <v>0</v>
      </c>
      <c r="I51" s="296">
        <f>SUMIF('6월'!$M$34:$M$145,연간_세부항목별지출!$C51,'6월'!$R$34:$R$145)</f>
        <v>0</v>
      </c>
      <c r="J51" s="296">
        <f>SUMIF('7월'!$M$34:$M$145,연간_세부항목별지출!$C51,'7월'!$R$34:$R$145)</f>
        <v>0</v>
      </c>
      <c r="K51" s="296">
        <f>SUMIF('8월'!$M$34:$M$145,연간_세부항목별지출!$C51,'8월'!$R$34:$R$145)</f>
        <v>0</v>
      </c>
      <c r="L51" s="296">
        <f>SUMIF('9월'!$M$34:$M$145,연간_세부항목별지출!$C51,'9월'!$R$34:$R$145)</f>
        <v>0</v>
      </c>
      <c r="M51" s="296">
        <f>SUMIF('10월'!$M$34:$M$145,연간_세부항목별지출!$C51,'10월'!$R$34:$R$145)</f>
        <v>0</v>
      </c>
      <c r="N51" s="296">
        <f>SUMIF('11월'!$M$34:$M$145,연간_세부항목별지출!$C51,'11월'!$R$34:$R$145)</f>
        <v>0</v>
      </c>
      <c r="O51" s="296">
        <f>SUMIF('12월'!$M$34:$M$145,연간_세부항목별지출!$C51,'12월'!$R$34:$R$145)</f>
        <v>0</v>
      </c>
      <c r="P51" s="360">
        <f t="shared" si="2"/>
        <v>0</v>
      </c>
      <c r="Q51" s="360">
        <f t="shared" si="3"/>
        <v>0</v>
      </c>
      <c r="R51" s="410" t="str">
        <f t="shared" si="6"/>
        <v/>
      </c>
    </row>
    <row r="52" spans="2:18" ht="18" customHeight="1">
      <c r="B52" s="909" t="str">
        <f>항목!G3</f>
        <v>생활용품비</v>
      </c>
      <c r="C52" s="420" t="str">
        <f>IF(항목!G4="","",항목!G4)</f>
        <v>가구/가전</v>
      </c>
      <c r="D52" s="301">
        <f>SUMIF('1월'!$M$34:$M$145,연간_세부항목별지출!$C52,'1월'!$R$34:$R$145)</f>
        <v>0</v>
      </c>
      <c r="E52" s="301">
        <f>SUMIF('2월'!$M$34:$M$145,연간_세부항목별지출!$C52,'2월'!$R$34:$R$145)</f>
        <v>0</v>
      </c>
      <c r="F52" s="301">
        <f>SUMIF('3월'!$M$34:$M$145,연간_세부항목별지출!$C52,'3월'!$R$34:$R$145)</f>
        <v>0</v>
      </c>
      <c r="G52" s="301">
        <f>SUMIF('4월'!$M$34:$M$145,연간_세부항목별지출!$C52,'4월'!$R$34:$R$145)</f>
        <v>0</v>
      </c>
      <c r="H52" s="301">
        <f>SUMIF('5월'!$M$34:$M$145,연간_세부항목별지출!$C52,'5월'!$R$34:$R$145)</f>
        <v>0</v>
      </c>
      <c r="I52" s="301">
        <f>SUMIF('6월'!$M$34:$M$145,연간_세부항목별지출!$C52,'6월'!$R$34:$R$145)</f>
        <v>0</v>
      </c>
      <c r="J52" s="301">
        <f>SUMIF('7월'!$M$34:$M$145,연간_세부항목별지출!$C52,'7월'!$R$34:$R$145)</f>
        <v>0</v>
      </c>
      <c r="K52" s="301">
        <f>SUMIF('8월'!$M$34:$M$145,연간_세부항목별지출!$C52,'8월'!$R$34:$R$145)</f>
        <v>0</v>
      </c>
      <c r="L52" s="301">
        <f>SUMIF('9월'!$M$34:$M$145,연간_세부항목별지출!$C52,'9월'!$R$34:$R$145)</f>
        <v>0</v>
      </c>
      <c r="M52" s="301">
        <f>SUMIF('10월'!$M$34:$M$145,연간_세부항목별지출!$C52,'10월'!$R$34:$R$145)</f>
        <v>0</v>
      </c>
      <c r="N52" s="301">
        <f>SUMIF('11월'!$M$34:$M$145,연간_세부항목별지출!$C52,'11월'!$R$34:$R$145)</f>
        <v>0</v>
      </c>
      <c r="O52" s="301">
        <f>SUMIF('12월'!$M$34:$M$145,연간_세부항목별지출!$C52,'12월'!$R$34:$R$145)</f>
        <v>0</v>
      </c>
      <c r="P52" s="423">
        <f t="shared" si="2"/>
        <v>0</v>
      </c>
      <c r="Q52" s="423">
        <f t="shared" si="3"/>
        <v>0</v>
      </c>
      <c r="R52" s="424" t="str">
        <f t="shared" si="6"/>
        <v/>
      </c>
    </row>
    <row r="53" spans="2:18" ht="18" customHeight="1">
      <c r="B53" s="910"/>
      <c r="C53" s="367" t="str">
        <f>IF(항목!G5="","",항목!G5)</f>
        <v>주방/욕실</v>
      </c>
      <c r="D53" s="419">
        <f>SUMIF('1월'!$M$34:$M$145,연간_세부항목별지출!$C53,'1월'!$R$34:$R$145)</f>
        <v>0</v>
      </c>
      <c r="E53" s="419">
        <f>SUMIF('2월'!$M$34:$M$145,연간_세부항목별지출!$C53,'2월'!$R$34:$R$145)</f>
        <v>0</v>
      </c>
      <c r="F53" s="419">
        <f>SUMIF('3월'!$M$34:$M$145,연간_세부항목별지출!$C53,'3월'!$R$34:$R$145)</f>
        <v>0</v>
      </c>
      <c r="G53" s="419">
        <f>SUMIF('4월'!$M$34:$M$145,연간_세부항목별지출!$C53,'4월'!$R$34:$R$145)</f>
        <v>0</v>
      </c>
      <c r="H53" s="419">
        <f>SUMIF('5월'!$M$34:$M$145,연간_세부항목별지출!$C53,'5월'!$R$34:$R$145)</f>
        <v>0</v>
      </c>
      <c r="I53" s="419">
        <f>SUMIF('6월'!$M$34:$M$145,연간_세부항목별지출!$C53,'6월'!$R$34:$R$145)</f>
        <v>0</v>
      </c>
      <c r="J53" s="419">
        <f>SUMIF('7월'!$M$34:$M$145,연간_세부항목별지출!$C53,'7월'!$R$34:$R$145)</f>
        <v>0</v>
      </c>
      <c r="K53" s="419">
        <f>SUMIF('8월'!$M$34:$M$145,연간_세부항목별지출!$C53,'8월'!$R$34:$R$145)</f>
        <v>0</v>
      </c>
      <c r="L53" s="419">
        <f>SUMIF('9월'!$M$34:$M$145,연간_세부항목별지출!$C53,'9월'!$R$34:$R$145)</f>
        <v>0</v>
      </c>
      <c r="M53" s="419">
        <f>SUMIF('10월'!$M$34:$M$145,연간_세부항목별지출!$C53,'10월'!$R$34:$R$145)</f>
        <v>0</v>
      </c>
      <c r="N53" s="419">
        <f>SUMIF('11월'!$M$34:$M$145,연간_세부항목별지출!$C53,'11월'!$R$34:$R$145)</f>
        <v>0</v>
      </c>
      <c r="O53" s="419">
        <f>SUMIF('12월'!$M$34:$M$145,연간_세부항목별지출!$C53,'12월'!$R$34:$R$145)</f>
        <v>0</v>
      </c>
      <c r="P53" s="360">
        <f t="shared" si="2"/>
        <v>0</v>
      </c>
      <c r="Q53" s="360">
        <f t="shared" si="3"/>
        <v>0</v>
      </c>
      <c r="R53" s="410" t="str">
        <f t="shared" si="6"/>
        <v/>
      </c>
    </row>
    <row r="54" spans="2:18" ht="18" customHeight="1">
      <c r="B54" s="910"/>
      <c r="C54" s="367" t="str">
        <f>IF(항목!G6="","",항목!G6)</f>
        <v>오피스/문구</v>
      </c>
      <c r="D54" s="419">
        <f>SUMIF('1월'!$M$34:$M$145,연간_세부항목별지출!$C54,'1월'!$R$34:$R$145)</f>
        <v>0</v>
      </c>
      <c r="E54" s="419">
        <f>SUMIF('2월'!$M$34:$M$145,연간_세부항목별지출!$C54,'2월'!$R$34:$R$145)</f>
        <v>0</v>
      </c>
      <c r="F54" s="419">
        <f>SUMIF('3월'!$M$34:$M$145,연간_세부항목별지출!$C54,'3월'!$R$34:$R$145)</f>
        <v>0</v>
      </c>
      <c r="G54" s="419">
        <f>SUMIF('4월'!$M$34:$M$145,연간_세부항목별지출!$C54,'4월'!$R$34:$R$145)</f>
        <v>0</v>
      </c>
      <c r="H54" s="419">
        <f>SUMIF('5월'!$M$34:$M$145,연간_세부항목별지출!$C54,'5월'!$R$34:$R$145)</f>
        <v>0</v>
      </c>
      <c r="I54" s="419">
        <f>SUMIF('6월'!$M$34:$M$145,연간_세부항목별지출!$C54,'6월'!$R$34:$R$145)</f>
        <v>0</v>
      </c>
      <c r="J54" s="419">
        <f>SUMIF('7월'!$M$34:$M$145,연간_세부항목별지출!$C54,'7월'!$R$34:$R$145)</f>
        <v>0</v>
      </c>
      <c r="K54" s="419">
        <f>SUMIF('8월'!$M$34:$M$145,연간_세부항목별지출!$C54,'8월'!$R$34:$R$145)</f>
        <v>0</v>
      </c>
      <c r="L54" s="419">
        <f>SUMIF('9월'!$M$34:$M$145,연간_세부항목별지출!$C54,'9월'!$R$34:$R$145)</f>
        <v>0</v>
      </c>
      <c r="M54" s="419">
        <f>SUMIF('10월'!$M$34:$M$145,연간_세부항목별지출!$C54,'10월'!$R$34:$R$145)</f>
        <v>0</v>
      </c>
      <c r="N54" s="419">
        <f>SUMIF('11월'!$M$34:$M$145,연간_세부항목별지출!$C54,'11월'!$R$34:$R$145)</f>
        <v>0</v>
      </c>
      <c r="O54" s="419">
        <f>SUMIF('12월'!$M$34:$M$145,연간_세부항목별지출!$C54,'12월'!$R$34:$R$145)</f>
        <v>0</v>
      </c>
      <c r="P54" s="360">
        <f t="shared" si="2"/>
        <v>0</v>
      </c>
      <c r="Q54" s="360">
        <f t="shared" si="3"/>
        <v>0</v>
      </c>
      <c r="R54" s="410" t="str">
        <f t="shared" ref="R54:R86" si="7">IF(P54&gt;0,P54/$P$21,"")</f>
        <v/>
      </c>
    </row>
    <row r="55" spans="2:18" ht="18" customHeight="1">
      <c r="B55" s="910"/>
      <c r="C55" s="367" t="str">
        <f>IF(항목!G7="","",항목!G7)</f>
        <v>멤버십</v>
      </c>
      <c r="D55" s="419">
        <f>SUMIF('1월'!$M$34:$M$145,연간_세부항목별지출!$C55,'1월'!$R$34:$R$145)</f>
        <v>0</v>
      </c>
      <c r="E55" s="419">
        <f>SUMIF('2월'!$M$34:$M$145,연간_세부항목별지출!$C55,'2월'!$R$34:$R$145)</f>
        <v>0</v>
      </c>
      <c r="F55" s="419">
        <f>SUMIF('3월'!$M$34:$M$145,연간_세부항목별지출!$C55,'3월'!$R$34:$R$145)</f>
        <v>0</v>
      </c>
      <c r="G55" s="419">
        <f>SUMIF('4월'!$M$34:$M$145,연간_세부항목별지출!$C55,'4월'!$R$34:$R$145)</f>
        <v>0</v>
      </c>
      <c r="H55" s="419">
        <f>SUMIF('5월'!$M$34:$M$145,연간_세부항목별지출!$C55,'5월'!$R$34:$R$145)</f>
        <v>0</v>
      </c>
      <c r="I55" s="419">
        <f>SUMIF('6월'!$M$34:$M$145,연간_세부항목별지출!$C55,'6월'!$R$34:$R$145)</f>
        <v>0</v>
      </c>
      <c r="J55" s="419">
        <f>SUMIF('7월'!$M$34:$M$145,연간_세부항목별지출!$C55,'7월'!$R$34:$R$145)</f>
        <v>0</v>
      </c>
      <c r="K55" s="419">
        <f>SUMIF('8월'!$M$34:$M$145,연간_세부항목별지출!$C55,'8월'!$R$34:$R$145)</f>
        <v>0</v>
      </c>
      <c r="L55" s="419">
        <f>SUMIF('9월'!$M$34:$M$145,연간_세부항목별지출!$C55,'9월'!$R$34:$R$145)</f>
        <v>0</v>
      </c>
      <c r="M55" s="419">
        <f>SUMIF('10월'!$M$34:$M$145,연간_세부항목별지출!$C55,'10월'!$R$34:$R$145)</f>
        <v>0</v>
      </c>
      <c r="N55" s="419">
        <f>SUMIF('11월'!$M$34:$M$145,연간_세부항목별지출!$C55,'11월'!$R$34:$R$145)</f>
        <v>0</v>
      </c>
      <c r="O55" s="419">
        <f>SUMIF('12월'!$M$34:$M$145,연간_세부항목별지출!$C55,'12월'!$R$34:$R$145)</f>
        <v>0</v>
      </c>
      <c r="P55" s="360">
        <f t="shared" si="2"/>
        <v>0</v>
      </c>
      <c r="Q55" s="360">
        <f t="shared" si="3"/>
        <v>0</v>
      </c>
      <c r="R55" s="410" t="str">
        <f t="shared" si="7"/>
        <v/>
      </c>
    </row>
    <row r="56" spans="2:18" ht="18" customHeight="1">
      <c r="B56" s="910"/>
      <c r="C56" s="367" t="str">
        <f>IF(항목!G8="","",항목!G8)</f>
        <v>기타 생활용품</v>
      </c>
      <c r="D56" s="419">
        <f>SUMIF('1월'!$M$34:$M$145,연간_세부항목별지출!$C56,'1월'!$R$34:$R$145)</f>
        <v>0</v>
      </c>
      <c r="E56" s="419">
        <f>SUMIF('2월'!$M$34:$M$145,연간_세부항목별지출!$C56,'2월'!$R$34:$R$145)</f>
        <v>0</v>
      </c>
      <c r="F56" s="419">
        <f>SUMIF('3월'!$M$34:$M$145,연간_세부항목별지출!$C56,'3월'!$R$34:$R$145)</f>
        <v>0</v>
      </c>
      <c r="G56" s="419">
        <f>SUMIF('4월'!$M$34:$M$145,연간_세부항목별지출!$C56,'4월'!$R$34:$R$145)</f>
        <v>0</v>
      </c>
      <c r="H56" s="419">
        <f>SUMIF('5월'!$M$34:$M$145,연간_세부항목별지출!$C56,'5월'!$R$34:$R$145)</f>
        <v>0</v>
      </c>
      <c r="I56" s="419">
        <f>SUMIF('6월'!$M$34:$M$145,연간_세부항목별지출!$C56,'6월'!$R$34:$R$145)</f>
        <v>0</v>
      </c>
      <c r="J56" s="419">
        <f>SUMIF('7월'!$M$34:$M$145,연간_세부항목별지출!$C56,'7월'!$R$34:$R$145)</f>
        <v>0</v>
      </c>
      <c r="K56" s="419">
        <f>SUMIF('8월'!$M$34:$M$145,연간_세부항목별지출!$C56,'8월'!$R$34:$R$145)</f>
        <v>0</v>
      </c>
      <c r="L56" s="419">
        <f>SUMIF('9월'!$M$34:$M$145,연간_세부항목별지출!$C56,'9월'!$R$34:$R$145)</f>
        <v>0</v>
      </c>
      <c r="M56" s="419">
        <f>SUMIF('10월'!$M$34:$M$145,연간_세부항목별지출!$C56,'10월'!$R$34:$R$145)</f>
        <v>0</v>
      </c>
      <c r="N56" s="419">
        <f>SUMIF('11월'!$M$34:$M$145,연간_세부항목별지출!$C56,'11월'!$R$34:$R$145)</f>
        <v>0</v>
      </c>
      <c r="O56" s="419">
        <f>SUMIF('12월'!$M$34:$M$145,연간_세부항목별지출!$C56,'12월'!$R$34:$R$145)</f>
        <v>0</v>
      </c>
      <c r="P56" s="360">
        <f t="shared" si="2"/>
        <v>0</v>
      </c>
      <c r="Q56" s="360">
        <f t="shared" si="3"/>
        <v>0</v>
      </c>
      <c r="R56" s="410" t="str">
        <f t="shared" si="7"/>
        <v/>
      </c>
    </row>
    <row r="57" spans="2:18" ht="18" customHeight="1">
      <c r="B57" s="910"/>
      <c r="C57" s="367" t="str">
        <f>IF(항목!G9="","",항목!G9)</f>
        <v>기타 잡지출</v>
      </c>
      <c r="D57" s="419">
        <f>SUMIF('1월'!$M$34:$M$145,연간_세부항목별지출!$C57,'1월'!$R$34:$R$145)</f>
        <v>0</v>
      </c>
      <c r="E57" s="419">
        <f>SUMIF('2월'!$M$34:$M$145,연간_세부항목별지출!$C57,'2월'!$R$34:$R$145)</f>
        <v>0</v>
      </c>
      <c r="F57" s="419">
        <f>SUMIF('3월'!$M$34:$M$145,연간_세부항목별지출!$C57,'3월'!$R$34:$R$145)</f>
        <v>0</v>
      </c>
      <c r="G57" s="419">
        <f>SUMIF('4월'!$M$34:$M$145,연간_세부항목별지출!$C57,'4월'!$R$34:$R$145)</f>
        <v>0</v>
      </c>
      <c r="H57" s="419">
        <f>SUMIF('5월'!$M$34:$M$145,연간_세부항목별지출!$C57,'5월'!$R$34:$R$145)</f>
        <v>0</v>
      </c>
      <c r="I57" s="419">
        <f>SUMIF('6월'!$M$34:$M$145,연간_세부항목별지출!$C57,'6월'!$R$34:$R$145)</f>
        <v>0</v>
      </c>
      <c r="J57" s="419">
        <f>SUMIF('7월'!$M$34:$M$145,연간_세부항목별지출!$C57,'7월'!$R$34:$R$145)</f>
        <v>0</v>
      </c>
      <c r="K57" s="419">
        <f>SUMIF('8월'!$M$34:$M$145,연간_세부항목별지출!$C57,'8월'!$R$34:$R$145)</f>
        <v>0</v>
      </c>
      <c r="L57" s="419">
        <f>SUMIF('9월'!$M$34:$M$145,연간_세부항목별지출!$C57,'9월'!$R$34:$R$145)</f>
        <v>0</v>
      </c>
      <c r="M57" s="419">
        <f>SUMIF('10월'!$M$34:$M$145,연간_세부항목별지출!$C57,'10월'!$R$34:$R$145)</f>
        <v>0</v>
      </c>
      <c r="N57" s="419">
        <f>SUMIF('11월'!$M$34:$M$145,연간_세부항목별지출!$C57,'11월'!$R$34:$R$145)</f>
        <v>0</v>
      </c>
      <c r="O57" s="419">
        <f>SUMIF('12월'!$M$34:$M$145,연간_세부항목별지출!$C57,'12월'!$R$34:$R$145)</f>
        <v>0</v>
      </c>
      <c r="P57" s="360">
        <f t="shared" si="2"/>
        <v>0</v>
      </c>
      <c r="Q57" s="360">
        <f t="shared" si="3"/>
        <v>0</v>
      </c>
      <c r="R57" s="410" t="str">
        <f t="shared" si="7"/>
        <v/>
      </c>
    </row>
    <row r="58" spans="2:18" ht="18" customHeight="1">
      <c r="B58" s="910"/>
      <c r="C58" s="367" t="str">
        <f>IF(항목!G10="","",항목!G10)</f>
        <v/>
      </c>
      <c r="D58" s="419">
        <f>SUMIF('1월'!$M$34:$M$145,연간_세부항목별지출!$C58,'1월'!$R$34:$R$145)</f>
        <v>0</v>
      </c>
      <c r="E58" s="419">
        <f>SUMIF('2월'!$M$34:$M$145,연간_세부항목별지출!$C58,'2월'!$R$34:$R$145)</f>
        <v>0</v>
      </c>
      <c r="F58" s="419">
        <f>SUMIF('3월'!$M$34:$M$145,연간_세부항목별지출!$C58,'3월'!$R$34:$R$145)</f>
        <v>0</v>
      </c>
      <c r="G58" s="419">
        <f>SUMIF('4월'!$M$34:$M$145,연간_세부항목별지출!$C58,'4월'!$R$34:$R$145)</f>
        <v>0</v>
      </c>
      <c r="H58" s="419">
        <f>SUMIF('5월'!$M$34:$M$145,연간_세부항목별지출!$C58,'5월'!$R$34:$R$145)</f>
        <v>0</v>
      </c>
      <c r="I58" s="419">
        <f>SUMIF('6월'!$M$34:$M$145,연간_세부항목별지출!$C58,'6월'!$R$34:$R$145)</f>
        <v>0</v>
      </c>
      <c r="J58" s="419">
        <f>SUMIF('7월'!$M$34:$M$145,연간_세부항목별지출!$C58,'7월'!$R$34:$R$145)</f>
        <v>0</v>
      </c>
      <c r="K58" s="419">
        <f>SUMIF('8월'!$M$34:$M$145,연간_세부항목별지출!$C58,'8월'!$R$34:$R$145)</f>
        <v>0</v>
      </c>
      <c r="L58" s="419">
        <f>SUMIF('9월'!$M$34:$M$145,연간_세부항목별지출!$C58,'9월'!$R$34:$R$145)</f>
        <v>0</v>
      </c>
      <c r="M58" s="419">
        <f>SUMIF('10월'!$M$34:$M$145,연간_세부항목별지출!$C58,'10월'!$R$34:$R$145)</f>
        <v>0</v>
      </c>
      <c r="N58" s="419">
        <f>SUMIF('11월'!$M$34:$M$145,연간_세부항목별지출!$C58,'11월'!$R$34:$R$145)</f>
        <v>0</v>
      </c>
      <c r="O58" s="419">
        <f>SUMIF('12월'!$M$34:$M$145,연간_세부항목별지출!$C58,'12월'!$R$34:$R$145)</f>
        <v>0</v>
      </c>
      <c r="P58" s="360">
        <f t="shared" si="2"/>
        <v>0</v>
      </c>
      <c r="Q58" s="360">
        <f t="shared" si="3"/>
        <v>0</v>
      </c>
      <c r="R58" s="410" t="str">
        <f t="shared" si="7"/>
        <v/>
      </c>
    </row>
    <row r="59" spans="2:18" ht="18" customHeight="1">
      <c r="B59" s="910"/>
      <c r="C59" s="367" t="str">
        <f>IF(항목!G11="","",항목!G11)</f>
        <v/>
      </c>
      <c r="D59" s="419">
        <f>SUMIF('1월'!$M$34:$M$145,연간_세부항목별지출!$C59,'1월'!$R$34:$R$145)</f>
        <v>0</v>
      </c>
      <c r="E59" s="419">
        <f>SUMIF('2월'!$M$34:$M$145,연간_세부항목별지출!$C59,'2월'!$R$34:$R$145)</f>
        <v>0</v>
      </c>
      <c r="F59" s="419">
        <f>SUMIF('3월'!$M$34:$M$145,연간_세부항목별지출!$C59,'3월'!$R$34:$R$145)</f>
        <v>0</v>
      </c>
      <c r="G59" s="419">
        <f>SUMIF('4월'!$M$34:$M$145,연간_세부항목별지출!$C59,'4월'!$R$34:$R$145)</f>
        <v>0</v>
      </c>
      <c r="H59" s="419">
        <f>SUMIF('5월'!$M$34:$M$145,연간_세부항목별지출!$C59,'5월'!$R$34:$R$145)</f>
        <v>0</v>
      </c>
      <c r="I59" s="419">
        <f>SUMIF('6월'!$M$34:$M$145,연간_세부항목별지출!$C59,'6월'!$R$34:$R$145)</f>
        <v>0</v>
      </c>
      <c r="J59" s="419">
        <f>SUMIF('7월'!$M$34:$M$145,연간_세부항목별지출!$C59,'7월'!$R$34:$R$145)</f>
        <v>0</v>
      </c>
      <c r="K59" s="419">
        <f>SUMIF('8월'!$M$34:$M$145,연간_세부항목별지출!$C59,'8월'!$R$34:$R$145)</f>
        <v>0</v>
      </c>
      <c r="L59" s="419">
        <f>SUMIF('9월'!$M$34:$M$145,연간_세부항목별지출!$C59,'9월'!$R$34:$R$145)</f>
        <v>0</v>
      </c>
      <c r="M59" s="419">
        <f>SUMIF('10월'!$M$34:$M$145,연간_세부항목별지출!$C59,'10월'!$R$34:$R$145)</f>
        <v>0</v>
      </c>
      <c r="N59" s="419">
        <f>SUMIF('11월'!$M$34:$M$145,연간_세부항목별지출!$C59,'11월'!$R$34:$R$145)</f>
        <v>0</v>
      </c>
      <c r="O59" s="419">
        <f>SUMIF('12월'!$M$34:$M$145,연간_세부항목별지출!$C59,'12월'!$R$34:$R$145)</f>
        <v>0</v>
      </c>
      <c r="P59" s="360">
        <f t="shared" si="2"/>
        <v>0</v>
      </c>
      <c r="Q59" s="360">
        <f t="shared" si="3"/>
        <v>0</v>
      </c>
      <c r="R59" s="410" t="str">
        <f t="shared" si="7"/>
        <v/>
      </c>
    </row>
    <row r="60" spans="2:18" ht="18" customHeight="1">
      <c r="B60" s="910"/>
      <c r="C60" s="367" t="str">
        <f>IF(항목!G12="","",항목!G12)</f>
        <v/>
      </c>
      <c r="D60" s="419">
        <f>SUMIF('1월'!$M$34:$M$145,연간_세부항목별지출!$C60,'1월'!$R$34:$R$145)</f>
        <v>0</v>
      </c>
      <c r="E60" s="419">
        <f>SUMIF('2월'!$M$34:$M$145,연간_세부항목별지출!$C60,'2월'!$R$34:$R$145)</f>
        <v>0</v>
      </c>
      <c r="F60" s="419">
        <f>SUMIF('3월'!$M$34:$M$145,연간_세부항목별지출!$C60,'3월'!$R$34:$R$145)</f>
        <v>0</v>
      </c>
      <c r="G60" s="419">
        <f>SUMIF('4월'!$M$34:$M$145,연간_세부항목별지출!$C60,'4월'!$R$34:$R$145)</f>
        <v>0</v>
      </c>
      <c r="H60" s="419">
        <f>SUMIF('5월'!$M$34:$M$145,연간_세부항목별지출!$C60,'5월'!$R$34:$R$145)</f>
        <v>0</v>
      </c>
      <c r="I60" s="419">
        <f>SUMIF('6월'!$M$34:$M$145,연간_세부항목별지출!$C60,'6월'!$R$34:$R$145)</f>
        <v>0</v>
      </c>
      <c r="J60" s="419">
        <f>SUMIF('7월'!$M$34:$M$145,연간_세부항목별지출!$C60,'7월'!$R$34:$R$145)</f>
        <v>0</v>
      </c>
      <c r="K60" s="419">
        <f>SUMIF('8월'!$M$34:$M$145,연간_세부항목별지출!$C60,'8월'!$R$34:$R$145)</f>
        <v>0</v>
      </c>
      <c r="L60" s="419">
        <f>SUMIF('9월'!$M$34:$M$145,연간_세부항목별지출!$C60,'9월'!$R$34:$R$145)</f>
        <v>0</v>
      </c>
      <c r="M60" s="419">
        <f>SUMIF('10월'!$M$34:$M$145,연간_세부항목별지출!$C60,'10월'!$R$34:$R$145)</f>
        <v>0</v>
      </c>
      <c r="N60" s="419">
        <f>SUMIF('11월'!$M$34:$M$145,연간_세부항목별지출!$C60,'11월'!$R$34:$R$145)</f>
        <v>0</v>
      </c>
      <c r="O60" s="419">
        <f>SUMIF('12월'!$M$34:$M$145,연간_세부항목별지출!$C60,'12월'!$R$34:$R$145)</f>
        <v>0</v>
      </c>
      <c r="P60" s="360">
        <f t="shared" si="2"/>
        <v>0</v>
      </c>
      <c r="Q60" s="360">
        <f t="shared" si="3"/>
        <v>0</v>
      </c>
      <c r="R60" s="410" t="str">
        <f t="shared" si="7"/>
        <v/>
      </c>
    </row>
    <row r="61" spans="2:18" ht="18" customHeight="1">
      <c r="B61" s="910"/>
      <c r="C61" s="367" t="str">
        <f>IF(항목!G13="","",항목!G13)</f>
        <v/>
      </c>
      <c r="D61" s="419">
        <f>SUMIF('1월'!$M$34:$M$145,연간_세부항목별지출!$C61,'1월'!$R$34:$R$145)</f>
        <v>0</v>
      </c>
      <c r="E61" s="419">
        <f>SUMIF('2월'!$M$34:$M$145,연간_세부항목별지출!$C61,'2월'!$R$34:$R$145)</f>
        <v>0</v>
      </c>
      <c r="F61" s="419">
        <f>SUMIF('3월'!$M$34:$M$145,연간_세부항목별지출!$C61,'3월'!$R$34:$R$145)</f>
        <v>0</v>
      </c>
      <c r="G61" s="419">
        <f>SUMIF('4월'!$M$34:$M$145,연간_세부항목별지출!$C61,'4월'!$R$34:$R$145)</f>
        <v>0</v>
      </c>
      <c r="H61" s="419">
        <f>SUMIF('5월'!$M$34:$M$145,연간_세부항목별지출!$C61,'5월'!$R$34:$R$145)</f>
        <v>0</v>
      </c>
      <c r="I61" s="419">
        <f>SUMIF('6월'!$M$34:$M$145,연간_세부항목별지출!$C61,'6월'!$R$34:$R$145)</f>
        <v>0</v>
      </c>
      <c r="J61" s="419">
        <f>SUMIF('7월'!$M$34:$M$145,연간_세부항목별지출!$C61,'7월'!$R$34:$R$145)</f>
        <v>0</v>
      </c>
      <c r="K61" s="419">
        <f>SUMIF('8월'!$M$34:$M$145,연간_세부항목별지출!$C61,'8월'!$R$34:$R$145)</f>
        <v>0</v>
      </c>
      <c r="L61" s="419">
        <f>SUMIF('9월'!$M$34:$M$145,연간_세부항목별지출!$C61,'9월'!$R$34:$R$145)</f>
        <v>0</v>
      </c>
      <c r="M61" s="419">
        <f>SUMIF('10월'!$M$34:$M$145,연간_세부항목별지출!$C61,'10월'!$R$34:$R$145)</f>
        <v>0</v>
      </c>
      <c r="N61" s="419">
        <f>SUMIF('11월'!$M$34:$M$145,연간_세부항목별지출!$C61,'11월'!$R$34:$R$145)</f>
        <v>0</v>
      </c>
      <c r="O61" s="419">
        <f>SUMIF('12월'!$M$34:$M$145,연간_세부항목별지출!$C61,'12월'!$R$34:$R$145)</f>
        <v>0</v>
      </c>
      <c r="P61" s="360">
        <f t="shared" si="2"/>
        <v>0</v>
      </c>
      <c r="Q61" s="360">
        <f t="shared" si="3"/>
        <v>0</v>
      </c>
      <c r="R61" s="410" t="str">
        <f t="shared" si="7"/>
        <v/>
      </c>
    </row>
    <row r="62" spans="2:18" ht="18" customHeight="1">
      <c r="B62" s="910"/>
      <c r="C62" s="367" t="str">
        <f>IF(항목!G14="","",항목!G14)</f>
        <v/>
      </c>
      <c r="D62" s="419">
        <f>SUMIF('1월'!$M$34:$M$145,연간_세부항목별지출!$C62,'1월'!$R$34:$R$145)</f>
        <v>0</v>
      </c>
      <c r="E62" s="419">
        <f>SUMIF('2월'!$M$34:$M$145,연간_세부항목별지출!$C62,'2월'!$R$34:$R$145)</f>
        <v>0</v>
      </c>
      <c r="F62" s="419">
        <f>SUMIF('3월'!$M$34:$M$145,연간_세부항목별지출!$C62,'3월'!$R$34:$R$145)</f>
        <v>0</v>
      </c>
      <c r="G62" s="419">
        <f>SUMIF('4월'!$M$34:$M$145,연간_세부항목별지출!$C62,'4월'!$R$34:$R$145)</f>
        <v>0</v>
      </c>
      <c r="H62" s="419">
        <f>SUMIF('5월'!$M$34:$M$145,연간_세부항목별지출!$C62,'5월'!$R$34:$R$145)</f>
        <v>0</v>
      </c>
      <c r="I62" s="419">
        <f>SUMIF('6월'!$M$34:$M$145,연간_세부항목별지출!$C62,'6월'!$R$34:$R$145)</f>
        <v>0</v>
      </c>
      <c r="J62" s="419">
        <f>SUMIF('7월'!$M$34:$M$145,연간_세부항목별지출!$C62,'7월'!$R$34:$R$145)</f>
        <v>0</v>
      </c>
      <c r="K62" s="419">
        <f>SUMIF('8월'!$M$34:$M$145,연간_세부항목별지출!$C62,'8월'!$R$34:$R$145)</f>
        <v>0</v>
      </c>
      <c r="L62" s="419">
        <f>SUMIF('9월'!$M$34:$M$145,연간_세부항목별지출!$C62,'9월'!$R$34:$R$145)</f>
        <v>0</v>
      </c>
      <c r="M62" s="419">
        <f>SUMIF('10월'!$M$34:$M$145,연간_세부항목별지출!$C62,'10월'!$R$34:$R$145)</f>
        <v>0</v>
      </c>
      <c r="N62" s="419">
        <f>SUMIF('11월'!$M$34:$M$145,연간_세부항목별지출!$C62,'11월'!$R$34:$R$145)</f>
        <v>0</v>
      </c>
      <c r="O62" s="419">
        <f>SUMIF('12월'!$M$34:$M$145,연간_세부항목별지출!$C62,'12월'!$R$34:$R$145)</f>
        <v>0</v>
      </c>
      <c r="P62" s="360">
        <f t="shared" si="2"/>
        <v>0</v>
      </c>
      <c r="Q62" s="360">
        <f t="shared" si="3"/>
        <v>0</v>
      </c>
      <c r="R62" s="410" t="str">
        <f t="shared" si="7"/>
        <v/>
      </c>
    </row>
    <row r="63" spans="2:18" ht="18" customHeight="1">
      <c r="B63" s="910"/>
      <c r="C63" s="367" t="str">
        <f>IF(항목!G15="","",항목!G15)</f>
        <v/>
      </c>
      <c r="D63" s="419">
        <f>SUMIF('1월'!$M$34:$M$145,연간_세부항목별지출!$C63,'1월'!$R$34:$R$145)</f>
        <v>0</v>
      </c>
      <c r="E63" s="419">
        <f>SUMIF('2월'!$M$34:$M$145,연간_세부항목별지출!$C63,'2월'!$R$34:$R$145)</f>
        <v>0</v>
      </c>
      <c r="F63" s="419">
        <f>SUMIF('3월'!$M$34:$M$145,연간_세부항목별지출!$C63,'3월'!$R$34:$R$145)</f>
        <v>0</v>
      </c>
      <c r="G63" s="419">
        <f>SUMIF('4월'!$M$34:$M$145,연간_세부항목별지출!$C63,'4월'!$R$34:$R$145)</f>
        <v>0</v>
      </c>
      <c r="H63" s="419">
        <f>SUMIF('5월'!$M$34:$M$145,연간_세부항목별지출!$C63,'5월'!$R$34:$R$145)</f>
        <v>0</v>
      </c>
      <c r="I63" s="419">
        <f>SUMIF('6월'!$M$34:$M$145,연간_세부항목별지출!$C63,'6월'!$R$34:$R$145)</f>
        <v>0</v>
      </c>
      <c r="J63" s="419">
        <f>SUMIF('7월'!$M$34:$M$145,연간_세부항목별지출!$C63,'7월'!$R$34:$R$145)</f>
        <v>0</v>
      </c>
      <c r="K63" s="419">
        <f>SUMIF('8월'!$M$34:$M$145,연간_세부항목별지출!$C63,'8월'!$R$34:$R$145)</f>
        <v>0</v>
      </c>
      <c r="L63" s="419">
        <f>SUMIF('9월'!$M$34:$M$145,연간_세부항목별지출!$C63,'9월'!$R$34:$R$145)</f>
        <v>0</v>
      </c>
      <c r="M63" s="419">
        <f>SUMIF('10월'!$M$34:$M$145,연간_세부항목별지출!$C63,'10월'!$R$34:$R$145)</f>
        <v>0</v>
      </c>
      <c r="N63" s="419">
        <f>SUMIF('11월'!$M$34:$M$145,연간_세부항목별지출!$C63,'11월'!$R$34:$R$145)</f>
        <v>0</v>
      </c>
      <c r="O63" s="419">
        <f>SUMIF('12월'!$M$34:$M$145,연간_세부항목별지출!$C63,'12월'!$R$34:$R$145)</f>
        <v>0</v>
      </c>
      <c r="P63" s="360">
        <f t="shared" si="2"/>
        <v>0</v>
      </c>
      <c r="Q63" s="360">
        <f t="shared" si="3"/>
        <v>0</v>
      </c>
      <c r="R63" s="410" t="str">
        <f t="shared" si="7"/>
        <v/>
      </c>
    </row>
    <row r="64" spans="2:18" ht="18" customHeight="1">
      <c r="B64" s="910"/>
      <c r="C64" s="367" t="str">
        <f>IF(항목!G16="","",항목!G16)</f>
        <v/>
      </c>
      <c r="D64" s="419">
        <f>SUMIF('1월'!$M$34:$M$145,연간_세부항목별지출!$C64,'1월'!$R$34:$R$145)</f>
        <v>0</v>
      </c>
      <c r="E64" s="419">
        <f>SUMIF('2월'!$M$34:$M$145,연간_세부항목별지출!$C64,'2월'!$R$34:$R$145)</f>
        <v>0</v>
      </c>
      <c r="F64" s="419">
        <f>SUMIF('3월'!$M$34:$M$145,연간_세부항목별지출!$C64,'3월'!$R$34:$R$145)</f>
        <v>0</v>
      </c>
      <c r="G64" s="419">
        <f>SUMIF('4월'!$M$34:$M$145,연간_세부항목별지출!$C64,'4월'!$R$34:$R$145)</f>
        <v>0</v>
      </c>
      <c r="H64" s="419">
        <f>SUMIF('5월'!$M$34:$M$145,연간_세부항목별지출!$C64,'5월'!$R$34:$R$145)</f>
        <v>0</v>
      </c>
      <c r="I64" s="419">
        <f>SUMIF('6월'!$M$34:$M$145,연간_세부항목별지출!$C64,'6월'!$R$34:$R$145)</f>
        <v>0</v>
      </c>
      <c r="J64" s="419">
        <f>SUMIF('7월'!$M$34:$M$145,연간_세부항목별지출!$C64,'7월'!$R$34:$R$145)</f>
        <v>0</v>
      </c>
      <c r="K64" s="419">
        <f>SUMIF('8월'!$M$34:$M$145,연간_세부항목별지출!$C64,'8월'!$R$34:$R$145)</f>
        <v>0</v>
      </c>
      <c r="L64" s="419">
        <f>SUMIF('9월'!$M$34:$M$145,연간_세부항목별지출!$C64,'9월'!$R$34:$R$145)</f>
        <v>0</v>
      </c>
      <c r="M64" s="419">
        <f>SUMIF('10월'!$M$34:$M$145,연간_세부항목별지출!$C64,'10월'!$R$34:$R$145)</f>
        <v>0</v>
      </c>
      <c r="N64" s="419">
        <f>SUMIF('11월'!$M$34:$M$145,연간_세부항목별지출!$C64,'11월'!$R$34:$R$145)</f>
        <v>0</v>
      </c>
      <c r="O64" s="419">
        <f>SUMIF('12월'!$M$34:$M$145,연간_세부항목별지출!$C64,'12월'!$R$34:$R$145)</f>
        <v>0</v>
      </c>
      <c r="P64" s="360">
        <f t="shared" si="2"/>
        <v>0</v>
      </c>
      <c r="Q64" s="360">
        <f t="shared" si="3"/>
        <v>0</v>
      </c>
      <c r="R64" s="410" t="str">
        <f t="shared" si="7"/>
        <v/>
      </c>
    </row>
    <row r="65" spans="2:18" ht="18" customHeight="1">
      <c r="B65" s="910"/>
      <c r="C65" s="367" t="str">
        <f>IF(항목!G17="","",항목!G17)</f>
        <v/>
      </c>
      <c r="D65" s="419">
        <f>SUMIF('1월'!$M$34:$M$145,연간_세부항목별지출!$C65,'1월'!$R$34:$R$145)</f>
        <v>0</v>
      </c>
      <c r="E65" s="419">
        <f>SUMIF('2월'!$M$34:$M$145,연간_세부항목별지출!$C65,'2월'!$R$34:$R$145)</f>
        <v>0</v>
      </c>
      <c r="F65" s="419">
        <f>SUMIF('3월'!$M$34:$M$145,연간_세부항목별지출!$C65,'3월'!$R$34:$R$145)</f>
        <v>0</v>
      </c>
      <c r="G65" s="419">
        <f>SUMIF('4월'!$M$34:$M$145,연간_세부항목별지출!$C65,'4월'!$R$34:$R$145)</f>
        <v>0</v>
      </c>
      <c r="H65" s="419">
        <f>SUMIF('5월'!$M$34:$M$145,연간_세부항목별지출!$C65,'5월'!$R$34:$R$145)</f>
        <v>0</v>
      </c>
      <c r="I65" s="419">
        <f>SUMIF('6월'!$M$34:$M$145,연간_세부항목별지출!$C65,'6월'!$R$34:$R$145)</f>
        <v>0</v>
      </c>
      <c r="J65" s="419">
        <f>SUMIF('7월'!$M$34:$M$145,연간_세부항목별지출!$C65,'7월'!$R$34:$R$145)</f>
        <v>0</v>
      </c>
      <c r="K65" s="419">
        <f>SUMIF('8월'!$M$34:$M$145,연간_세부항목별지출!$C65,'8월'!$R$34:$R$145)</f>
        <v>0</v>
      </c>
      <c r="L65" s="419">
        <f>SUMIF('9월'!$M$34:$M$145,연간_세부항목별지출!$C65,'9월'!$R$34:$R$145)</f>
        <v>0</v>
      </c>
      <c r="M65" s="419">
        <f>SUMIF('10월'!$M$34:$M$145,연간_세부항목별지출!$C65,'10월'!$R$34:$R$145)</f>
        <v>0</v>
      </c>
      <c r="N65" s="419">
        <f>SUMIF('11월'!$M$34:$M$145,연간_세부항목별지출!$C65,'11월'!$R$34:$R$145)</f>
        <v>0</v>
      </c>
      <c r="O65" s="419">
        <f>SUMIF('12월'!$M$34:$M$145,연간_세부항목별지출!$C65,'12월'!$R$34:$R$145)</f>
        <v>0</v>
      </c>
      <c r="P65" s="360">
        <f t="shared" si="2"/>
        <v>0</v>
      </c>
      <c r="Q65" s="360">
        <f t="shared" si="3"/>
        <v>0</v>
      </c>
      <c r="R65" s="410" t="str">
        <f t="shared" si="7"/>
        <v/>
      </c>
    </row>
    <row r="66" spans="2:18" ht="18" customHeight="1" thickBot="1">
      <c r="B66" s="911"/>
      <c r="C66" s="368" t="str">
        <f>IF(항목!G18="","",항목!G18)</f>
        <v/>
      </c>
      <c r="D66" s="334">
        <f>SUMIF('1월'!$M$34:$M$145,연간_세부항목별지출!$C66,'1월'!$R$34:$R$145)</f>
        <v>0</v>
      </c>
      <c r="E66" s="334">
        <f>SUMIF('2월'!$M$34:$M$145,연간_세부항목별지출!$C66,'2월'!$R$34:$R$145)</f>
        <v>0</v>
      </c>
      <c r="F66" s="334">
        <f>SUMIF('3월'!$M$34:$M$145,연간_세부항목별지출!$C66,'3월'!$R$34:$R$145)</f>
        <v>0</v>
      </c>
      <c r="G66" s="334">
        <f>SUMIF('4월'!$M$34:$M$145,연간_세부항목별지출!$C66,'4월'!$R$34:$R$145)</f>
        <v>0</v>
      </c>
      <c r="H66" s="334">
        <f>SUMIF('5월'!$M$34:$M$145,연간_세부항목별지출!$C66,'5월'!$R$34:$R$145)</f>
        <v>0</v>
      </c>
      <c r="I66" s="334">
        <f>SUMIF('6월'!$M$34:$M$145,연간_세부항목별지출!$C66,'6월'!$R$34:$R$145)</f>
        <v>0</v>
      </c>
      <c r="J66" s="334">
        <f>SUMIF('7월'!$M$34:$M$145,연간_세부항목별지출!$C66,'7월'!$R$34:$R$145)</f>
        <v>0</v>
      </c>
      <c r="K66" s="334">
        <f>SUMIF('8월'!$M$34:$M$145,연간_세부항목별지출!$C66,'8월'!$R$34:$R$145)</f>
        <v>0</v>
      </c>
      <c r="L66" s="334">
        <f>SUMIF('9월'!$M$34:$M$145,연간_세부항목별지출!$C66,'9월'!$R$34:$R$145)</f>
        <v>0</v>
      </c>
      <c r="M66" s="334">
        <f>SUMIF('10월'!$M$34:$M$145,연간_세부항목별지출!$C66,'10월'!$R$34:$R$145)</f>
        <v>0</v>
      </c>
      <c r="N66" s="334">
        <f>SUMIF('11월'!$M$34:$M$145,연간_세부항목별지출!$C66,'11월'!$R$34:$R$145)</f>
        <v>0</v>
      </c>
      <c r="O66" s="334">
        <f>SUMIF('12월'!$M$34:$M$145,연간_세부항목별지출!$C66,'12월'!$R$34:$R$145)</f>
        <v>0</v>
      </c>
      <c r="P66" s="369">
        <f t="shared" si="2"/>
        <v>0</v>
      </c>
      <c r="Q66" s="369">
        <f t="shared" si="3"/>
        <v>0</v>
      </c>
      <c r="R66" s="413" t="str">
        <f t="shared" si="7"/>
        <v/>
      </c>
    </row>
    <row r="67" spans="2:18" ht="18" customHeight="1">
      <c r="B67" s="909" t="str">
        <f>항목!H3</f>
        <v>반려동물비</v>
      </c>
      <c r="C67" s="420" t="str">
        <f>IF(항목!H4="","",항목!H4)</f>
        <v>사료/간식</v>
      </c>
      <c r="D67" s="301">
        <f>SUMIF('1월'!$M$34:$M$145,연간_세부항목별지출!$C67,'1월'!$R$34:$R$145)</f>
        <v>0</v>
      </c>
      <c r="E67" s="301">
        <f>SUMIF('2월'!$M$34:$M$145,연간_세부항목별지출!$C67,'2월'!$R$34:$R$145)</f>
        <v>0</v>
      </c>
      <c r="F67" s="301">
        <f>SUMIF('3월'!$M$34:$M$145,연간_세부항목별지출!$C67,'3월'!$R$34:$R$145)</f>
        <v>0</v>
      </c>
      <c r="G67" s="301">
        <f>SUMIF('4월'!$M$34:$M$145,연간_세부항목별지출!$C67,'4월'!$R$34:$R$145)</f>
        <v>0</v>
      </c>
      <c r="H67" s="301">
        <f>SUMIF('5월'!$M$34:$M$145,연간_세부항목별지출!$C67,'5월'!$R$34:$R$145)</f>
        <v>0</v>
      </c>
      <c r="I67" s="301">
        <f>SUMIF('6월'!$M$34:$M$145,연간_세부항목별지출!$C67,'6월'!$R$34:$R$145)</f>
        <v>0</v>
      </c>
      <c r="J67" s="301">
        <f>SUMIF('7월'!$M$34:$M$145,연간_세부항목별지출!$C67,'7월'!$R$34:$R$145)</f>
        <v>0</v>
      </c>
      <c r="K67" s="301">
        <f>SUMIF('8월'!$M$34:$M$145,연간_세부항목별지출!$C67,'8월'!$R$34:$R$145)</f>
        <v>0</v>
      </c>
      <c r="L67" s="301">
        <f>SUMIF('9월'!$M$34:$M$145,연간_세부항목별지출!$C67,'9월'!$R$34:$R$145)</f>
        <v>0</v>
      </c>
      <c r="M67" s="301">
        <f>SUMIF('10월'!$M$34:$M$145,연간_세부항목별지출!$C67,'10월'!$R$34:$R$145)</f>
        <v>0</v>
      </c>
      <c r="N67" s="301">
        <f>SUMIF('11월'!$M$34:$M$145,연간_세부항목별지출!$C67,'11월'!$R$34:$R$145)</f>
        <v>0</v>
      </c>
      <c r="O67" s="301">
        <f>SUMIF('12월'!$M$34:$M$145,연간_세부항목별지출!$C67,'12월'!$R$34:$R$145)</f>
        <v>0</v>
      </c>
      <c r="P67" s="423">
        <f t="shared" si="2"/>
        <v>0</v>
      </c>
      <c r="Q67" s="423">
        <f t="shared" si="3"/>
        <v>0</v>
      </c>
      <c r="R67" s="424" t="str">
        <f t="shared" si="7"/>
        <v/>
      </c>
    </row>
    <row r="68" spans="2:18" ht="18" customHeight="1">
      <c r="B68" s="910"/>
      <c r="C68" s="366" t="str">
        <f>IF(항목!H5="","",항목!H5)</f>
        <v>용품/장난감</v>
      </c>
      <c r="D68" s="296">
        <f>SUMIF('1월'!$M$34:$M$145,연간_세부항목별지출!$C68,'1월'!$R$34:$R$145)</f>
        <v>0</v>
      </c>
      <c r="E68" s="296">
        <f>SUMIF('2월'!$M$34:$M$145,연간_세부항목별지출!$C68,'2월'!$R$34:$R$145)</f>
        <v>0</v>
      </c>
      <c r="F68" s="296">
        <f>SUMIF('3월'!$M$34:$M$145,연간_세부항목별지출!$C68,'3월'!$R$34:$R$145)</f>
        <v>0</v>
      </c>
      <c r="G68" s="296">
        <f>SUMIF('4월'!$M$34:$M$145,연간_세부항목별지출!$C68,'4월'!$R$34:$R$145)</f>
        <v>0</v>
      </c>
      <c r="H68" s="296">
        <f>SUMIF('5월'!$M$34:$M$145,연간_세부항목별지출!$C68,'5월'!$R$34:$R$145)</f>
        <v>0</v>
      </c>
      <c r="I68" s="296">
        <f>SUMIF('6월'!$M$34:$M$145,연간_세부항목별지출!$C68,'6월'!$R$34:$R$145)</f>
        <v>0</v>
      </c>
      <c r="J68" s="296">
        <f>SUMIF('7월'!$M$34:$M$145,연간_세부항목별지출!$C68,'7월'!$R$34:$R$145)</f>
        <v>0</v>
      </c>
      <c r="K68" s="296">
        <f>SUMIF('8월'!$M$34:$M$145,연간_세부항목별지출!$C68,'8월'!$R$34:$R$145)</f>
        <v>0</v>
      </c>
      <c r="L68" s="296">
        <f>SUMIF('9월'!$M$34:$M$145,연간_세부항목별지출!$C68,'9월'!$R$34:$R$145)</f>
        <v>0</v>
      </c>
      <c r="M68" s="296">
        <f>SUMIF('10월'!$M$34:$M$145,연간_세부항목별지출!$C68,'10월'!$R$34:$R$145)</f>
        <v>0</v>
      </c>
      <c r="N68" s="296">
        <f>SUMIF('11월'!$M$34:$M$145,연간_세부항목별지출!$C68,'11월'!$R$34:$R$145)</f>
        <v>0</v>
      </c>
      <c r="O68" s="296">
        <f>SUMIF('12월'!$M$34:$M$145,연간_세부항목별지출!$C68,'12월'!$R$34:$R$145)</f>
        <v>0</v>
      </c>
      <c r="P68" s="360">
        <f t="shared" si="2"/>
        <v>0</v>
      </c>
      <c r="Q68" s="360">
        <f t="shared" si="3"/>
        <v>0</v>
      </c>
      <c r="R68" s="410" t="str">
        <f t="shared" si="7"/>
        <v/>
      </c>
    </row>
    <row r="69" spans="2:18" ht="18" customHeight="1">
      <c r="B69" s="910"/>
      <c r="C69" s="366" t="str">
        <f>IF(항목!H6="","",항목!H6)</f>
        <v>병원/접종</v>
      </c>
      <c r="D69" s="296">
        <f>SUMIF('1월'!$M$34:$M$145,연간_세부항목별지출!$C69,'1월'!$R$34:$R$145)</f>
        <v>0</v>
      </c>
      <c r="E69" s="296">
        <f>SUMIF('2월'!$M$34:$M$145,연간_세부항목별지출!$C69,'2월'!$R$34:$R$145)</f>
        <v>0</v>
      </c>
      <c r="F69" s="296">
        <f>SUMIF('3월'!$M$34:$M$145,연간_세부항목별지출!$C69,'3월'!$R$34:$R$145)</f>
        <v>0</v>
      </c>
      <c r="G69" s="296">
        <f>SUMIF('4월'!$M$34:$M$145,연간_세부항목별지출!$C69,'4월'!$R$34:$R$145)</f>
        <v>0</v>
      </c>
      <c r="H69" s="296">
        <f>SUMIF('5월'!$M$34:$M$145,연간_세부항목별지출!$C69,'5월'!$R$34:$R$145)</f>
        <v>0</v>
      </c>
      <c r="I69" s="296">
        <f>SUMIF('6월'!$M$34:$M$145,연간_세부항목별지출!$C69,'6월'!$R$34:$R$145)</f>
        <v>0</v>
      </c>
      <c r="J69" s="296">
        <f>SUMIF('7월'!$M$34:$M$145,연간_세부항목별지출!$C69,'7월'!$R$34:$R$145)</f>
        <v>0</v>
      </c>
      <c r="K69" s="296">
        <f>SUMIF('8월'!$M$34:$M$145,연간_세부항목별지출!$C69,'8월'!$R$34:$R$145)</f>
        <v>0</v>
      </c>
      <c r="L69" s="296">
        <f>SUMIF('9월'!$M$34:$M$145,연간_세부항목별지출!$C69,'9월'!$R$34:$R$145)</f>
        <v>0</v>
      </c>
      <c r="M69" s="296">
        <f>SUMIF('10월'!$M$34:$M$145,연간_세부항목별지출!$C69,'10월'!$R$34:$R$145)</f>
        <v>0</v>
      </c>
      <c r="N69" s="296">
        <f>SUMIF('11월'!$M$34:$M$145,연간_세부항목별지출!$C69,'11월'!$R$34:$R$145)</f>
        <v>0</v>
      </c>
      <c r="O69" s="296">
        <f>SUMIF('12월'!$M$34:$M$145,연간_세부항목별지출!$C69,'12월'!$R$34:$R$145)</f>
        <v>0</v>
      </c>
      <c r="P69" s="360">
        <f t="shared" si="2"/>
        <v>0</v>
      </c>
      <c r="Q69" s="360">
        <f t="shared" si="3"/>
        <v>0</v>
      </c>
      <c r="R69" s="410" t="str">
        <f t="shared" si="7"/>
        <v/>
      </c>
    </row>
    <row r="70" spans="2:18" ht="18" customHeight="1">
      <c r="B70" s="910"/>
      <c r="C70" s="366" t="str">
        <f>IF(항목!H7="","",항목!H7)</f>
        <v>미용</v>
      </c>
      <c r="D70" s="296">
        <f>SUMIF('1월'!$M$34:$M$145,연간_세부항목별지출!$C70,'1월'!$R$34:$R$145)</f>
        <v>0</v>
      </c>
      <c r="E70" s="296">
        <f>SUMIF('2월'!$M$34:$M$145,연간_세부항목별지출!$C70,'2월'!$R$34:$R$145)</f>
        <v>0</v>
      </c>
      <c r="F70" s="296">
        <f>SUMIF('3월'!$M$34:$M$145,연간_세부항목별지출!$C70,'3월'!$R$34:$R$145)</f>
        <v>0</v>
      </c>
      <c r="G70" s="296">
        <f>SUMIF('4월'!$M$34:$M$145,연간_세부항목별지출!$C70,'4월'!$R$34:$R$145)</f>
        <v>0</v>
      </c>
      <c r="H70" s="296">
        <f>SUMIF('5월'!$M$34:$M$145,연간_세부항목별지출!$C70,'5월'!$R$34:$R$145)</f>
        <v>0</v>
      </c>
      <c r="I70" s="296">
        <f>SUMIF('6월'!$M$34:$M$145,연간_세부항목별지출!$C70,'6월'!$R$34:$R$145)</f>
        <v>0</v>
      </c>
      <c r="J70" s="296">
        <f>SUMIF('7월'!$M$34:$M$145,연간_세부항목별지출!$C70,'7월'!$R$34:$R$145)</f>
        <v>0</v>
      </c>
      <c r="K70" s="296">
        <f>SUMIF('8월'!$M$34:$M$145,연간_세부항목별지출!$C70,'8월'!$R$34:$R$145)</f>
        <v>0</v>
      </c>
      <c r="L70" s="296">
        <f>SUMIF('9월'!$M$34:$M$145,연간_세부항목별지출!$C70,'9월'!$R$34:$R$145)</f>
        <v>0</v>
      </c>
      <c r="M70" s="296">
        <f>SUMIF('10월'!$M$34:$M$145,연간_세부항목별지출!$C70,'10월'!$R$34:$R$145)</f>
        <v>0</v>
      </c>
      <c r="N70" s="296">
        <f>SUMIF('11월'!$M$34:$M$145,연간_세부항목별지출!$C70,'11월'!$R$34:$R$145)</f>
        <v>0</v>
      </c>
      <c r="O70" s="296">
        <f>SUMIF('12월'!$M$34:$M$145,연간_세부항목별지출!$C70,'12월'!$R$34:$R$145)</f>
        <v>0</v>
      </c>
      <c r="P70" s="360">
        <f t="shared" si="2"/>
        <v>0</v>
      </c>
      <c r="Q70" s="360">
        <f t="shared" si="3"/>
        <v>0</v>
      </c>
      <c r="R70" s="410" t="str">
        <f t="shared" si="7"/>
        <v/>
      </c>
    </row>
    <row r="71" spans="2:18" ht="18" customHeight="1">
      <c r="B71" s="910"/>
      <c r="C71" s="366" t="str">
        <f>IF(항목!H8="","",항목!H8)</f>
        <v>기타 반려동물</v>
      </c>
      <c r="D71" s="296">
        <f>SUMIF('1월'!$M$34:$M$145,연간_세부항목별지출!$C71,'1월'!$R$34:$R$145)</f>
        <v>0</v>
      </c>
      <c r="E71" s="296">
        <f>SUMIF('2월'!$M$34:$M$145,연간_세부항목별지출!$C71,'2월'!$R$34:$R$145)</f>
        <v>0</v>
      </c>
      <c r="F71" s="296">
        <f>SUMIF('3월'!$M$34:$M$145,연간_세부항목별지출!$C71,'3월'!$R$34:$R$145)</f>
        <v>0</v>
      </c>
      <c r="G71" s="296">
        <f>SUMIF('4월'!$M$34:$M$145,연간_세부항목별지출!$C71,'4월'!$R$34:$R$145)</f>
        <v>0</v>
      </c>
      <c r="H71" s="296">
        <f>SUMIF('5월'!$M$34:$M$145,연간_세부항목별지출!$C71,'5월'!$R$34:$R$145)</f>
        <v>0</v>
      </c>
      <c r="I71" s="296">
        <f>SUMIF('6월'!$M$34:$M$145,연간_세부항목별지출!$C71,'6월'!$R$34:$R$145)</f>
        <v>0</v>
      </c>
      <c r="J71" s="296">
        <f>SUMIF('7월'!$M$34:$M$145,연간_세부항목별지출!$C71,'7월'!$R$34:$R$145)</f>
        <v>0</v>
      </c>
      <c r="K71" s="296">
        <f>SUMIF('8월'!$M$34:$M$145,연간_세부항목별지출!$C71,'8월'!$R$34:$R$145)</f>
        <v>0</v>
      </c>
      <c r="L71" s="296">
        <f>SUMIF('9월'!$M$34:$M$145,연간_세부항목별지출!$C71,'9월'!$R$34:$R$145)</f>
        <v>0</v>
      </c>
      <c r="M71" s="296">
        <f>SUMIF('10월'!$M$34:$M$145,연간_세부항목별지출!$C71,'10월'!$R$34:$R$145)</f>
        <v>0</v>
      </c>
      <c r="N71" s="296">
        <f>SUMIF('11월'!$M$34:$M$145,연간_세부항목별지출!$C71,'11월'!$R$34:$R$145)</f>
        <v>0</v>
      </c>
      <c r="O71" s="296">
        <f>SUMIF('12월'!$M$34:$M$145,연간_세부항목별지출!$C71,'12월'!$R$34:$R$145)</f>
        <v>0</v>
      </c>
      <c r="P71" s="360">
        <f t="shared" si="2"/>
        <v>0</v>
      </c>
      <c r="Q71" s="360">
        <f t="shared" si="3"/>
        <v>0</v>
      </c>
      <c r="R71" s="410" t="str">
        <f t="shared" si="7"/>
        <v/>
      </c>
    </row>
    <row r="72" spans="2:18" ht="18" customHeight="1">
      <c r="B72" s="910"/>
      <c r="C72" s="366" t="str">
        <f>IF(항목!H9="","",항목!H9)</f>
        <v/>
      </c>
      <c r="D72" s="296">
        <f>SUMIF('1월'!$M$34:$M$145,연간_세부항목별지출!$C72,'1월'!$R$34:$R$145)</f>
        <v>0</v>
      </c>
      <c r="E72" s="296">
        <f>SUMIF('2월'!$M$34:$M$145,연간_세부항목별지출!$C72,'2월'!$R$34:$R$145)</f>
        <v>0</v>
      </c>
      <c r="F72" s="296">
        <f>SUMIF('3월'!$M$34:$M$145,연간_세부항목별지출!$C72,'3월'!$R$34:$R$145)</f>
        <v>0</v>
      </c>
      <c r="G72" s="296">
        <f>SUMIF('4월'!$M$34:$M$145,연간_세부항목별지출!$C72,'4월'!$R$34:$R$145)</f>
        <v>0</v>
      </c>
      <c r="H72" s="296">
        <f>SUMIF('5월'!$M$34:$M$145,연간_세부항목별지출!$C72,'5월'!$R$34:$R$145)</f>
        <v>0</v>
      </c>
      <c r="I72" s="296">
        <f>SUMIF('6월'!$M$34:$M$145,연간_세부항목별지출!$C72,'6월'!$R$34:$R$145)</f>
        <v>0</v>
      </c>
      <c r="J72" s="296">
        <f>SUMIF('7월'!$M$34:$M$145,연간_세부항목별지출!$C72,'7월'!$R$34:$R$145)</f>
        <v>0</v>
      </c>
      <c r="K72" s="296">
        <f>SUMIF('8월'!$M$34:$M$145,연간_세부항목별지출!$C72,'8월'!$R$34:$R$145)</f>
        <v>0</v>
      </c>
      <c r="L72" s="296">
        <f>SUMIF('9월'!$M$34:$M$145,연간_세부항목별지출!$C72,'9월'!$R$34:$R$145)</f>
        <v>0</v>
      </c>
      <c r="M72" s="296">
        <f>SUMIF('10월'!$M$34:$M$145,연간_세부항목별지출!$C72,'10월'!$R$34:$R$145)</f>
        <v>0</v>
      </c>
      <c r="N72" s="296">
        <f>SUMIF('11월'!$M$34:$M$145,연간_세부항목별지출!$C72,'11월'!$R$34:$R$145)</f>
        <v>0</v>
      </c>
      <c r="O72" s="296">
        <f>SUMIF('12월'!$M$34:$M$145,연간_세부항목별지출!$C72,'12월'!$R$34:$R$145)</f>
        <v>0</v>
      </c>
      <c r="P72" s="360">
        <f t="shared" si="2"/>
        <v>0</v>
      </c>
      <c r="Q72" s="360">
        <f t="shared" si="3"/>
        <v>0</v>
      </c>
      <c r="R72" s="410" t="str">
        <f t="shared" si="7"/>
        <v/>
      </c>
    </row>
    <row r="73" spans="2:18" ht="18" customHeight="1">
      <c r="B73" s="910"/>
      <c r="C73" s="366" t="str">
        <f>IF(항목!H10="","",항목!H10)</f>
        <v/>
      </c>
      <c r="D73" s="296">
        <f>SUMIF('1월'!$M$34:$M$145,연간_세부항목별지출!$C73,'1월'!$R$34:$R$145)</f>
        <v>0</v>
      </c>
      <c r="E73" s="296">
        <f>SUMIF('2월'!$M$34:$M$145,연간_세부항목별지출!$C73,'2월'!$R$34:$R$145)</f>
        <v>0</v>
      </c>
      <c r="F73" s="296">
        <f>SUMIF('3월'!$M$34:$M$145,연간_세부항목별지출!$C73,'3월'!$R$34:$R$145)</f>
        <v>0</v>
      </c>
      <c r="G73" s="296">
        <f>SUMIF('4월'!$M$34:$M$145,연간_세부항목별지출!$C73,'4월'!$R$34:$R$145)</f>
        <v>0</v>
      </c>
      <c r="H73" s="296">
        <f>SUMIF('5월'!$M$34:$M$145,연간_세부항목별지출!$C73,'5월'!$R$34:$R$145)</f>
        <v>0</v>
      </c>
      <c r="I73" s="296">
        <f>SUMIF('6월'!$M$34:$M$145,연간_세부항목별지출!$C73,'6월'!$R$34:$R$145)</f>
        <v>0</v>
      </c>
      <c r="J73" s="296">
        <f>SUMIF('7월'!$M$34:$M$145,연간_세부항목별지출!$C73,'7월'!$R$34:$R$145)</f>
        <v>0</v>
      </c>
      <c r="K73" s="296">
        <f>SUMIF('8월'!$M$34:$M$145,연간_세부항목별지출!$C73,'8월'!$R$34:$R$145)</f>
        <v>0</v>
      </c>
      <c r="L73" s="296">
        <f>SUMIF('9월'!$M$34:$M$145,연간_세부항목별지출!$C73,'9월'!$R$34:$R$145)</f>
        <v>0</v>
      </c>
      <c r="M73" s="296">
        <f>SUMIF('10월'!$M$34:$M$145,연간_세부항목별지출!$C73,'10월'!$R$34:$R$145)</f>
        <v>0</v>
      </c>
      <c r="N73" s="296">
        <f>SUMIF('11월'!$M$34:$M$145,연간_세부항목별지출!$C73,'11월'!$R$34:$R$145)</f>
        <v>0</v>
      </c>
      <c r="O73" s="296">
        <f>SUMIF('12월'!$M$34:$M$145,연간_세부항목별지출!$C73,'12월'!$R$34:$R$145)</f>
        <v>0</v>
      </c>
      <c r="P73" s="360">
        <f t="shared" si="2"/>
        <v>0</v>
      </c>
      <c r="Q73" s="360">
        <f t="shared" si="3"/>
        <v>0</v>
      </c>
      <c r="R73" s="410" t="str">
        <f t="shared" si="7"/>
        <v/>
      </c>
    </row>
    <row r="74" spans="2:18" ht="18" customHeight="1">
      <c r="B74" s="910"/>
      <c r="C74" s="366" t="str">
        <f>IF(항목!H11="","",항목!H11)</f>
        <v/>
      </c>
      <c r="D74" s="296">
        <f>SUMIF('1월'!$M$34:$M$145,연간_세부항목별지출!$C74,'1월'!$R$34:$R$145)</f>
        <v>0</v>
      </c>
      <c r="E74" s="296">
        <f>SUMIF('2월'!$M$34:$M$145,연간_세부항목별지출!$C74,'2월'!$R$34:$R$145)</f>
        <v>0</v>
      </c>
      <c r="F74" s="296">
        <f>SUMIF('3월'!$M$34:$M$145,연간_세부항목별지출!$C74,'3월'!$R$34:$R$145)</f>
        <v>0</v>
      </c>
      <c r="G74" s="296">
        <f>SUMIF('4월'!$M$34:$M$145,연간_세부항목별지출!$C74,'4월'!$R$34:$R$145)</f>
        <v>0</v>
      </c>
      <c r="H74" s="296">
        <f>SUMIF('5월'!$M$34:$M$145,연간_세부항목별지출!$C74,'5월'!$R$34:$R$145)</f>
        <v>0</v>
      </c>
      <c r="I74" s="296">
        <f>SUMIF('6월'!$M$34:$M$145,연간_세부항목별지출!$C74,'6월'!$R$34:$R$145)</f>
        <v>0</v>
      </c>
      <c r="J74" s="296">
        <f>SUMIF('7월'!$M$34:$M$145,연간_세부항목별지출!$C74,'7월'!$R$34:$R$145)</f>
        <v>0</v>
      </c>
      <c r="K74" s="296">
        <f>SUMIF('8월'!$M$34:$M$145,연간_세부항목별지출!$C74,'8월'!$R$34:$R$145)</f>
        <v>0</v>
      </c>
      <c r="L74" s="296">
        <f>SUMIF('9월'!$M$34:$M$145,연간_세부항목별지출!$C74,'9월'!$R$34:$R$145)</f>
        <v>0</v>
      </c>
      <c r="M74" s="296">
        <f>SUMIF('10월'!$M$34:$M$145,연간_세부항목별지출!$C74,'10월'!$R$34:$R$145)</f>
        <v>0</v>
      </c>
      <c r="N74" s="296">
        <f>SUMIF('11월'!$M$34:$M$145,연간_세부항목별지출!$C74,'11월'!$R$34:$R$145)</f>
        <v>0</v>
      </c>
      <c r="O74" s="296">
        <f>SUMIF('12월'!$M$34:$M$145,연간_세부항목별지출!$C74,'12월'!$R$34:$R$145)</f>
        <v>0</v>
      </c>
      <c r="P74" s="360">
        <f t="shared" si="2"/>
        <v>0</v>
      </c>
      <c r="Q74" s="360">
        <f t="shared" si="3"/>
        <v>0</v>
      </c>
      <c r="R74" s="410" t="str">
        <f t="shared" si="7"/>
        <v/>
      </c>
    </row>
    <row r="75" spans="2:18" ht="18" customHeight="1">
      <c r="B75" s="910"/>
      <c r="C75" s="366" t="str">
        <f>IF(항목!H12="","",항목!H12)</f>
        <v/>
      </c>
      <c r="D75" s="296">
        <f>SUMIF('1월'!$M$34:$M$145,연간_세부항목별지출!$C75,'1월'!$R$34:$R$145)</f>
        <v>0</v>
      </c>
      <c r="E75" s="296">
        <f>SUMIF('2월'!$M$34:$M$145,연간_세부항목별지출!$C75,'2월'!$R$34:$R$145)</f>
        <v>0</v>
      </c>
      <c r="F75" s="296">
        <f>SUMIF('3월'!$M$34:$M$145,연간_세부항목별지출!$C75,'3월'!$R$34:$R$145)</f>
        <v>0</v>
      </c>
      <c r="G75" s="296">
        <f>SUMIF('4월'!$M$34:$M$145,연간_세부항목별지출!$C75,'4월'!$R$34:$R$145)</f>
        <v>0</v>
      </c>
      <c r="H75" s="296">
        <f>SUMIF('5월'!$M$34:$M$145,연간_세부항목별지출!$C75,'5월'!$R$34:$R$145)</f>
        <v>0</v>
      </c>
      <c r="I75" s="296">
        <f>SUMIF('6월'!$M$34:$M$145,연간_세부항목별지출!$C75,'6월'!$R$34:$R$145)</f>
        <v>0</v>
      </c>
      <c r="J75" s="296">
        <f>SUMIF('7월'!$M$34:$M$145,연간_세부항목별지출!$C75,'7월'!$R$34:$R$145)</f>
        <v>0</v>
      </c>
      <c r="K75" s="296">
        <f>SUMIF('8월'!$M$34:$M$145,연간_세부항목별지출!$C75,'8월'!$R$34:$R$145)</f>
        <v>0</v>
      </c>
      <c r="L75" s="296">
        <f>SUMIF('9월'!$M$34:$M$145,연간_세부항목별지출!$C75,'9월'!$R$34:$R$145)</f>
        <v>0</v>
      </c>
      <c r="M75" s="296">
        <f>SUMIF('10월'!$M$34:$M$145,연간_세부항목별지출!$C75,'10월'!$R$34:$R$145)</f>
        <v>0</v>
      </c>
      <c r="N75" s="296">
        <f>SUMIF('11월'!$M$34:$M$145,연간_세부항목별지출!$C75,'11월'!$R$34:$R$145)</f>
        <v>0</v>
      </c>
      <c r="O75" s="296">
        <f>SUMIF('12월'!$M$34:$M$145,연간_세부항목별지출!$C75,'12월'!$R$34:$R$145)</f>
        <v>0</v>
      </c>
      <c r="P75" s="360">
        <f t="shared" si="2"/>
        <v>0</v>
      </c>
      <c r="Q75" s="360">
        <f t="shared" si="3"/>
        <v>0</v>
      </c>
      <c r="R75" s="410" t="str">
        <f t="shared" si="7"/>
        <v/>
      </c>
    </row>
    <row r="76" spans="2:18" ht="18" customHeight="1">
      <c r="B76" s="910"/>
      <c r="C76" s="366" t="str">
        <f>IF(항목!H13="","",항목!H13)</f>
        <v/>
      </c>
      <c r="D76" s="296">
        <f>SUMIF('1월'!$M$34:$M$145,연간_세부항목별지출!$C76,'1월'!$R$34:$R$145)</f>
        <v>0</v>
      </c>
      <c r="E76" s="296">
        <f>SUMIF('2월'!$M$34:$M$145,연간_세부항목별지출!$C76,'2월'!$R$34:$R$145)</f>
        <v>0</v>
      </c>
      <c r="F76" s="296">
        <f>SUMIF('3월'!$M$34:$M$145,연간_세부항목별지출!$C76,'3월'!$R$34:$R$145)</f>
        <v>0</v>
      </c>
      <c r="G76" s="296">
        <f>SUMIF('4월'!$M$34:$M$145,연간_세부항목별지출!$C76,'4월'!$R$34:$R$145)</f>
        <v>0</v>
      </c>
      <c r="H76" s="296">
        <f>SUMIF('5월'!$M$34:$M$145,연간_세부항목별지출!$C76,'5월'!$R$34:$R$145)</f>
        <v>0</v>
      </c>
      <c r="I76" s="296">
        <f>SUMIF('6월'!$M$34:$M$145,연간_세부항목별지출!$C76,'6월'!$R$34:$R$145)</f>
        <v>0</v>
      </c>
      <c r="J76" s="296">
        <f>SUMIF('7월'!$M$34:$M$145,연간_세부항목별지출!$C76,'7월'!$R$34:$R$145)</f>
        <v>0</v>
      </c>
      <c r="K76" s="296">
        <f>SUMIF('8월'!$M$34:$M$145,연간_세부항목별지출!$C76,'8월'!$R$34:$R$145)</f>
        <v>0</v>
      </c>
      <c r="L76" s="296">
        <f>SUMIF('9월'!$M$34:$M$145,연간_세부항목별지출!$C76,'9월'!$R$34:$R$145)</f>
        <v>0</v>
      </c>
      <c r="M76" s="296">
        <f>SUMIF('10월'!$M$34:$M$145,연간_세부항목별지출!$C76,'10월'!$R$34:$R$145)</f>
        <v>0</v>
      </c>
      <c r="N76" s="296">
        <f>SUMIF('11월'!$M$34:$M$145,연간_세부항목별지출!$C76,'11월'!$R$34:$R$145)</f>
        <v>0</v>
      </c>
      <c r="O76" s="296">
        <f>SUMIF('12월'!$M$34:$M$145,연간_세부항목별지출!$C76,'12월'!$R$34:$R$145)</f>
        <v>0</v>
      </c>
      <c r="P76" s="360">
        <f t="shared" si="2"/>
        <v>0</v>
      </c>
      <c r="Q76" s="360">
        <f t="shared" si="3"/>
        <v>0</v>
      </c>
      <c r="R76" s="410" t="str">
        <f t="shared" si="7"/>
        <v/>
      </c>
    </row>
    <row r="77" spans="2:18" ht="18" customHeight="1">
      <c r="B77" s="910"/>
      <c r="C77" s="366" t="str">
        <f>IF(항목!H14="","",항목!H14)</f>
        <v/>
      </c>
      <c r="D77" s="296">
        <f>SUMIF('1월'!$M$34:$M$145,연간_세부항목별지출!$C77,'1월'!$R$34:$R$145)</f>
        <v>0</v>
      </c>
      <c r="E77" s="296">
        <f>SUMIF('2월'!$M$34:$M$145,연간_세부항목별지출!$C77,'2월'!$R$34:$R$145)</f>
        <v>0</v>
      </c>
      <c r="F77" s="296">
        <f>SUMIF('3월'!$M$34:$M$145,연간_세부항목별지출!$C77,'3월'!$R$34:$R$145)</f>
        <v>0</v>
      </c>
      <c r="G77" s="296">
        <f>SUMIF('4월'!$M$34:$M$145,연간_세부항목별지출!$C77,'4월'!$R$34:$R$145)</f>
        <v>0</v>
      </c>
      <c r="H77" s="296">
        <f>SUMIF('5월'!$M$34:$M$145,연간_세부항목별지출!$C77,'5월'!$R$34:$R$145)</f>
        <v>0</v>
      </c>
      <c r="I77" s="296">
        <f>SUMIF('6월'!$M$34:$M$145,연간_세부항목별지출!$C77,'6월'!$R$34:$R$145)</f>
        <v>0</v>
      </c>
      <c r="J77" s="296">
        <f>SUMIF('7월'!$M$34:$M$145,연간_세부항목별지출!$C77,'7월'!$R$34:$R$145)</f>
        <v>0</v>
      </c>
      <c r="K77" s="296">
        <f>SUMIF('8월'!$M$34:$M$145,연간_세부항목별지출!$C77,'8월'!$R$34:$R$145)</f>
        <v>0</v>
      </c>
      <c r="L77" s="296">
        <f>SUMIF('9월'!$M$34:$M$145,연간_세부항목별지출!$C77,'9월'!$R$34:$R$145)</f>
        <v>0</v>
      </c>
      <c r="M77" s="296">
        <f>SUMIF('10월'!$M$34:$M$145,연간_세부항목별지출!$C77,'10월'!$R$34:$R$145)</f>
        <v>0</v>
      </c>
      <c r="N77" s="296">
        <f>SUMIF('11월'!$M$34:$M$145,연간_세부항목별지출!$C77,'11월'!$R$34:$R$145)</f>
        <v>0</v>
      </c>
      <c r="O77" s="296">
        <f>SUMIF('12월'!$M$34:$M$145,연간_세부항목별지출!$C77,'12월'!$R$34:$R$145)</f>
        <v>0</v>
      </c>
      <c r="P77" s="360">
        <f t="shared" si="2"/>
        <v>0</v>
      </c>
      <c r="Q77" s="360">
        <f t="shared" si="3"/>
        <v>0</v>
      </c>
      <c r="R77" s="410" t="str">
        <f t="shared" si="7"/>
        <v/>
      </c>
    </row>
    <row r="78" spans="2:18" ht="18" customHeight="1">
      <c r="B78" s="910"/>
      <c r="C78" s="366" t="str">
        <f>IF(항목!H15="","",항목!H15)</f>
        <v/>
      </c>
      <c r="D78" s="296">
        <f>SUMIF('1월'!$M$34:$M$145,연간_세부항목별지출!$C78,'1월'!$R$34:$R$145)</f>
        <v>0</v>
      </c>
      <c r="E78" s="296">
        <f>SUMIF('2월'!$M$34:$M$145,연간_세부항목별지출!$C78,'2월'!$R$34:$R$145)</f>
        <v>0</v>
      </c>
      <c r="F78" s="296">
        <f>SUMIF('3월'!$M$34:$M$145,연간_세부항목별지출!$C78,'3월'!$R$34:$R$145)</f>
        <v>0</v>
      </c>
      <c r="G78" s="296">
        <f>SUMIF('4월'!$M$34:$M$145,연간_세부항목별지출!$C78,'4월'!$R$34:$R$145)</f>
        <v>0</v>
      </c>
      <c r="H78" s="296">
        <f>SUMIF('5월'!$M$34:$M$145,연간_세부항목별지출!$C78,'5월'!$R$34:$R$145)</f>
        <v>0</v>
      </c>
      <c r="I78" s="296">
        <f>SUMIF('6월'!$M$34:$M$145,연간_세부항목별지출!$C78,'6월'!$R$34:$R$145)</f>
        <v>0</v>
      </c>
      <c r="J78" s="296">
        <f>SUMIF('7월'!$M$34:$M$145,연간_세부항목별지출!$C78,'7월'!$R$34:$R$145)</f>
        <v>0</v>
      </c>
      <c r="K78" s="296">
        <f>SUMIF('8월'!$M$34:$M$145,연간_세부항목별지출!$C78,'8월'!$R$34:$R$145)</f>
        <v>0</v>
      </c>
      <c r="L78" s="296">
        <f>SUMIF('9월'!$M$34:$M$145,연간_세부항목별지출!$C78,'9월'!$R$34:$R$145)</f>
        <v>0</v>
      </c>
      <c r="M78" s="296">
        <f>SUMIF('10월'!$M$34:$M$145,연간_세부항목별지출!$C78,'10월'!$R$34:$R$145)</f>
        <v>0</v>
      </c>
      <c r="N78" s="296">
        <f>SUMIF('11월'!$M$34:$M$145,연간_세부항목별지출!$C78,'11월'!$R$34:$R$145)</f>
        <v>0</v>
      </c>
      <c r="O78" s="296">
        <f>SUMIF('12월'!$M$34:$M$145,연간_세부항목별지출!$C78,'12월'!$R$34:$R$145)</f>
        <v>0</v>
      </c>
      <c r="P78" s="360">
        <f t="shared" si="2"/>
        <v>0</v>
      </c>
      <c r="Q78" s="360">
        <f t="shared" si="3"/>
        <v>0</v>
      </c>
      <c r="R78" s="410" t="str">
        <f t="shared" si="7"/>
        <v/>
      </c>
    </row>
    <row r="79" spans="2:18" ht="18" customHeight="1">
      <c r="B79" s="910"/>
      <c r="C79" s="366" t="str">
        <f>IF(항목!H16="","",항목!H16)</f>
        <v/>
      </c>
      <c r="D79" s="296">
        <f>SUMIF('1월'!$M$34:$M$145,연간_세부항목별지출!$C79,'1월'!$R$34:$R$145)</f>
        <v>0</v>
      </c>
      <c r="E79" s="296">
        <f>SUMIF('2월'!$M$34:$M$145,연간_세부항목별지출!$C79,'2월'!$R$34:$R$145)</f>
        <v>0</v>
      </c>
      <c r="F79" s="296">
        <f>SUMIF('3월'!$M$34:$M$145,연간_세부항목별지출!$C79,'3월'!$R$34:$R$145)</f>
        <v>0</v>
      </c>
      <c r="G79" s="296">
        <f>SUMIF('4월'!$M$34:$M$145,연간_세부항목별지출!$C79,'4월'!$R$34:$R$145)</f>
        <v>0</v>
      </c>
      <c r="H79" s="296">
        <f>SUMIF('5월'!$M$34:$M$145,연간_세부항목별지출!$C79,'5월'!$R$34:$R$145)</f>
        <v>0</v>
      </c>
      <c r="I79" s="296">
        <f>SUMIF('6월'!$M$34:$M$145,연간_세부항목별지출!$C79,'6월'!$R$34:$R$145)</f>
        <v>0</v>
      </c>
      <c r="J79" s="296">
        <f>SUMIF('7월'!$M$34:$M$145,연간_세부항목별지출!$C79,'7월'!$R$34:$R$145)</f>
        <v>0</v>
      </c>
      <c r="K79" s="296">
        <f>SUMIF('8월'!$M$34:$M$145,연간_세부항목별지출!$C79,'8월'!$R$34:$R$145)</f>
        <v>0</v>
      </c>
      <c r="L79" s="296">
        <f>SUMIF('9월'!$M$34:$M$145,연간_세부항목별지출!$C79,'9월'!$R$34:$R$145)</f>
        <v>0</v>
      </c>
      <c r="M79" s="296">
        <f>SUMIF('10월'!$M$34:$M$145,연간_세부항목별지출!$C79,'10월'!$R$34:$R$145)</f>
        <v>0</v>
      </c>
      <c r="N79" s="296">
        <f>SUMIF('11월'!$M$34:$M$145,연간_세부항목별지출!$C79,'11월'!$R$34:$R$145)</f>
        <v>0</v>
      </c>
      <c r="O79" s="296">
        <f>SUMIF('12월'!$M$34:$M$145,연간_세부항목별지출!$C79,'12월'!$R$34:$R$145)</f>
        <v>0</v>
      </c>
      <c r="P79" s="360">
        <f t="shared" si="2"/>
        <v>0</v>
      </c>
      <c r="Q79" s="360">
        <f t="shared" si="3"/>
        <v>0</v>
      </c>
      <c r="R79" s="410" t="str">
        <f t="shared" si="7"/>
        <v/>
      </c>
    </row>
    <row r="80" spans="2:18" ht="18" customHeight="1">
      <c r="B80" s="910"/>
      <c r="C80" s="366" t="str">
        <f>IF(항목!H17="","",항목!H17)</f>
        <v/>
      </c>
      <c r="D80" s="296">
        <f>SUMIF('1월'!$M$34:$M$145,연간_세부항목별지출!$C80,'1월'!$R$34:$R$145)</f>
        <v>0</v>
      </c>
      <c r="E80" s="296">
        <f>SUMIF('2월'!$M$34:$M$145,연간_세부항목별지출!$C80,'2월'!$R$34:$R$145)</f>
        <v>0</v>
      </c>
      <c r="F80" s="296">
        <f>SUMIF('3월'!$M$34:$M$145,연간_세부항목별지출!$C80,'3월'!$R$34:$R$145)</f>
        <v>0</v>
      </c>
      <c r="G80" s="296">
        <f>SUMIF('4월'!$M$34:$M$145,연간_세부항목별지출!$C80,'4월'!$R$34:$R$145)</f>
        <v>0</v>
      </c>
      <c r="H80" s="296">
        <f>SUMIF('5월'!$M$34:$M$145,연간_세부항목별지출!$C80,'5월'!$R$34:$R$145)</f>
        <v>0</v>
      </c>
      <c r="I80" s="296">
        <f>SUMIF('6월'!$M$34:$M$145,연간_세부항목별지출!$C80,'6월'!$R$34:$R$145)</f>
        <v>0</v>
      </c>
      <c r="J80" s="296">
        <f>SUMIF('7월'!$M$34:$M$145,연간_세부항목별지출!$C80,'7월'!$R$34:$R$145)</f>
        <v>0</v>
      </c>
      <c r="K80" s="296">
        <f>SUMIF('8월'!$M$34:$M$145,연간_세부항목별지출!$C80,'8월'!$R$34:$R$145)</f>
        <v>0</v>
      </c>
      <c r="L80" s="296">
        <f>SUMIF('9월'!$M$34:$M$145,연간_세부항목별지출!$C80,'9월'!$R$34:$R$145)</f>
        <v>0</v>
      </c>
      <c r="M80" s="296">
        <f>SUMIF('10월'!$M$34:$M$145,연간_세부항목별지출!$C80,'10월'!$R$34:$R$145)</f>
        <v>0</v>
      </c>
      <c r="N80" s="296">
        <f>SUMIF('11월'!$M$34:$M$145,연간_세부항목별지출!$C80,'11월'!$R$34:$R$145)</f>
        <v>0</v>
      </c>
      <c r="O80" s="296">
        <f>SUMIF('12월'!$M$34:$M$145,연간_세부항목별지출!$C80,'12월'!$R$34:$R$145)</f>
        <v>0</v>
      </c>
      <c r="P80" s="360">
        <f t="shared" si="2"/>
        <v>0</v>
      </c>
      <c r="Q80" s="360">
        <f t="shared" si="3"/>
        <v>0</v>
      </c>
      <c r="R80" s="410" t="str">
        <f t="shared" si="7"/>
        <v/>
      </c>
    </row>
    <row r="81" spans="2:18" ht="18" customHeight="1" thickBot="1">
      <c r="B81" s="911"/>
      <c r="C81" s="421" t="str">
        <f>IF(항목!H18="","",항목!H18)</f>
        <v/>
      </c>
      <c r="D81" s="422">
        <f>SUMIF('1월'!$M$34:$M$145,연간_세부항목별지출!$C81,'1월'!$R$34:$R$145)</f>
        <v>0</v>
      </c>
      <c r="E81" s="422">
        <f>SUMIF('2월'!$M$34:$M$145,연간_세부항목별지출!$C81,'2월'!$R$34:$R$145)</f>
        <v>0</v>
      </c>
      <c r="F81" s="422">
        <f>SUMIF('3월'!$M$34:$M$145,연간_세부항목별지출!$C81,'3월'!$R$34:$R$145)</f>
        <v>0</v>
      </c>
      <c r="G81" s="422">
        <f>SUMIF('4월'!$M$34:$M$145,연간_세부항목별지출!$C81,'4월'!$R$34:$R$145)</f>
        <v>0</v>
      </c>
      <c r="H81" s="422">
        <f>SUMIF('5월'!$M$34:$M$145,연간_세부항목별지출!$C81,'5월'!$R$34:$R$145)</f>
        <v>0</v>
      </c>
      <c r="I81" s="422">
        <f>SUMIF('6월'!$M$34:$M$145,연간_세부항목별지출!$C81,'6월'!$R$34:$R$145)</f>
        <v>0</v>
      </c>
      <c r="J81" s="422">
        <f>SUMIF('7월'!$M$34:$M$145,연간_세부항목별지출!$C81,'7월'!$R$34:$R$145)</f>
        <v>0</v>
      </c>
      <c r="K81" s="422">
        <f>SUMIF('8월'!$M$34:$M$145,연간_세부항목별지출!$C81,'8월'!$R$34:$R$145)</f>
        <v>0</v>
      </c>
      <c r="L81" s="422">
        <f>SUMIF('9월'!$M$34:$M$145,연간_세부항목별지출!$C81,'9월'!$R$34:$R$145)</f>
        <v>0</v>
      </c>
      <c r="M81" s="422">
        <f>SUMIF('10월'!$M$34:$M$145,연간_세부항목별지출!$C81,'10월'!$R$34:$R$145)</f>
        <v>0</v>
      </c>
      <c r="N81" s="422">
        <f>SUMIF('11월'!$M$34:$M$145,연간_세부항목별지출!$C81,'11월'!$R$34:$R$145)</f>
        <v>0</v>
      </c>
      <c r="O81" s="422">
        <f>SUMIF('12월'!$M$34:$M$145,연간_세부항목별지출!$C81,'12월'!$R$34:$R$145)</f>
        <v>0</v>
      </c>
      <c r="P81" s="369">
        <f t="shared" si="2"/>
        <v>0</v>
      </c>
      <c r="Q81" s="369">
        <f t="shared" si="3"/>
        <v>0</v>
      </c>
      <c r="R81" s="413" t="str">
        <f t="shared" si="7"/>
        <v/>
      </c>
    </row>
    <row r="82" spans="2:18" ht="18" customHeight="1">
      <c r="B82" s="909" t="str">
        <f>항목!I3</f>
        <v>의류미용비</v>
      </c>
      <c r="C82" s="420" t="str">
        <f>IF(항목!I4="","",항목!I4)</f>
        <v>의류</v>
      </c>
      <c r="D82" s="301">
        <f>SUMIF('1월'!$M$34:$M$145,연간_세부항목별지출!$C82,'1월'!$R$34:$R$145)</f>
        <v>0</v>
      </c>
      <c r="E82" s="301">
        <f>SUMIF('2월'!$M$34:$M$145,연간_세부항목별지출!$C82,'2월'!$R$34:$R$145)</f>
        <v>0</v>
      </c>
      <c r="F82" s="301">
        <f>SUMIF('3월'!$M$34:$M$145,연간_세부항목별지출!$C82,'3월'!$R$34:$R$145)</f>
        <v>0</v>
      </c>
      <c r="G82" s="301">
        <f>SUMIF('4월'!$M$34:$M$145,연간_세부항목별지출!$C82,'4월'!$R$34:$R$145)</f>
        <v>0</v>
      </c>
      <c r="H82" s="301">
        <f>SUMIF('5월'!$M$34:$M$145,연간_세부항목별지출!$C82,'5월'!$R$34:$R$145)</f>
        <v>0</v>
      </c>
      <c r="I82" s="301">
        <f>SUMIF('6월'!$M$34:$M$145,연간_세부항목별지출!$C82,'6월'!$R$34:$R$145)</f>
        <v>0</v>
      </c>
      <c r="J82" s="301">
        <f>SUMIF('7월'!$M$34:$M$145,연간_세부항목별지출!$C82,'7월'!$R$34:$R$145)</f>
        <v>0</v>
      </c>
      <c r="K82" s="301">
        <f>SUMIF('8월'!$M$34:$M$145,연간_세부항목별지출!$C82,'8월'!$R$34:$R$145)</f>
        <v>0</v>
      </c>
      <c r="L82" s="301">
        <f>SUMIF('9월'!$M$34:$M$145,연간_세부항목별지출!$C82,'9월'!$R$34:$R$145)</f>
        <v>0</v>
      </c>
      <c r="M82" s="301">
        <f>SUMIF('10월'!$M$34:$M$145,연간_세부항목별지출!$C82,'10월'!$R$34:$R$145)</f>
        <v>0</v>
      </c>
      <c r="N82" s="301">
        <f>SUMIF('11월'!$M$34:$M$145,연간_세부항목별지출!$C82,'11월'!$R$34:$R$145)</f>
        <v>0</v>
      </c>
      <c r="O82" s="301">
        <f>SUMIF('12월'!$M$34:$M$145,연간_세부항목별지출!$C82,'12월'!$R$34:$R$145)</f>
        <v>0</v>
      </c>
      <c r="P82" s="423">
        <f t="shared" si="2"/>
        <v>0</v>
      </c>
      <c r="Q82" s="423">
        <f t="shared" si="3"/>
        <v>0</v>
      </c>
      <c r="R82" s="424" t="str">
        <f t="shared" si="7"/>
        <v/>
      </c>
    </row>
    <row r="83" spans="2:18" ht="18" customHeight="1">
      <c r="B83" s="910"/>
      <c r="C83" s="367" t="str">
        <f>IF(항목!I5="","",항목!I5)</f>
        <v>패션잡화</v>
      </c>
      <c r="D83" s="296">
        <f>SUMIF('1월'!$M$34:$M$145,연간_세부항목별지출!$C83,'1월'!$R$34:$R$145)</f>
        <v>0</v>
      </c>
      <c r="E83" s="296">
        <f>SUMIF('2월'!$M$34:$M$145,연간_세부항목별지출!$C83,'2월'!$R$34:$R$145)</f>
        <v>0</v>
      </c>
      <c r="F83" s="296">
        <f>SUMIF('3월'!$M$34:$M$145,연간_세부항목별지출!$C83,'3월'!$R$34:$R$145)</f>
        <v>0</v>
      </c>
      <c r="G83" s="296">
        <f>SUMIF('4월'!$M$34:$M$145,연간_세부항목별지출!$C83,'4월'!$R$34:$R$145)</f>
        <v>0</v>
      </c>
      <c r="H83" s="296">
        <f>SUMIF('5월'!$M$34:$M$145,연간_세부항목별지출!$C83,'5월'!$R$34:$R$145)</f>
        <v>0</v>
      </c>
      <c r="I83" s="296">
        <f>SUMIF('6월'!$M$34:$M$145,연간_세부항목별지출!$C83,'6월'!$R$34:$R$145)</f>
        <v>0</v>
      </c>
      <c r="J83" s="296">
        <f>SUMIF('7월'!$M$34:$M$145,연간_세부항목별지출!$C83,'7월'!$R$34:$R$145)</f>
        <v>0</v>
      </c>
      <c r="K83" s="296">
        <f>SUMIF('8월'!$M$34:$M$145,연간_세부항목별지출!$C83,'8월'!$R$34:$R$145)</f>
        <v>0</v>
      </c>
      <c r="L83" s="296">
        <f>SUMIF('9월'!$M$34:$M$145,연간_세부항목별지출!$C83,'9월'!$R$34:$R$145)</f>
        <v>0</v>
      </c>
      <c r="M83" s="296">
        <f>SUMIF('10월'!$M$34:$M$145,연간_세부항목별지출!$C83,'10월'!$R$34:$R$145)</f>
        <v>0</v>
      </c>
      <c r="N83" s="296">
        <f>SUMIF('11월'!$M$34:$M$145,연간_세부항목별지출!$C83,'11월'!$R$34:$R$145)</f>
        <v>0</v>
      </c>
      <c r="O83" s="296">
        <f>SUMIF('12월'!$M$34:$M$145,연간_세부항목별지출!$C83,'12월'!$R$34:$R$145)</f>
        <v>0</v>
      </c>
      <c r="P83" s="360">
        <f t="shared" si="2"/>
        <v>0</v>
      </c>
      <c r="Q83" s="360">
        <f t="shared" si="3"/>
        <v>0</v>
      </c>
      <c r="R83" s="410" t="str">
        <f t="shared" si="7"/>
        <v/>
      </c>
    </row>
    <row r="84" spans="2:18" ht="18" customHeight="1">
      <c r="B84" s="910"/>
      <c r="C84" s="367" t="str">
        <f>IF(항목!I6="","",항목!I6)</f>
        <v>세탁비</v>
      </c>
      <c r="D84" s="296">
        <f>SUMIF('1월'!$M$34:$M$145,연간_세부항목별지출!$C84,'1월'!$R$34:$R$145)</f>
        <v>0</v>
      </c>
      <c r="E84" s="296">
        <f>SUMIF('2월'!$M$34:$M$145,연간_세부항목별지출!$C84,'2월'!$R$34:$R$145)</f>
        <v>0</v>
      </c>
      <c r="F84" s="296">
        <f>SUMIF('3월'!$M$34:$M$145,연간_세부항목별지출!$C84,'3월'!$R$34:$R$145)</f>
        <v>0</v>
      </c>
      <c r="G84" s="296">
        <f>SUMIF('4월'!$M$34:$M$145,연간_세부항목별지출!$C84,'4월'!$R$34:$R$145)</f>
        <v>0</v>
      </c>
      <c r="H84" s="296">
        <f>SUMIF('5월'!$M$34:$M$145,연간_세부항목별지출!$C84,'5월'!$R$34:$R$145)</f>
        <v>0</v>
      </c>
      <c r="I84" s="296">
        <f>SUMIF('6월'!$M$34:$M$145,연간_세부항목별지출!$C84,'6월'!$R$34:$R$145)</f>
        <v>0</v>
      </c>
      <c r="J84" s="296">
        <f>SUMIF('7월'!$M$34:$M$145,연간_세부항목별지출!$C84,'7월'!$R$34:$R$145)</f>
        <v>0</v>
      </c>
      <c r="K84" s="296">
        <f>SUMIF('8월'!$M$34:$M$145,연간_세부항목별지출!$C84,'8월'!$R$34:$R$145)</f>
        <v>0</v>
      </c>
      <c r="L84" s="296">
        <f>SUMIF('9월'!$M$34:$M$145,연간_세부항목별지출!$C84,'9월'!$R$34:$R$145)</f>
        <v>0</v>
      </c>
      <c r="M84" s="296">
        <f>SUMIF('10월'!$M$34:$M$145,연간_세부항목별지출!$C84,'10월'!$R$34:$R$145)</f>
        <v>0</v>
      </c>
      <c r="N84" s="296">
        <f>SUMIF('11월'!$M$34:$M$145,연간_세부항목별지출!$C84,'11월'!$R$34:$R$145)</f>
        <v>0</v>
      </c>
      <c r="O84" s="296">
        <f>SUMIF('12월'!$M$34:$M$145,연간_세부항목별지출!$C84,'12월'!$R$34:$R$145)</f>
        <v>0</v>
      </c>
      <c r="P84" s="360">
        <f t="shared" si="2"/>
        <v>0</v>
      </c>
      <c r="Q84" s="360">
        <f t="shared" si="3"/>
        <v>0</v>
      </c>
      <c r="R84" s="410" t="str">
        <f t="shared" si="7"/>
        <v/>
      </c>
    </row>
    <row r="85" spans="2:18" ht="18" customHeight="1">
      <c r="B85" s="910"/>
      <c r="C85" s="367" t="str">
        <f>IF(항목!I7="","",항목!I7)</f>
        <v>기타 의류</v>
      </c>
      <c r="D85" s="296">
        <f>SUMIF('1월'!$M$34:$M$145,연간_세부항목별지출!$C85,'1월'!$R$34:$R$145)</f>
        <v>0</v>
      </c>
      <c r="E85" s="296">
        <f>SUMIF('2월'!$M$34:$M$145,연간_세부항목별지출!$C85,'2월'!$R$34:$R$145)</f>
        <v>0</v>
      </c>
      <c r="F85" s="296">
        <f>SUMIF('3월'!$M$34:$M$145,연간_세부항목별지출!$C85,'3월'!$R$34:$R$145)</f>
        <v>0</v>
      </c>
      <c r="G85" s="296">
        <f>SUMIF('4월'!$M$34:$M$145,연간_세부항목별지출!$C85,'4월'!$R$34:$R$145)</f>
        <v>0</v>
      </c>
      <c r="H85" s="296">
        <f>SUMIF('5월'!$M$34:$M$145,연간_세부항목별지출!$C85,'5월'!$R$34:$R$145)</f>
        <v>0</v>
      </c>
      <c r="I85" s="296">
        <f>SUMIF('6월'!$M$34:$M$145,연간_세부항목별지출!$C85,'6월'!$R$34:$R$145)</f>
        <v>0</v>
      </c>
      <c r="J85" s="296">
        <f>SUMIF('7월'!$M$34:$M$145,연간_세부항목별지출!$C85,'7월'!$R$34:$R$145)</f>
        <v>0</v>
      </c>
      <c r="K85" s="296">
        <f>SUMIF('8월'!$M$34:$M$145,연간_세부항목별지출!$C85,'8월'!$R$34:$R$145)</f>
        <v>0</v>
      </c>
      <c r="L85" s="296">
        <f>SUMIF('9월'!$M$34:$M$145,연간_세부항목별지출!$C85,'9월'!$R$34:$R$145)</f>
        <v>0</v>
      </c>
      <c r="M85" s="296">
        <f>SUMIF('10월'!$M$34:$M$145,연간_세부항목별지출!$C85,'10월'!$R$34:$R$145)</f>
        <v>0</v>
      </c>
      <c r="N85" s="296">
        <f>SUMIF('11월'!$M$34:$M$145,연간_세부항목별지출!$C85,'11월'!$R$34:$R$145)</f>
        <v>0</v>
      </c>
      <c r="O85" s="296">
        <f>SUMIF('12월'!$M$34:$M$145,연간_세부항목별지출!$C85,'12월'!$R$34:$R$145)</f>
        <v>0</v>
      </c>
      <c r="P85" s="360">
        <f t="shared" si="2"/>
        <v>0</v>
      </c>
      <c r="Q85" s="360">
        <f t="shared" si="3"/>
        <v>0</v>
      </c>
      <c r="R85" s="410" t="str">
        <f t="shared" si="7"/>
        <v/>
      </c>
    </row>
    <row r="86" spans="2:18" ht="18" customHeight="1">
      <c r="B86" s="910"/>
      <c r="C86" s="367" t="str">
        <f>IF(항목!I8="","",항목!I8)</f>
        <v>화장품</v>
      </c>
      <c r="D86" s="296">
        <f>SUMIF('1월'!$M$34:$M$145,연간_세부항목별지출!$C86,'1월'!$R$34:$R$145)</f>
        <v>0</v>
      </c>
      <c r="E86" s="296">
        <f>SUMIF('2월'!$M$34:$M$145,연간_세부항목별지출!$C86,'2월'!$R$34:$R$145)</f>
        <v>0</v>
      </c>
      <c r="F86" s="296">
        <f>SUMIF('3월'!$M$34:$M$145,연간_세부항목별지출!$C86,'3월'!$R$34:$R$145)</f>
        <v>0</v>
      </c>
      <c r="G86" s="296">
        <f>SUMIF('4월'!$M$34:$M$145,연간_세부항목별지출!$C86,'4월'!$R$34:$R$145)</f>
        <v>0</v>
      </c>
      <c r="H86" s="296">
        <f>SUMIF('5월'!$M$34:$M$145,연간_세부항목별지출!$C86,'5월'!$R$34:$R$145)</f>
        <v>0</v>
      </c>
      <c r="I86" s="296">
        <f>SUMIF('6월'!$M$34:$M$145,연간_세부항목별지출!$C86,'6월'!$R$34:$R$145)</f>
        <v>0</v>
      </c>
      <c r="J86" s="296">
        <f>SUMIF('7월'!$M$34:$M$145,연간_세부항목별지출!$C86,'7월'!$R$34:$R$145)</f>
        <v>0</v>
      </c>
      <c r="K86" s="296">
        <f>SUMIF('8월'!$M$34:$M$145,연간_세부항목별지출!$C86,'8월'!$R$34:$R$145)</f>
        <v>0</v>
      </c>
      <c r="L86" s="296">
        <f>SUMIF('9월'!$M$34:$M$145,연간_세부항목별지출!$C86,'9월'!$R$34:$R$145)</f>
        <v>0</v>
      </c>
      <c r="M86" s="296">
        <f>SUMIF('10월'!$M$34:$M$145,연간_세부항목별지출!$C86,'10월'!$R$34:$R$145)</f>
        <v>0</v>
      </c>
      <c r="N86" s="296">
        <f>SUMIF('11월'!$M$34:$M$145,연간_세부항목별지출!$C86,'11월'!$R$34:$R$145)</f>
        <v>0</v>
      </c>
      <c r="O86" s="296">
        <f>SUMIF('12월'!$M$34:$M$145,연간_세부항목별지출!$C86,'12월'!$R$34:$R$145)</f>
        <v>0</v>
      </c>
      <c r="P86" s="360">
        <f t="shared" si="2"/>
        <v>0</v>
      </c>
      <c r="Q86" s="360">
        <f t="shared" si="3"/>
        <v>0</v>
      </c>
      <c r="R86" s="410" t="str">
        <f t="shared" si="7"/>
        <v/>
      </c>
    </row>
    <row r="87" spans="2:18" ht="18" customHeight="1">
      <c r="B87" s="910"/>
      <c r="C87" s="367" t="str">
        <f>IF(항목!I9="","",항목!I9)</f>
        <v>미용실</v>
      </c>
      <c r="D87" s="296">
        <f>SUMIF('1월'!$M$34:$M$145,연간_세부항목별지출!$C87,'1월'!$R$34:$R$145)</f>
        <v>0</v>
      </c>
      <c r="E87" s="296">
        <f>SUMIF('2월'!$M$34:$M$145,연간_세부항목별지출!$C87,'2월'!$R$34:$R$145)</f>
        <v>0</v>
      </c>
      <c r="F87" s="296">
        <f>SUMIF('3월'!$M$34:$M$145,연간_세부항목별지출!$C87,'3월'!$R$34:$R$145)</f>
        <v>0</v>
      </c>
      <c r="G87" s="296">
        <f>SUMIF('4월'!$M$34:$M$145,연간_세부항목별지출!$C87,'4월'!$R$34:$R$145)</f>
        <v>0</v>
      </c>
      <c r="H87" s="296">
        <f>SUMIF('5월'!$M$34:$M$145,연간_세부항목별지출!$C87,'5월'!$R$34:$R$145)</f>
        <v>0</v>
      </c>
      <c r="I87" s="296">
        <f>SUMIF('6월'!$M$34:$M$145,연간_세부항목별지출!$C87,'6월'!$R$34:$R$145)</f>
        <v>0</v>
      </c>
      <c r="J87" s="296">
        <f>SUMIF('7월'!$M$34:$M$145,연간_세부항목별지출!$C87,'7월'!$R$34:$R$145)</f>
        <v>0</v>
      </c>
      <c r="K87" s="296">
        <f>SUMIF('8월'!$M$34:$M$145,연간_세부항목별지출!$C87,'8월'!$R$34:$R$145)</f>
        <v>0</v>
      </c>
      <c r="L87" s="296">
        <f>SUMIF('9월'!$M$34:$M$145,연간_세부항목별지출!$C87,'9월'!$R$34:$R$145)</f>
        <v>0</v>
      </c>
      <c r="M87" s="296">
        <f>SUMIF('10월'!$M$34:$M$145,연간_세부항목별지출!$C87,'10월'!$R$34:$R$145)</f>
        <v>0</v>
      </c>
      <c r="N87" s="296">
        <f>SUMIF('11월'!$M$34:$M$145,연간_세부항목별지출!$C87,'11월'!$R$34:$R$145)</f>
        <v>0</v>
      </c>
      <c r="O87" s="296">
        <f>SUMIF('12월'!$M$34:$M$145,연간_세부항목별지출!$C87,'12월'!$R$34:$R$145)</f>
        <v>0</v>
      </c>
      <c r="P87" s="360">
        <f t="shared" si="2"/>
        <v>0</v>
      </c>
      <c r="Q87" s="360">
        <f t="shared" si="3"/>
        <v>0</v>
      </c>
      <c r="R87" s="410" t="str">
        <f t="shared" ref="R87:R150" si="8">IF(P87&gt;0,P87/$P$21,"")</f>
        <v/>
      </c>
    </row>
    <row r="88" spans="2:18" ht="18" customHeight="1">
      <c r="B88" s="910"/>
      <c r="C88" s="367" t="str">
        <f>IF(항목!I10="","",항목!I10)</f>
        <v>기타 미용</v>
      </c>
      <c r="D88" s="296">
        <f>SUMIF('1월'!$M$34:$M$145,연간_세부항목별지출!$C88,'1월'!$R$34:$R$145)</f>
        <v>0</v>
      </c>
      <c r="E88" s="296">
        <f>SUMIF('2월'!$M$34:$M$145,연간_세부항목별지출!$C88,'2월'!$R$34:$R$145)</f>
        <v>0</v>
      </c>
      <c r="F88" s="296">
        <f>SUMIF('3월'!$M$34:$M$145,연간_세부항목별지출!$C88,'3월'!$R$34:$R$145)</f>
        <v>0</v>
      </c>
      <c r="G88" s="296">
        <f>SUMIF('4월'!$M$34:$M$145,연간_세부항목별지출!$C88,'4월'!$R$34:$R$145)</f>
        <v>0</v>
      </c>
      <c r="H88" s="296">
        <f>SUMIF('5월'!$M$34:$M$145,연간_세부항목별지출!$C88,'5월'!$R$34:$R$145)</f>
        <v>0</v>
      </c>
      <c r="I88" s="296">
        <f>SUMIF('6월'!$M$34:$M$145,연간_세부항목별지출!$C88,'6월'!$R$34:$R$145)</f>
        <v>0</v>
      </c>
      <c r="J88" s="296">
        <f>SUMIF('7월'!$M$34:$M$145,연간_세부항목별지출!$C88,'7월'!$R$34:$R$145)</f>
        <v>0</v>
      </c>
      <c r="K88" s="296">
        <f>SUMIF('8월'!$M$34:$M$145,연간_세부항목별지출!$C88,'8월'!$R$34:$R$145)</f>
        <v>0</v>
      </c>
      <c r="L88" s="296">
        <f>SUMIF('9월'!$M$34:$M$145,연간_세부항목별지출!$C88,'9월'!$R$34:$R$145)</f>
        <v>0</v>
      </c>
      <c r="M88" s="296">
        <f>SUMIF('10월'!$M$34:$M$145,연간_세부항목별지출!$C88,'10월'!$R$34:$R$145)</f>
        <v>0</v>
      </c>
      <c r="N88" s="296">
        <f>SUMIF('11월'!$M$34:$M$145,연간_세부항목별지출!$C88,'11월'!$R$34:$R$145)</f>
        <v>0</v>
      </c>
      <c r="O88" s="296">
        <f>SUMIF('12월'!$M$34:$M$145,연간_세부항목별지출!$C88,'12월'!$R$34:$R$145)</f>
        <v>0</v>
      </c>
      <c r="P88" s="360">
        <f t="shared" si="2"/>
        <v>0</v>
      </c>
      <c r="Q88" s="360">
        <f t="shared" si="3"/>
        <v>0</v>
      </c>
      <c r="R88" s="410" t="str">
        <f t="shared" si="8"/>
        <v/>
      </c>
    </row>
    <row r="89" spans="2:18" ht="18" customHeight="1">
      <c r="B89" s="910"/>
      <c r="C89" s="367" t="str">
        <f>IF(항목!I11="","",항목!I11)</f>
        <v/>
      </c>
      <c r="D89" s="296">
        <f>SUMIF('1월'!$M$34:$M$145,연간_세부항목별지출!$C89,'1월'!$R$34:$R$145)</f>
        <v>0</v>
      </c>
      <c r="E89" s="296">
        <f>SUMIF('2월'!$M$34:$M$145,연간_세부항목별지출!$C89,'2월'!$R$34:$R$145)</f>
        <v>0</v>
      </c>
      <c r="F89" s="296">
        <f>SUMIF('3월'!$M$34:$M$145,연간_세부항목별지출!$C89,'3월'!$R$34:$R$145)</f>
        <v>0</v>
      </c>
      <c r="G89" s="296">
        <f>SUMIF('4월'!$M$34:$M$145,연간_세부항목별지출!$C89,'4월'!$R$34:$R$145)</f>
        <v>0</v>
      </c>
      <c r="H89" s="296">
        <f>SUMIF('5월'!$M$34:$M$145,연간_세부항목별지출!$C89,'5월'!$R$34:$R$145)</f>
        <v>0</v>
      </c>
      <c r="I89" s="296">
        <f>SUMIF('6월'!$M$34:$M$145,연간_세부항목별지출!$C89,'6월'!$R$34:$R$145)</f>
        <v>0</v>
      </c>
      <c r="J89" s="296">
        <f>SUMIF('7월'!$M$34:$M$145,연간_세부항목별지출!$C89,'7월'!$R$34:$R$145)</f>
        <v>0</v>
      </c>
      <c r="K89" s="296">
        <f>SUMIF('8월'!$M$34:$M$145,연간_세부항목별지출!$C89,'8월'!$R$34:$R$145)</f>
        <v>0</v>
      </c>
      <c r="L89" s="296">
        <f>SUMIF('9월'!$M$34:$M$145,연간_세부항목별지출!$C89,'9월'!$R$34:$R$145)</f>
        <v>0</v>
      </c>
      <c r="M89" s="296">
        <f>SUMIF('10월'!$M$34:$M$145,연간_세부항목별지출!$C89,'10월'!$R$34:$R$145)</f>
        <v>0</v>
      </c>
      <c r="N89" s="296">
        <f>SUMIF('11월'!$M$34:$M$145,연간_세부항목별지출!$C89,'11월'!$R$34:$R$145)</f>
        <v>0</v>
      </c>
      <c r="O89" s="296">
        <f>SUMIF('12월'!$M$34:$M$145,연간_세부항목별지출!$C89,'12월'!$R$34:$R$145)</f>
        <v>0</v>
      </c>
      <c r="P89" s="360">
        <f t="shared" si="2"/>
        <v>0</v>
      </c>
      <c r="Q89" s="360">
        <f t="shared" si="3"/>
        <v>0</v>
      </c>
      <c r="R89" s="410" t="str">
        <f t="shared" si="8"/>
        <v/>
      </c>
    </row>
    <row r="90" spans="2:18" ht="18" customHeight="1">
      <c r="B90" s="910"/>
      <c r="C90" s="367" t="str">
        <f>IF(항목!I12="","",항목!I12)</f>
        <v/>
      </c>
      <c r="D90" s="296">
        <f>SUMIF('1월'!$M$34:$M$145,연간_세부항목별지출!$C90,'1월'!$R$34:$R$145)</f>
        <v>0</v>
      </c>
      <c r="E90" s="296">
        <f>SUMIF('2월'!$M$34:$M$145,연간_세부항목별지출!$C90,'2월'!$R$34:$R$145)</f>
        <v>0</v>
      </c>
      <c r="F90" s="296">
        <f>SUMIF('3월'!$M$34:$M$145,연간_세부항목별지출!$C90,'3월'!$R$34:$R$145)</f>
        <v>0</v>
      </c>
      <c r="G90" s="296">
        <f>SUMIF('4월'!$M$34:$M$145,연간_세부항목별지출!$C90,'4월'!$R$34:$R$145)</f>
        <v>0</v>
      </c>
      <c r="H90" s="296">
        <f>SUMIF('5월'!$M$34:$M$145,연간_세부항목별지출!$C90,'5월'!$R$34:$R$145)</f>
        <v>0</v>
      </c>
      <c r="I90" s="296">
        <f>SUMIF('6월'!$M$34:$M$145,연간_세부항목별지출!$C90,'6월'!$R$34:$R$145)</f>
        <v>0</v>
      </c>
      <c r="J90" s="296">
        <f>SUMIF('7월'!$M$34:$M$145,연간_세부항목별지출!$C90,'7월'!$R$34:$R$145)</f>
        <v>0</v>
      </c>
      <c r="K90" s="296">
        <f>SUMIF('8월'!$M$34:$M$145,연간_세부항목별지출!$C90,'8월'!$R$34:$R$145)</f>
        <v>0</v>
      </c>
      <c r="L90" s="296">
        <f>SUMIF('9월'!$M$34:$M$145,연간_세부항목별지출!$C90,'9월'!$R$34:$R$145)</f>
        <v>0</v>
      </c>
      <c r="M90" s="296">
        <f>SUMIF('10월'!$M$34:$M$145,연간_세부항목별지출!$C90,'10월'!$R$34:$R$145)</f>
        <v>0</v>
      </c>
      <c r="N90" s="296">
        <f>SUMIF('11월'!$M$34:$M$145,연간_세부항목별지출!$C90,'11월'!$R$34:$R$145)</f>
        <v>0</v>
      </c>
      <c r="O90" s="296">
        <f>SUMIF('12월'!$M$34:$M$145,연간_세부항목별지출!$C90,'12월'!$R$34:$R$145)</f>
        <v>0</v>
      </c>
      <c r="P90" s="360">
        <f t="shared" si="2"/>
        <v>0</v>
      </c>
      <c r="Q90" s="360">
        <f t="shared" si="3"/>
        <v>0</v>
      </c>
      <c r="R90" s="410" t="str">
        <f t="shared" si="8"/>
        <v/>
      </c>
    </row>
    <row r="91" spans="2:18" ht="18" customHeight="1">
      <c r="B91" s="910"/>
      <c r="C91" s="367" t="str">
        <f>IF(항목!I13="","",항목!I13)</f>
        <v/>
      </c>
      <c r="D91" s="296">
        <f>SUMIF('1월'!$M$34:$M$145,연간_세부항목별지출!$C91,'1월'!$R$34:$R$145)</f>
        <v>0</v>
      </c>
      <c r="E91" s="296">
        <f>SUMIF('2월'!$M$34:$M$145,연간_세부항목별지출!$C91,'2월'!$R$34:$R$145)</f>
        <v>0</v>
      </c>
      <c r="F91" s="296">
        <f>SUMIF('3월'!$M$34:$M$145,연간_세부항목별지출!$C91,'3월'!$R$34:$R$145)</f>
        <v>0</v>
      </c>
      <c r="G91" s="296">
        <f>SUMIF('4월'!$M$34:$M$145,연간_세부항목별지출!$C91,'4월'!$R$34:$R$145)</f>
        <v>0</v>
      </c>
      <c r="H91" s="296">
        <f>SUMIF('5월'!$M$34:$M$145,연간_세부항목별지출!$C91,'5월'!$R$34:$R$145)</f>
        <v>0</v>
      </c>
      <c r="I91" s="296">
        <f>SUMIF('6월'!$M$34:$M$145,연간_세부항목별지출!$C91,'6월'!$R$34:$R$145)</f>
        <v>0</v>
      </c>
      <c r="J91" s="296">
        <f>SUMIF('7월'!$M$34:$M$145,연간_세부항목별지출!$C91,'7월'!$R$34:$R$145)</f>
        <v>0</v>
      </c>
      <c r="K91" s="296">
        <f>SUMIF('8월'!$M$34:$M$145,연간_세부항목별지출!$C91,'8월'!$R$34:$R$145)</f>
        <v>0</v>
      </c>
      <c r="L91" s="296">
        <f>SUMIF('9월'!$M$34:$M$145,연간_세부항목별지출!$C91,'9월'!$R$34:$R$145)</f>
        <v>0</v>
      </c>
      <c r="M91" s="296">
        <f>SUMIF('10월'!$M$34:$M$145,연간_세부항목별지출!$C91,'10월'!$R$34:$R$145)</f>
        <v>0</v>
      </c>
      <c r="N91" s="296">
        <f>SUMIF('11월'!$M$34:$M$145,연간_세부항목별지출!$C91,'11월'!$R$34:$R$145)</f>
        <v>0</v>
      </c>
      <c r="O91" s="296">
        <f>SUMIF('12월'!$M$34:$M$145,연간_세부항목별지출!$C91,'12월'!$R$34:$R$145)</f>
        <v>0</v>
      </c>
      <c r="P91" s="360">
        <f t="shared" si="2"/>
        <v>0</v>
      </c>
      <c r="Q91" s="360">
        <f t="shared" si="3"/>
        <v>0</v>
      </c>
      <c r="R91" s="410" t="str">
        <f t="shared" si="8"/>
        <v/>
      </c>
    </row>
    <row r="92" spans="2:18" ht="18" customHeight="1">
      <c r="B92" s="910"/>
      <c r="C92" s="367" t="str">
        <f>IF(항목!I14="","",항목!I14)</f>
        <v/>
      </c>
      <c r="D92" s="296">
        <f>SUMIF('1월'!$M$34:$M$145,연간_세부항목별지출!$C92,'1월'!$R$34:$R$145)</f>
        <v>0</v>
      </c>
      <c r="E92" s="296">
        <f>SUMIF('2월'!$M$34:$M$145,연간_세부항목별지출!$C92,'2월'!$R$34:$R$145)</f>
        <v>0</v>
      </c>
      <c r="F92" s="296">
        <f>SUMIF('3월'!$M$34:$M$145,연간_세부항목별지출!$C92,'3월'!$R$34:$R$145)</f>
        <v>0</v>
      </c>
      <c r="G92" s="296">
        <f>SUMIF('4월'!$M$34:$M$145,연간_세부항목별지출!$C92,'4월'!$R$34:$R$145)</f>
        <v>0</v>
      </c>
      <c r="H92" s="296">
        <f>SUMIF('5월'!$M$34:$M$145,연간_세부항목별지출!$C92,'5월'!$R$34:$R$145)</f>
        <v>0</v>
      </c>
      <c r="I92" s="296">
        <f>SUMIF('6월'!$M$34:$M$145,연간_세부항목별지출!$C92,'6월'!$R$34:$R$145)</f>
        <v>0</v>
      </c>
      <c r="J92" s="296">
        <f>SUMIF('7월'!$M$34:$M$145,연간_세부항목별지출!$C92,'7월'!$R$34:$R$145)</f>
        <v>0</v>
      </c>
      <c r="K92" s="296">
        <f>SUMIF('8월'!$M$34:$M$145,연간_세부항목별지출!$C92,'8월'!$R$34:$R$145)</f>
        <v>0</v>
      </c>
      <c r="L92" s="296">
        <f>SUMIF('9월'!$M$34:$M$145,연간_세부항목별지출!$C92,'9월'!$R$34:$R$145)</f>
        <v>0</v>
      </c>
      <c r="M92" s="296">
        <f>SUMIF('10월'!$M$34:$M$145,연간_세부항목별지출!$C92,'10월'!$R$34:$R$145)</f>
        <v>0</v>
      </c>
      <c r="N92" s="296">
        <f>SUMIF('11월'!$M$34:$M$145,연간_세부항목별지출!$C92,'11월'!$R$34:$R$145)</f>
        <v>0</v>
      </c>
      <c r="O92" s="296">
        <f>SUMIF('12월'!$M$34:$M$145,연간_세부항목별지출!$C92,'12월'!$R$34:$R$145)</f>
        <v>0</v>
      </c>
      <c r="P92" s="360">
        <f t="shared" si="2"/>
        <v>0</v>
      </c>
      <c r="Q92" s="360">
        <f t="shared" si="3"/>
        <v>0</v>
      </c>
      <c r="R92" s="410" t="str">
        <f t="shared" si="8"/>
        <v/>
      </c>
    </row>
    <row r="93" spans="2:18" ht="18" customHeight="1">
      <c r="B93" s="910"/>
      <c r="C93" s="367" t="str">
        <f>IF(항목!I15="","",항목!I15)</f>
        <v/>
      </c>
      <c r="D93" s="296">
        <f>SUMIF('1월'!$M$34:$M$145,연간_세부항목별지출!$C93,'1월'!$R$34:$R$145)</f>
        <v>0</v>
      </c>
      <c r="E93" s="296">
        <f>SUMIF('2월'!$M$34:$M$145,연간_세부항목별지출!$C93,'2월'!$R$34:$R$145)</f>
        <v>0</v>
      </c>
      <c r="F93" s="296">
        <f>SUMIF('3월'!$M$34:$M$145,연간_세부항목별지출!$C93,'3월'!$R$34:$R$145)</f>
        <v>0</v>
      </c>
      <c r="G93" s="296">
        <f>SUMIF('4월'!$M$34:$M$145,연간_세부항목별지출!$C93,'4월'!$R$34:$R$145)</f>
        <v>0</v>
      </c>
      <c r="H93" s="296">
        <f>SUMIF('5월'!$M$34:$M$145,연간_세부항목별지출!$C93,'5월'!$R$34:$R$145)</f>
        <v>0</v>
      </c>
      <c r="I93" s="296">
        <f>SUMIF('6월'!$M$34:$M$145,연간_세부항목별지출!$C93,'6월'!$R$34:$R$145)</f>
        <v>0</v>
      </c>
      <c r="J93" s="296">
        <f>SUMIF('7월'!$M$34:$M$145,연간_세부항목별지출!$C93,'7월'!$R$34:$R$145)</f>
        <v>0</v>
      </c>
      <c r="K93" s="296">
        <f>SUMIF('8월'!$M$34:$M$145,연간_세부항목별지출!$C93,'8월'!$R$34:$R$145)</f>
        <v>0</v>
      </c>
      <c r="L93" s="296">
        <f>SUMIF('9월'!$M$34:$M$145,연간_세부항목별지출!$C93,'9월'!$R$34:$R$145)</f>
        <v>0</v>
      </c>
      <c r="M93" s="296">
        <f>SUMIF('10월'!$M$34:$M$145,연간_세부항목별지출!$C93,'10월'!$R$34:$R$145)</f>
        <v>0</v>
      </c>
      <c r="N93" s="296">
        <f>SUMIF('11월'!$M$34:$M$145,연간_세부항목별지출!$C93,'11월'!$R$34:$R$145)</f>
        <v>0</v>
      </c>
      <c r="O93" s="296">
        <f>SUMIF('12월'!$M$34:$M$145,연간_세부항목별지출!$C93,'12월'!$R$34:$R$145)</f>
        <v>0</v>
      </c>
      <c r="P93" s="360">
        <f t="shared" si="2"/>
        <v>0</v>
      </c>
      <c r="Q93" s="360">
        <f t="shared" si="3"/>
        <v>0</v>
      </c>
      <c r="R93" s="410" t="str">
        <f t="shared" si="8"/>
        <v/>
      </c>
    </row>
    <row r="94" spans="2:18" ht="18" customHeight="1">
      <c r="B94" s="910"/>
      <c r="C94" s="367" t="str">
        <f>IF(항목!I16="","",항목!I16)</f>
        <v/>
      </c>
      <c r="D94" s="296">
        <f>SUMIF('1월'!$M$34:$M$145,연간_세부항목별지출!$C94,'1월'!$R$34:$R$145)</f>
        <v>0</v>
      </c>
      <c r="E94" s="296">
        <f>SUMIF('2월'!$M$34:$M$145,연간_세부항목별지출!$C94,'2월'!$R$34:$R$145)</f>
        <v>0</v>
      </c>
      <c r="F94" s="296">
        <f>SUMIF('3월'!$M$34:$M$145,연간_세부항목별지출!$C94,'3월'!$R$34:$R$145)</f>
        <v>0</v>
      </c>
      <c r="G94" s="296">
        <f>SUMIF('4월'!$M$34:$M$145,연간_세부항목별지출!$C94,'4월'!$R$34:$R$145)</f>
        <v>0</v>
      </c>
      <c r="H94" s="296">
        <f>SUMIF('5월'!$M$34:$M$145,연간_세부항목별지출!$C94,'5월'!$R$34:$R$145)</f>
        <v>0</v>
      </c>
      <c r="I94" s="296">
        <f>SUMIF('6월'!$M$34:$M$145,연간_세부항목별지출!$C94,'6월'!$R$34:$R$145)</f>
        <v>0</v>
      </c>
      <c r="J94" s="296">
        <f>SUMIF('7월'!$M$34:$M$145,연간_세부항목별지출!$C94,'7월'!$R$34:$R$145)</f>
        <v>0</v>
      </c>
      <c r="K94" s="296">
        <f>SUMIF('8월'!$M$34:$M$145,연간_세부항목별지출!$C94,'8월'!$R$34:$R$145)</f>
        <v>0</v>
      </c>
      <c r="L94" s="296">
        <f>SUMIF('9월'!$M$34:$M$145,연간_세부항목별지출!$C94,'9월'!$R$34:$R$145)</f>
        <v>0</v>
      </c>
      <c r="M94" s="296">
        <f>SUMIF('10월'!$M$34:$M$145,연간_세부항목별지출!$C94,'10월'!$R$34:$R$145)</f>
        <v>0</v>
      </c>
      <c r="N94" s="296">
        <f>SUMIF('11월'!$M$34:$M$145,연간_세부항목별지출!$C94,'11월'!$R$34:$R$145)</f>
        <v>0</v>
      </c>
      <c r="O94" s="296">
        <f>SUMIF('12월'!$M$34:$M$145,연간_세부항목별지출!$C94,'12월'!$R$34:$R$145)</f>
        <v>0</v>
      </c>
      <c r="P94" s="360">
        <f t="shared" si="2"/>
        <v>0</v>
      </c>
      <c r="Q94" s="360">
        <f t="shared" si="3"/>
        <v>0</v>
      </c>
      <c r="R94" s="410" t="str">
        <f t="shared" si="8"/>
        <v/>
      </c>
    </row>
    <row r="95" spans="2:18" ht="18" customHeight="1">
      <c r="B95" s="910"/>
      <c r="C95" s="367" t="str">
        <f>IF(항목!I17="","",항목!I17)</f>
        <v/>
      </c>
      <c r="D95" s="296">
        <f>SUMIF('1월'!$M$34:$M$145,연간_세부항목별지출!$C95,'1월'!$R$34:$R$145)</f>
        <v>0</v>
      </c>
      <c r="E95" s="296">
        <f>SUMIF('2월'!$M$34:$M$145,연간_세부항목별지출!$C95,'2월'!$R$34:$R$145)</f>
        <v>0</v>
      </c>
      <c r="F95" s="296">
        <f>SUMIF('3월'!$M$34:$M$145,연간_세부항목별지출!$C95,'3월'!$R$34:$R$145)</f>
        <v>0</v>
      </c>
      <c r="G95" s="296">
        <f>SUMIF('4월'!$M$34:$M$145,연간_세부항목별지출!$C95,'4월'!$R$34:$R$145)</f>
        <v>0</v>
      </c>
      <c r="H95" s="296">
        <f>SUMIF('5월'!$M$34:$M$145,연간_세부항목별지출!$C95,'5월'!$R$34:$R$145)</f>
        <v>0</v>
      </c>
      <c r="I95" s="296">
        <f>SUMIF('6월'!$M$34:$M$145,연간_세부항목별지출!$C95,'6월'!$R$34:$R$145)</f>
        <v>0</v>
      </c>
      <c r="J95" s="296">
        <f>SUMIF('7월'!$M$34:$M$145,연간_세부항목별지출!$C95,'7월'!$R$34:$R$145)</f>
        <v>0</v>
      </c>
      <c r="K95" s="296">
        <f>SUMIF('8월'!$M$34:$M$145,연간_세부항목별지출!$C95,'8월'!$R$34:$R$145)</f>
        <v>0</v>
      </c>
      <c r="L95" s="296">
        <f>SUMIF('9월'!$M$34:$M$145,연간_세부항목별지출!$C95,'9월'!$R$34:$R$145)</f>
        <v>0</v>
      </c>
      <c r="M95" s="296">
        <f>SUMIF('10월'!$M$34:$M$145,연간_세부항목별지출!$C95,'10월'!$R$34:$R$145)</f>
        <v>0</v>
      </c>
      <c r="N95" s="296">
        <f>SUMIF('11월'!$M$34:$M$145,연간_세부항목별지출!$C95,'11월'!$R$34:$R$145)</f>
        <v>0</v>
      </c>
      <c r="O95" s="296">
        <f>SUMIF('12월'!$M$34:$M$145,연간_세부항목별지출!$C95,'12월'!$R$34:$R$145)</f>
        <v>0</v>
      </c>
      <c r="P95" s="360">
        <f t="shared" si="2"/>
        <v>0</v>
      </c>
      <c r="Q95" s="360">
        <f t="shared" si="3"/>
        <v>0</v>
      </c>
      <c r="R95" s="410" t="str">
        <f t="shared" si="8"/>
        <v/>
      </c>
    </row>
    <row r="96" spans="2:18" ht="18" customHeight="1" thickBot="1">
      <c r="B96" s="911"/>
      <c r="C96" s="368" t="str">
        <f>IF(항목!I18="","",항목!I18)</f>
        <v/>
      </c>
      <c r="D96" s="422">
        <f>SUMIF('1월'!$M$34:$M$145,연간_세부항목별지출!$C96,'1월'!$R$34:$R$145)</f>
        <v>0</v>
      </c>
      <c r="E96" s="422">
        <f>SUMIF('2월'!$M$34:$M$145,연간_세부항목별지출!$C96,'2월'!$R$34:$R$145)</f>
        <v>0</v>
      </c>
      <c r="F96" s="422">
        <f>SUMIF('3월'!$M$34:$M$145,연간_세부항목별지출!$C96,'3월'!$R$34:$R$145)</f>
        <v>0</v>
      </c>
      <c r="G96" s="422">
        <f>SUMIF('4월'!$M$34:$M$145,연간_세부항목별지출!$C96,'4월'!$R$34:$R$145)</f>
        <v>0</v>
      </c>
      <c r="H96" s="422">
        <f>SUMIF('5월'!$M$34:$M$145,연간_세부항목별지출!$C96,'5월'!$R$34:$R$145)</f>
        <v>0</v>
      </c>
      <c r="I96" s="422">
        <f>SUMIF('6월'!$M$34:$M$145,연간_세부항목별지출!$C96,'6월'!$R$34:$R$145)</f>
        <v>0</v>
      </c>
      <c r="J96" s="422">
        <f>SUMIF('7월'!$M$34:$M$145,연간_세부항목별지출!$C96,'7월'!$R$34:$R$145)</f>
        <v>0</v>
      </c>
      <c r="K96" s="422">
        <f>SUMIF('8월'!$M$34:$M$145,연간_세부항목별지출!$C96,'8월'!$R$34:$R$145)</f>
        <v>0</v>
      </c>
      <c r="L96" s="422">
        <f>SUMIF('9월'!$M$34:$M$145,연간_세부항목별지출!$C96,'9월'!$R$34:$R$145)</f>
        <v>0</v>
      </c>
      <c r="M96" s="422">
        <f>SUMIF('10월'!$M$34:$M$145,연간_세부항목별지출!$C96,'10월'!$R$34:$R$145)</f>
        <v>0</v>
      </c>
      <c r="N96" s="422">
        <f>SUMIF('11월'!$M$34:$M$145,연간_세부항목별지출!$C96,'11월'!$R$34:$R$145)</f>
        <v>0</v>
      </c>
      <c r="O96" s="422">
        <f>SUMIF('12월'!$M$34:$M$145,연간_세부항목별지출!$C96,'12월'!$R$34:$R$145)</f>
        <v>0</v>
      </c>
      <c r="P96" s="369">
        <f t="shared" si="2"/>
        <v>0</v>
      </c>
      <c r="Q96" s="369">
        <f t="shared" si="3"/>
        <v>0</v>
      </c>
      <c r="R96" s="413" t="str">
        <f t="shared" si="8"/>
        <v/>
      </c>
    </row>
    <row r="97" spans="2:18" ht="18" customHeight="1">
      <c r="B97" s="909" t="str">
        <f>항목!J3</f>
        <v>교육비</v>
      </c>
      <c r="C97" s="420" t="str">
        <f>IF(항목!J4="","",항목!J4)</f>
        <v>학교</v>
      </c>
      <c r="D97" s="301">
        <f>SUMIF('1월'!$M$34:$M$145,연간_세부항목별지출!$C97,'1월'!$R$34:$R$145)</f>
        <v>0</v>
      </c>
      <c r="E97" s="301">
        <f>SUMIF('2월'!$M$34:$M$145,연간_세부항목별지출!$C97,'2월'!$R$34:$R$145)</f>
        <v>0</v>
      </c>
      <c r="F97" s="301">
        <f>SUMIF('3월'!$M$34:$M$145,연간_세부항목별지출!$C97,'3월'!$R$34:$R$145)</f>
        <v>0</v>
      </c>
      <c r="G97" s="301">
        <f>SUMIF('4월'!$M$34:$M$145,연간_세부항목별지출!$C97,'4월'!$R$34:$R$145)</f>
        <v>0</v>
      </c>
      <c r="H97" s="301">
        <f>SUMIF('5월'!$M$34:$M$145,연간_세부항목별지출!$C97,'5월'!$R$34:$R$145)</f>
        <v>0</v>
      </c>
      <c r="I97" s="301">
        <f>SUMIF('6월'!$M$34:$M$145,연간_세부항목별지출!$C97,'6월'!$R$34:$R$145)</f>
        <v>0</v>
      </c>
      <c r="J97" s="301">
        <f>SUMIF('7월'!$M$34:$M$145,연간_세부항목별지출!$C97,'7월'!$R$34:$R$145)</f>
        <v>0</v>
      </c>
      <c r="K97" s="301">
        <f>SUMIF('8월'!$M$34:$M$145,연간_세부항목별지출!$C97,'8월'!$R$34:$R$145)</f>
        <v>0</v>
      </c>
      <c r="L97" s="301">
        <f>SUMIF('9월'!$M$34:$M$145,연간_세부항목별지출!$C97,'9월'!$R$34:$R$145)</f>
        <v>0</v>
      </c>
      <c r="M97" s="301">
        <f>SUMIF('10월'!$M$34:$M$145,연간_세부항목별지출!$C97,'10월'!$R$34:$R$145)</f>
        <v>0</v>
      </c>
      <c r="N97" s="301">
        <f>SUMIF('11월'!$M$34:$M$145,연간_세부항목별지출!$C97,'11월'!$R$34:$R$145)</f>
        <v>0</v>
      </c>
      <c r="O97" s="301">
        <f>SUMIF('12월'!$M$34:$M$145,연간_세부항목별지출!$C97,'12월'!$R$34:$R$145)</f>
        <v>0</v>
      </c>
      <c r="P97" s="423">
        <f t="shared" si="2"/>
        <v>0</v>
      </c>
      <c r="Q97" s="423">
        <f t="shared" si="3"/>
        <v>0</v>
      </c>
      <c r="R97" s="424" t="str">
        <f t="shared" si="8"/>
        <v/>
      </c>
    </row>
    <row r="98" spans="2:18" ht="18" customHeight="1">
      <c r="B98" s="910"/>
      <c r="C98" s="366" t="str">
        <f>IF(항목!J5="","",항목!J5)</f>
        <v>학원</v>
      </c>
      <c r="D98" s="296">
        <f>SUMIF('1월'!$M$34:$M$145,연간_세부항목별지출!$C98,'1월'!$R$34:$R$145)</f>
        <v>500000</v>
      </c>
      <c r="E98" s="296">
        <f>SUMIF('2월'!$M$34:$M$145,연간_세부항목별지출!$C98,'2월'!$R$34:$R$145)</f>
        <v>0</v>
      </c>
      <c r="F98" s="296">
        <f>SUMIF('3월'!$M$34:$M$145,연간_세부항목별지출!$C98,'3월'!$R$34:$R$145)</f>
        <v>0</v>
      </c>
      <c r="G98" s="296">
        <f>SUMIF('4월'!$M$34:$M$145,연간_세부항목별지출!$C98,'4월'!$R$34:$R$145)</f>
        <v>0</v>
      </c>
      <c r="H98" s="296">
        <f>SUMIF('5월'!$M$34:$M$145,연간_세부항목별지출!$C98,'5월'!$R$34:$R$145)</f>
        <v>0</v>
      </c>
      <c r="I98" s="296">
        <f>SUMIF('6월'!$M$34:$M$145,연간_세부항목별지출!$C98,'6월'!$R$34:$R$145)</f>
        <v>0</v>
      </c>
      <c r="J98" s="296">
        <f>SUMIF('7월'!$M$34:$M$145,연간_세부항목별지출!$C98,'7월'!$R$34:$R$145)</f>
        <v>0</v>
      </c>
      <c r="K98" s="296">
        <f>SUMIF('8월'!$M$34:$M$145,연간_세부항목별지출!$C98,'8월'!$R$34:$R$145)</f>
        <v>0</v>
      </c>
      <c r="L98" s="296">
        <f>SUMIF('9월'!$M$34:$M$145,연간_세부항목별지출!$C98,'9월'!$R$34:$R$145)</f>
        <v>0</v>
      </c>
      <c r="M98" s="296">
        <f>SUMIF('10월'!$M$34:$M$145,연간_세부항목별지출!$C98,'10월'!$R$34:$R$145)</f>
        <v>0</v>
      </c>
      <c r="N98" s="296">
        <f>SUMIF('11월'!$M$34:$M$145,연간_세부항목별지출!$C98,'11월'!$R$34:$R$145)</f>
        <v>0</v>
      </c>
      <c r="O98" s="296">
        <f>SUMIF('12월'!$M$34:$M$145,연간_세부항목별지출!$C98,'12월'!$R$34:$R$145)</f>
        <v>0</v>
      </c>
      <c r="P98" s="360">
        <f t="shared" si="2"/>
        <v>500000</v>
      </c>
      <c r="Q98" s="360">
        <f t="shared" si="3"/>
        <v>41666.666666666664</v>
      </c>
      <c r="R98" s="410">
        <f t="shared" si="8"/>
        <v>0.52904454555073532</v>
      </c>
    </row>
    <row r="99" spans="2:18" ht="18" customHeight="1">
      <c r="B99" s="910"/>
      <c r="C99" s="366" t="str">
        <f>IF(항목!J6="","",항목!J6)</f>
        <v>도서</v>
      </c>
      <c r="D99" s="296">
        <f>SUMIF('1월'!$M$34:$M$145,연간_세부항목별지출!$C99,'1월'!$R$34:$R$145)</f>
        <v>0</v>
      </c>
      <c r="E99" s="296">
        <f>SUMIF('2월'!$M$34:$M$145,연간_세부항목별지출!$C99,'2월'!$R$34:$R$145)</f>
        <v>0</v>
      </c>
      <c r="F99" s="296">
        <f>SUMIF('3월'!$M$34:$M$145,연간_세부항목별지출!$C99,'3월'!$R$34:$R$145)</f>
        <v>0</v>
      </c>
      <c r="G99" s="296">
        <f>SUMIF('4월'!$M$34:$M$145,연간_세부항목별지출!$C99,'4월'!$R$34:$R$145)</f>
        <v>0</v>
      </c>
      <c r="H99" s="296">
        <f>SUMIF('5월'!$M$34:$M$145,연간_세부항목별지출!$C99,'5월'!$R$34:$R$145)</f>
        <v>0</v>
      </c>
      <c r="I99" s="296">
        <f>SUMIF('6월'!$M$34:$M$145,연간_세부항목별지출!$C99,'6월'!$R$34:$R$145)</f>
        <v>0</v>
      </c>
      <c r="J99" s="296">
        <f>SUMIF('7월'!$M$34:$M$145,연간_세부항목별지출!$C99,'7월'!$R$34:$R$145)</f>
        <v>0</v>
      </c>
      <c r="K99" s="296">
        <f>SUMIF('8월'!$M$34:$M$145,연간_세부항목별지출!$C99,'8월'!$R$34:$R$145)</f>
        <v>0</v>
      </c>
      <c r="L99" s="296">
        <f>SUMIF('9월'!$M$34:$M$145,연간_세부항목별지출!$C99,'9월'!$R$34:$R$145)</f>
        <v>0</v>
      </c>
      <c r="M99" s="296">
        <f>SUMIF('10월'!$M$34:$M$145,연간_세부항목별지출!$C99,'10월'!$R$34:$R$145)</f>
        <v>0</v>
      </c>
      <c r="N99" s="296">
        <f>SUMIF('11월'!$M$34:$M$145,연간_세부항목별지출!$C99,'11월'!$R$34:$R$145)</f>
        <v>0</v>
      </c>
      <c r="O99" s="296">
        <f>SUMIF('12월'!$M$34:$M$145,연간_세부항목별지출!$C99,'12월'!$R$34:$R$145)</f>
        <v>0</v>
      </c>
      <c r="P99" s="360">
        <f t="shared" si="2"/>
        <v>0</v>
      </c>
      <c r="Q99" s="360">
        <f t="shared" si="3"/>
        <v>0</v>
      </c>
      <c r="R99" s="410" t="str">
        <f t="shared" si="8"/>
        <v/>
      </c>
    </row>
    <row r="100" spans="2:18" ht="18" customHeight="1">
      <c r="B100" s="910"/>
      <c r="C100" s="366" t="str">
        <f>IF(항목!J7="","",항목!J7)</f>
        <v>강의</v>
      </c>
      <c r="D100" s="296">
        <f>SUMIF('1월'!$M$34:$M$145,연간_세부항목별지출!$C100,'1월'!$R$34:$R$145)</f>
        <v>0</v>
      </c>
      <c r="E100" s="296">
        <f>SUMIF('2월'!$M$34:$M$145,연간_세부항목별지출!$C100,'2월'!$R$34:$R$145)</f>
        <v>0</v>
      </c>
      <c r="F100" s="296">
        <f>SUMIF('3월'!$M$34:$M$145,연간_세부항목별지출!$C100,'3월'!$R$34:$R$145)</f>
        <v>0</v>
      </c>
      <c r="G100" s="296">
        <f>SUMIF('4월'!$M$34:$M$145,연간_세부항목별지출!$C100,'4월'!$R$34:$R$145)</f>
        <v>0</v>
      </c>
      <c r="H100" s="296">
        <f>SUMIF('5월'!$M$34:$M$145,연간_세부항목별지출!$C100,'5월'!$R$34:$R$145)</f>
        <v>0</v>
      </c>
      <c r="I100" s="296">
        <f>SUMIF('6월'!$M$34:$M$145,연간_세부항목별지출!$C100,'6월'!$R$34:$R$145)</f>
        <v>0</v>
      </c>
      <c r="J100" s="296">
        <f>SUMIF('7월'!$M$34:$M$145,연간_세부항목별지출!$C100,'7월'!$R$34:$R$145)</f>
        <v>0</v>
      </c>
      <c r="K100" s="296">
        <f>SUMIF('8월'!$M$34:$M$145,연간_세부항목별지출!$C100,'8월'!$R$34:$R$145)</f>
        <v>0</v>
      </c>
      <c r="L100" s="296">
        <f>SUMIF('9월'!$M$34:$M$145,연간_세부항목별지출!$C100,'9월'!$R$34:$R$145)</f>
        <v>0</v>
      </c>
      <c r="M100" s="296">
        <f>SUMIF('10월'!$M$34:$M$145,연간_세부항목별지출!$C100,'10월'!$R$34:$R$145)</f>
        <v>0</v>
      </c>
      <c r="N100" s="296">
        <f>SUMIF('11월'!$M$34:$M$145,연간_세부항목별지출!$C100,'11월'!$R$34:$R$145)</f>
        <v>0</v>
      </c>
      <c r="O100" s="296">
        <f>SUMIF('12월'!$M$34:$M$145,연간_세부항목별지출!$C100,'12월'!$R$34:$R$145)</f>
        <v>0</v>
      </c>
      <c r="P100" s="360">
        <f t="shared" si="2"/>
        <v>0</v>
      </c>
      <c r="Q100" s="360">
        <f t="shared" si="3"/>
        <v>0</v>
      </c>
      <c r="R100" s="410" t="str">
        <f t="shared" si="8"/>
        <v/>
      </c>
    </row>
    <row r="101" spans="2:18" ht="18" customHeight="1">
      <c r="B101" s="910"/>
      <c r="C101" s="366" t="str">
        <f>IF(항목!J8="","",항목!J8)</f>
        <v>기타 교육</v>
      </c>
      <c r="D101" s="296">
        <f>SUMIF('1월'!$M$34:$M$145,연간_세부항목별지출!$C101,'1월'!$R$34:$R$145)</f>
        <v>0</v>
      </c>
      <c r="E101" s="296">
        <f>SUMIF('2월'!$M$34:$M$145,연간_세부항목별지출!$C101,'2월'!$R$34:$R$145)</f>
        <v>0</v>
      </c>
      <c r="F101" s="296">
        <f>SUMIF('3월'!$M$34:$M$145,연간_세부항목별지출!$C101,'3월'!$R$34:$R$145)</f>
        <v>0</v>
      </c>
      <c r="G101" s="296">
        <f>SUMIF('4월'!$M$34:$M$145,연간_세부항목별지출!$C101,'4월'!$R$34:$R$145)</f>
        <v>0</v>
      </c>
      <c r="H101" s="296">
        <f>SUMIF('5월'!$M$34:$M$145,연간_세부항목별지출!$C101,'5월'!$R$34:$R$145)</f>
        <v>0</v>
      </c>
      <c r="I101" s="296">
        <f>SUMIF('6월'!$M$34:$M$145,연간_세부항목별지출!$C101,'6월'!$R$34:$R$145)</f>
        <v>0</v>
      </c>
      <c r="J101" s="296">
        <f>SUMIF('7월'!$M$34:$M$145,연간_세부항목별지출!$C101,'7월'!$R$34:$R$145)</f>
        <v>0</v>
      </c>
      <c r="K101" s="296">
        <f>SUMIF('8월'!$M$34:$M$145,연간_세부항목별지출!$C101,'8월'!$R$34:$R$145)</f>
        <v>0</v>
      </c>
      <c r="L101" s="296">
        <f>SUMIF('9월'!$M$34:$M$145,연간_세부항목별지출!$C101,'9월'!$R$34:$R$145)</f>
        <v>0</v>
      </c>
      <c r="M101" s="296">
        <f>SUMIF('10월'!$M$34:$M$145,연간_세부항목별지출!$C101,'10월'!$R$34:$R$145)</f>
        <v>0</v>
      </c>
      <c r="N101" s="296">
        <f>SUMIF('11월'!$M$34:$M$145,연간_세부항목별지출!$C101,'11월'!$R$34:$R$145)</f>
        <v>0</v>
      </c>
      <c r="O101" s="296">
        <f>SUMIF('12월'!$M$34:$M$145,연간_세부항목별지출!$C101,'12월'!$R$34:$R$145)</f>
        <v>0</v>
      </c>
      <c r="P101" s="360">
        <f t="shared" si="2"/>
        <v>0</v>
      </c>
      <c r="Q101" s="360">
        <f t="shared" si="3"/>
        <v>0</v>
      </c>
      <c r="R101" s="410" t="str">
        <f t="shared" si="8"/>
        <v/>
      </c>
    </row>
    <row r="102" spans="2:18" ht="18" customHeight="1">
      <c r="B102" s="910"/>
      <c r="C102" s="366" t="str">
        <f>IF(항목!J9="","",항목!J9)</f>
        <v/>
      </c>
      <c r="D102" s="296">
        <f>SUMIF('1월'!$M$34:$M$145,연간_세부항목별지출!$C102,'1월'!$R$34:$R$145)</f>
        <v>0</v>
      </c>
      <c r="E102" s="296">
        <f>SUMIF('2월'!$M$34:$M$145,연간_세부항목별지출!$C102,'2월'!$R$34:$R$145)</f>
        <v>0</v>
      </c>
      <c r="F102" s="296">
        <f>SUMIF('3월'!$M$34:$M$145,연간_세부항목별지출!$C102,'3월'!$R$34:$R$145)</f>
        <v>0</v>
      </c>
      <c r="G102" s="296">
        <f>SUMIF('4월'!$M$34:$M$145,연간_세부항목별지출!$C102,'4월'!$R$34:$R$145)</f>
        <v>0</v>
      </c>
      <c r="H102" s="296">
        <f>SUMIF('5월'!$M$34:$M$145,연간_세부항목별지출!$C102,'5월'!$R$34:$R$145)</f>
        <v>0</v>
      </c>
      <c r="I102" s="296">
        <f>SUMIF('6월'!$M$34:$M$145,연간_세부항목별지출!$C102,'6월'!$R$34:$R$145)</f>
        <v>0</v>
      </c>
      <c r="J102" s="296">
        <f>SUMIF('7월'!$M$34:$M$145,연간_세부항목별지출!$C102,'7월'!$R$34:$R$145)</f>
        <v>0</v>
      </c>
      <c r="K102" s="296">
        <f>SUMIF('8월'!$M$34:$M$145,연간_세부항목별지출!$C102,'8월'!$R$34:$R$145)</f>
        <v>0</v>
      </c>
      <c r="L102" s="296">
        <f>SUMIF('9월'!$M$34:$M$145,연간_세부항목별지출!$C102,'9월'!$R$34:$R$145)</f>
        <v>0</v>
      </c>
      <c r="M102" s="296">
        <f>SUMIF('10월'!$M$34:$M$145,연간_세부항목별지출!$C102,'10월'!$R$34:$R$145)</f>
        <v>0</v>
      </c>
      <c r="N102" s="296">
        <f>SUMIF('11월'!$M$34:$M$145,연간_세부항목별지출!$C102,'11월'!$R$34:$R$145)</f>
        <v>0</v>
      </c>
      <c r="O102" s="296">
        <f>SUMIF('12월'!$M$34:$M$145,연간_세부항목별지출!$C102,'12월'!$R$34:$R$145)</f>
        <v>0</v>
      </c>
      <c r="P102" s="360">
        <f t="shared" si="2"/>
        <v>0</v>
      </c>
      <c r="Q102" s="360">
        <f t="shared" si="3"/>
        <v>0</v>
      </c>
      <c r="R102" s="410" t="str">
        <f t="shared" si="8"/>
        <v/>
      </c>
    </row>
    <row r="103" spans="2:18" ht="18" customHeight="1">
      <c r="B103" s="910"/>
      <c r="C103" s="366" t="str">
        <f>IF(항목!J10="","",항목!J10)</f>
        <v/>
      </c>
      <c r="D103" s="296">
        <f>SUMIF('1월'!$M$34:$M$145,연간_세부항목별지출!$C103,'1월'!$R$34:$R$145)</f>
        <v>0</v>
      </c>
      <c r="E103" s="296">
        <f>SUMIF('2월'!$M$34:$M$145,연간_세부항목별지출!$C103,'2월'!$R$34:$R$145)</f>
        <v>0</v>
      </c>
      <c r="F103" s="296">
        <f>SUMIF('3월'!$M$34:$M$145,연간_세부항목별지출!$C103,'3월'!$R$34:$R$145)</f>
        <v>0</v>
      </c>
      <c r="G103" s="296">
        <f>SUMIF('4월'!$M$34:$M$145,연간_세부항목별지출!$C103,'4월'!$R$34:$R$145)</f>
        <v>0</v>
      </c>
      <c r="H103" s="296">
        <f>SUMIF('5월'!$M$34:$M$145,연간_세부항목별지출!$C103,'5월'!$R$34:$R$145)</f>
        <v>0</v>
      </c>
      <c r="I103" s="296">
        <f>SUMIF('6월'!$M$34:$M$145,연간_세부항목별지출!$C103,'6월'!$R$34:$R$145)</f>
        <v>0</v>
      </c>
      <c r="J103" s="296">
        <f>SUMIF('7월'!$M$34:$M$145,연간_세부항목별지출!$C103,'7월'!$R$34:$R$145)</f>
        <v>0</v>
      </c>
      <c r="K103" s="296">
        <f>SUMIF('8월'!$M$34:$M$145,연간_세부항목별지출!$C103,'8월'!$R$34:$R$145)</f>
        <v>0</v>
      </c>
      <c r="L103" s="296">
        <f>SUMIF('9월'!$M$34:$M$145,연간_세부항목별지출!$C103,'9월'!$R$34:$R$145)</f>
        <v>0</v>
      </c>
      <c r="M103" s="296">
        <f>SUMIF('10월'!$M$34:$M$145,연간_세부항목별지출!$C103,'10월'!$R$34:$R$145)</f>
        <v>0</v>
      </c>
      <c r="N103" s="296">
        <f>SUMIF('11월'!$M$34:$M$145,연간_세부항목별지출!$C103,'11월'!$R$34:$R$145)</f>
        <v>0</v>
      </c>
      <c r="O103" s="296">
        <f>SUMIF('12월'!$M$34:$M$145,연간_세부항목별지출!$C103,'12월'!$R$34:$R$145)</f>
        <v>0</v>
      </c>
      <c r="P103" s="360">
        <f t="shared" si="2"/>
        <v>0</v>
      </c>
      <c r="Q103" s="360">
        <f t="shared" si="3"/>
        <v>0</v>
      </c>
      <c r="R103" s="410" t="str">
        <f t="shared" si="8"/>
        <v/>
      </c>
    </row>
    <row r="104" spans="2:18" ht="18" customHeight="1">
      <c r="B104" s="910"/>
      <c r="C104" s="366" t="str">
        <f>IF(항목!J11="","",항목!J11)</f>
        <v/>
      </c>
      <c r="D104" s="296">
        <f>SUMIF('1월'!$M$34:$M$145,연간_세부항목별지출!$C104,'1월'!$R$34:$R$145)</f>
        <v>0</v>
      </c>
      <c r="E104" s="296">
        <f>SUMIF('2월'!$M$34:$M$145,연간_세부항목별지출!$C104,'2월'!$R$34:$R$145)</f>
        <v>0</v>
      </c>
      <c r="F104" s="296">
        <f>SUMIF('3월'!$M$34:$M$145,연간_세부항목별지출!$C104,'3월'!$R$34:$R$145)</f>
        <v>0</v>
      </c>
      <c r="G104" s="296">
        <f>SUMIF('4월'!$M$34:$M$145,연간_세부항목별지출!$C104,'4월'!$R$34:$R$145)</f>
        <v>0</v>
      </c>
      <c r="H104" s="296">
        <f>SUMIF('5월'!$M$34:$M$145,연간_세부항목별지출!$C104,'5월'!$R$34:$R$145)</f>
        <v>0</v>
      </c>
      <c r="I104" s="296">
        <f>SUMIF('6월'!$M$34:$M$145,연간_세부항목별지출!$C104,'6월'!$R$34:$R$145)</f>
        <v>0</v>
      </c>
      <c r="J104" s="296">
        <f>SUMIF('7월'!$M$34:$M$145,연간_세부항목별지출!$C104,'7월'!$R$34:$R$145)</f>
        <v>0</v>
      </c>
      <c r="K104" s="296">
        <f>SUMIF('8월'!$M$34:$M$145,연간_세부항목별지출!$C104,'8월'!$R$34:$R$145)</f>
        <v>0</v>
      </c>
      <c r="L104" s="296">
        <f>SUMIF('9월'!$M$34:$M$145,연간_세부항목별지출!$C104,'9월'!$R$34:$R$145)</f>
        <v>0</v>
      </c>
      <c r="M104" s="296">
        <f>SUMIF('10월'!$M$34:$M$145,연간_세부항목별지출!$C104,'10월'!$R$34:$R$145)</f>
        <v>0</v>
      </c>
      <c r="N104" s="296">
        <f>SUMIF('11월'!$M$34:$M$145,연간_세부항목별지출!$C104,'11월'!$R$34:$R$145)</f>
        <v>0</v>
      </c>
      <c r="O104" s="296">
        <f>SUMIF('12월'!$M$34:$M$145,연간_세부항목별지출!$C104,'12월'!$R$34:$R$145)</f>
        <v>0</v>
      </c>
      <c r="P104" s="360">
        <f t="shared" si="2"/>
        <v>0</v>
      </c>
      <c r="Q104" s="360">
        <f t="shared" si="3"/>
        <v>0</v>
      </c>
      <c r="R104" s="410" t="str">
        <f t="shared" si="8"/>
        <v/>
      </c>
    </row>
    <row r="105" spans="2:18" ht="18" customHeight="1">
      <c r="B105" s="910"/>
      <c r="C105" s="366" t="str">
        <f>IF(항목!J12="","",항목!J12)</f>
        <v/>
      </c>
      <c r="D105" s="296">
        <f>SUMIF('1월'!$M$34:$M$145,연간_세부항목별지출!$C105,'1월'!$R$34:$R$145)</f>
        <v>0</v>
      </c>
      <c r="E105" s="296">
        <f>SUMIF('2월'!$M$34:$M$145,연간_세부항목별지출!$C105,'2월'!$R$34:$R$145)</f>
        <v>0</v>
      </c>
      <c r="F105" s="296">
        <f>SUMIF('3월'!$M$34:$M$145,연간_세부항목별지출!$C105,'3월'!$R$34:$R$145)</f>
        <v>0</v>
      </c>
      <c r="G105" s="296">
        <f>SUMIF('4월'!$M$34:$M$145,연간_세부항목별지출!$C105,'4월'!$R$34:$R$145)</f>
        <v>0</v>
      </c>
      <c r="H105" s="296">
        <f>SUMIF('5월'!$M$34:$M$145,연간_세부항목별지출!$C105,'5월'!$R$34:$R$145)</f>
        <v>0</v>
      </c>
      <c r="I105" s="296">
        <f>SUMIF('6월'!$M$34:$M$145,연간_세부항목별지출!$C105,'6월'!$R$34:$R$145)</f>
        <v>0</v>
      </c>
      <c r="J105" s="296">
        <f>SUMIF('7월'!$M$34:$M$145,연간_세부항목별지출!$C105,'7월'!$R$34:$R$145)</f>
        <v>0</v>
      </c>
      <c r="K105" s="296">
        <f>SUMIF('8월'!$M$34:$M$145,연간_세부항목별지출!$C105,'8월'!$R$34:$R$145)</f>
        <v>0</v>
      </c>
      <c r="L105" s="296">
        <f>SUMIF('9월'!$M$34:$M$145,연간_세부항목별지출!$C105,'9월'!$R$34:$R$145)</f>
        <v>0</v>
      </c>
      <c r="M105" s="296">
        <f>SUMIF('10월'!$M$34:$M$145,연간_세부항목별지출!$C105,'10월'!$R$34:$R$145)</f>
        <v>0</v>
      </c>
      <c r="N105" s="296">
        <f>SUMIF('11월'!$M$34:$M$145,연간_세부항목별지출!$C105,'11월'!$R$34:$R$145)</f>
        <v>0</v>
      </c>
      <c r="O105" s="296">
        <f>SUMIF('12월'!$M$34:$M$145,연간_세부항목별지출!$C105,'12월'!$R$34:$R$145)</f>
        <v>0</v>
      </c>
      <c r="P105" s="360">
        <f t="shared" si="2"/>
        <v>0</v>
      </c>
      <c r="Q105" s="360">
        <f t="shared" si="3"/>
        <v>0</v>
      </c>
      <c r="R105" s="410" t="str">
        <f t="shared" si="8"/>
        <v/>
      </c>
    </row>
    <row r="106" spans="2:18" ht="18" customHeight="1">
      <c r="B106" s="910"/>
      <c r="C106" s="366" t="str">
        <f>IF(항목!J13="","",항목!J13)</f>
        <v/>
      </c>
      <c r="D106" s="296">
        <f>SUMIF('1월'!$M$34:$M$145,연간_세부항목별지출!$C106,'1월'!$R$34:$R$145)</f>
        <v>0</v>
      </c>
      <c r="E106" s="296">
        <f>SUMIF('2월'!$M$34:$M$145,연간_세부항목별지출!$C106,'2월'!$R$34:$R$145)</f>
        <v>0</v>
      </c>
      <c r="F106" s="296">
        <f>SUMIF('3월'!$M$34:$M$145,연간_세부항목별지출!$C106,'3월'!$R$34:$R$145)</f>
        <v>0</v>
      </c>
      <c r="G106" s="296">
        <f>SUMIF('4월'!$M$34:$M$145,연간_세부항목별지출!$C106,'4월'!$R$34:$R$145)</f>
        <v>0</v>
      </c>
      <c r="H106" s="296">
        <f>SUMIF('5월'!$M$34:$M$145,연간_세부항목별지출!$C106,'5월'!$R$34:$R$145)</f>
        <v>0</v>
      </c>
      <c r="I106" s="296">
        <f>SUMIF('6월'!$M$34:$M$145,연간_세부항목별지출!$C106,'6월'!$R$34:$R$145)</f>
        <v>0</v>
      </c>
      <c r="J106" s="296">
        <f>SUMIF('7월'!$M$34:$M$145,연간_세부항목별지출!$C106,'7월'!$R$34:$R$145)</f>
        <v>0</v>
      </c>
      <c r="K106" s="296">
        <f>SUMIF('8월'!$M$34:$M$145,연간_세부항목별지출!$C106,'8월'!$R$34:$R$145)</f>
        <v>0</v>
      </c>
      <c r="L106" s="296">
        <f>SUMIF('9월'!$M$34:$M$145,연간_세부항목별지출!$C106,'9월'!$R$34:$R$145)</f>
        <v>0</v>
      </c>
      <c r="M106" s="296">
        <f>SUMIF('10월'!$M$34:$M$145,연간_세부항목별지출!$C106,'10월'!$R$34:$R$145)</f>
        <v>0</v>
      </c>
      <c r="N106" s="296">
        <f>SUMIF('11월'!$M$34:$M$145,연간_세부항목별지출!$C106,'11월'!$R$34:$R$145)</f>
        <v>0</v>
      </c>
      <c r="O106" s="296">
        <f>SUMIF('12월'!$M$34:$M$145,연간_세부항목별지출!$C106,'12월'!$R$34:$R$145)</f>
        <v>0</v>
      </c>
      <c r="P106" s="360">
        <f t="shared" si="2"/>
        <v>0</v>
      </c>
      <c r="Q106" s="360">
        <f t="shared" si="3"/>
        <v>0</v>
      </c>
      <c r="R106" s="410" t="str">
        <f t="shared" si="8"/>
        <v/>
      </c>
    </row>
    <row r="107" spans="2:18" ht="18" customHeight="1">
      <c r="B107" s="910"/>
      <c r="C107" s="366" t="str">
        <f>IF(항목!J14="","",항목!J14)</f>
        <v/>
      </c>
      <c r="D107" s="296">
        <f>SUMIF('1월'!$M$34:$M$145,연간_세부항목별지출!$C107,'1월'!$R$34:$R$145)</f>
        <v>0</v>
      </c>
      <c r="E107" s="296">
        <f>SUMIF('2월'!$M$34:$M$145,연간_세부항목별지출!$C107,'2월'!$R$34:$R$145)</f>
        <v>0</v>
      </c>
      <c r="F107" s="296">
        <f>SUMIF('3월'!$M$34:$M$145,연간_세부항목별지출!$C107,'3월'!$R$34:$R$145)</f>
        <v>0</v>
      </c>
      <c r="G107" s="296">
        <f>SUMIF('4월'!$M$34:$M$145,연간_세부항목별지출!$C107,'4월'!$R$34:$R$145)</f>
        <v>0</v>
      </c>
      <c r="H107" s="296">
        <f>SUMIF('5월'!$M$34:$M$145,연간_세부항목별지출!$C107,'5월'!$R$34:$R$145)</f>
        <v>0</v>
      </c>
      <c r="I107" s="296">
        <f>SUMIF('6월'!$M$34:$M$145,연간_세부항목별지출!$C107,'6월'!$R$34:$R$145)</f>
        <v>0</v>
      </c>
      <c r="J107" s="296">
        <f>SUMIF('7월'!$M$34:$M$145,연간_세부항목별지출!$C107,'7월'!$R$34:$R$145)</f>
        <v>0</v>
      </c>
      <c r="K107" s="296">
        <f>SUMIF('8월'!$M$34:$M$145,연간_세부항목별지출!$C107,'8월'!$R$34:$R$145)</f>
        <v>0</v>
      </c>
      <c r="L107" s="296">
        <f>SUMIF('9월'!$M$34:$M$145,연간_세부항목별지출!$C107,'9월'!$R$34:$R$145)</f>
        <v>0</v>
      </c>
      <c r="M107" s="296">
        <f>SUMIF('10월'!$M$34:$M$145,연간_세부항목별지출!$C107,'10월'!$R$34:$R$145)</f>
        <v>0</v>
      </c>
      <c r="N107" s="296">
        <f>SUMIF('11월'!$M$34:$M$145,연간_세부항목별지출!$C107,'11월'!$R$34:$R$145)</f>
        <v>0</v>
      </c>
      <c r="O107" s="296">
        <f>SUMIF('12월'!$M$34:$M$145,연간_세부항목별지출!$C107,'12월'!$R$34:$R$145)</f>
        <v>0</v>
      </c>
      <c r="P107" s="360">
        <f t="shared" si="2"/>
        <v>0</v>
      </c>
      <c r="Q107" s="360">
        <f t="shared" si="3"/>
        <v>0</v>
      </c>
      <c r="R107" s="410" t="str">
        <f t="shared" si="8"/>
        <v/>
      </c>
    </row>
    <row r="108" spans="2:18" ht="18" customHeight="1">
      <c r="B108" s="910"/>
      <c r="C108" s="366" t="str">
        <f>IF(항목!J15="","",항목!J15)</f>
        <v/>
      </c>
      <c r="D108" s="296">
        <f>SUMIF('1월'!$M$34:$M$145,연간_세부항목별지출!$C108,'1월'!$R$34:$R$145)</f>
        <v>0</v>
      </c>
      <c r="E108" s="296">
        <f>SUMIF('2월'!$M$34:$M$145,연간_세부항목별지출!$C108,'2월'!$R$34:$R$145)</f>
        <v>0</v>
      </c>
      <c r="F108" s="296">
        <f>SUMIF('3월'!$M$34:$M$145,연간_세부항목별지출!$C108,'3월'!$R$34:$R$145)</f>
        <v>0</v>
      </c>
      <c r="G108" s="296">
        <f>SUMIF('4월'!$M$34:$M$145,연간_세부항목별지출!$C108,'4월'!$R$34:$R$145)</f>
        <v>0</v>
      </c>
      <c r="H108" s="296">
        <f>SUMIF('5월'!$M$34:$M$145,연간_세부항목별지출!$C108,'5월'!$R$34:$R$145)</f>
        <v>0</v>
      </c>
      <c r="I108" s="296">
        <f>SUMIF('6월'!$M$34:$M$145,연간_세부항목별지출!$C108,'6월'!$R$34:$R$145)</f>
        <v>0</v>
      </c>
      <c r="J108" s="296">
        <f>SUMIF('7월'!$M$34:$M$145,연간_세부항목별지출!$C108,'7월'!$R$34:$R$145)</f>
        <v>0</v>
      </c>
      <c r="K108" s="296">
        <f>SUMIF('8월'!$M$34:$M$145,연간_세부항목별지출!$C108,'8월'!$R$34:$R$145)</f>
        <v>0</v>
      </c>
      <c r="L108" s="296">
        <f>SUMIF('9월'!$M$34:$M$145,연간_세부항목별지출!$C108,'9월'!$R$34:$R$145)</f>
        <v>0</v>
      </c>
      <c r="M108" s="296">
        <f>SUMIF('10월'!$M$34:$M$145,연간_세부항목별지출!$C108,'10월'!$R$34:$R$145)</f>
        <v>0</v>
      </c>
      <c r="N108" s="296">
        <f>SUMIF('11월'!$M$34:$M$145,연간_세부항목별지출!$C108,'11월'!$R$34:$R$145)</f>
        <v>0</v>
      </c>
      <c r="O108" s="296">
        <f>SUMIF('12월'!$M$34:$M$145,연간_세부항목별지출!$C108,'12월'!$R$34:$R$145)</f>
        <v>0</v>
      </c>
      <c r="P108" s="360">
        <f t="shared" si="2"/>
        <v>0</v>
      </c>
      <c r="Q108" s="360">
        <f t="shared" si="3"/>
        <v>0</v>
      </c>
      <c r="R108" s="410" t="str">
        <f t="shared" si="8"/>
        <v/>
      </c>
    </row>
    <row r="109" spans="2:18" ht="18" customHeight="1">
      <c r="B109" s="910"/>
      <c r="C109" s="366" t="str">
        <f>IF(항목!J16="","",항목!J16)</f>
        <v/>
      </c>
      <c r="D109" s="296">
        <f>SUMIF('1월'!$M$34:$M$145,연간_세부항목별지출!$C109,'1월'!$R$34:$R$145)</f>
        <v>0</v>
      </c>
      <c r="E109" s="296">
        <f>SUMIF('2월'!$M$34:$M$145,연간_세부항목별지출!$C109,'2월'!$R$34:$R$145)</f>
        <v>0</v>
      </c>
      <c r="F109" s="296">
        <f>SUMIF('3월'!$M$34:$M$145,연간_세부항목별지출!$C109,'3월'!$R$34:$R$145)</f>
        <v>0</v>
      </c>
      <c r="G109" s="296">
        <f>SUMIF('4월'!$M$34:$M$145,연간_세부항목별지출!$C109,'4월'!$R$34:$R$145)</f>
        <v>0</v>
      </c>
      <c r="H109" s="296">
        <f>SUMIF('5월'!$M$34:$M$145,연간_세부항목별지출!$C109,'5월'!$R$34:$R$145)</f>
        <v>0</v>
      </c>
      <c r="I109" s="296">
        <f>SUMIF('6월'!$M$34:$M$145,연간_세부항목별지출!$C109,'6월'!$R$34:$R$145)</f>
        <v>0</v>
      </c>
      <c r="J109" s="296">
        <f>SUMIF('7월'!$M$34:$M$145,연간_세부항목별지출!$C109,'7월'!$R$34:$R$145)</f>
        <v>0</v>
      </c>
      <c r="K109" s="296">
        <f>SUMIF('8월'!$M$34:$M$145,연간_세부항목별지출!$C109,'8월'!$R$34:$R$145)</f>
        <v>0</v>
      </c>
      <c r="L109" s="296">
        <f>SUMIF('9월'!$M$34:$M$145,연간_세부항목별지출!$C109,'9월'!$R$34:$R$145)</f>
        <v>0</v>
      </c>
      <c r="M109" s="296">
        <f>SUMIF('10월'!$M$34:$M$145,연간_세부항목별지출!$C109,'10월'!$R$34:$R$145)</f>
        <v>0</v>
      </c>
      <c r="N109" s="296">
        <f>SUMIF('11월'!$M$34:$M$145,연간_세부항목별지출!$C109,'11월'!$R$34:$R$145)</f>
        <v>0</v>
      </c>
      <c r="O109" s="296">
        <f>SUMIF('12월'!$M$34:$M$145,연간_세부항목별지출!$C109,'12월'!$R$34:$R$145)</f>
        <v>0</v>
      </c>
      <c r="P109" s="360">
        <f t="shared" si="2"/>
        <v>0</v>
      </c>
      <c r="Q109" s="360">
        <f t="shared" si="3"/>
        <v>0</v>
      </c>
      <c r="R109" s="410" t="str">
        <f t="shared" si="8"/>
        <v/>
      </c>
    </row>
    <row r="110" spans="2:18" ht="18" customHeight="1">
      <c r="B110" s="910"/>
      <c r="C110" s="366" t="str">
        <f>IF(항목!J17="","",항목!J17)</f>
        <v/>
      </c>
      <c r="D110" s="296">
        <f>SUMIF('1월'!$M$34:$M$145,연간_세부항목별지출!$C110,'1월'!$R$34:$R$145)</f>
        <v>0</v>
      </c>
      <c r="E110" s="296">
        <f>SUMIF('2월'!$M$34:$M$145,연간_세부항목별지출!$C110,'2월'!$R$34:$R$145)</f>
        <v>0</v>
      </c>
      <c r="F110" s="296">
        <f>SUMIF('3월'!$M$34:$M$145,연간_세부항목별지출!$C110,'3월'!$R$34:$R$145)</f>
        <v>0</v>
      </c>
      <c r="G110" s="296">
        <f>SUMIF('4월'!$M$34:$M$145,연간_세부항목별지출!$C110,'4월'!$R$34:$R$145)</f>
        <v>0</v>
      </c>
      <c r="H110" s="296">
        <f>SUMIF('5월'!$M$34:$M$145,연간_세부항목별지출!$C110,'5월'!$R$34:$R$145)</f>
        <v>0</v>
      </c>
      <c r="I110" s="296">
        <f>SUMIF('6월'!$M$34:$M$145,연간_세부항목별지출!$C110,'6월'!$R$34:$R$145)</f>
        <v>0</v>
      </c>
      <c r="J110" s="296">
        <f>SUMIF('7월'!$M$34:$M$145,연간_세부항목별지출!$C110,'7월'!$R$34:$R$145)</f>
        <v>0</v>
      </c>
      <c r="K110" s="296">
        <f>SUMIF('8월'!$M$34:$M$145,연간_세부항목별지출!$C110,'8월'!$R$34:$R$145)</f>
        <v>0</v>
      </c>
      <c r="L110" s="296">
        <f>SUMIF('9월'!$M$34:$M$145,연간_세부항목별지출!$C110,'9월'!$R$34:$R$145)</f>
        <v>0</v>
      </c>
      <c r="M110" s="296">
        <f>SUMIF('10월'!$M$34:$M$145,연간_세부항목별지출!$C110,'10월'!$R$34:$R$145)</f>
        <v>0</v>
      </c>
      <c r="N110" s="296">
        <f>SUMIF('11월'!$M$34:$M$145,연간_세부항목별지출!$C110,'11월'!$R$34:$R$145)</f>
        <v>0</v>
      </c>
      <c r="O110" s="296">
        <f>SUMIF('12월'!$M$34:$M$145,연간_세부항목별지출!$C110,'12월'!$R$34:$R$145)</f>
        <v>0</v>
      </c>
      <c r="P110" s="360">
        <f t="shared" si="2"/>
        <v>0</v>
      </c>
      <c r="Q110" s="360">
        <f t="shared" si="3"/>
        <v>0</v>
      </c>
      <c r="R110" s="410" t="str">
        <f t="shared" si="8"/>
        <v/>
      </c>
    </row>
    <row r="111" spans="2:18" ht="18" customHeight="1" thickBot="1">
      <c r="B111" s="911"/>
      <c r="C111" s="421" t="str">
        <f>IF(항목!J18="","",항목!J18)</f>
        <v/>
      </c>
      <c r="D111" s="422">
        <f>SUMIF('1월'!$M$34:$M$145,연간_세부항목별지출!$C111,'1월'!$R$34:$R$145)</f>
        <v>0</v>
      </c>
      <c r="E111" s="422">
        <f>SUMIF('2월'!$M$34:$M$145,연간_세부항목별지출!$C111,'2월'!$R$34:$R$145)</f>
        <v>0</v>
      </c>
      <c r="F111" s="422">
        <f>SUMIF('3월'!$M$34:$M$145,연간_세부항목별지출!$C111,'3월'!$R$34:$R$145)</f>
        <v>0</v>
      </c>
      <c r="G111" s="422">
        <f>SUMIF('4월'!$M$34:$M$145,연간_세부항목별지출!$C111,'4월'!$R$34:$R$145)</f>
        <v>0</v>
      </c>
      <c r="H111" s="422">
        <f>SUMIF('5월'!$M$34:$M$145,연간_세부항목별지출!$C111,'5월'!$R$34:$R$145)</f>
        <v>0</v>
      </c>
      <c r="I111" s="422">
        <f>SUMIF('6월'!$M$34:$M$145,연간_세부항목별지출!$C111,'6월'!$R$34:$R$145)</f>
        <v>0</v>
      </c>
      <c r="J111" s="422">
        <f>SUMIF('7월'!$M$34:$M$145,연간_세부항목별지출!$C111,'7월'!$R$34:$R$145)</f>
        <v>0</v>
      </c>
      <c r="K111" s="422">
        <f>SUMIF('8월'!$M$34:$M$145,연간_세부항목별지출!$C111,'8월'!$R$34:$R$145)</f>
        <v>0</v>
      </c>
      <c r="L111" s="422">
        <f>SUMIF('9월'!$M$34:$M$145,연간_세부항목별지출!$C111,'9월'!$R$34:$R$145)</f>
        <v>0</v>
      </c>
      <c r="M111" s="422">
        <f>SUMIF('10월'!$M$34:$M$145,연간_세부항목별지출!$C111,'10월'!$R$34:$R$145)</f>
        <v>0</v>
      </c>
      <c r="N111" s="422">
        <f>SUMIF('11월'!$M$34:$M$145,연간_세부항목별지출!$C111,'11월'!$R$34:$R$145)</f>
        <v>0</v>
      </c>
      <c r="O111" s="422">
        <f>SUMIF('12월'!$M$34:$M$145,연간_세부항목별지출!$C111,'12월'!$R$34:$R$145)</f>
        <v>0</v>
      </c>
      <c r="P111" s="369">
        <f t="shared" si="2"/>
        <v>0</v>
      </c>
      <c r="Q111" s="369">
        <f t="shared" si="3"/>
        <v>0</v>
      </c>
      <c r="R111" s="413" t="str">
        <f t="shared" si="8"/>
        <v/>
      </c>
    </row>
    <row r="112" spans="2:18" ht="18" customHeight="1">
      <c r="B112" s="909" t="str">
        <f>항목!K3</f>
        <v>문화생활비</v>
      </c>
      <c r="C112" s="420" t="str">
        <f>IF(항목!K4="","",항목!K4)</f>
        <v>영화/관람</v>
      </c>
      <c r="D112" s="301">
        <f>SUMIF('1월'!$M$34:$M$145,연간_세부항목별지출!$C112,'1월'!$R$34:$R$145)</f>
        <v>10000</v>
      </c>
      <c r="E112" s="301">
        <f>SUMIF('2월'!$M$34:$M$145,연간_세부항목별지출!$C112,'2월'!$R$34:$R$145)</f>
        <v>0</v>
      </c>
      <c r="F112" s="301">
        <f>SUMIF('3월'!$M$34:$M$145,연간_세부항목별지출!$C112,'3월'!$R$34:$R$145)</f>
        <v>0</v>
      </c>
      <c r="G112" s="301">
        <f>SUMIF('4월'!$M$34:$M$145,연간_세부항목별지출!$C112,'4월'!$R$34:$R$145)</f>
        <v>0</v>
      </c>
      <c r="H112" s="301">
        <f>SUMIF('5월'!$M$34:$M$145,연간_세부항목별지출!$C112,'5월'!$R$34:$R$145)</f>
        <v>0</v>
      </c>
      <c r="I112" s="301">
        <f>SUMIF('6월'!$M$34:$M$145,연간_세부항목별지출!$C112,'6월'!$R$34:$R$145)</f>
        <v>0</v>
      </c>
      <c r="J112" s="301">
        <f>SUMIF('7월'!$M$34:$M$145,연간_세부항목별지출!$C112,'7월'!$R$34:$R$145)</f>
        <v>0</v>
      </c>
      <c r="K112" s="301">
        <f>SUMIF('8월'!$M$34:$M$145,연간_세부항목별지출!$C112,'8월'!$R$34:$R$145)</f>
        <v>0</v>
      </c>
      <c r="L112" s="301">
        <f>SUMIF('9월'!$M$34:$M$145,연간_세부항목별지출!$C112,'9월'!$R$34:$R$145)</f>
        <v>0</v>
      </c>
      <c r="M112" s="301">
        <f>SUMIF('10월'!$M$34:$M$145,연간_세부항목별지출!$C112,'10월'!$R$34:$R$145)</f>
        <v>0</v>
      </c>
      <c r="N112" s="301">
        <f>SUMIF('11월'!$M$34:$M$145,연간_세부항목별지출!$C112,'11월'!$R$34:$R$145)</f>
        <v>0</v>
      </c>
      <c r="O112" s="301">
        <f>SUMIF('12월'!$M$34:$M$145,연간_세부항목별지출!$C112,'12월'!$R$34:$R$145)</f>
        <v>0</v>
      </c>
      <c r="P112" s="423">
        <f t="shared" si="2"/>
        <v>10000</v>
      </c>
      <c r="Q112" s="423">
        <f t="shared" si="3"/>
        <v>833.33333333333337</v>
      </c>
      <c r="R112" s="424">
        <f t="shared" si="8"/>
        <v>1.0580890911014707E-2</v>
      </c>
    </row>
    <row r="113" spans="2:18" ht="18" customHeight="1">
      <c r="B113" s="910"/>
      <c r="C113" s="367" t="str">
        <f>IF(항목!K5="","",항목!K5)</f>
        <v>여가</v>
      </c>
      <c r="D113" s="296">
        <f>SUMIF('1월'!$M$34:$M$145,연간_세부항목별지출!$C113,'1월'!$R$34:$R$145)</f>
        <v>0</v>
      </c>
      <c r="E113" s="296">
        <f>SUMIF('2월'!$M$34:$M$145,연간_세부항목별지출!$C113,'2월'!$R$34:$R$145)</f>
        <v>0</v>
      </c>
      <c r="F113" s="296">
        <f>SUMIF('3월'!$M$34:$M$145,연간_세부항목별지출!$C113,'3월'!$R$34:$R$145)</f>
        <v>0</v>
      </c>
      <c r="G113" s="296">
        <f>SUMIF('4월'!$M$34:$M$145,연간_세부항목별지출!$C113,'4월'!$R$34:$R$145)</f>
        <v>0</v>
      </c>
      <c r="H113" s="296">
        <f>SUMIF('5월'!$M$34:$M$145,연간_세부항목별지출!$C113,'5월'!$R$34:$R$145)</f>
        <v>0</v>
      </c>
      <c r="I113" s="296">
        <f>SUMIF('6월'!$M$34:$M$145,연간_세부항목별지출!$C113,'6월'!$R$34:$R$145)</f>
        <v>0</v>
      </c>
      <c r="J113" s="296">
        <f>SUMIF('7월'!$M$34:$M$145,연간_세부항목별지출!$C113,'7월'!$R$34:$R$145)</f>
        <v>0</v>
      </c>
      <c r="K113" s="296">
        <f>SUMIF('8월'!$M$34:$M$145,연간_세부항목별지출!$C113,'8월'!$R$34:$R$145)</f>
        <v>0</v>
      </c>
      <c r="L113" s="296">
        <f>SUMIF('9월'!$M$34:$M$145,연간_세부항목별지출!$C113,'9월'!$R$34:$R$145)</f>
        <v>0</v>
      </c>
      <c r="M113" s="296">
        <f>SUMIF('10월'!$M$34:$M$145,연간_세부항목별지출!$C113,'10월'!$R$34:$R$145)</f>
        <v>0</v>
      </c>
      <c r="N113" s="296">
        <f>SUMIF('11월'!$M$34:$M$145,연간_세부항목별지출!$C113,'11월'!$R$34:$R$145)</f>
        <v>0</v>
      </c>
      <c r="O113" s="296">
        <f>SUMIF('12월'!$M$34:$M$145,연간_세부항목별지출!$C113,'12월'!$R$34:$R$145)</f>
        <v>0</v>
      </c>
      <c r="P113" s="360">
        <f t="shared" si="2"/>
        <v>0</v>
      </c>
      <c r="Q113" s="360">
        <f t="shared" si="3"/>
        <v>0</v>
      </c>
      <c r="R113" s="410" t="str">
        <f t="shared" si="8"/>
        <v/>
      </c>
    </row>
    <row r="114" spans="2:18" ht="18" customHeight="1">
      <c r="B114" s="910"/>
      <c r="C114" s="367" t="str">
        <f>IF(항목!K6="","",항목!K6)</f>
        <v>여행</v>
      </c>
      <c r="D114" s="296">
        <f>SUMIF('1월'!$M$34:$M$145,연간_세부항목별지출!$C114,'1월'!$R$34:$R$145)</f>
        <v>0</v>
      </c>
      <c r="E114" s="296">
        <f>SUMIF('2월'!$M$34:$M$145,연간_세부항목별지출!$C114,'2월'!$R$34:$R$145)</f>
        <v>0</v>
      </c>
      <c r="F114" s="296">
        <f>SUMIF('3월'!$M$34:$M$145,연간_세부항목별지출!$C114,'3월'!$R$34:$R$145)</f>
        <v>0</v>
      </c>
      <c r="G114" s="296">
        <f>SUMIF('4월'!$M$34:$M$145,연간_세부항목별지출!$C114,'4월'!$R$34:$R$145)</f>
        <v>0</v>
      </c>
      <c r="H114" s="296">
        <f>SUMIF('5월'!$M$34:$M$145,연간_세부항목별지출!$C114,'5월'!$R$34:$R$145)</f>
        <v>0</v>
      </c>
      <c r="I114" s="296">
        <f>SUMIF('6월'!$M$34:$M$145,연간_세부항목별지출!$C114,'6월'!$R$34:$R$145)</f>
        <v>0</v>
      </c>
      <c r="J114" s="296">
        <f>SUMIF('7월'!$M$34:$M$145,연간_세부항목별지출!$C114,'7월'!$R$34:$R$145)</f>
        <v>0</v>
      </c>
      <c r="K114" s="296">
        <f>SUMIF('8월'!$M$34:$M$145,연간_세부항목별지출!$C114,'8월'!$R$34:$R$145)</f>
        <v>0</v>
      </c>
      <c r="L114" s="296">
        <f>SUMIF('9월'!$M$34:$M$145,연간_세부항목별지출!$C114,'9월'!$R$34:$R$145)</f>
        <v>0</v>
      </c>
      <c r="M114" s="296">
        <f>SUMIF('10월'!$M$34:$M$145,연간_세부항목별지출!$C114,'10월'!$R$34:$R$145)</f>
        <v>0</v>
      </c>
      <c r="N114" s="296">
        <f>SUMIF('11월'!$M$34:$M$145,연간_세부항목별지출!$C114,'11월'!$R$34:$R$145)</f>
        <v>0</v>
      </c>
      <c r="O114" s="296">
        <f>SUMIF('12월'!$M$34:$M$145,연간_세부항목별지출!$C114,'12월'!$R$34:$R$145)</f>
        <v>0</v>
      </c>
      <c r="P114" s="360">
        <f t="shared" si="2"/>
        <v>0</v>
      </c>
      <c r="Q114" s="360">
        <f t="shared" si="3"/>
        <v>0</v>
      </c>
      <c r="R114" s="410" t="str">
        <f t="shared" si="8"/>
        <v/>
      </c>
    </row>
    <row r="115" spans="2:18" ht="18" customHeight="1">
      <c r="B115" s="910"/>
      <c r="C115" s="367" t="str">
        <f>IF(항목!K7="","",항목!K7)</f>
        <v>OTT</v>
      </c>
      <c r="D115" s="296">
        <f>SUMIF('1월'!$M$34:$M$145,연간_세부항목별지출!$C115,'1월'!$R$34:$R$145)</f>
        <v>0</v>
      </c>
      <c r="E115" s="296">
        <f>SUMIF('2월'!$M$34:$M$145,연간_세부항목별지출!$C115,'2월'!$R$34:$R$145)</f>
        <v>0</v>
      </c>
      <c r="F115" s="296">
        <f>SUMIF('3월'!$M$34:$M$145,연간_세부항목별지출!$C115,'3월'!$R$34:$R$145)</f>
        <v>0</v>
      </c>
      <c r="G115" s="296">
        <f>SUMIF('4월'!$M$34:$M$145,연간_세부항목별지출!$C115,'4월'!$R$34:$R$145)</f>
        <v>0</v>
      </c>
      <c r="H115" s="296">
        <f>SUMIF('5월'!$M$34:$M$145,연간_세부항목별지출!$C115,'5월'!$R$34:$R$145)</f>
        <v>0</v>
      </c>
      <c r="I115" s="296">
        <f>SUMIF('6월'!$M$34:$M$145,연간_세부항목별지출!$C115,'6월'!$R$34:$R$145)</f>
        <v>0</v>
      </c>
      <c r="J115" s="296">
        <f>SUMIF('7월'!$M$34:$M$145,연간_세부항목별지출!$C115,'7월'!$R$34:$R$145)</f>
        <v>0</v>
      </c>
      <c r="K115" s="296">
        <f>SUMIF('8월'!$M$34:$M$145,연간_세부항목별지출!$C115,'8월'!$R$34:$R$145)</f>
        <v>0</v>
      </c>
      <c r="L115" s="296">
        <f>SUMIF('9월'!$M$34:$M$145,연간_세부항목별지출!$C115,'9월'!$R$34:$R$145)</f>
        <v>0</v>
      </c>
      <c r="M115" s="296">
        <f>SUMIF('10월'!$M$34:$M$145,연간_세부항목별지출!$C115,'10월'!$R$34:$R$145)</f>
        <v>0</v>
      </c>
      <c r="N115" s="296">
        <f>SUMIF('11월'!$M$34:$M$145,연간_세부항목별지출!$C115,'11월'!$R$34:$R$145)</f>
        <v>0</v>
      </c>
      <c r="O115" s="296">
        <f>SUMIF('12월'!$M$34:$M$145,연간_세부항목별지출!$C115,'12월'!$R$34:$R$145)</f>
        <v>0</v>
      </c>
      <c r="P115" s="360">
        <f t="shared" si="2"/>
        <v>0</v>
      </c>
      <c r="Q115" s="360">
        <f t="shared" si="3"/>
        <v>0</v>
      </c>
      <c r="R115" s="410" t="str">
        <f t="shared" si="8"/>
        <v/>
      </c>
    </row>
    <row r="116" spans="2:18" ht="18" customHeight="1">
      <c r="B116" s="910"/>
      <c r="C116" s="367" t="str">
        <f>IF(항목!K8="","",항목!K8)</f>
        <v>기타 문화생활</v>
      </c>
      <c r="D116" s="296">
        <f>SUMIF('1월'!$M$34:$M$145,연간_세부항목별지출!$C116,'1월'!$R$34:$R$145)</f>
        <v>0</v>
      </c>
      <c r="E116" s="296">
        <f>SUMIF('2월'!$M$34:$M$145,연간_세부항목별지출!$C116,'2월'!$R$34:$R$145)</f>
        <v>0</v>
      </c>
      <c r="F116" s="296">
        <f>SUMIF('3월'!$M$34:$M$145,연간_세부항목별지출!$C116,'3월'!$R$34:$R$145)</f>
        <v>0</v>
      </c>
      <c r="G116" s="296">
        <f>SUMIF('4월'!$M$34:$M$145,연간_세부항목별지출!$C116,'4월'!$R$34:$R$145)</f>
        <v>0</v>
      </c>
      <c r="H116" s="296">
        <f>SUMIF('5월'!$M$34:$M$145,연간_세부항목별지출!$C116,'5월'!$R$34:$R$145)</f>
        <v>0</v>
      </c>
      <c r="I116" s="296">
        <f>SUMIF('6월'!$M$34:$M$145,연간_세부항목별지출!$C116,'6월'!$R$34:$R$145)</f>
        <v>0</v>
      </c>
      <c r="J116" s="296">
        <f>SUMIF('7월'!$M$34:$M$145,연간_세부항목별지출!$C116,'7월'!$R$34:$R$145)</f>
        <v>0</v>
      </c>
      <c r="K116" s="296">
        <f>SUMIF('8월'!$M$34:$M$145,연간_세부항목별지출!$C116,'8월'!$R$34:$R$145)</f>
        <v>0</v>
      </c>
      <c r="L116" s="296">
        <f>SUMIF('9월'!$M$34:$M$145,연간_세부항목별지출!$C116,'9월'!$R$34:$R$145)</f>
        <v>0</v>
      </c>
      <c r="M116" s="296">
        <f>SUMIF('10월'!$M$34:$M$145,연간_세부항목별지출!$C116,'10월'!$R$34:$R$145)</f>
        <v>0</v>
      </c>
      <c r="N116" s="296">
        <f>SUMIF('11월'!$M$34:$M$145,연간_세부항목별지출!$C116,'11월'!$R$34:$R$145)</f>
        <v>0</v>
      </c>
      <c r="O116" s="296">
        <f>SUMIF('12월'!$M$34:$M$145,연간_세부항목별지출!$C116,'12월'!$R$34:$R$145)</f>
        <v>0</v>
      </c>
      <c r="P116" s="360">
        <f t="shared" si="2"/>
        <v>0</v>
      </c>
      <c r="Q116" s="360">
        <f t="shared" si="3"/>
        <v>0</v>
      </c>
      <c r="R116" s="410" t="str">
        <f t="shared" si="8"/>
        <v/>
      </c>
    </row>
    <row r="117" spans="2:18" ht="18" customHeight="1">
      <c r="B117" s="910"/>
      <c r="C117" s="367" t="str">
        <f>IF(항목!K9="","",항목!K9)</f>
        <v/>
      </c>
      <c r="D117" s="296">
        <f>SUMIF('1월'!$M$34:$M$145,연간_세부항목별지출!$C117,'1월'!$R$34:$R$145)</f>
        <v>0</v>
      </c>
      <c r="E117" s="296">
        <f>SUMIF('2월'!$M$34:$M$145,연간_세부항목별지출!$C117,'2월'!$R$34:$R$145)</f>
        <v>0</v>
      </c>
      <c r="F117" s="296">
        <f>SUMIF('3월'!$M$34:$M$145,연간_세부항목별지출!$C117,'3월'!$R$34:$R$145)</f>
        <v>0</v>
      </c>
      <c r="G117" s="296">
        <f>SUMIF('4월'!$M$34:$M$145,연간_세부항목별지출!$C117,'4월'!$R$34:$R$145)</f>
        <v>0</v>
      </c>
      <c r="H117" s="296">
        <f>SUMIF('5월'!$M$34:$M$145,연간_세부항목별지출!$C117,'5월'!$R$34:$R$145)</f>
        <v>0</v>
      </c>
      <c r="I117" s="296">
        <f>SUMIF('6월'!$M$34:$M$145,연간_세부항목별지출!$C117,'6월'!$R$34:$R$145)</f>
        <v>0</v>
      </c>
      <c r="J117" s="296">
        <f>SUMIF('7월'!$M$34:$M$145,연간_세부항목별지출!$C117,'7월'!$R$34:$R$145)</f>
        <v>0</v>
      </c>
      <c r="K117" s="296">
        <f>SUMIF('8월'!$M$34:$M$145,연간_세부항목별지출!$C117,'8월'!$R$34:$R$145)</f>
        <v>0</v>
      </c>
      <c r="L117" s="296">
        <f>SUMIF('9월'!$M$34:$M$145,연간_세부항목별지출!$C117,'9월'!$R$34:$R$145)</f>
        <v>0</v>
      </c>
      <c r="M117" s="296">
        <f>SUMIF('10월'!$M$34:$M$145,연간_세부항목별지출!$C117,'10월'!$R$34:$R$145)</f>
        <v>0</v>
      </c>
      <c r="N117" s="296">
        <f>SUMIF('11월'!$M$34:$M$145,연간_세부항목별지출!$C117,'11월'!$R$34:$R$145)</f>
        <v>0</v>
      </c>
      <c r="O117" s="296">
        <f>SUMIF('12월'!$M$34:$M$145,연간_세부항목별지출!$C117,'12월'!$R$34:$R$145)</f>
        <v>0</v>
      </c>
      <c r="P117" s="360">
        <f t="shared" si="2"/>
        <v>0</v>
      </c>
      <c r="Q117" s="360">
        <f t="shared" si="3"/>
        <v>0</v>
      </c>
      <c r="R117" s="410" t="str">
        <f t="shared" si="8"/>
        <v/>
      </c>
    </row>
    <row r="118" spans="2:18" ht="18" customHeight="1">
      <c r="B118" s="910"/>
      <c r="C118" s="367" t="str">
        <f>IF(항목!K10="","",항목!K10)</f>
        <v/>
      </c>
      <c r="D118" s="296">
        <f>SUMIF('1월'!$M$34:$M$145,연간_세부항목별지출!$C118,'1월'!$R$34:$R$145)</f>
        <v>0</v>
      </c>
      <c r="E118" s="296">
        <f>SUMIF('2월'!$M$34:$M$145,연간_세부항목별지출!$C118,'2월'!$R$34:$R$145)</f>
        <v>0</v>
      </c>
      <c r="F118" s="296">
        <f>SUMIF('3월'!$M$34:$M$145,연간_세부항목별지출!$C118,'3월'!$R$34:$R$145)</f>
        <v>0</v>
      </c>
      <c r="G118" s="296">
        <f>SUMIF('4월'!$M$34:$M$145,연간_세부항목별지출!$C118,'4월'!$R$34:$R$145)</f>
        <v>0</v>
      </c>
      <c r="H118" s="296">
        <f>SUMIF('5월'!$M$34:$M$145,연간_세부항목별지출!$C118,'5월'!$R$34:$R$145)</f>
        <v>0</v>
      </c>
      <c r="I118" s="296">
        <f>SUMIF('6월'!$M$34:$M$145,연간_세부항목별지출!$C118,'6월'!$R$34:$R$145)</f>
        <v>0</v>
      </c>
      <c r="J118" s="296">
        <f>SUMIF('7월'!$M$34:$M$145,연간_세부항목별지출!$C118,'7월'!$R$34:$R$145)</f>
        <v>0</v>
      </c>
      <c r="K118" s="296">
        <f>SUMIF('8월'!$M$34:$M$145,연간_세부항목별지출!$C118,'8월'!$R$34:$R$145)</f>
        <v>0</v>
      </c>
      <c r="L118" s="296">
        <f>SUMIF('9월'!$M$34:$M$145,연간_세부항목별지출!$C118,'9월'!$R$34:$R$145)</f>
        <v>0</v>
      </c>
      <c r="M118" s="296">
        <f>SUMIF('10월'!$M$34:$M$145,연간_세부항목별지출!$C118,'10월'!$R$34:$R$145)</f>
        <v>0</v>
      </c>
      <c r="N118" s="296">
        <f>SUMIF('11월'!$M$34:$M$145,연간_세부항목별지출!$C118,'11월'!$R$34:$R$145)</f>
        <v>0</v>
      </c>
      <c r="O118" s="296">
        <f>SUMIF('12월'!$M$34:$M$145,연간_세부항목별지출!$C118,'12월'!$R$34:$R$145)</f>
        <v>0</v>
      </c>
      <c r="P118" s="360">
        <f t="shared" si="2"/>
        <v>0</v>
      </c>
      <c r="Q118" s="360">
        <f t="shared" si="3"/>
        <v>0</v>
      </c>
      <c r="R118" s="410" t="str">
        <f t="shared" si="8"/>
        <v/>
      </c>
    </row>
    <row r="119" spans="2:18" ht="18" customHeight="1">
      <c r="B119" s="910"/>
      <c r="C119" s="367" t="str">
        <f>IF(항목!K11="","",항목!K11)</f>
        <v/>
      </c>
      <c r="D119" s="296">
        <f>SUMIF('1월'!$M$34:$M$145,연간_세부항목별지출!$C119,'1월'!$R$34:$R$145)</f>
        <v>0</v>
      </c>
      <c r="E119" s="296">
        <f>SUMIF('2월'!$M$34:$M$145,연간_세부항목별지출!$C119,'2월'!$R$34:$R$145)</f>
        <v>0</v>
      </c>
      <c r="F119" s="296">
        <f>SUMIF('3월'!$M$34:$M$145,연간_세부항목별지출!$C119,'3월'!$R$34:$R$145)</f>
        <v>0</v>
      </c>
      <c r="G119" s="296">
        <f>SUMIF('4월'!$M$34:$M$145,연간_세부항목별지출!$C119,'4월'!$R$34:$R$145)</f>
        <v>0</v>
      </c>
      <c r="H119" s="296">
        <f>SUMIF('5월'!$M$34:$M$145,연간_세부항목별지출!$C119,'5월'!$R$34:$R$145)</f>
        <v>0</v>
      </c>
      <c r="I119" s="296">
        <f>SUMIF('6월'!$M$34:$M$145,연간_세부항목별지출!$C119,'6월'!$R$34:$R$145)</f>
        <v>0</v>
      </c>
      <c r="J119" s="296">
        <f>SUMIF('7월'!$M$34:$M$145,연간_세부항목별지출!$C119,'7월'!$R$34:$R$145)</f>
        <v>0</v>
      </c>
      <c r="K119" s="296">
        <f>SUMIF('8월'!$M$34:$M$145,연간_세부항목별지출!$C119,'8월'!$R$34:$R$145)</f>
        <v>0</v>
      </c>
      <c r="L119" s="296">
        <f>SUMIF('9월'!$M$34:$M$145,연간_세부항목별지출!$C119,'9월'!$R$34:$R$145)</f>
        <v>0</v>
      </c>
      <c r="M119" s="296">
        <f>SUMIF('10월'!$M$34:$M$145,연간_세부항목별지출!$C119,'10월'!$R$34:$R$145)</f>
        <v>0</v>
      </c>
      <c r="N119" s="296">
        <f>SUMIF('11월'!$M$34:$M$145,연간_세부항목별지출!$C119,'11월'!$R$34:$R$145)</f>
        <v>0</v>
      </c>
      <c r="O119" s="296">
        <f>SUMIF('12월'!$M$34:$M$145,연간_세부항목별지출!$C119,'12월'!$R$34:$R$145)</f>
        <v>0</v>
      </c>
      <c r="P119" s="360">
        <f t="shared" si="2"/>
        <v>0</v>
      </c>
      <c r="Q119" s="360">
        <f t="shared" si="3"/>
        <v>0</v>
      </c>
      <c r="R119" s="410" t="str">
        <f t="shared" si="8"/>
        <v/>
      </c>
    </row>
    <row r="120" spans="2:18" ht="18" customHeight="1">
      <c r="B120" s="910"/>
      <c r="C120" s="367" t="str">
        <f>IF(항목!K12="","",항목!K12)</f>
        <v/>
      </c>
      <c r="D120" s="296">
        <f>SUMIF('1월'!$M$34:$M$145,연간_세부항목별지출!$C120,'1월'!$R$34:$R$145)</f>
        <v>0</v>
      </c>
      <c r="E120" s="296">
        <f>SUMIF('2월'!$M$34:$M$145,연간_세부항목별지출!$C120,'2월'!$R$34:$R$145)</f>
        <v>0</v>
      </c>
      <c r="F120" s="296">
        <f>SUMIF('3월'!$M$34:$M$145,연간_세부항목별지출!$C120,'3월'!$R$34:$R$145)</f>
        <v>0</v>
      </c>
      <c r="G120" s="296">
        <f>SUMIF('4월'!$M$34:$M$145,연간_세부항목별지출!$C120,'4월'!$R$34:$R$145)</f>
        <v>0</v>
      </c>
      <c r="H120" s="296">
        <f>SUMIF('5월'!$M$34:$M$145,연간_세부항목별지출!$C120,'5월'!$R$34:$R$145)</f>
        <v>0</v>
      </c>
      <c r="I120" s="296">
        <f>SUMIF('6월'!$M$34:$M$145,연간_세부항목별지출!$C120,'6월'!$R$34:$R$145)</f>
        <v>0</v>
      </c>
      <c r="J120" s="296">
        <f>SUMIF('7월'!$M$34:$M$145,연간_세부항목별지출!$C120,'7월'!$R$34:$R$145)</f>
        <v>0</v>
      </c>
      <c r="K120" s="296">
        <f>SUMIF('8월'!$M$34:$M$145,연간_세부항목별지출!$C120,'8월'!$R$34:$R$145)</f>
        <v>0</v>
      </c>
      <c r="L120" s="296">
        <f>SUMIF('9월'!$M$34:$M$145,연간_세부항목별지출!$C120,'9월'!$R$34:$R$145)</f>
        <v>0</v>
      </c>
      <c r="M120" s="296">
        <f>SUMIF('10월'!$M$34:$M$145,연간_세부항목별지출!$C120,'10월'!$R$34:$R$145)</f>
        <v>0</v>
      </c>
      <c r="N120" s="296">
        <f>SUMIF('11월'!$M$34:$M$145,연간_세부항목별지출!$C120,'11월'!$R$34:$R$145)</f>
        <v>0</v>
      </c>
      <c r="O120" s="296">
        <f>SUMIF('12월'!$M$34:$M$145,연간_세부항목별지출!$C120,'12월'!$R$34:$R$145)</f>
        <v>0</v>
      </c>
      <c r="P120" s="360">
        <f t="shared" si="2"/>
        <v>0</v>
      </c>
      <c r="Q120" s="360">
        <f t="shared" si="3"/>
        <v>0</v>
      </c>
      <c r="R120" s="410" t="str">
        <f t="shared" si="8"/>
        <v/>
      </c>
    </row>
    <row r="121" spans="2:18" ht="18" customHeight="1">
      <c r="B121" s="910"/>
      <c r="C121" s="367" t="str">
        <f>IF(항목!K13="","",항목!K13)</f>
        <v/>
      </c>
      <c r="D121" s="296">
        <f>SUMIF('1월'!$M$34:$M$145,연간_세부항목별지출!$C121,'1월'!$R$34:$R$145)</f>
        <v>0</v>
      </c>
      <c r="E121" s="296">
        <f>SUMIF('2월'!$M$34:$M$145,연간_세부항목별지출!$C121,'2월'!$R$34:$R$145)</f>
        <v>0</v>
      </c>
      <c r="F121" s="296">
        <f>SUMIF('3월'!$M$34:$M$145,연간_세부항목별지출!$C121,'3월'!$R$34:$R$145)</f>
        <v>0</v>
      </c>
      <c r="G121" s="296">
        <f>SUMIF('4월'!$M$34:$M$145,연간_세부항목별지출!$C121,'4월'!$R$34:$R$145)</f>
        <v>0</v>
      </c>
      <c r="H121" s="296">
        <f>SUMIF('5월'!$M$34:$M$145,연간_세부항목별지출!$C121,'5월'!$R$34:$R$145)</f>
        <v>0</v>
      </c>
      <c r="I121" s="296">
        <f>SUMIF('6월'!$M$34:$M$145,연간_세부항목별지출!$C121,'6월'!$R$34:$R$145)</f>
        <v>0</v>
      </c>
      <c r="J121" s="296">
        <f>SUMIF('7월'!$M$34:$M$145,연간_세부항목별지출!$C121,'7월'!$R$34:$R$145)</f>
        <v>0</v>
      </c>
      <c r="K121" s="296">
        <f>SUMIF('8월'!$M$34:$M$145,연간_세부항목별지출!$C121,'8월'!$R$34:$R$145)</f>
        <v>0</v>
      </c>
      <c r="L121" s="296">
        <f>SUMIF('9월'!$M$34:$M$145,연간_세부항목별지출!$C121,'9월'!$R$34:$R$145)</f>
        <v>0</v>
      </c>
      <c r="M121" s="296">
        <f>SUMIF('10월'!$M$34:$M$145,연간_세부항목별지출!$C121,'10월'!$R$34:$R$145)</f>
        <v>0</v>
      </c>
      <c r="N121" s="296">
        <f>SUMIF('11월'!$M$34:$M$145,연간_세부항목별지출!$C121,'11월'!$R$34:$R$145)</f>
        <v>0</v>
      </c>
      <c r="O121" s="296">
        <f>SUMIF('12월'!$M$34:$M$145,연간_세부항목별지출!$C121,'12월'!$R$34:$R$145)</f>
        <v>0</v>
      </c>
      <c r="P121" s="360">
        <f t="shared" si="2"/>
        <v>0</v>
      </c>
      <c r="Q121" s="360">
        <f t="shared" si="3"/>
        <v>0</v>
      </c>
      <c r="R121" s="410" t="str">
        <f t="shared" si="8"/>
        <v/>
      </c>
    </row>
    <row r="122" spans="2:18" ht="18" customHeight="1">
      <c r="B122" s="910"/>
      <c r="C122" s="367" t="str">
        <f>IF(항목!K14="","",항목!K14)</f>
        <v/>
      </c>
      <c r="D122" s="296">
        <f>SUMIF('1월'!$M$34:$M$145,연간_세부항목별지출!$C122,'1월'!$R$34:$R$145)</f>
        <v>0</v>
      </c>
      <c r="E122" s="296">
        <f>SUMIF('2월'!$M$34:$M$145,연간_세부항목별지출!$C122,'2월'!$R$34:$R$145)</f>
        <v>0</v>
      </c>
      <c r="F122" s="296">
        <f>SUMIF('3월'!$M$34:$M$145,연간_세부항목별지출!$C122,'3월'!$R$34:$R$145)</f>
        <v>0</v>
      </c>
      <c r="G122" s="296">
        <f>SUMIF('4월'!$M$34:$M$145,연간_세부항목별지출!$C122,'4월'!$R$34:$R$145)</f>
        <v>0</v>
      </c>
      <c r="H122" s="296">
        <f>SUMIF('5월'!$M$34:$M$145,연간_세부항목별지출!$C122,'5월'!$R$34:$R$145)</f>
        <v>0</v>
      </c>
      <c r="I122" s="296">
        <f>SUMIF('6월'!$M$34:$M$145,연간_세부항목별지출!$C122,'6월'!$R$34:$R$145)</f>
        <v>0</v>
      </c>
      <c r="J122" s="296">
        <f>SUMIF('7월'!$M$34:$M$145,연간_세부항목별지출!$C122,'7월'!$R$34:$R$145)</f>
        <v>0</v>
      </c>
      <c r="K122" s="296">
        <f>SUMIF('8월'!$M$34:$M$145,연간_세부항목별지출!$C122,'8월'!$R$34:$R$145)</f>
        <v>0</v>
      </c>
      <c r="L122" s="296">
        <f>SUMIF('9월'!$M$34:$M$145,연간_세부항목별지출!$C122,'9월'!$R$34:$R$145)</f>
        <v>0</v>
      </c>
      <c r="M122" s="296">
        <f>SUMIF('10월'!$M$34:$M$145,연간_세부항목별지출!$C122,'10월'!$R$34:$R$145)</f>
        <v>0</v>
      </c>
      <c r="N122" s="296">
        <f>SUMIF('11월'!$M$34:$M$145,연간_세부항목별지출!$C122,'11월'!$R$34:$R$145)</f>
        <v>0</v>
      </c>
      <c r="O122" s="296">
        <f>SUMIF('12월'!$M$34:$M$145,연간_세부항목별지출!$C122,'12월'!$R$34:$R$145)</f>
        <v>0</v>
      </c>
      <c r="P122" s="360">
        <f t="shared" si="2"/>
        <v>0</v>
      </c>
      <c r="Q122" s="360">
        <f t="shared" si="3"/>
        <v>0</v>
      </c>
      <c r="R122" s="410" t="str">
        <f t="shared" si="8"/>
        <v/>
      </c>
    </row>
    <row r="123" spans="2:18" ht="18" customHeight="1">
      <c r="B123" s="910"/>
      <c r="C123" s="367" t="str">
        <f>IF(항목!K15="","",항목!K15)</f>
        <v/>
      </c>
      <c r="D123" s="296">
        <f>SUMIF('1월'!$M$34:$M$145,연간_세부항목별지출!$C123,'1월'!$R$34:$R$145)</f>
        <v>0</v>
      </c>
      <c r="E123" s="296">
        <f>SUMIF('2월'!$M$34:$M$145,연간_세부항목별지출!$C123,'2월'!$R$34:$R$145)</f>
        <v>0</v>
      </c>
      <c r="F123" s="296">
        <f>SUMIF('3월'!$M$34:$M$145,연간_세부항목별지출!$C123,'3월'!$R$34:$R$145)</f>
        <v>0</v>
      </c>
      <c r="G123" s="296">
        <f>SUMIF('4월'!$M$34:$M$145,연간_세부항목별지출!$C123,'4월'!$R$34:$R$145)</f>
        <v>0</v>
      </c>
      <c r="H123" s="296">
        <f>SUMIF('5월'!$M$34:$M$145,연간_세부항목별지출!$C123,'5월'!$R$34:$R$145)</f>
        <v>0</v>
      </c>
      <c r="I123" s="296">
        <f>SUMIF('6월'!$M$34:$M$145,연간_세부항목별지출!$C123,'6월'!$R$34:$R$145)</f>
        <v>0</v>
      </c>
      <c r="J123" s="296">
        <f>SUMIF('7월'!$M$34:$M$145,연간_세부항목별지출!$C123,'7월'!$R$34:$R$145)</f>
        <v>0</v>
      </c>
      <c r="K123" s="296">
        <f>SUMIF('8월'!$M$34:$M$145,연간_세부항목별지출!$C123,'8월'!$R$34:$R$145)</f>
        <v>0</v>
      </c>
      <c r="L123" s="296">
        <f>SUMIF('9월'!$M$34:$M$145,연간_세부항목별지출!$C123,'9월'!$R$34:$R$145)</f>
        <v>0</v>
      </c>
      <c r="M123" s="296">
        <f>SUMIF('10월'!$M$34:$M$145,연간_세부항목별지출!$C123,'10월'!$R$34:$R$145)</f>
        <v>0</v>
      </c>
      <c r="N123" s="296">
        <f>SUMIF('11월'!$M$34:$M$145,연간_세부항목별지출!$C123,'11월'!$R$34:$R$145)</f>
        <v>0</v>
      </c>
      <c r="O123" s="296">
        <f>SUMIF('12월'!$M$34:$M$145,연간_세부항목별지출!$C123,'12월'!$R$34:$R$145)</f>
        <v>0</v>
      </c>
      <c r="P123" s="360">
        <f t="shared" si="2"/>
        <v>0</v>
      </c>
      <c r="Q123" s="360">
        <f t="shared" si="3"/>
        <v>0</v>
      </c>
      <c r="R123" s="410" t="str">
        <f t="shared" si="8"/>
        <v/>
      </c>
    </row>
    <row r="124" spans="2:18" ht="18" customHeight="1">
      <c r="B124" s="910"/>
      <c r="C124" s="367" t="str">
        <f>IF(항목!K16="","",항목!K16)</f>
        <v/>
      </c>
      <c r="D124" s="296">
        <f>SUMIF('1월'!$M$34:$M$145,연간_세부항목별지출!$C124,'1월'!$R$34:$R$145)</f>
        <v>0</v>
      </c>
      <c r="E124" s="296">
        <f>SUMIF('2월'!$M$34:$M$145,연간_세부항목별지출!$C124,'2월'!$R$34:$R$145)</f>
        <v>0</v>
      </c>
      <c r="F124" s="296">
        <f>SUMIF('3월'!$M$34:$M$145,연간_세부항목별지출!$C124,'3월'!$R$34:$R$145)</f>
        <v>0</v>
      </c>
      <c r="G124" s="296">
        <f>SUMIF('4월'!$M$34:$M$145,연간_세부항목별지출!$C124,'4월'!$R$34:$R$145)</f>
        <v>0</v>
      </c>
      <c r="H124" s="296">
        <f>SUMIF('5월'!$M$34:$M$145,연간_세부항목별지출!$C124,'5월'!$R$34:$R$145)</f>
        <v>0</v>
      </c>
      <c r="I124" s="296">
        <f>SUMIF('6월'!$M$34:$M$145,연간_세부항목별지출!$C124,'6월'!$R$34:$R$145)</f>
        <v>0</v>
      </c>
      <c r="J124" s="296">
        <f>SUMIF('7월'!$M$34:$M$145,연간_세부항목별지출!$C124,'7월'!$R$34:$R$145)</f>
        <v>0</v>
      </c>
      <c r="K124" s="296">
        <f>SUMIF('8월'!$M$34:$M$145,연간_세부항목별지출!$C124,'8월'!$R$34:$R$145)</f>
        <v>0</v>
      </c>
      <c r="L124" s="296">
        <f>SUMIF('9월'!$M$34:$M$145,연간_세부항목별지출!$C124,'9월'!$R$34:$R$145)</f>
        <v>0</v>
      </c>
      <c r="M124" s="296">
        <f>SUMIF('10월'!$M$34:$M$145,연간_세부항목별지출!$C124,'10월'!$R$34:$R$145)</f>
        <v>0</v>
      </c>
      <c r="N124" s="296">
        <f>SUMIF('11월'!$M$34:$M$145,연간_세부항목별지출!$C124,'11월'!$R$34:$R$145)</f>
        <v>0</v>
      </c>
      <c r="O124" s="296">
        <f>SUMIF('12월'!$M$34:$M$145,연간_세부항목별지출!$C124,'12월'!$R$34:$R$145)</f>
        <v>0</v>
      </c>
      <c r="P124" s="360">
        <f t="shared" si="2"/>
        <v>0</v>
      </c>
      <c r="Q124" s="360">
        <f t="shared" si="3"/>
        <v>0</v>
      </c>
      <c r="R124" s="410" t="str">
        <f t="shared" si="8"/>
        <v/>
      </c>
    </row>
    <row r="125" spans="2:18" ht="18" customHeight="1">
      <c r="B125" s="910"/>
      <c r="C125" s="367" t="str">
        <f>IF(항목!K17="","",항목!K17)</f>
        <v/>
      </c>
      <c r="D125" s="296">
        <f>SUMIF('1월'!$M$34:$M$145,연간_세부항목별지출!$C125,'1월'!$R$34:$R$145)</f>
        <v>0</v>
      </c>
      <c r="E125" s="296">
        <f>SUMIF('2월'!$M$34:$M$145,연간_세부항목별지출!$C125,'2월'!$R$34:$R$145)</f>
        <v>0</v>
      </c>
      <c r="F125" s="296">
        <f>SUMIF('3월'!$M$34:$M$145,연간_세부항목별지출!$C125,'3월'!$R$34:$R$145)</f>
        <v>0</v>
      </c>
      <c r="G125" s="296">
        <f>SUMIF('4월'!$M$34:$M$145,연간_세부항목별지출!$C125,'4월'!$R$34:$R$145)</f>
        <v>0</v>
      </c>
      <c r="H125" s="296">
        <f>SUMIF('5월'!$M$34:$M$145,연간_세부항목별지출!$C125,'5월'!$R$34:$R$145)</f>
        <v>0</v>
      </c>
      <c r="I125" s="296">
        <f>SUMIF('6월'!$M$34:$M$145,연간_세부항목별지출!$C125,'6월'!$R$34:$R$145)</f>
        <v>0</v>
      </c>
      <c r="J125" s="296">
        <f>SUMIF('7월'!$M$34:$M$145,연간_세부항목별지출!$C125,'7월'!$R$34:$R$145)</f>
        <v>0</v>
      </c>
      <c r="K125" s="296">
        <f>SUMIF('8월'!$M$34:$M$145,연간_세부항목별지출!$C125,'8월'!$R$34:$R$145)</f>
        <v>0</v>
      </c>
      <c r="L125" s="296">
        <f>SUMIF('9월'!$M$34:$M$145,연간_세부항목별지출!$C125,'9월'!$R$34:$R$145)</f>
        <v>0</v>
      </c>
      <c r="M125" s="296">
        <f>SUMIF('10월'!$M$34:$M$145,연간_세부항목별지출!$C125,'10월'!$R$34:$R$145)</f>
        <v>0</v>
      </c>
      <c r="N125" s="296">
        <f>SUMIF('11월'!$M$34:$M$145,연간_세부항목별지출!$C125,'11월'!$R$34:$R$145)</f>
        <v>0</v>
      </c>
      <c r="O125" s="296">
        <f>SUMIF('12월'!$M$34:$M$145,연간_세부항목별지출!$C125,'12월'!$R$34:$R$145)</f>
        <v>0</v>
      </c>
      <c r="P125" s="360">
        <f t="shared" si="2"/>
        <v>0</v>
      </c>
      <c r="Q125" s="360">
        <f t="shared" si="3"/>
        <v>0</v>
      </c>
      <c r="R125" s="410" t="str">
        <f t="shared" si="8"/>
        <v/>
      </c>
    </row>
    <row r="126" spans="2:18" ht="18" customHeight="1" thickBot="1">
      <c r="B126" s="911"/>
      <c r="C126" s="368" t="str">
        <f>IF(항목!K18="","",항목!K18)</f>
        <v/>
      </c>
      <c r="D126" s="422">
        <f>SUMIF('1월'!$M$34:$M$145,연간_세부항목별지출!$C126,'1월'!$R$34:$R$145)</f>
        <v>0</v>
      </c>
      <c r="E126" s="422">
        <f>SUMIF('2월'!$M$34:$M$145,연간_세부항목별지출!$C126,'2월'!$R$34:$R$145)</f>
        <v>0</v>
      </c>
      <c r="F126" s="422">
        <f>SUMIF('3월'!$M$34:$M$145,연간_세부항목별지출!$C126,'3월'!$R$34:$R$145)</f>
        <v>0</v>
      </c>
      <c r="G126" s="422">
        <f>SUMIF('4월'!$M$34:$M$145,연간_세부항목별지출!$C126,'4월'!$R$34:$R$145)</f>
        <v>0</v>
      </c>
      <c r="H126" s="422">
        <f>SUMIF('5월'!$M$34:$M$145,연간_세부항목별지출!$C126,'5월'!$R$34:$R$145)</f>
        <v>0</v>
      </c>
      <c r="I126" s="422">
        <f>SUMIF('6월'!$M$34:$M$145,연간_세부항목별지출!$C126,'6월'!$R$34:$R$145)</f>
        <v>0</v>
      </c>
      <c r="J126" s="422">
        <f>SUMIF('7월'!$M$34:$M$145,연간_세부항목별지출!$C126,'7월'!$R$34:$R$145)</f>
        <v>0</v>
      </c>
      <c r="K126" s="422">
        <f>SUMIF('8월'!$M$34:$M$145,연간_세부항목별지출!$C126,'8월'!$R$34:$R$145)</f>
        <v>0</v>
      </c>
      <c r="L126" s="422">
        <f>SUMIF('9월'!$M$34:$M$145,연간_세부항목별지출!$C126,'9월'!$R$34:$R$145)</f>
        <v>0</v>
      </c>
      <c r="M126" s="422">
        <f>SUMIF('10월'!$M$34:$M$145,연간_세부항목별지출!$C126,'10월'!$R$34:$R$145)</f>
        <v>0</v>
      </c>
      <c r="N126" s="422">
        <f>SUMIF('11월'!$M$34:$M$145,연간_세부항목별지출!$C126,'11월'!$R$34:$R$145)</f>
        <v>0</v>
      </c>
      <c r="O126" s="422">
        <f>SUMIF('12월'!$M$34:$M$145,연간_세부항목별지출!$C126,'12월'!$R$34:$R$145)</f>
        <v>0</v>
      </c>
      <c r="P126" s="369">
        <f t="shared" si="2"/>
        <v>0</v>
      </c>
      <c r="Q126" s="369">
        <f t="shared" si="3"/>
        <v>0</v>
      </c>
      <c r="R126" s="413" t="str">
        <f t="shared" si="8"/>
        <v/>
      </c>
    </row>
    <row r="127" spans="2:18" ht="18" customHeight="1">
      <c r="B127" s="909" t="str">
        <f>항목!L3</f>
        <v>의료비</v>
      </c>
      <c r="C127" s="420" t="str">
        <f>IF(항목!L4="","",항목!L4)</f>
        <v>병원</v>
      </c>
      <c r="D127" s="301">
        <f>SUMIF('1월'!$M$34:$M$145,연간_세부항목별지출!$C127,'1월'!$R$34:$R$145)</f>
        <v>0</v>
      </c>
      <c r="E127" s="301">
        <f>SUMIF('2월'!$M$34:$M$145,연간_세부항목별지출!$C127,'2월'!$R$34:$R$145)</f>
        <v>0</v>
      </c>
      <c r="F127" s="301">
        <f>SUMIF('3월'!$M$34:$M$145,연간_세부항목별지출!$C127,'3월'!$R$34:$R$145)</f>
        <v>0</v>
      </c>
      <c r="G127" s="301">
        <f>SUMIF('4월'!$M$34:$M$145,연간_세부항목별지출!$C127,'4월'!$R$34:$R$145)</f>
        <v>0</v>
      </c>
      <c r="H127" s="301">
        <f>SUMIF('5월'!$M$34:$M$145,연간_세부항목별지출!$C127,'5월'!$R$34:$R$145)</f>
        <v>0</v>
      </c>
      <c r="I127" s="301">
        <f>SUMIF('6월'!$M$34:$M$145,연간_세부항목별지출!$C127,'6월'!$R$34:$R$145)</f>
        <v>0</v>
      </c>
      <c r="J127" s="301">
        <f>SUMIF('7월'!$M$34:$M$145,연간_세부항목별지출!$C127,'7월'!$R$34:$R$145)</f>
        <v>0</v>
      </c>
      <c r="K127" s="301">
        <f>SUMIF('8월'!$M$34:$M$145,연간_세부항목별지출!$C127,'8월'!$R$34:$R$145)</f>
        <v>0</v>
      </c>
      <c r="L127" s="301">
        <f>SUMIF('9월'!$M$34:$M$145,연간_세부항목별지출!$C127,'9월'!$R$34:$R$145)</f>
        <v>0</v>
      </c>
      <c r="M127" s="301">
        <f>SUMIF('10월'!$M$34:$M$145,연간_세부항목별지출!$C127,'10월'!$R$34:$R$145)</f>
        <v>0</v>
      </c>
      <c r="N127" s="301">
        <f>SUMIF('11월'!$M$34:$M$145,연간_세부항목별지출!$C127,'11월'!$R$34:$R$145)</f>
        <v>0</v>
      </c>
      <c r="O127" s="301">
        <f>SUMIF('12월'!$M$34:$M$145,연간_세부항목별지출!$C127,'12월'!$R$34:$R$145)</f>
        <v>0</v>
      </c>
      <c r="P127" s="423">
        <f t="shared" si="2"/>
        <v>0</v>
      </c>
      <c r="Q127" s="423">
        <f t="shared" si="3"/>
        <v>0</v>
      </c>
      <c r="R127" s="424" t="str">
        <f t="shared" si="8"/>
        <v/>
      </c>
    </row>
    <row r="128" spans="2:18" ht="18" customHeight="1">
      <c r="B128" s="910"/>
      <c r="C128" s="366" t="str">
        <f>IF(항목!L5="","",항목!L5)</f>
        <v>의약품</v>
      </c>
      <c r="D128" s="296">
        <f>SUMIF('1월'!$M$34:$M$145,연간_세부항목별지출!$C128,'1월'!$R$34:$R$145)</f>
        <v>0</v>
      </c>
      <c r="E128" s="296">
        <f>SUMIF('2월'!$M$34:$M$145,연간_세부항목별지출!$C128,'2월'!$R$34:$R$145)</f>
        <v>0</v>
      </c>
      <c r="F128" s="296">
        <f>SUMIF('3월'!$M$34:$M$145,연간_세부항목별지출!$C128,'3월'!$R$34:$R$145)</f>
        <v>0</v>
      </c>
      <c r="G128" s="296">
        <f>SUMIF('4월'!$M$34:$M$145,연간_세부항목별지출!$C128,'4월'!$R$34:$R$145)</f>
        <v>0</v>
      </c>
      <c r="H128" s="296">
        <f>SUMIF('5월'!$M$34:$M$145,연간_세부항목별지출!$C128,'5월'!$R$34:$R$145)</f>
        <v>0</v>
      </c>
      <c r="I128" s="296">
        <f>SUMIF('6월'!$M$34:$M$145,연간_세부항목별지출!$C128,'6월'!$R$34:$R$145)</f>
        <v>0</v>
      </c>
      <c r="J128" s="296">
        <f>SUMIF('7월'!$M$34:$M$145,연간_세부항목별지출!$C128,'7월'!$R$34:$R$145)</f>
        <v>0</v>
      </c>
      <c r="K128" s="296">
        <f>SUMIF('8월'!$M$34:$M$145,연간_세부항목별지출!$C128,'8월'!$R$34:$R$145)</f>
        <v>0</v>
      </c>
      <c r="L128" s="296">
        <f>SUMIF('9월'!$M$34:$M$145,연간_세부항목별지출!$C128,'9월'!$R$34:$R$145)</f>
        <v>0</v>
      </c>
      <c r="M128" s="296">
        <f>SUMIF('10월'!$M$34:$M$145,연간_세부항목별지출!$C128,'10월'!$R$34:$R$145)</f>
        <v>0</v>
      </c>
      <c r="N128" s="296">
        <f>SUMIF('11월'!$M$34:$M$145,연간_세부항목별지출!$C128,'11월'!$R$34:$R$145)</f>
        <v>0</v>
      </c>
      <c r="O128" s="296">
        <f>SUMIF('12월'!$M$34:$M$145,연간_세부항목별지출!$C128,'12월'!$R$34:$R$145)</f>
        <v>0</v>
      </c>
      <c r="P128" s="360">
        <f t="shared" si="2"/>
        <v>0</v>
      </c>
      <c r="Q128" s="360">
        <f t="shared" si="3"/>
        <v>0</v>
      </c>
      <c r="R128" s="410" t="str">
        <f t="shared" si="8"/>
        <v/>
      </c>
    </row>
    <row r="129" spans="2:18" ht="18" customHeight="1">
      <c r="B129" s="910"/>
      <c r="C129" s="366" t="str">
        <f>IF(항목!L6="","",항목!L6)</f>
        <v>영양제</v>
      </c>
      <c r="D129" s="296">
        <f>SUMIF('1월'!$M$34:$M$145,연간_세부항목별지출!$C129,'1월'!$R$34:$R$145)</f>
        <v>0</v>
      </c>
      <c r="E129" s="296">
        <f>SUMIF('2월'!$M$34:$M$145,연간_세부항목별지출!$C129,'2월'!$R$34:$R$145)</f>
        <v>0</v>
      </c>
      <c r="F129" s="296">
        <f>SUMIF('3월'!$M$34:$M$145,연간_세부항목별지출!$C129,'3월'!$R$34:$R$145)</f>
        <v>0</v>
      </c>
      <c r="G129" s="296">
        <f>SUMIF('4월'!$M$34:$M$145,연간_세부항목별지출!$C129,'4월'!$R$34:$R$145)</f>
        <v>0</v>
      </c>
      <c r="H129" s="296">
        <f>SUMIF('5월'!$M$34:$M$145,연간_세부항목별지출!$C129,'5월'!$R$34:$R$145)</f>
        <v>0</v>
      </c>
      <c r="I129" s="296">
        <f>SUMIF('6월'!$M$34:$M$145,연간_세부항목별지출!$C129,'6월'!$R$34:$R$145)</f>
        <v>0</v>
      </c>
      <c r="J129" s="296">
        <f>SUMIF('7월'!$M$34:$M$145,연간_세부항목별지출!$C129,'7월'!$R$34:$R$145)</f>
        <v>0</v>
      </c>
      <c r="K129" s="296">
        <f>SUMIF('8월'!$M$34:$M$145,연간_세부항목별지출!$C129,'8월'!$R$34:$R$145)</f>
        <v>0</v>
      </c>
      <c r="L129" s="296">
        <f>SUMIF('9월'!$M$34:$M$145,연간_세부항목별지출!$C129,'9월'!$R$34:$R$145)</f>
        <v>0</v>
      </c>
      <c r="M129" s="296">
        <f>SUMIF('10월'!$M$34:$M$145,연간_세부항목별지출!$C129,'10월'!$R$34:$R$145)</f>
        <v>0</v>
      </c>
      <c r="N129" s="296">
        <f>SUMIF('11월'!$M$34:$M$145,연간_세부항목별지출!$C129,'11월'!$R$34:$R$145)</f>
        <v>0</v>
      </c>
      <c r="O129" s="296">
        <f>SUMIF('12월'!$M$34:$M$145,연간_세부항목별지출!$C129,'12월'!$R$34:$R$145)</f>
        <v>0</v>
      </c>
      <c r="P129" s="360">
        <f t="shared" si="2"/>
        <v>0</v>
      </c>
      <c r="Q129" s="360">
        <f t="shared" si="3"/>
        <v>0</v>
      </c>
      <c r="R129" s="410" t="str">
        <f t="shared" si="8"/>
        <v/>
      </c>
    </row>
    <row r="130" spans="2:18" ht="18" customHeight="1">
      <c r="B130" s="910"/>
      <c r="C130" s="366" t="str">
        <f>IF(항목!L7="","",항목!L7)</f>
        <v>보험료</v>
      </c>
      <c r="D130" s="296">
        <f>SUMIF('1월'!$M$34:$M$145,연간_세부항목별지출!$C130,'1월'!$R$34:$R$145)</f>
        <v>12000</v>
      </c>
      <c r="E130" s="296">
        <f>SUMIF('2월'!$M$34:$M$145,연간_세부항목별지출!$C130,'2월'!$R$34:$R$145)</f>
        <v>0</v>
      </c>
      <c r="F130" s="296">
        <f>SUMIF('3월'!$M$34:$M$145,연간_세부항목별지출!$C130,'3월'!$R$34:$R$145)</f>
        <v>0</v>
      </c>
      <c r="G130" s="296">
        <f>SUMIF('4월'!$M$34:$M$145,연간_세부항목별지출!$C130,'4월'!$R$34:$R$145)</f>
        <v>0</v>
      </c>
      <c r="H130" s="296">
        <f>SUMIF('5월'!$M$34:$M$145,연간_세부항목별지출!$C130,'5월'!$R$34:$R$145)</f>
        <v>0</v>
      </c>
      <c r="I130" s="296">
        <f>SUMIF('6월'!$M$34:$M$145,연간_세부항목별지출!$C130,'6월'!$R$34:$R$145)</f>
        <v>0</v>
      </c>
      <c r="J130" s="296">
        <f>SUMIF('7월'!$M$34:$M$145,연간_세부항목별지출!$C130,'7월'!$R$34:$R$145)</f>
        <v>0</v>
      </c>
      <c r="K130" s="296">
        <f>SUMIF('8월'!$M$34:$M$145,연간_세부항목별지출!$C130,'8월'!$R$34:$R$145)</f>
        <v>0</v>
      </c>
      <c r="L130" s="296">
        <f>SUMIF('9월'!$M$34:$M$145,연간_세부항목별지출!$C130,'9월'!$R$34:$R$145)</f>
        <v>0</v>
      </c>
      <c r="M130" s="296">
        <f>SUMIF('10월'!$M$34:$M$145,연간_세부항목별지출!$C130,'10월'!$R$34:$R$145)</f>
        <v>0</v>
      </c>
      <c r="N130" s="296">
        <f>SUMIF('11월'!$M$34:$M$145,연간_세부항목별지출!$C130,'11월'!$R$34:$R$145)</f>
        <v>0</v>
      </c>
      <c r="O130" s="296">
        <f>SUMIF('12월'!$M$34:$M$145,연간_세부항목별지출!$C130,'12월'!$R$34:$R$145)</f>
        <v>0</v>
      </c>
      <c r="P130" s="360">
        <f t="shared" si="2"/>
        <v>12000</v>
      </c>
      <c r="Q130" s="360">
        <f t="shared" si="3"/>
        <v>1000</v>
      </c>
      <c r="R130" s="410">
        <f t="shared" si="8"/>
        <v>1.2697069093217649E-2</v>
      </c>
    </row>
    <row r="131" spans="2:18" ht="18" customHeight="1">
      <c r="B131" s="910"/>
      <c r="C131" s="366" t="str">
        <f>IF(항목!L8="","",항목!L8)</f>
        <v>기타 의료비</v>
      </c>
      <c r="D131" s="296">
        <f>SUMIF('1월'!$M$34:$M$145,연간_세부항목별지출!$C131,'1월'!$R$34:$R$145)</f>
        <v>0</v>
      </c>
      <c r="E131" s="296">
        <f>SUMIF('2월'!$M$34:$M$145,연간_세부항목별지출!$C131,'2월'!$R$34:$R$145)</f>
        <v>0</v>
      </c>
      <c r="F131" s="296">
        <f>SUMIF('3월'!$M$34:$M$145,연간_세부항목별지출!$C131,'3월'!$R$34:$R$145)</f>
        <v>0</v>
      </c>
      <c r="G131" s="296">
        <f>SUMIF('4월'!$M$34:$M$145,연간_세부항목별지출!$C131,'4월'!$R$34:$R$145)</f>
        <v>0</v>
      </c>
      <c r="H131" s="296">
        <f>SUMIF('5월'!$M$34:$M$145,연간_세부항목별지출!$C131,'5월'!$R$34:$R$145)</f>
        <v>0</v>
      </c>
      <c r="I131" s="296">
        <f>SUMIF('6월'!$M$34:$M$145,연간_세부항목별지출!$C131,'6월'!$R$34:$R$145)</f>
        <v>0</v>
      </c>
      <c r="J131" s="296">
        <f>SUMIF('7월'!$M$34:$M$145,연간_세부항목별지출!$C131,'7월'!$R$34:$R$145)</f>
        <v>0</v>
      </c>
      <c r="K131" s="296">
        <f>SUMIF('8월'!$M$34:$M$145,연간_세부항목별지출!$C131,'8월'!$R$34:$R$145)</f>
        <v>0</v>
      </c>
      <c r="L131" s="296">
        <f>SUMIF('9월'!$M$34:$M$145,연간_세부항목별지출!$C131,'9월'!$R$34:$R$145)</f>
        <v>0</v>
      </c>
      <c r="M131" s="296">
        <f>SUMIF('10월'!$M$34:$M$145,연간_세부항목별지출!$C131,'10월'!$R$34:$R$145)</f>
        <v>0</v>
      </c>
      <c r="N131" s="296">
        <f>SUMIF('11월'!$M$34:$M$145,연간_세부항목별지출!$C131,'11월'!$R$34:$R$145)</f>
        <v>0</v>
      </c>
      <c r="O131" s="296">
        <f>SUMIF('12월'!$M$34:$M$145,연간_세부항목별지출!$C131,'12월'!$R$34:$R$145)</f>
        <v>0</v>
      </c>
      <c r="P131" s="360">
        <f t="shared" si="2"/>
        <v>0</v>
      </c>
      <c r="Q131" s="360">
        <f t="shared" si="3"/>
        <v>0</v>
      </c>
      <c r="R131" s="410" t="str">
        <f t="shared" si="8"/>
        <v/>
      </c>
    </row>
    <row r="132" spans="2:18" ht="18" customHeight="1">
      <c r="B132" s="910"/>
      <c r="C132" s="366" t="str">
        <f>IF(항목!L9="","",항목!L9)</f>
        <v/>
      </c>
      <c r="D132" s="296">
        <f>SUMIF('1월'!$M$34:$M$145,연간_세부항목별지출!$C132,'1월'!$R$34:$R$145)</f>
        <v>0</v>
      </c>
      <c r="E132" s="296">
        <f>SUMIF('2월'!$M$34:$M$145,연간_세부항목별지출!$C132,'2월'!$R$34:$R$145)</f>
        <v>0</v>
      </c>
      <c r="F132" s="296">
        <f>SUMIF('3월'!$M$34:$M$145,연간_세부항목별지출!$C132,'3월'!$R$34:$R$145)</f>
        <v>0</v>
      </c>
      <c r="G132" s="296">
        <f>SUMIF('4월'!$M$34:$M$145,연간_세부항목별지출!$C132,'4월'!$R$34:$R$145)</f>
        <v>0</v>
      </c>
      <c r="H132" s="296">
        <f>SUMIF('5월'!$M$34:$M$145,연간_세부항목별지출!$C132,'5월'!$R$34:$R$145)</f>
        <v>0</v>
      </c>
      <c r="I132" s="296">
        <f>SUMIF('6월'!$M$34:$M$145,연간_세부항목별지출!$C132,'6월'!$R$34:$R$145)</f>
        <v>0</v>
      </c>
      <c r="J132" s="296">
        <f>SUMIF('7월'!$M$34:$M$145,연간_세부항목별지출!$C132,'7월'!$R$34:$R$145)</f>
        <v>0</v>
      </c>
      <c r="K132" s="296">
        <f>SUMIF('8월'!$M$34:$M$145,연간_세부항목별지출!$C132,'8월'!$R$34:$R$145)</f>
        <v>0</v>
      </c>
      <c r="L132" s="296">
        <f>SUMIF('9월'!$M$34:$M$145,연간_세부항목별지출!$C132,'9월'!$R$34:$R$145)</f>
        <v>0</v>
      </c>
      <c r="M132" s="296">
        <f>SUMIF('10월'!$M$34:$M$145,연간_세부항목별지출!$C132,'10월'!$R$34:$R$145)</f>
        <v>0</v>
      </c>
      <c r="N132" s="296">
        <f>SUMIF('11월'!$M$34:$M$145,연간_세부항목별지출!$C132,'11월'!$R$34:$R$145)</f>
        <v>0</v>
      </c>
      <c r="O132" s="296">
        <f>SUMIF('12월'!$M$34:$M$145,연간_세부항목별지출!$C132,'12월'!$R$34:$R$145)</f>
        <v>0</v>
      </c>
      <c r="P132" s="360">
        <f t="shared" si="2"/>
        <v>0</v>
      </c>
      <c r="Q132" s="360">
        <f t="shared" si="3"/>
        <v>0</v>
      </c>
      <c r="R132" s="410" t="str">
        <f t="shared" si="8"/>
        <v/>
      </c>
    </row>
    <row r="133" spans="2:18" ht="18" customHeight="1">
      <c r="B133" s="910"/>
      <c r="C133" s="366" t="str">
        <f>IF(항목!L10="","",항목!L10)</f>
        <v/>
      </c>
      <c r="D133" s="296">
        <f>SUMIF('1월'!$M$34:$M$145,연간_세부항목별지출!$C133,'1월'!$R$34:$R$145)</f>
        <v>0</v>
      </c>
      <c r="E133" s="296">
        <f>SUMIF('2월'!$M$34:$M$145,연간_세부항목별지출!$C133,'2월'!$R$34:$R$145)</f>
        <v>0</v>
      </c>
      <c r="F133" s="296">
        <f>SUMIF('3월'!$M$34:$M$145,연간_세부항목별지출!$C133,'3월'!$R$34:$R$145)</f>
        <v>0</v>
      </c>
      <c r="G133" s="296">
        <f>SUMIF('4월'!$M$34:$M$145,연간_세부항목별지출!$C133,'4월'!$R$34:$R$145)</f>
        <v>0</v>
      </c>
      <c r="H133" s="296">
        <f>SUMIF('5월'!$M$34:$M$145,연간_세부항목별지출!$C133,'5월'!$R$34:$R$145)</f>
        <v>0</v>
      </c>
      <c r="I133" s="296">
        <f>SUMIF('6월'!$M$34:$M$145,연간_세부항목별지출!$C133,'6월'!$R$34:$R$145)</f>
        <v>0</v>
      </c>
      <c r="J133" s="296">
        <f>SUMIF('7월'!$M$34:$M$145,연간_세부항목별지출!$C133,'7월'!$R$34:$R$145)</f>
        <v>0</v>
      </c>
      <c r="K133" s="296">
        <f>SUMIF('8월'!$M$34:$M$145,연간_세부항목별지출!$C133,'8월'!$R$34:$R$145)</f>
        <v>0</v>
      </c>
      <c r="L133" s="296">
        <f>SUMIF('9월'!$M$34:$M$145,연간_세부항목별지출!$C133,'9월'!$R$34:$R$145)</f>
        <v>0</v>
      </c>
      <c r="M133" s="296">
        <f>SUMIF('10월'!$M$34:$M$145,연간_세부항목별지출!$C133,'10월'!$R$34:$R$145)</f>
        <v>0</v>
      </c>
      <c r="N133" s="296">
        <f>SUMIF('11월'!$M$34:$M$145,연간_세부항목별지출!$C133,'11월'!$R$34:$R$145)</f>
        <v>0</v>
      </c>
      <c r="O133" s="296">
        <f>SUMIF('12월'!$M$34:$M$145,연간_세부항목별지출!$C133,'12월'!$R$34:$R$145)</f>
        <v>0</v>
      </c>
      <c r="P133" s="360">
        <f t="shared" si="2"/>
        <v>0</v>
      </c>
      <c r="Q133" s="360">
        <f t="shared" si="3"/>
        <v>0</v>
      </c>
      <c r="R133" s="410" t="str">
        <f t="shared" si="8"/>
        <v/>
      </c>
    </row>
    <row r="134" spans="2:18" ht="18" customHeight="1">
      <c r="B134" s="910"/>
      <c r="C134" s="366" t="str">
        <f>IF(항목!L11="","",항목!L11)</f>
        <v/>
      </c>
      <c r="D134" s="296">
        <f>SUMIF('1월'!$M$34:$M$145,연간_세부항목별지출!$C134,'1월'!$R$34:$R$145)</f>
        <v>0</v>
      </c>
      <c r="E134" s="296">
        <f>SUMIF('2월'!$M$34:$M$145,연간_세부항목별지출!$C134,'2월'!$R$34:$R$145)</f>
        <v>0</v>
      </c>
      <c r="F134" s="296">
        <f>SUMIF('3월'!$M$34:$M$145,연간_세부항목별지출!$C134,'3월'!$R$34:$R$145)</f>
        <v>0</v>
      </c>
      <c r="G134" s="296">
        <f>SUMIF('4월'!$M$34:$M$145,연간_세부항목별지출!$C134,'4월'!$R$34:$R$145)</f>
        <v>0</v>
      </c>
      <c r="H134" s="296">
        <f>SUMIF('5월'!$M$34:$M$145,연간_세부항목별지출!$C134,'5월'!$R$34:$R$145)</f>
        <v>0</v>
      </c>
      <c r="I134" s="296">
        <f>SUMIF('6월'!$M$34:$M$145,연간_세부항목별지출!$C134,'6월'!$R$34:$R$145)</f>
        <v>0</v>
      </c>
      <c r="J134" s="296">
        <f>SUMIF('7월'!$M$34:$M$145,연간_세부항목별지출!$C134,'7월'!$R$34:$R$145)</f>
        <v>0</v>
      </c>
      <c r="K134" s="296">
        <f>SUMIF('8월'!$M$34:$M$145,연간_세부항목별지출!$C134,'8월'!$R$34:$R$145)</f>
        <v>0</v>
      </c>
      <c r="L134" s="296">
        <f>SUMIF('9월'!$M$34:$M$145,연간_세부항목별지출!$C134,'9월'!$R$34:$R$145)</f>
        <v>0</v>
      </c>
      <c r="M134" s="296">
        <f>SUMIF('10월'!$M$34:$M$145,연간_세부항목별지출!$C134,'10월'!$R$34:$R$145)</f>
        <v>0</v>
      </c>
      <c r="N134" s="296">
        <f>SUMIF('11월'!$M$34:$M$145,연간_세부항목별지출!$C134,'11월'!$R$34:$R$145)</f>
        <v>0</v>
      </c>
      <c r="O134" s="296">
        <f>SUMIF('12월'!$M$34:$M$145,연간_세부항목별지출!$C134,'12월'!$R$34:$R$145)</f>
        <v>0</v>
      </c>
      <c r="P134" s="360">
        <f t="shared" si="2"/>
        <v>0</v>
      </c>
      <c r="Q134" s="360">
        <f t="shared" si="3"/>
        <v>0</v>
      </c>
      <c r="R134" s="410" t="str">
        <f t="shared" si="8"/>
        <v/>
      </c>
    </row>
    <row r="135" spans="2:18" ht="18" customHeight="1">
      <c r="B135" s="910"/>
      <c r="C135" s="366" t="str">
        <f>IF(항목!L12="","",항목!L12)</f>
        <v/>
      </c>
      <c r="D135" s="296">
        <f>SUMIF('1월'!$M$34:$M$145,연간_세부항목별지출!$C135,'1월'!$R$34:$R$145)</f>
        <v>0</v>
      </c>
      <c r="E135" s="296">
        <f>SUMIF('2월'!$M$34:$M$145,연간_세부항목별지출!$C135,'2월'!$R$34:$R$145)</f>
        <v>0</v>
      </c>
      <c r="F135" s="296">
        <f>SUMIF('3월'!$M$34:$M$145,연간_세부항목별지출!$C135,'3월'!$R$34:$R$145)</f>
        <v>0</v>
      </c>
      <c r="G135" s="296">
        <f>SUMIF('4월'!$M$34:$M$145,연간_세부항목별지출!$C135,'4월'!$R$34:$R$145)</f>
        <v>0</v>
      </c>
      <c r="H135" s="296">
        <f>SUMIF('5월'!$M$34:$M$145,연간_세부항목별지출!$C135,'5월'!$R$34:$R$145)</f>
        <v>0</v>
      </c>
      <c r="I135" s="296">
        <f>SUMIF('6월'!$M$34:$M$145,연간_세부항목별지출!$C135,'6월'!$R$34:$R$145)</f>
        <v>0</v>
      </c>
      <c r="J135" s="296">
        <f>SUMIF('7월'!$M$34:$M$145,연간_세부항목별지출!$C135,'7월'!$R$34:$R$145)</f>
        <v>0</v>
      </c>
      <c r="K135" s="296">
        <f>SUMIF('8월'!$M$34:$M$145,연간_세부항목별지출!$C135,'8월'!$R$34:$R$145)</f>
        <v>0</v>
      </c>
      <c r="L135" s="296">
        <f>SUMIF('9월'!$M$34:$M$145,연간_세부항목별지출!$C135,'9월'!$R$34:$R$145)</f>
        <v>0</v>
      </c>
      <c r="M135" s="296">
        <f>SUMIF('10월'!$M$34:$M$145,연간_세부항목별지출!$C135,'10월'!$R$34:$R$145)</f>
        <v>0</v>
      </c>
      <c r="N135" s="296">
        <f>SUMIF('11월'!$M$34:$M$145,연간_세부항목별지출!$C135,'11월'!$R$34:$R$145)</f>
        <v>0</v>
      </c>
      <c r="O135" s="296">
        <f>SUMIF('12월'!$M$34:$M$145,연간_세부항목별지출!$C135,'12월'!$R$34:$R$145)</f>
        <v>0</v>
      </c>
      <c r="P135" s="360">
        <f t="shared" si="2"/>
        <v>0</v>
      </c>
      <c r="Q135" s="360">
        <f t="shared" si="3"/>
        <v>0</v>
      </c>
      <c r="R135" s="410" t="str">
        <f t="shared" si="8"/>
        <v/>
      </c>
    </row>
    <row r="136" spans="2:18" ht="18" customHeight="1">
      <c r="B136" s="910"/>
      <c r="C136" s="366" t="str">
        <f>IF(항목!L13="","",항목!L13)</f>
        <v/>
      </c>
      <c r="D136" s="296">
        <f>SUMIF('1월'!$M$34:$M$145,연간_세부항목별지출!$C136,'1월'!$R$34:$R$145)</f>
        <v>0</v>
      </c>
      <c r="E136" s="296">
        <f>SUMIF('2월'!$M$34:$M$145,연간_세부항목별지출!$C136,'2월'!$R$34:$R$145)</f>
        <v>0</v>
      </c>
      <c r="F136" s="296">
        <f>SUMIF('3월'!$M$34:$M$145,연간_세부항목별지출!$C136,'3월'!$R$34:$R$145)</f>
        <v>0</v>
      </c>
      <c r="G136" s="296">
        <f>SUMIF('4월'!$M$34:$M$145,연간_세부항목별지출!$C136,'4월'!$R$34:$R$145)</f>
        <v>0</v>
      </c>
      <c r="H136" s="296">
        <f>SUMIF('5월'!$M$34:$M$145,연간_세부항목별지출!$C136,'5월'!$R$34:$R$145)</f>
        <v>0</v>
      </c>
      <c r="I136" s="296">
        <f>SUMIF('6월'!$M$34:$M$145,연간_세부항목별지출!$C136,'6월'!$R$34:$R$145)</f>
        <v>0</v>
      </c>
      <c r="J136" s="296">
        <f>SUMIF('7월'!$M$34:$M$145,연간_세부항목별지출!$C136,'7월'!$R$34:$R$145)</f>
        <v>0</v>
      </c>
      <c r="K136" s="296">
        <f>SUMIF('8월'!$M$34:$M$145,연간_세부항목별지출!$C136,'8월'!$R$34:$R$145)</f>
        <v>0</v>
      </c>
      <c r="L136" s="296">
        <f>SUMIF('9월'!$M$34:$M$145,연간_세부항목별지출!$C136,'9월'!$R$34:$R$145)</f>
        <v>0</v>
      </c>
      <c r="M136" s="296">
        <f>SUMIF('10월'!$M$34:$M$145,연간_세부항목별지출!$C136,'10월'!$R$34:$R$145)</f>
        <v>0</v>
      </c>
      <c r="N136" s="296">
        <f>SUMIF('11월'!$M$34:$M$145,연간_세부항목별지출!$C136,'11월'!$R$34:$R$145)</f>
        <v>0</v>
      </c>
      <c r="O136" s="296">
        <f>SUMIF('12월'!$M$34:$M$145,연간_세부항목별지출!$C136,'12월'!$R$34:$R$145)</f>
        <v>0</v>
      </c>
      <c r="P136" s="360">
        <f t="shared" si="2"/>
        <v>0</v>
      </c>
      <c r="Q136" s="360">
        <f t="shared" si="3"/>
        <v>0</v>
      </c>
      <c r="R136" s="410" t="str">
        <f t="shared" si="8"/>
        <v/>
      </c>
    </row>
    <row r="137" spans="2:18" ht="18" customHeight="1">
      <c r="B137" s="910"/>
      <c r="C137" s="366" t="str">
        <f>IF(항목!L14="","",항목!L14)</f>
        <v/>
      </c>
      <c r="D137" s="296">
        <f>SUMIF('1월'!$M$34:$M$145,연간_세부항목별지출!$C137,'1월'!$R$34:$R$145)</f>
        <v>0</v>
      </c>
      <c r="E137" s="296">
        <f>SUMIF('2월'!$M$34:$M$145,연간_세부항목별지출!$C137,'2월'!$R$34:$R$145)</f>
        <v>0</v>
      </c>
      <c r="F137" s="296">
        <f>SUMIF('3월'!$M$34:$M$145,연간_세부항목별지출!$C137,'3월'!$R$34:$R$145)</f>
        <v>0</v>
      </c>
      <c r="G137" s="296">
        <f>SUMIF('4월'!$M$34:$M$145,연간_세부항목별지출!$C137,'4월'!$R$34:$R$145)</f>
        <v>0</v>
      </c>
      <c r="H137" s="296">
        <f>SUMIF('5월'!$M$34:$M$145,연간_세부항목별지출!$C137,'5월'!$R$34:$R$145)</f>
        <v>0</v>
      </c>
      <c r="I137" s="296">
        <f>SUMIF('6월'!$M$34:$M$145,연간_세부항목별지출!$C137,'6월'!$R$34:$R$145)</f>
        <v>0</v>
      </c>
      <c r="J137" s="296">
        <f>SUMIF('7월'!$M$34:$M$145,연간_세부항목별지출!$C137,'7월'!$R$34:$R$145)</f>
        <v>0</v>
      </c>
      <c r="K137" s="296">
        <f>SUMIF('8월'!$M$34:$M$145,연간_세부항목별지출!$C137,'8월'!$R$34:$R$145)</f>
        <v>0</v>
      </c>
      <c r="L137" s="296">
        <f>SUMIF('9월'!$M$34:$M$145,연간_세부항목별지출!$C137,'9월'!$R$34:$R$145)</f>
        <v>0</v>
      </c>
      <c r="M137" s="296">
        <f>SUMIF('10월'!$M$34:$M$145,연간_세부항목별지출!$C137,'10월'!$R$34:$R$145)</f>
        <v>0</v>
      </c>
      <c r="N137" s="296">
        <f>SUMIF('11월'!$M$34:$M$145,연간_세부항목별지출!$C137,'11월'!$R$34:$R$145)</f>
        <v>0</v>
      </c>
      <c r="O137" s="296">
        <f>SUMIF('12월'!$M$34:$M$145,연간_세부항목별지출!$C137,'12월'!$R$34:$R$145)</f>
        <v>0</v>
      </c>
      <c r="P137" s="360">
        <f t="shared" si="2"/>
        <v>0</v>
      </c>
      <c r="Q137" s="360">
        <f t="shared" si="3"/>
        <v>0</v>
      </c>
      <c r="R137" s="410" t="str">
        <f t="shared" si="8"/>
        <v/>
      </c>
    </row>
    <row r="138" spans="2:18" ht="18" customHeight="1">
      <c r="B138" s="910"/>
      <c r="C138" s="366" t="str">
        <f>IF(항목!L15="","",항목!L15)</f>
        <v/>
      </c>
      <c r="D138" s="296">
        <f>SUMIF('1월'!$M$34:$M$145,연간_세부항목별지출!$C138,'1월'!$R$34:$R$145)</f>
        <v>0</v>
      </c>
      <c r="E138" s="296">
        <f>SUMIF('2월'!$M$34:$M$145,연간_세부항목별지출!$C138,'2월'!$R$34:$R$145)</f>
        <v>0</v>
      </c>
      <c r="F138" s="296">
        <f>SUMIF('3월'!$M$34:$M$145,연간_세부항목별지출!$C138,'3월'!$R$34:$R$145)</f>
        <v>0</v>
      </c>
      <c r="G138" s="296">
        <f>SUMIF('4월'!$M$34:$M$145,연간_세부항목별지출!$C138,'4월'!$R$34:$R$145)</f>
        <v>0</v>
      </c>
      <c r="H138" s="296">
        <f>SUMIF('5월'!$M$34:$M$145,연간_세부항목별지출!$C138,'5월'!$R$34:$R$145)</f>
        <v>0</v>
      </c>
      <c r="I138" s="296">
        <f>SUMIF('6월'!$M$34:$M$145,연간_세부항목별지출!$C138,'6월'!$R$34:$R$145)</f>
        <v>0</v>
      </c>
      <c r="J138" s="296">
        <f>SUMIF('7월'!$M$34:$M$145,연간_세부항목별지출!$C138,'7월'!$R$34:$R$145)</f>
        <v>0</v>
      </c>
      <c r="K138" s="296">
        <f>SUMIF('8월'!$M$34:$M$145,연간_세부항목별지출!$C138,'8월'!$R$34:$R$145)</f>
        <v>0</v>
      </c>
      <c r="L138" s="296">
        <f>SUMIF('9월'!$M$34:$M$145,연간_세부항목별지출!$C138,'9월'!$R$34:$R$145)</f>
        <v>0</v>
      </c>
      <c r="M138" s="296">
        <f>SUMIF('10월'!$M$34:$M$145,연간_세부항목별지출!$C138,'10월'!$R$34:$R$145)</f>
        <v>0</v>
      </c>
      <c r="N138" s="296">
        <f>SUMIF('11월'!$M$34:$M$145,연간_세부항목별지출!$C138,'11월'!$R$34:$R$145)</f>
        <v>0</v>
      </c>
      <c r="O138" s="296">
        <f>SUMIF('12월'!$M$34:$M$145,연간_세부항목별지출!$C138,'12월'!$R$34:$R$145)</f>
        <v>0</v>
      </c>
      <c r="P138" s="360">
        <f t="shared" si="2"/>
        <v>0</v>
      </c>
      <c r="Q138" s="360">
        <f t="shared" si="3"/>
        <v>0</v>
      </c>
      <c r="R138" s="410" t="str">
        <f t="shared" si="8"/>
        <v/>
      </c>
    </row>
    <row r="139" spans="2:18" ht="18" customHeight="1">
      <c r="B139" s="910"/>
      <c r="C139" s="366" t="str">
        <f>IF(항목!L16="","",항목!L16)</f>
        <v/>
      </c>
      <c r="D139" s="296">
        <f>SUMIF('1월'!$M$34:$M$145,연간_세부항목별지출!$C139,'1월'!$R$34:$R$145)</f>
        <v>0</v>
      </c>
      <c r="E139" s="296">
        <f>SUMIF('2월'!$M$34:$M$145,연간_세부항목별지출!$C139,'2월'!$R$34:$R$145)</f>
        <v>0</v>
      </c>
      <c r="F139" s="296">
        <f>SUMIF('3월'!$M$34:$M$145,연간_세부항목별지출!$C139,'3월'!$R$34:$R$145)</f>
        <v>0</v>
      </c>
      <c r="G139" s="296">
        <f>SUMIF('4월'!$M$34:$M$145,연간_세부항목별지출!$C139,'4월'!$R$34:$R$145)</f>
        <v>0</v>
      </c>
      <c r="H139" s="296">
        <f>SUMIF('5월'!$M$34:$M$145,연간_세부항목별지출!$C139,'5월'!$R$34:$R$145)</f>
        <v>0</v>
      </c>
      <c r="I139" s="296">
        <f>SUMIF('6월'!$M$34:$M$145,연간_세부항목별지출!$C139,'6월'!$R$34:$R$145)</f>
        <v>0</v>
      </c>
      <c r="J139" s="296">
        <f>SUMIF('7월'!$M$34:$M$145,연간_세부항목별지출!$C139,'7월'!$R$34:$R$145)</f>
        <v>0</v>
      </c>
      <c r="K139" s="296">
        <f>SUMIF('8월'!$M$34:$M$145,연간_세부항목별지출!$C139,'8월'!$R$34:$R$145)</f>
        <v>0</v>
      </c>
      <c r="L139" s="296">
        <f>SUMIF('9월'!$M$34:$M$145,연간_세부항목별지출!$C139,'9월'!$R$34:$R$145)</f>
        <v>0</v>
      </c>
      <c r="M139" s="296">
        <f>SUMIF('10월'!$M$34:$M$145,연간_세부항목별지출!$C139,'10월'!$R$34:$R$145)</f>
        <v>0</v>
      </c>
      <c r="N139" s="296">
        <f>SUMIF('11월'!$M$34:$M$145,연간_세부항목별지출!$C139,'11월'!$R$34:$R$145)</f>
        <v>0</v>
      </c>
      <c r="O139" s="296">
        <f>SUMIF('12월'!$M$34:$M$145,연간_세부항목별지출!$C139,'12월'!$R$34:$R$145)</f>
        <v>0</v>
      </c>
      <c r="P139" s="360">
        <f t="shared" si="2"/>
        <v>0</v>
      </c>
      <c r="Q139" s="360">
        <f t="shared" si="3"/>
        <v>0</v>
      </c>
      <c r="R139" s="410" t="str">
        <f t="shared" si="8"/>
        <v/>
      </c>
    </row>
    <row r="140" spans="2:18" ht="18" customHeight="1">
      <c r="B140" s="910"/>
      <c r="C140" s="366" t="str">
        <f>IF(항목!L17="","",항목!L17)</f>
        <v/>
      </c>
      <c r="D140" s="296">
        <f>SUMIF('1월'!$M$34:$M$145,연간_세부항목별지출!$C140,'1월'!$R$34:$R$145)</f>
        <v>0</v>
      </c>
      <c r="E140" s="296">
        <f>SUMIF('2월'!$M$34:$M$145,연간_세부항목별지출!$C140,'2월'!$R$34:$R$145)</f>
        <v>0</v>
      </c>
      <c r="F140" s="296">
        <f>SUMIF('3월'!$M$34:$M$145,연간_세부항목별지출!$C140,'3월'!$R$34:$R$145)</f>
        <v>0</v>
      </c>
      <c r="G140" s="296">
        <f>SUMIF('4월'!$M$34:$M$145,연간_세부항목별지출!$C140,'4월'!$R$34:$R$145)</f>
        <v>0</v>
      </c>
      <c r="H140" s="296">
        <f>SUMIF('5월'!$M$34:$M$145,연간_세부항목별지출!$C140,'5월'!$R$34:$R$145)</f>
        <v>0</v>
      </c>
      <c r="I140" s="296">
        <f>SUMIF('6월'!$M$34:$M$145,연간_세부항목별지출!$C140,'6월'!$R$34:$R$145)</f>
        <v>0</v>
      </c>
      <c r="J140" s="296">
        <f>SUMIF('7월'!$M$34:$M$145,연간_세부항목별지출!$C140,'7월'!$R$34:$R$145)</f>
        <v>0</v>
      </c>
      <c r="K140" s="296">
        <f>SUMIF('8월'!$M$34:$M$145,연간_세부항목별지출!$C140,'8월'!$R$34:$R$145)</f>
        <v>0</v>
      </c>
      <c r="L140" s="296">
        <f>SUMIF('9월'!$M$34:$M$145,연간_세부항목별지출!$C140,'9월'!$R$34:$R$145)</f>
        <v>0</v>
      </c>
      <c r="M140" s="296">
        <f>SUMIF('10월'!$M$34:$M$145,연간_세부항목별지출!$C140,'10월'!$R$34:$R$145)</f>
        <v>0</v>
      </c>
      <c r="N140" s="296">
        <f>SUMIF('11월'!$M$34:$M$145,연간_세부항목별지출!$C140,'11월'!$R$34:$R$145)</f>
        <v>0</v>
      </c>
      <c r="O140" s="296">
        <f>SUMIF('12월'!$M$34:$M$145,연간_세부항목별지출!$C140,'12월'!$R$34:$R$145)</f>
        <v>0</v>
      </c>
      <c r="P140" s="360">
        <f t="shared" si="2"/>
        <v>0</v>
      </c>
      <c r="Q140" s="360">
        <f t="shared" si="3"/>
        <v>0</v>
      </c>
      <c r="R140" s="410" t="str">
        <f t="shared" si="8"/>
        <v/>
      </c>
    </row>
    <row r="141" spans="2:18" ht="18" customHeight="1" thickBot="1">
      <c r="B141" s="911"/>
      <c r="C141" s="421" t="str">
        <f>IF(항목!L18="","",항목!L18)</f>
        <v/>
      </c>
      <c r="D141" s="422">
        <f>SUMIF('1월'!$M$34:$M$145,연간_세부항목별지출!$C141,'1월'!$R$34:$R$145)</f>
        <v>0</v>
      </c>
      <c r="E141" s="422">
        <f>SUMIF('2월'!$M$34:$M$145,연간_세부항목별지출!$C141,'2월'!$R$34:$R$145)</f>
        <v>0</v>
      </c>
      <c r="F141" s="422">
        <f>SUMIF('3월'!$M$34:$M$145,연간_세부항목별지출!$C141,'3월'!$R$34:$R$145)</f>
        <v>0</v>
      </c>
      <c r="G141" s="422">
        <f>SUMIF('4월'!$M$34:$M$145,연간_세부항목별지출!$C141,'4월'!$R$34:$R$145)</f>
        <v>0</v>
      </c>
      <c r="H141" s="422">
        <f>SUMIF('5월'!$M$34:$M$145,연간_세부항목별지출!$C141,'5월'!$R$34:$R$145)</f>
        <v>0</v>
      </c>
      <c r="I141" s="422">
        <f>SUMIF('6월'!$M$34:$M$145,연간_세부항목별지출!$C141,'6월'!$R$34:$R$145)</f>
        <v>0</v>
      </c>
      <c r="J141" s="422">
        <f>SUMIF('7월'!$M$34:$M$145,연간_세부항목별지출!$C141,'7월'!$R$34:$R$145)</f>
        <v>0</v>
      </c>
      <c r="K141" s="422">
        <f>SUMIF('8월'!$M$34:$M$145,연간_세부항목별지출!$C141,'8월'!$R$34:$R$145)</f>
        <v>0</v>
      </c>
      <c r="L141" s="422">
        <f>SUMIF('9월'!$M$34:$M$145,연간_세부항목별지출!$C141,'9월'!$R$34:$R$145)</f>
        <v>0</v>
      </c>
      <c r="M141" s="422">
        <f>SUMIF('10월'!$M$34:$M$145,연간_세부항목별지출!$C141,'10월'!$R$34:$R$145)</f>
        <v>0</v>
      </c>
      <c r="N141" s="422">
        <f>SUMIF('11월'!$M$34:$M$145,연간_세부항목별지출!$C141,'11월'!$R$34:$R$145)</f>
        <v>0</v>
      </c>
      <c r="O141" s="422">
        <f>SUMIF('12월'!$M$34:$M$145,연간_세부항목별지출!$C141,'12월'!$R$34:$R$145)</f>
        <v>0</v>
      </c>
      <c r="P141" s="369">
        <f t="shared" si="2"/>
        <v>0</v>
      </c>
      <c r="Q141" s="369">
        <f t="shared" si="3"/>
        <v>0</v>
      </c>
      <c r="R141" s="413" t="str">
        <f t="shared" si="8"/>
        <v/>
      </c>
    </row>
    <row r="142" spans="2:18" ht="18" customHeight="1">
      <c r="B142" s="909" t="str">
        <f>항목!M3</f>
        <v>유류교통비</v>
      </c>
      <c r="C142" s="420" t="str">
        <f>IF(항목!M4="","",항목!M4)</f>
        <v>자동차보험</v>
      </c>
      <c r="D142" s="301">
        <f>SUMIF('1월'!$M$34:$M$145,연간_세부항목별지출!$C142,'1월'!$R$34:$R$145)</f>
        <v>0</v>
      </c>
      <c r="E142" s="301">
        <f>SUMIF('2월'!$M$34:$M$145,연간_세부항목별지출!$C142,'2월'!$R$34:$R$145)</f>
        <v>0</v>
      </c>
      <c r="F142" s="301">
        <f>SUMIF('3월'!$M$34:$M$145,연간_세부항목별지출!$C142,'3월'!$R$34:$R$145)</f>
        <v>0</v>
      </c>
      <c r="G142" s="301">
        <f>SUMIF('4월'!$M$34:$M$145,연간_세부항목별지출!$C142,'4월'!$R$34:$R$145)</f>
        <v>0</v>
      </c>
      <c r="H142" s="301">
        <f>SUMIF('5월'!$M$34:$M$145,연간_세부항목별지출!$C142,'5월'!$R$34:$R$145)</f>
        <v>0</v>
      </c>
      <c r="I142" s="301">
        <f>SUMIF('6월'!$M$34:$M$145,연간_세부항목별지출!$C142,'6월'!$R$34:$R$145)</f>
        <v>0</v>
      </c>
      <c r="J142" s="301">
        <f>SUMIF('7월'!$M$34:$M$145,연간_세부항목별지출!$C142,'7월'!$R$34:$R$145)</f>
        <v>0</v>
      </c>
      <c r="K142" s="301">
        <f>SUMIF('8월'!$M$34:$M$145,연간_세부항목별지출!$C142,'8월'!$R$34:$R$145)</f>
        <v>0</v>
      </c>
      <c r="L142" s="301">
        <f>SUMIF('9월'!$M$34:$M$145,연간_세부항목별지출!$C142,'9월'!$R$34:$R$145)</f>
        <v>0</v>
      </c>
      <c r="M142" s="301">
        <f>SUMIF('10월'!$M$34:$M$145,연간_세부항목별지출!$C142,'10월'!$R$34:$R$145)</f>
        <v>0</v>
      </c>
      <c r="N142" s="301">
        <f>SUMIF('11월'!$M$34:$M$145,연간_세부항목별지출!$C142,'11월'!$R$34:$R$145)</f>
        <v>0</v>
      </c>
      <c r="O142" s="301">
        <f>SUMIF('12월'!$M$34:$M$145,연간_세부항목별지출!$C142,'12월'!$R$34:$R$145)</f>
        <v>0</v>
      </c>
      <c r="P142" s="423">
        <f t="shared" si="2"/>
        <v>0</v>
      </c>
      <c r="Q142" s="423">
        <f t="shared" si="3"/>
        <v>0</v>
      </c>
      <c r="R142" s="424" t="str">
        <f t="shared" si="8"/>
        <v/>
      </c>
    </row>
    <row r="143" spans="2:18" ht="18" customHeight="1">
      <c r="B143" s="910"/>
      <c r="C143" s="367" t="str">
        <f>IF(항목!M5="","",항목!M5)</f>
        <v>자동차할부</v>
      </c>
      <c r="D143" s="296">
        <f>SUMIF('1월'!$M$34:$M$145,연간_세부항목별지출!$C143,'1월'!$R$34:$R$145)</f>
        <v>0</v>
      </c>
      <c r="E143" s="296">
        <f>SUMIF('2월'!$M$34:$M$145,연간_세부항목별지출!$C143,'2월'!$R$34:$R$145)</f>
        <v>0</v>
      </c>
      <c r="F143" s="296">
        <f>SUMIF('3월'!$M$34:$M$145,연간_세부항목별지출!$C143,'3월'!$R$34:$R$145)</f>
        <v>0</v>
      </c>
      <c r="G143" s="296">
        <f>SUMIF('4월'!$M$34:$M$145,연간_세부항목별지출!$C143,'4월'!$R$34:$R$145)</f>
        <v>0</v>
      </c>
      <c r="H143" s="296">
        <f>SUMIF('5월'!$M$34:$M$145,연간_세부항목별지출!$C143,'5월'!$R$34:$R$145)</f>
        <v>0</v>
      </c>
      <c r="I143" s="296">
        <f>SUMIF('6월'!$M$34:$M$145,연간_세부항목별지출!$C143,'6월'!$R$34:$R$145)</f>
        <v>0</v>
      </c>
      <c r="J143" s="296">
        <f>SUMIF('7월'!$M$34:$M$145,연간_세부항목별지출!$C143,'7월'!$R$34:$R$145)</f>
        <v>0</v>
      </c>
      <c r="K143" s="296">
        <f>SUMIF('8월'!$M$34:$M$145,연간_세부항목별지출!$C143,'8월'!$R$34:$R$145)</f>
        <v>0</v>
      </c>
      <c r="L143" s="296">
        <f>SUMIF('9월'!$M$34:$M$145,연간_세부항목별지출!$C143,'9월'!$R$34:$R$145)</f>
        <v>0</v>
      </c>
      <c r="M143" s="296">
        <f>SUMIF('10월'!$M$34:$M$145,연간_세부항목별지출!$C143,'10월'!$R$34:$R$145)</f>
        <v>0</v>
      </c>
      <c r="N143" s="296">
        <f>SUMIF('11월'!$M$34:$M$145,연간_세부항목별지출!$C143,'11월'!$R$34:$R$145)</f>
        <v>0</v>
      </c>
      <c r="O143" s="296">
        <f>SUMIF('12월'!$M$34:$M$145,연간_세부항목별지출!$C143,'12월'!$R$34:$R$145)</f>
        <v>0</v>
      </c>
      <c r="P143" s="360">
        <f t="shared" si="2"/>
        <v>0</v>
      </c>
      <c r="Q143" s="360">
        <f t="shared" si="3"/>
        <v>0</v>
      </c>
      <c r="R143" s="410" t="str">
        <f t="shared" si="8"/>
        <v/>
      </c>
    </row>
    <row r="144" spans="2:18" ht="18" customHeight="1">
      <c r="B144" s="910"/>
      <c r="C144" s="367" t="str">
        <f>IF(항목!M6="","",항목!M6)</f>
        <v>자동차세</v>
      </c>
      <c r="D144" s="296">
        <f>SUMIF('1월'!$M$34:$M$145,연간_세부항목별지출!$C144,'1월'!$R$34:$R$145)</f>
        <v>0</v>
      </c>
      <c r="E144" s="296">
        <f>SUMIF('2월'!$M$34:$M$145,연간_세부항목별지출!$C144,'2월'!$R$34:$R$145)</f>
        <v>0</v>
      </c>
      <c r="F144" s="296">
        <f>SUMIF('3월'!$M$34:$M$145,연간_세부항목별지출!$C144,'3월'!$R$34:$R$145)</f>
        <v>0</v>
      </c>
      <c r="G144" s="296">
        <f>SUMIF('4월'!$M$34:$M$145,연간_세부항목별지출!$C144,'4월'!$R$34:$R$145)</f>
        <v>0</v>
      </c>
      <c r="H144" s="296">
        <f>SUMIF('5월'!$M$34:$M$145,연간_세부항목별지출!$C144,'5월'!$R$34:$R$145)</f>
        <v>0</v>
      </c>
      <c r="I144" s="296">
        <f>SUMIF('6월'!$M$34:$M$145,연간_세부항목별지출!$C144,'6월'!$R$34:$R$145)</f>
        <v>0</v>
      </c>
      <c r="J144" s="296">
        <f>SUMIF('7월'!$M$34:$M$145,연간_세부항목별지출!$C144,'7월'!$R$34:$R$145)</f>
        <v>0</v>
      </c>
      <c r="K144" s="296">
        <f>SUMIF('8월'!$M$34:$M$145,연간_세부항목별지출!$C144,'8월'!$R$34:$R$145)</f>
        <v>0</v>
      </c>
      <c r="L144" s="296">
        <f>SUMIF('9월'!$M$34:$M$145,연간_세부항목별지출!$C144,'9월'!$R$34:$R$145)</f>
        <v>0</v>
      </c>
      <c r="M144" s="296">
        <f>SUMIF('10월'!$M$34:$M$145,연간_세부항목별지출!$C144,'10월'!$R$34:$R$145)</f>
        <v>0</v>
      </c>
      <c r="N144" s="296">
        <f>SUMIF('11월'!$M$34:$M$145,연간_세부항목별지출!$C144,'11월'!$R$34:$R$145)</f>
        <v>0</v>
      </c>
      <c r="O144" s="296">
        <f>SUMIF('12월'!$M$34:$M$145,연간_세부항목별지출!$C144,'12월'!$R$34:$R$145)</f>
        <v>0</v>
      </c>
      <c r="P144" s="360">
        <f t="shared" si="2"/>
        <v>0</v>
      </c>
      <c r="Q144" s="360">
        <f t="shared" si="3"/>
        <v>0</v>
      </c>
      <c r="R144" s="410" t="str">
        <f t="shared" si="8"/>
        <v/>
      </c>
    </row>
    <row r="145" spans="2:18" ht="18" customHeight="1">
      <c r="B145" s="910"/>
      <c r="C145" s="367" t="str">
        <f>IF(항목!M7="","",항목!M7)</f>
        <v>유류비/충전비</v>
      </c>
      <c r="D145" s="296">
        <f>SUMIF('1월'!$M$34:$M$145,연간_세부항목별지출!$C145,'1월'!$R$34:$R$145)</f>
        <v>0</v>
      </c>
      <c r="E145" s="296">
        <f>SUMIF('2월'!$M$34:$M$145,연간_세부항목별지출!$C145,'2월'!$R$34:$R$145)</f>
        <v>0</v>
      </c>
      <c r="F145" s="296">
        <f>SUMIF('3월'!$M$34:$M$145,연간_세부항목별지출!$C145,'3월'!$R$34:$R$145)</f>
        <v>0</v>
      </c>
      <c r="G145" s="296">
        <f>SUMIF('4월'!$M$34:$M$145,연간_세부항목별지출!$C145,'4월'!$R$34:$R$145)</f>
        <v>0</v>
      </c>
      <c r="H145" s="296">
        <f>SUMIF('5월'!$M$34:$M$145,연간_세부항목별지출!$C145,'5월'!$R$34:$R$145)</f>
        <v>0</v>
      </c>
      <c r="I145" s="296">
        <f>SUMIF('6월'!$M$34:$M$145,연간_세부항목별지출!$C145,'6월'!$R$34:$R$145)</f>
        <v>0</v>
      </c>
      <c r="J145" s="296">
        <f>SUMIF('7월'!$M$34:$M$145,연간_세부항목별지출!$C145,'7월'!$R$34:$R$145)</f>
        <v>0</v>
      </c>
      <c r="K145" s="296">
        <f>SUMIF('8월'!$M$34:$M$145,연간_세부항목별지출!$C145,'8월'!$R$34:$R$145)</f>
        <v>0</v>
      </c>
      <c r="L145" s="296">
        <f>SUMIF('9월'!$M$34:$M$145,연간_세부항목별지출!$C145,'9월'!$R$34:$R$145)</f>
        <v>0</v>
      </c>
      <c r="M145" s="296">
        <f>SUMIF('10월'!$M$34:$M$145,연간_세부항목별지출!$C145,'10월'!$R$34:$R$145)</f>
        <v>0</v>
      </c>
      <c r="N145" s="296">
        <f>SUMIF('11월'!$M$34:$M$145,연간_세부항목별지출!$C145,'11월'!$R$34:$R$145)</f>
        <v>0</v>
      </c>
      <c r="O145" s="296">
        <f>SUMIF('12월'!$M$34:$M$145,연간_세부항목별지출!$C145,'12월'!$R$34:$R$145)</f>
        <v>0</v>
      </c>
      <c r="P145" s="360">
        <f t="shared" si="2"/>
        <v>0</v>
      </c>
      <c r="Q145" s="360">
        <f t="shared" si="3"/>
        <v>0</v>
      </c>
      <c r="R145" s="410" t="str">
        <f t="shared" si="8"/>
        <v/>
      </c>
    </row>
    <row r="146" spans="2:18" ht="18" customHeight="1">
      <c r="B146" s="910"/>
      <c r="C146" s="367" t="str">
        <f>IF(항목!M8="","",항목!M8)</f>
        <v>수리비</v>
      </c>
      <c r="D146" s="296">
        <f>SUMIF('1월'!$M$34:$M$145,연간_세부항목별지출!$C146,'1월'!$R$34:$R$145)</f>
        <v>0</v>
      </c>
      <c r="E146" s="296">
        <f>SUMIF('2월'!$M$34:$M$145,연간_세부항목별지출!$C146,'2월'!$R$34:$R$145)</f>
        <v>0</v>
      </c>
      <c r="F146" s="296">
        <f>SUMIF('3월'!$M$34:$M$145,연간_세부항목별지출!$C146,'3월'!$R$34:$R$145)</f>
        <v>0</v>
      </c>
      <c r="G146" s="296">
        <f>SUMIF('4월'!$M$34:$M$145,연간_세부항목별지출!$C146,'4월'!$R$34:$R$145)</f>
        <v>0</v>
      </c>
      <c r="H146" s="296">
        <f>SUMIF('5월'!$M$34:$M$145,연간_세부항목별지출!$C146,'5월'!$R$34:$R$145)</f>
        <v>0</v>
      </c>
      <c r="I146" s="296">
        <f>SUMIF('6월'!$M$34:$M$145,연간_세부항목별지출!$C146,'6월'!$R$34:$R$145)</f>
        <v>0</v>
      </c>
      <c r="J146" s="296">
        <f>SUMIF('7월'!$M$34:$M$145,연간_세부항목별지출!$C146,'7월'!$R$34:$R$145)</f>
        <v>0</v>
      </c>
      <c r="K146" s="296">
        <f>SUMIF('8월'!$M$34:$M$145,연간_세부항목별지출!$C146,'8월'!$R$34:$R$145)</f>
        <v>0</v>
      </c>
      <c r="L146" s="296">
        <f>SUMIF('9월'!$M$34:$M$145,연간_세부항목별지출!$C146,'9월'!$R$34:$R$145)</f>
        <v>0</v>
      </c>
      <c r="M146" s="296">
        <f>SUMIF('10월'!$M$34:$M$145,연간_세부항목별지출!$C146,'10월'!$R$34:$R$145)</f>
        <v>0</v>
      </c>
      <c r="N146" s="296">
        <f>SUMIF('11월'!$M$34:$M$145,연간_세부항목별지출!$C146,'11월'!$R$34:$R$145)</f>
        <v>0</v>
      </c>
      <c r="O146" s="296">
        <f>SUMIF('12월'!$M$34:$M$145,연간_세부항목별지출!$C146,'12월'!$R$34:$R$145)</f>
        <v>0</v>
      </c>
      <c r="P146" s="360">
        <f t="shared" si="2"/>
        <v>0</v>
      </c>
      <c r="Q146" s="360">
        <f t="shared" si="3"/>
        <v>0</v>
      </c>
      <c r="R146" s="410" t="str">
        <f t="shared" si="8"/>
        <v/>
      </c>
    </row>
    <row r="147" spans="2:18" ht="18" customHeight="1">
      <c r="B147" s="910"/>
      <c r="C147" s="367" t="str">
        <f>IF(항목!M9="","",항목!M9)</f>
        <v>톨비/하이패스</v>
      </c>
      <c r="D147" s="296">
        <f>SUMIF('1월'!$M$34:$M$145,연간_세부항목별지출!$C147,'1월'!$R$34:$R$145)</f>
        <v>0</v>
      </c>
      <c r="E147" s="296">
        <f>SUMIF('2월'!$M$34:$M$145,연간_세부항목별지출!$C147,'2월'!$R$34:$R$145)</f>
        <v>0</v>
      </c>
      <c r="F147" s="296">
        <f>SUMIF('3월'!$M$34:$M$145,연간_세부항목별지출!$C147,'3월'!$R$34:$R$145)</f>
        <v>0</v>
      </c>
      <c r="G147" s="296">
        <f>SUMIF('4월'!$M$34:$M$145,연간_세부항목별지출!$C147,'4월'!$R$34:$R$145)</f>
        <v>0</v>
      </c>
      <c r="H147" s="296">
        <f>SUMIF('5월'!$M$34:$M$145,연간_세부항목별지출!$C147,'5월'!$R$34:$R$145)</f>
        <v>0</v>
      </c>
      <c r="I147" s="296">
        <f>SUMIF('6월'!$M$34:$M$145,연간_세부항목별지출!$C147,'6월'!$R$34:$R$145)</f>
        <v>0</v>
      </c>
      <c r="J147" s="296">
        <f>SUMIF('7월'!$M$34:$M$145,연간_세부항목별지출!$C147,'7월'!$R$34:$R$145)</f>
        <v>0</v>
      </c>
      <c r="K147" s="296">
        <f>SUMIF('8월'!$M$34:$M$145,연간_세부항목별지출!$C147,'8월'!$R$34:$R$145)</f>
        <v>0</v>
      </c>
      <c r="L147" s="296">
        <f>SUMIF('9월'!$M$34:$M$145,연간_세부항목별지출!$C147,'9월'!$R$34:$R$145)</f>
        <v>0</v>
      </c>
      <c r="M147" s="296">
        <f>SUMIF('10월'!$M$34:$M$145,연간_세부항목별지출!$C147,'10월'!$R$34:$R$145)</f>
        <v>0</v>
      </c>
      <c r="N147" s="296">
        <f>SUMIF('11월'!$M$34:$M$145,연간_세부항목별지출!$C147,'11월'!$R$34:$R$145)</f>
        <v>0</v>
      </c>
      <c r="O147" s="296">
        <f>SUMIF('12월'!$M$34:$M$145,연간_세부항목별지출!$C147,'12월'!$R$34:$R$145)</f>
        <v>0</v>
      </c>
      <c r="P147" s="360">
        <f t="shared" si="2"/>
        <v>0</v>
      </c>
      <c r="Q147" s="360">
        <f t="shared" si="3"/>
        <v>0</v>
      </c>
      <c r="R147" s="410" t="str">
        <f t="shared" si="8"/>
        <v/>
      </c>
    </row>
    <row r="148" spans="2:18" ht="18" customHeight="1">
      <c r="B148" s="910"/>
      <c r="C148" s="367" t="str">
        <f>IF(항목!M10="","",항목!M10)</f>
        <v>주차비</v>
      </c>
      <c r="D148" s="296">
        <f>SUMIF('1월'!$M$34:$M$145,연간_세부항목별지출!$C148,'1월'!$R$34:$R$145)</f>
        <v>0</v>
      </c>
      <c r="E148" s="296">
        <f>SUMIF('2월'!$M$34:$M$145,연간_세부항목별지출!$C148,'2월'!$R$34:$R$145)</f>
        <v>0</v>
      </c>
      <c r="F148" s="296">
        <f>SUMIF('3월'!$M$34:$M$145,연간_세부항목별지출!$C148,'3월'!$R$34:$R$145)</f>
        <v>0</v>
      </c>
      <c r="G148" s="296">
        <f>SUMIF('4월'!$M$34:$M$145,연간_세부항목별지출!$C148,'4월'!$R$34:$R$145)</f>
        <v>0</v>
      </c>
      <c r="H148" s="296">
        <f>SUMIF('5월'!$M$34:$M$145,연간_세부항목별지출!$C148,'5월'!$R$34:$R$145)</f>
        <v>0</v>
      </c>
      <c r="I148" s="296">
        <f>SUMIF('6월'!$M$34:$M$145,연간_세부항목별지출!$C148,'6월'!$R$34:$R$145)</f>
        <v>0</v>
      </c>
      <c r="J148" s="296">
        <f>SUMIF('7월'!$M$34:$M$145,연간_세부항목별지출!$C148,'7월'!$R$34:$R$145)</f>
        <v>0</v>
      </c>
      <c r="K148" s="296">
        <f>SUMIF('8월'!$M$34:$M$145,연간_세부항목별지출!$C148,'8월'!$R$34:$R$145)</f>
        <v>0</v>
      </c>
      <c r="L148" s="296">
        <f>SUMIF('9월'!$M$34:$M$145,연간_세부항목별지출!$C148,'9월'!$R$34:$R$145)</f>
        <v>0</v>
      </c>
      <c r="M148" s="296">
        <f>SUMIF('10월'!$M$34:$M$145,연간_세부항목별지출!$C148,'10월'!$R$34:$R$145)</f>
        <v>0</v>
      </c>
      <c r="N148" s="296">
        <f>SUMIF('11월'!$M$34:$M$145,연간_세부항목별지출!$C148,'11월'!$R$34:$R$145)</f>
        <v>0</v>
      </c>
      <c r="O148" s="296">
        <f>SUMIF('12월'!$M$34:$M$145,연간_세부항목별지출!$C148,'12월'!$R$34:$R$145)</f>
        <v>0</v>
      </c>
      <c r="P148" s="360">
        <f t="shared" si="2"/>
        <v>0</v>
      </c>
      <c r="Q148" s="360">
        <f t="shared" si="3"/>
        <v>0</v>
      </c>
      <c r="R148" s="410" t="str">
        <f t="shared" si="8"/>
        <v/>
      </c>
    </row>
    <row r="149" spans="2:18" ht="18" customHeight="1">
      <c r="B149" s="910"/>
      <c r="C149" s="367" t="str">
        <f>IF(항목!M11="","",항목!M11)</f>
        <v>버스/지하철</v>
      </c>
      <c r="D149" s="296">
        <f>SUMIF('1월'!$M$34:$M$145,연간_세부항목별지출!$C149,'1월'!$R$34:$R$145)</f>
        <v>0</v>
      </c>
      <c r="E149" s="296">
        <f>SUMIF('2월'!$M$34:$M$145,연간_세부항목별지출!$C149,'2월'!$R$34:$R$145)</f>
        <v>0</v>
      </c>
      <c r="F149" s="296">
        <f>SUMIF('3월'!$M$34:$M$145,연간_세부항목별지출!$C149,'3월'!$R$34:$R$145)</f>
        <v>0</v>
      </c>
      <c r="G149" s="296">
        <f>SUMIF('4월'!$M$34:$M$145,연간_세부항목별지출!$C149,'4월'!$R$34:$R$145)</f>
        <v>0</v>
      </c>
      <c r="H149" s="296">
        <f>SUMIF('5월'!$M$34:$M$145,연간_세부항목별지출!$C149,'5월'!$R$34:$R$145)</f>
        <v>0</v>
      </c>
      <c r="I149" s="296">
        <f>SUMIF('6월'!$M$34:$M$145,연간_세부항목별지출!$C149,'6월'!$R$34:$R$145)</f>
        <v>0</v>
      </c>
      <c r="J149" s="296">
        <f>SUMIF('7월'!$M$34:$M$145,연간_세부항목별지출!$C149,'7월'!$R$34:$R$145)</f>
        <v>0</v>
      </c>
      <c r="K149" s="296">
        <f>SUMIF('8월'!$M$34:$M$145,연간_세부항목별지출!$C149,'8월'!$R$34:$R$145)</f>
        <v>0</v>
      </c>
      <c r="L149" s="296">
        <f>SUMIF('9월'!$M$34:$M$145,연간_세부항목별지출!$C149,'9월'!$R$34:$R$145)</f>
        <v>0</v>
      </c>
      <c r="M149" s="296">
        <f>SUMIF('10월'!$M$34:$M$145,연간_세부항목별지출!$C149,'10월'!$R$34:$R$145)</f>
        <v>0</v>
      </c>
      <c r="N149" s="296">
        <f>SUMIF('11월'!$M$34:$M$145,연간_세부항목별지출!$C149,'11월'!$R$34:$R$145)</f>
        <v>0</v>
      </c>
      <c r="O149" s="296">
        <f>SUMIF('12월'!$M$34:$M$145,연간_세부항목별지출!$C149,'12월'!$R$34:$R$145)</f>
        <v>0</v>
      </c>
      <c r="P149" s="360">
        <f t="shared" si="2"/>
        <v>0</v>
      </c>
      <c r="Q149" s="360">
        <f t="shared" si="3"/>
        <v>0</v>
      </c>
      <c r="R149" s="410" t="str">
        <f t="shared" si="8"/>
        <v/>
      </c>
    </row>
    <row r="150" spans="2:18" ht="18" customHeight="1">
      <c r="B150" s="910"/>
      <c r="C150" s="367" t="str">
        <f>IF(항목!M12="","",항목!M12)</f>
        <v>택시</v>
      </c>
      <c r="D150" s="296">
        <f>SUMIF('1월'!$M$34:$M$145,연간_세부항목별지출!$C150,'1월'!$R$34:$R$145)</f>
        <v>0</v>
      </c>
      <c r="E150" s="296">
        <f>SUMIF('2월'!$M$34:$M$145,연간_세부항목별지출!$C150,'2월'!$R$34:$R$145)</f>
        <v>0</v>
      </c>
      <c r="F150" s="296">
        <f>SUMIF('3월'!$M$34:$M$145,연간_세부항목별지출!$C150,'3월'!$R$34:$R$145)</f>
        <v>0</v>
      </c>
      <c r="G150" s="296">
        <f>SUMIF('4월'!$M$34:$M$145,연간_세부항목별지출!$C150,'4월'!$R$34:$R$145)</f>
        <v>0</v>
      </c>
      <c r="H150" s="296">
        <f>SUMIF('5월'!$M$34:$M$145,연간_세부항목별지출!$C150,'5월'!$R$34:$R$145)</f>
        <v>0</v>
      </c>
      <c r="I150" s="296">
        <f>SUMIF('6월'!$M$34:$M$145,연간_세부항목별지출!$C150,'6월'!$R$34:$R$145)</f>
        <v>0</v>
      </c>
      <c r="J150" s="296">
        <f>SUMIF('7월'!$M$34:$M$145,연간_세부항목별지출!$C150,'7월'!$R$34:$R$145)</f>
        <v>0</v>
      </c>
      <c r="K150" s="296">
        <f>SUMIF('8월'!$M$34:$M$145,연간_세부항목별지출!$C150,'8월'!$R$34:$R$145)</f>
        <v>0</v>
      </c>
      <c r="L150" s="296">
        <f>SUMIF('9월'!$M$34:$M$145,연간_세부항목별지출!$C150,'9월'!$R$34:$R$145)</f>
        <v>0</v>
      </c>
      <c r="M150" s="296">
        <f>SUMIF('10월'!$M$34:$M$145,연간_세부항목별지출!$C150,'10월'!$R$34:$R$145)</f>
        <v>0</v>
      </c>
      <c r="N150" s="296">
        <f>SUMIF('11월'!$M$34:$M$145,연간_세부항목별지출!$C150,'11월'!$R$34:$R$145)</f>
        <v>0</v>
      </c>
      <c r="O150" s="296">
        <f>SUMIF('12월'!$M$34:$M$145,연간_세부항목별지출!$C150,'12월'!$R$34:$R$145)</f>
        <v>0</v>
      </c>
      <c r="P150" s="360">
        <f t="shared" si="2"/>
        <v>0</v>
      </c>
      <c r="Q150" s="360">
        <f t="shared" si="3"/>
        <v>0</v>
      </c>
      <c r="R150" s="410" t="str">
        <f t="shared" si="8"/>
        <v/>
      </c>
    </row>
    <row r="151" spans="2:18" ht="18" customHeight="1">
      <c r="B151" s="910"/>
      <c r="C151" s="367" t="str">
        <f>IF(항목!M13="","",항목!M13)</f>
        <v>기차</v>
      </c>
      <c r="D151" s="296">
        <f>SUMIF('1월'!$M$34:$M$145,연간_세부항목별지출!$C151,'1월'!$R$34:$R$145)</f>
        <v>0</v>
      </c>
      <c r="E151" s="296">
        <f>SUMIF('2월'!$M$34:$M$145,연간_세부항목별지출!$C151,'2월'!$R$34:$R$145)</f>
        <v>0</v>
      </c>
      <c r="F151" s="296">
        <f>SUMIF('3월'!$M$34:$M$145,연간_세부항목별지출!$C151,'3월'!$R$34:$R$145)</f>
        <v>0</v>
      </c>
      <c r="G151" s="296">
        <f>SUMIF('4월'!$M$34:$M$145,연간_세부항목별지출!$C151,'4월'!$R$34:$R$145)</f>
        <v>0</v>
      </c>
      <c r="H151" s="296">
        <f>SUMIF('5월'!$M$34:$M$145,연간_세부항목별지출!$C151,'5월'!$R$34:$R$145)</f>
        <v>0</v>
      </c>
      <c r="I151" s="296">
        <f>SUMIF('6월'!$M$34:$M$145,연간_세부항목별지출!$C151,'6월'!$R$34:$R$145)</f>
        <v>0</v>
      </c>
      <c r="J151" s="296">
        <f>SUMIF('7월'!$M$34:$M$145,연간_세부항목별지출!$C151,'7월'!$R$34:$R$145)</f>
        <v>0</v>
      </c>
      <c r="K151" s="296">
        <f>SUMIF('8월'!$M$34:$M$145,연간_세부항목별지출!$C151,'8월'!$R$34:$R$145)</f>
        <v>0</v>
      </c>
      <c r="L151" s="296">
        <f>SUMIF('9월'!$M$34:$M$145,연간_세부항목별지출!$C151,'9월'!$R$34:$R$145)</f>
        <v>0</v>
      </c>
      <c r="M151" s="296">
        <f>SUMIF('10월'!$M$34:$M$145,연간_세부항목별지출!$C151,'10월'!$R$34:$R$145)</f>
        <v>0</v>
      </c>
      <c r="N151" s="296">
        <f>SUMIF('11월'!$M$34:$M$145,연간_세부항목별지출!$C151,'11월'!$R$34:$R$145)</f>
        <v>0</v>
      </c>
      <c r="O151" s="296">
        <f>SUMIF('12월'!$M$34:$M$145,연간_세부항목별지출!$C151,'12월'!$R$34:$R$145)</f>
        <v>0</v>
      </c>
      <c r="P151" s="360">
        <f t="shared" si="2"/>
        <v>0</v>
      </c>
      <c r="Q151" s="360">
        <f t="shared" si="3"/>
        <v>0</v>
      </c>
      <c r="R151" s="410" t="str">
        <f t="shared" ref="R151:R182" si="9">IF(P151&gt;0,P151/$P$21,"")</f>
        <v/>
      </c>
    </row>
    <row r="152" spans="2:18" ht="18" customHeight="1">
      <c r="B152" s="910"/>
      <c r="C152" s="367" t="str">
        <f>IF(항목!M14="","",항목!M14)</f>
        <v>항공</v>
      </c>
      <c r="D152" s="296">
        <f>SUMIF('1월'!$M$34:$M$145,연간_세부항목별지출!$C152,'1월'!$R$34:$R$145)</f>
        <v>0</v>
      </c>
      <c r="E152" s="296">
        <f>SUMIF('2월'!$M$34:$M$145,연간_세부항목별지출!$C152,'2월'!$R$34:$R$145)</f>
        <v>0</v>
      </c>
      <c r="F152" s="296">
        <f>SUMIF('3월'!$M$34:$M$145,연간_세부항목별지출!$C152,'3월'!$R$34:$R$145)</f>
        <v>0</v>
      </c>
      <c r="G152" s="296">
        <f>SUMIF('4월'!$M$34:$M$145,연간_세부항목별지출!$C152,'4월'!$R$34:$R$145)</f>
        <v>0</v>
      </c>
      <c r="H152" s="296">
        <f>SUMIF('5월'!$M$34:$M$145,연간_세부항목별지출!$C152,'5월'!$R$34:$R$145)</f>
        <v>0</v>
      </c>
      <c r="I152" s="296">
        <f>SUMIF('6월'!$M$34:$M$145,연간_세부항목별지출!$C152,'6월'!$R$34:$R$145)</f>
        <v>0</v>
      </c>
      <c r="J152" s="296">
        <f>SUMIF('7월'!$M$34:$M$145,연간_세부항목별지출!$C152,'7월'!$R$34:$R$145)</f>
        <v>0</v>
      </c>
      <c r="K152" s="296">
        <f>SUMIF('8월'!$M$34:$M$145,연간_세부항목별지출!$C152,'8월'!$R$34:$R$145)</f>
        <v>0</v>
      </c>
      <c r="L152" s="296">
        <f>SUMIF('9월'!$M$34:$M$145,연간_세부항목별지출!$C152,'9월'!$R$34:$R$145)</f>
        <v>0</v>
      </c>
      <c r="M152" s="296">
        <f>SUMIF('10월'!$M$34:$M$145,연간_세부항목별지출!$C152,'10월'!$R$34:$R$145)</f>
        <v>0</v>
      </c>
      <c r="N152" s="296">
        <f>SUMIF('11월'!$M$34:$M$145,연간_세부항목별지출!$C152,'11월'!$R$34:$R$145)</f>
        <v>0</v>
      </c>
      <c r="O152" s="296">
        <f>SUMIF('12월'!$M$34:$M$145,연간_세부항목별지출!$C152,'12월'!$R$34:$R$145)</f>
        <v>0</v>
      </c>
      <c r="P152" s="360">
        <f t="shared" si="2"/>
        <v>0</v>
      </c>
      <c r="Q152" s="360">
        <f t="shared" si="3"/>
        <v>0</v>
      </c>
      <c r="R152" s="410" t="str">
        <f t="shared" si="9"/>
        <v/>
      </c>
    </row>
    <row r="153" spans="2:18" ht="18" customHeight="1">
      <c r="B153" s="910"/>
      <c r="C153" s="367" t="str">
        <f>IF(항목!M15="","",항목!M15)</f>
        <v>기타 교통</v>
      </c>
      <c r="D153" s="296">
        <f>SUMIF('1월'!$M$34:$M$145,연간_세부항목별지출!$C153,'1월'!$R$34:$R$145)</f>
        <v>0</v>
      </c>
      <c r="E153" s="296">
        <f>SUMIF('2월'!$M$34:$M$145,연간_세부항목별지출!$C153,'2월'!$R$34:$R$145)</f>
        <v>0</v>
      </c>
      <c r="F153" s="296">
        <f>SUMIF('3월'!$M$34:$M$145,연간_세부항목별지출!$C153,'3월'!$R$34:$R$145)</f>
        <v>0</v>
      </c>
      <c r="G153" s="296">
        <f>SUMIF('4월'!$M$34:$M$145,연간_세부항목별지출!$C153,'4월'!$R$34:$R$145)</f>
        <v>0</v>
      </c>
      <c r="H153" s="296">
        <f>SUMIF('5월'!$M$34:$M$145,연간_세부항목별지출!$C153,'5월'!$R$34:$R$145)</f>
        <v>0</v>
      </c>
      <c r="I153" s="296">
        <f>SUMIF('6월'!$M$34:$M$145,연간_세부항목별지출!$C153,'6월'!$R$34:$R$145)</f>
        <v>0</v>
      </c>
      <c r="J153" s="296">
        <f>SUMIF('7월'!$M$34:$M$145,연간_세부항목별지출!$C153,'7월'!$R$34:$R$145)</f>
        <v>0</v>
      </c>
      <c r="K153" s="296">
        <f>SUMIF('8월'!$M$34:$M$145,연간_세부항목별지출!$C153,'8월'!$R$34:$R$145)</f>
        <v>0</v>
      </c>
      <c r="L153" s="296">
        <f>SUMIF('9월'!$M$34:$M$145,연간_세부항목별지출!$C153,'9월'!$R$34:$R$145)</f>
        <v>0</v>
      </c>
      <c r="M153" s="296">
        <f>SUMIF('10월'!$M$34:$M$145,연간_세부항목별지출!$C153,'10월'!$R$34:$R$145)</f>
        <v>0</v>
      </c>
      <c r="N153" s="296">
        <f>SUMIF('11월'!$M$34:$M$145,연간_세부항목별지출!$C153,'11월'!$R$34:$R$145)</f>
        <v>0</v>
      </c>
      <c r="O153" s="296">
        <f>SUMIF('12월'!$M$34:$M$145,연간_세부항목별지출!$C153,'12월'!$R$34:$R$145)</f>
        <v>0</v>
      </c>
      <c r="P153" s="360">
        <f t="shared" si="2"/>
        <v>0</v>
      </c>
      <c r="Q153" s="360">
        <f t="shared" si="3"/>
        <v>0</v>
      </c>
      <c r="R153" s="410" t="str">
        <f t="shared" si="9"/>
        <v/>
      </c>
    </row>
    <row r="154" spans="2:18" ht="18" customHeight="1">
      <c r="B154" s="910"/>
      <c r="C154" s="367" t="str">
        <f>IF(항목!M16="","",항목!M16)</f>
        <v/>
      </c>
      <c r="D154" s="296">
        <f>SUMIF('1월'!$M$34:$M$145,연간_세부항목별지출!$C154,'1월'!$R$34:$R$145)</f>
        <v>0</v>
      </c>
      <c r="E154" s="296">
        <f>SUMIF('2월'!$M$34:$M$145,연간_세부항목별지출!$C154,'2월'!$R$34:$R$145)</f>
        <v>0</v>
      </c>
      <c r="F154" s="296">
        <f>SUMIF('3월'!$M$34:$M$145,연간_세부항목별지출!$C154,'3월'!$R$34:$R$145)</f>
        <v>0</v>
      </c>
      <c r="G154" s="296">
        <f>SUMIF('4월'!$M$34:$M$145,연간_세부항목별지출!$C154,'4월'!$R$34:$R$145)</f>
        <v>0</v>
      </c>
      <c r="H154" s="296">
        <f>SUMIF('5월'!$M$34:$M$145,연간_세부항목별지출!$C154,'5월'!$R$34:$R$145)</f>
        <v>0</v>
      </c>
      <c r="I154" s="296">
        <f>SUMIF('6월'!$M$34:$M$145,연간_세부항목별지출!$C154,'6월'!$R$34:$R$145)</f>
        <v>0</v>
      </c>
      <c r="J154" s="296">
        <f>SUMIF('7월'!$M$34:$M$145,연간_세부항목별지출!$C154,'7월'!$R$34:$R$145)</f>
        <v>0</v>
      </c>
      <c r="K154" s="296">
        <f>SUMIF('8월'!$M$34:$M$145,연간_세부항목별지출!$C154,'8월'!$R$34:$R$145)</f>
        <v>0</v>
      </c>
      <c r="L154" s="296">
        <f>SUMIF('9월'!$M$34:$M$145,연간_세부항목별지출!$C154,'9월'!$R$34:$R$145)</f>
        <v>0</v>
      </c>
      <c r="M154" s="296">
        <f>SUMIF('10월'!$M$34:$M$145,연간_세부항목별지출!$C154,'10월'!$R$34:$R$145)</f>
        <v>0</v>
      </c>
      <c r="N154" s="296">
        <f>SUMIF('11월'!$M$34:$M$145,연간_세부항목별지출!$C154,'11월'!$R$34:$R$145)</f>
        <v>0</v>
      </c>
      <c r="O154" s="296">
        <f>SUMIF('12월'!$M$34:$M$145,연간_세부항목별지출!$C154,'12월'!$R$34:$R$145)</f>
        <v>0</v>
      </c>
      <c r="P154" s="360">
        <f t="shared" si="2"/>
        <v>0</v>
      </c>
      <c r="Q154" s="360">
        <f t="shared" si="3"/>
        <v>0</v>
      </c>
      <c r="R154" s="410" t="str">
        <f t="shared" si="9"/>
        <v/>
      </c>
    </row>
    <row r="155" spans="2:18" ht="18" customHeight="1">
      <c r="B155" s="910"/>
      <c r="C155" s="367" t="str">
        <f>IF(항목!M17="","",항목!M17)</f>
        <v/>
      </c>
      <c r="D155" s="296">
        <f>SUMIF('1월'!$M$34:$M$145,연간_세부항목별지출!$C155,'1월'!$R$34:$R$145)</f>
        <v>0</v>
      </c>
      <c r="E155" s="296">
        <f>SUMIF('2월'!$M$34:$M$145,연간_세부항목별지출!$C155,'2월'!$R$34:$R$145)</f>
        <v>0</v>
      </c>
      <c r="F155" s="296">
        <f>SUMIF('3월'!$M$34:$M$145,연간_세부항목별지출!$C155,'3월'!$R$34:$R$145)</f>
        <v>0</v>
      </c>
      <c r="G155" s="296">
        <f>SUMIF('4월'!$M$34:$M$145,연간_세부항목별지출!$C155,'4월'!$R$34:$R$145)</f>
        <v>0</v>
      </c>
      <c r="H155" s="296">
        <f>SUMIF('5월'!$M$34:$M$145,연간_세부항목별지출!$C155,'5월'!$R$34:$R$145)</f>
        <v>0</v>
      </c>
      <c r="I155" s="296">
        <f>SUMIF('6월'!$M$34:$M$145,연간_세부항목별지출!$C155,'6월'!$R$34:$R$145)</f>
        <v>0</v>
      </c>
      <c r="J155" s="296">
        <f>SUMIF('7월'!$M$34:$M$145,연간_세부항목별지출!$C155,'7월'!$R$34:$R$145)</f>
        <v>0</v>
      </c>
      <c r="K155" s="296">
        <f>SUMIF('8월'!$M$34:$M$145,연간_세부항목별지출!$C155,'8월'!$R$34:$R$145)</f>
        <v>0</v>
      </c>
      <c r="L155" s="296">
        <f>SUMIF('9월'!$M$34:$M$145,연간_세부항목별지출!$C155,'9월'!$R$34:$R$145)</f>
        <v>0</v>
      </c>
      <c r="M155" s="296">
        <f>SUMIF('10월'!$M$34:$M$145,연간_세부항목별지출!$C155,'10월'!$R$34:$R$145)</f>
        <v>0</v>
      </c>
      <c r="N155" s="296">
        <f>SUMIF('11월'!$M$34:$M$145,연간_세부항목별지출!$C155,'11월'!$R$34:$R$145)</f>
        <v>0</v>
      </c>
      <c r="O155" s="296">
        <f>SUMIF('12월'!$M$34:$M$145,연간_세부항목별지출!$C155,'12월'!$R$34:$R$145)</f>
        <v>0</v>
      </c>
      <c r="P155" s="360">
        <f t="shared" si="2"/>
        <v>0</v>
      </c>
      <c r="Q155" s="360">
        <f t="shared" si="3"/>
        <v>0</v>
      </c>
      <c r="R155" s="410" t="str">
        <f t="shared" si="9"/>
        <v/>
      </c>
    </row>
    <row r="156" spans="2:18" ht="18" customHeight="1" thickBot="1">
      <c r="B156" s="911"/>
      <c r="C156" s="368" t="str">
        <f>IF(항목!M18="","",항목!M18)</f>
        <v/>
      </c>
      <c r="D156" s="422">
        <f>SUMIF('1월'!$M$34:$M$145,연간_세부항목별지출!$C156,'1월'!$R$34:$R$145)</f>
        <v>0</v>
      </c>
      <c r="E156" s="422">
        <f>SUMIF('2월'!$M$34:$M$145,연간_세부항목별지출!$C156,'2월'!$R$34:$R$145)</f>
        <v>0</v>
      </c>
      <c r="F156" s="422">
        <f>SUMIF('3월'!$M$34:$M$145,연간_세부항목별지출!$C156,'3월'!$R$34:$R$145)</f>
        <v>0</v>
      </c>
      <c r="G156" s="422">
        <f>SUMIF('4월'!$M$34:$M$145,연간_세부항목별지출!$C156,'4월'!$R$34:$R$145)</f>
        <v>0</v>
      </c>
      <c r="H156" s="422">
        <f>SUMIF('5월'!$M$34:$M$145,연간_세부항목별지출!$C156,'5월'!$R$34:$R$145)</f>
        <v>0</v>
      </c>
      <c r="I156" s="422">
        <f>SUMIF('6월'!$M$34:$M$145,연간_세부항목별지출!$C156,'6월'!$R$34:$R$145)</f>
        <v>0</v>
      </c>
      <c r="J156" s="422">
        <f>SUMIF('7월'!$M$34:$M$145,연간_세부항목별지출!$C156,'7월'!$R$34:$R$145)</f>
        <v>0</v>
      </c>
      <c r="K156" s="422">
        <f>SUMIF('8월'!$M$34:$M$145,연간_세부항목별지출!$C156,'8월'!$R$34:$R$145)</f>
        <v>0</v>
      </c>
      <c r="L156" s="422">
        <f>SUMIF('9월'!$M$34:$M$145,연간_세부항목별지출!$C156,'9월'!$R$34:$R$145)</f>
        <v>0</v>
      </c>
      <c r="M156" s="422">
        <f>SUMIF('10월'!$M$34:$M$145,연간_세부항목별지출!$C156,'10월'!$R$34:$R$145)</f>
        <v>0</v>
      </c>
      <c r="N156" s="422">
        <f>SUMIF('11월'!$M$34:$M$145,연간_세부항목별지출!$C156,'11월'!$R$34:$R$145)</f>
        <v>0</v>
      </c>
      <c r="O156" s="422">
        <f>SUMIF('12월'!$M$34:$M$145,연간_세부항목별지출!$C156,'12월'!$R$34:$R$145)</f>
        <v>0</v>
      </c>
      <c r="P156" s="369">
        <f t="shared" si="2"/>
        <v>0</v>
      </c>
      <c r="Q156" s="369">
        <f t="shared" si="3"/>
        <v>0</v>
      </c>
      <c r="R156" s="413" t="str">
        <f t="shared" si="9"/>
        <v/>
      </c>
    </row>
    <row r="157" spans="2:18" ht="18" customHeight="1">
      <c r="B157" s="909" t="str">
        <f>항목!N3</f>
        <v>통신비</v>
      </c>
      <c r="C157" s="420" t="str">
        <f>IF(항목!N4="","",항목!N4)</f>
        <v>핸드폰</v>
      </c>
      <c r="D157" s="301">
        <f>SUMIF('1월'!$M$34:$M$145,연간_세부항목별지출!$C157,'1월'!$R$34:$R$145)</f>
        <v>20000</v>
      </c>
      <c r="E157" s="301">
        <f>SUMIF('2월'!$M$34:$M$145,연간_세부항목별지출!$C157,'2월'!$R$34:$R$145)</f>
        <v>0</v>
      </c>
      <c r="F157" s="301">
        <f>SUMIF('3월'!$M$34:$M$145,연간_세부항목별지출!$C157,'3월'!$R$34:$R$145)</f>
        <v>0</v>
      </c>
      <c r="G157" s="301">
        <f>SUMIF('4월'!$M$34:$M$145,연간_세부항목별지출!$C157,'4월'!$R$34:$R$145)</f>
        <v>0</v>
      </c>
      <c r="H157" s="301">
        <f>SUMIF('5월'!$M$34:$M$145,연간_세부항목별지출!$C157,'5월'!$R$34:$R$145)</f>
        <v>0</v>
      </c>
      <c r="I157" s="301">
        <f>SUMIF('6월'!$M$34:$M$145,연간_세부항목별지출!$C157,'6월'!$R$34:$R$145)</f>
        <v>0</v>
      </c>
      <c r="J157" s="301">
        <f>SUMIF('7월'!$M$34:$M$145,연간_세부항목별지출!$C157,'7월'!$R$34:$R$145)</f>
        <v>0</v>
      </c>
      <c r="K157" s="301">
        <f>SUMIF('8월'!$M$34:$M$145,연간_세부항목별지출!$C157,'8월'!$R$34:$R$145)</f>
        <v>0</v>
      </c>
      <c r="L157" s="301">
        <f>SUMIF('9월'!$M$34:$M$145,연간_세부항목별지출!$C157,'9월'!$R$34:$R$145)</f>
        <v>0</v>
      </c>
      <c r="M157" s="301">
        <f>SUMIF('10월'!$M$34:$M$145,연간_세부항목별지출!$C157,'10월'!$R$34:$R$145)</f>
        <v>0</v>
      </c>
      <c r="N157" s="301">
        <f>SUMIF('11월'!$M$34:$M$145,연간_세부항목별지출!$C157,'11월'!$R$34:$R$145)</f>
        <v>0</v>
      </c>
      <c r="O157" s="301">
        <f>SUMIF('12월'!$M$34:$M$145,연간_세부항목별지출!$C157,'12월'!$R$34:$R$145)</f>
        <v>0</v>
      </c>
      <c r="P157" s="423">
        <f t="shared" si="2"/>
        <v>20000</v>
      </c>
      <c r="Q157" s="423">
        <f t="shared" si="3"/>
        <v>1666.6666666666667</v>
      </c>
      <c r="R157" s="424">
        <f t="shared" si="9"/>
        <v>2.1161781822029414E-2</v>
      </c>
    </row>
    <row r="158" spans="2:18" ht="18" customHeight="1">
      <c r="B158" s="910"/>
      <c r="C158" s="366" t="str">
        <f>IF(항목!N5="","",항목!N5)</f>
        <v>인터넷</v>
      </c>
      <c r="D158" s="296">
        <f>SUMIF('1월'!$M$34:$M$145,연간_세부항목별지출!$C158,'1월'!$R$34:$R$145)</f>
        <v>0</v>
      </c>
      <c r="E158" s="296">
        <f>SUMIF('2월'!$M$34:$M$145,연간_세부항목별지출!$C158,'2월'!$R$34:$R$145)</f>
        <v>0</v>
      </c>
      <c r="F158" s="296">
        <f>SUMIF('3월'!$M$34:$M$145,연간_세부항목별지출!$C158,'3월'!$R$34:$R$145)</f>
        <v>0</v>
      </c>
      <c r="G158" s="296">
        <f>SUMIF('4월'!$M$34:$M$145,연간_세부항목별지출!$C158,'4월'!$R$34:$R$145)</f>
        <v>0</v>
      </c>
      <c r="H158" s="296">
        <f>SUMIF('5월'!$M$34:$M$145,연간_세부항목별지출!$C158,'5월'!$R$34:$R$145)</f>
        <v>0</v>
      </c>
      <c r="I158" s="296">
        <f>SUMIF('6월'!$M$34:$M$145,연간_세부항목별지출!$C158,'6월'!$R$34:$R$145)</f>
        <v>0</v>
      </c>
      <c r="J158" s="296">
        <f>SUMIF('7월'!$M$34:$M$145,연간_세부항목별지출!$C158,'7월'!$R$34:$R$145)</f>
        <v>0</v>
      </c>
      <c r="K158" s="296">
        <f>SUMIF('8월'!$M$34:$M$145,연간_세부항목별지출!$C158,'8월'!$R$34:$R$145)</f>
        <v>0</v>
      </c>
      <c r="L158" s="296">
        <f>SUMIF('9월'!$M$34:$M$145,연간_세부항목별지출!$C158,'9월'!$R$34:$R$145)</f>
        <v>0</v>
      </c>
      <c r="M158" s="296">
        <f>SUMIF('10월'!$M$34:$M$145,연간_세부항목별지출!$C158,'10월'!$R$34:$R$145)</f>
        <v>0</v>
      </c>
      <c r="N158" s="296">
        <f>SUMIF('11월'!$M$34:$M$145,연간_세부항목별지출!$C158,'11월'!$R$34:$R$145)</f>
        <v>0</v>
      </c>
      <c r="O158" s="296">
        <f>SUMIF('12월'!$M$34:$M$145,연간_세부항목별지출!$C158,'12월'!$R$34:$R$145)</f>
        <v>0</v>
      </c>
      <c r="P158" s="360">
        <f t="shared" si="2"/>
        <v>0</v>
      </c>
      <c r="Q158" s="360">
        <f t="shared" si="3"/>
        <v>0</v>
      </c>
      <c r="R158" s="410" t="str">
        <f t="shared" si="9"/>
        <v/>
      </c>
    </row>
    <row r="159" spans="2:18" ht="18" customHeight="1">
      <c r="B159" s="910"/>
      <c r="C159" s="366" t="str">
        <f>IF(항목!N6="","",항목!N6)</f>
        <v>IPTV</v>
      </c>
      <c r="D159" s="296">
        <f>SUMIF('1월'!$M$34:$M$145,연간_세부항목별지출!$C159,'1월'!$R$34:$R$145)</f>
        <v>0</v>
      </c>
      <c r="E159" s="296">
        <f>SUMIF('2월'!$M$34:$M$145,연간_세부항목별지출!$C159,'2월'!$R$34:$R$145)</f>
        <v>0</v>
      </c>
      <c r="F159" s="296">
        <f>SUMIF('3월'!$M$34:$M$145,연간_세부항목별지출!$C159,'3월'!$R$34:$R$145)</f>
        <v>0</v>
      </c>
      <c r="G159" s="296">
        <f>SUMIF('4월'!$M$34:$M$145,연간_세부항목별지출!$C159,'4월'!$R$34:$R$145)</f>
        <v>0</v>
      </c>
      <c r="H159" s="296">
        <f>SUMIF('5월'!$M$34:$M$145,연간_세부항목별지출!$C159,'5월'!$R$34:$R$145)</f>
        <v>0</v>
      </c>
      <c r="I159" s="296">
        <f>SUMIF('6월'!$M$34:$M$145,연간_세부항목별지출!$C159,'6월'!$R$34:$R$145)</f>
        <v>0</v>
      </c>
      <c r="J159" s="296">
        <f>SUMIF('7월'!$M$34:$M$145,연간_세부항목별지출!$C159,'7월'!$R$34:$R$145)</f>
        <v>0</v>
      </c>
      <c r="K159" s="296">
        <f>SUMIF('8월'!$M$34:$M$145,연간_세부항목별지출!$C159,'8월'!$R$34:$R$145)</f>
        <v>0</v>
      </c>
      <c r="L159" s="296">
        <f>SUMIF('9월'!$M$34:$M$145,연간_세부항목별지출!$C159,'9월'!$R$34:$R$145)</f>
        <v>0</v>
      </c>
      <c r="M159" s="296">
        <f>SUMIF('10월'!$M$34:$M$145,연간_세부항목별지출!$C159,'10월'!$R$34:$R$145)</f>
        <v>0</v>
      </c>
      <c r="N159" s="296">
        <f>SUMIF('11월'!$M$34:$M$145,연간_세부항목별지출!$C159,'11월'!$R$34:$R$145)</f>
        <v>0</v>
      </c>
      <c r="O159" s="296">
        <f>SUMIF('12월'!$M$34:$M$145,연간_세부항목별지출!$C159,'12월'!$R$34:$R$145)</f>
        <v>0</v>
      </c>
      <c r="P159" s="360">
        <f t="shared" si="2"/>
        <v>0</v>
      </c>
      <c r="Q159" s="360">
        <f t="shared" si="3"/>
        <v>0</v>
      </c>
      <c r="R159" s="410" t="str">
        <f t="shared" si="9"/>
        <v/>
      </c>
    </row>
    <row r="160" spans="2:18" ht="18" customHeight="1">
      <c r="B160" s="910"/>
      <c r="C160" s="366" t="str">
        <f>IF(항목!N7="","",항목!N7)</f>
        <v>우편/택배</v>
      </c>
      <c r="D160" s="296">
        <f>SUMIF('1월'!$M$34:$M$145,연간_세부항목별지출!$C160,'1월'!$R$34:$R$145)</f>
        <v>0</v>
      </c>
      <c r="E160" s="296">
        <f>SUMIF('2월'!$M$34:$M$145,연간_세부항목별지출!$C160,'2월'!$R$34:$R$145)</f>
        <v>0</v>
      </c>
      <c r="F160" s="296">
        <f>SUMIF('3월'!$M$34:$M$145,연간_세부항목별지출!$C160,'3월'!$R$34:$R$145)</f>
        <v>0</v>
      </c>
      <c r="G160" s="296">
        <f>SUMIF('4월'!$M$34:$M$145,연간_세부항목별지출!$C160,'4월'!$R$34:$R$145)</f>
        <v>0</v>
      </c>
      <c r="H160" s="296">
        <f>SUMIF('5월'!$M$34:$M$145,연간_세부항목별지출!$C160,'5월'!$R$34:$R$145)</f>
        <v>0</v>
      </c>
      <c r="I160" s="296">
        <f>SUMIF('6월'!$M$34:$M$145,연간_세부항목별지출!$C160,'6월'!$R$34:$R$145)</f>
        <v>0</v>
      </c>
      <c r="J160" s="296">
        <f>SUMIF('7월'!$M$34:$M$145,연간_세부항목별지출!$C160,'7월'!$R$34:$R$145)</f>
        <v>0</v>
      </c>
      <c r="K160" s="296">
        <f>SUMIF('8월'!$M$34:$M$145,연간_세부항목별지출!$C160,'8월'!$R$34:$R$145)</f>
        <v>0</v>
      </c>
      <c r="L160" s="296">
        <f>SUMIF('9월'!$M$34:$M$145,연간_세부항목별지출!$C160,'9월'!$R$34:$R$145)</f>
        <v>0</v>
      </c>
      <c r="M160" s="296">
        <f>SUMIF('10월'!$M$34:$M$145,연간_세부항목별지출!$C160,'10월'!$R$34:$R$145)</f>
        <v>0</v>
      </c>
      <c r="N160" s="296">
        <f>SUMIF('11월'!$M$34:$M$145,연간_세부항목별지출!$C160,'11월'!$R$34:$R$145)</f>
        <v>0</v>
      </c>
      <c r="O160" s="296">
        <f>SUMIF('12월'!$M$34:$M$145,연간_세부항목별지출!$C160,'12월'!$R$34:$R$145)</f>
        <v>0</v>
      </c>
      <c r="P160" s="360">
        <f t="shared" si="2"/>
        <v>0</v>
      </c>
      <c r="Q160" s="360">
        <f t="shared" si="3"/>
        <v>0</v>
      </c>
      <c r="R160" s="410" t="str">
        <f t="shared" si="9"/>
        <v/>
      </c>
    </row>
    <row r="161" spans="2:18" ht="18" customHeight="1">
      <c r="B161" s="910"/>
      <c r="C161" s="366" t="str">
        <f>IF(항목!N8="","",항목!N8)</f>
        <v>기타 통신</v>
      </c>
      <c r="D161" s="296">
        <f>SUMIF('1월'!$M$34:$M$145,연간_세부항목별지출!$C161,'1월'!$R$34:$R$145)</f>
        <v>0</v>
      </c>
      <c r="E161" s="296">
        <f>SUMIF('2월'!$M$34:$M$145,연간_세부항목별지출!$C161,'2월'!$R$34:$R$145)</f>
        <v>0</v>
      </c>
      <c r="F161" s="296">
        <f>SUMIF('3월'!$M$34:$M$145,연간_세부항목별지출!$C161,'3월'!$R$34:$R$145)</f>
        <v>0</v>
      </c>
      <c r="G161" s="296">
        <f>SUMIF('4월'!$M$34:$M$145,연간_세부항목별지출!$C161,'4월'!$R$34:$R$145)</f>
        <v>0</v>
      </c>
      <c r="H161" s="296">
        <f>SUMIF('5월'!$M$34:$M$145,연간_세부항목별지출!$C161,'5월'!$R$34:$R$145)</f>
        <v>0</v>
      </c>
      <c r="I161" s="296">
        <f>SUMIF('6월'!$M$34:$M$145,연간_세부항목별지출!$C161,'6월'!$R$34:$R$145)</f>
        <v>0</v>
      </c>
      <c r="J161" s="296">
        <f>SUMIF('7월'!$M$34:$M$145,연간_세부항목별지출!$C161,'7월'!$R$34:$R$145)</f>
        <v>0</v>
      </c>
      <c r="K161" s="296">
        <f>SUMIF('8월'!$M$34:$M$145,연간_세부항목별지출!$C161,'8월'!$R$34:$R$145)</f>
        <v>0</v>
      </c>
      <c r="L161" s="296">
        <f>SUMIF('9월'!$M$34:$M$145,연간_세부항목별지출!$C161,'9월'!$R$34:$R$145)</f>
        <v>0</v>
      </c>
      <c r="M161" s="296">
        <f>SUMIF('10월'!$M$34:$M$145,연간_세부항목별지출!$C161,'10월'!$R$34:$R$145)</f>
        <v>0</v>
      </c>
      <c r="N161" s="296">
        <f>SUMIF('11월'!$M$34:$M$145,연간_세부항목별지출!$C161,'11월'!$R$34:$R$145)</f>
        <v>0</v>
      </c>
      <c r="O161" s="296">
        <f>SUMIF('12월'!$M$34:$M$145,연간_세부항목별지출!$C161,'12월'!$R$34:$R$145)</f>
        <v>0</v>
      </c>
      <c r="P161" s="360">
        <f t="shared" si="2"/>
        <v>0</v>
      </c>
      <c r="Q161" s="360">
        <f t="shared" si="3"/>
        <v>0</v>
      </c>
      <c r="R161" s="410" t="str">
        <f t="shared" si="9"/>
        <v/>
      </c>
    </row>
    <row r="162" spans="2:18" ht="18" customHeight="1">
      <c r="B162" s="910"/>
      <c r="C162" s="366" t="str">
        <f>IF(항목!N9="","",항목!N9)</f>
        <v/>
      </c>
      <c r="D162" s="296">
        <f>SUMIF('1월'!$M$34:$M$145,연간_세부항목별지출!$C162,'1월'!$R$34:$R$145)</f>
        <v>0</v>
      </c>
      <c r="E162" s="296">
        <f>SUMIF('2월'!$M$34:$M$145,연간_세부항목별지출!$C162,'2월'!$R$34:$R$145)</f>
        <v>0</v>
      </c>
      <c r="F162" s="296">
        <f>SUMIF('3월'!$M$34:$M$145,연간_세부항목별지출!$C162,'3월'!$R$34:$R$145)</f>
        <v>0</v>
      </c>
      <c r="G162" s="296">
        <f>SUMIF('4월'!$M$34:$M$145,연간_세부항목별지출!$C162,'4월'!$R$34:$R$145)</f>
        <v>0</v>
      </c>
      <c r="H162" s="296">
        <f>SUMIF('5월'!$M$34:$M$145,연간_세부항목별지출!$C162,'5월'!$R$34:$R$145)</f>
        <v>0</v>
      </c>
      <c r="I162" s="296">
        <f>SUMIF('6월'!$M$34:$M$145,연간_세부항목별지출!$C162,'6월'!$R$34:$R$145)</f>
        <v>0</v>
      </c>
      <c r="J162" s="296">
        <f>SUMIF('7월'!$M$34:$M$145,연간_세부항목별지출!$C162,'7월'!$R$34:$R$145)</f>
        <v>0</v>
      </c>
      <c r="K162" s="296">
        <f>SUMIF('8월'!$M$34:$M$145,연간_세부항목별지출!$C162,'8월'!$R$34:$R$145)</f>
        <v>0</v>
      </c>
      <c r="L162" s="296">
        <f>SUMIF('9월'!$M$34:$M$145,연간_세부항목별지출!$C162,'9월'!$R$34:$R$145)</f>
        <v>0</v>
      </c>
      <c r="M162" s="296">
        <f>SUMIF('10월'!$M$34:$M$145,연간_세부항목별지출!$C162,'10월'!$R$34:$R$145)</f>
        <v>0</v>
      </c>
      <c r="N162" s="296">
        <f>SUMIF('11월'!$M$34:$M$145,연간_세부항목별지출!$C162,'11월'!$R$34:$R$145)</f>
        <v>0</v>
      </c>
      <c r="O162" s="296">
        <f>SUMIF('12월'!$M$34:$M$145,연간_세부항목별지출!$C162,'12월'!$R$34:$R$145)</f>
        <v>0</v>
      </c>
      <c r="P162" s="360">
        <f t="shared" si="2"/>
        <v>0</v>
      </c>
      <c r="Q162" s="360">
        <f t="shared" si="3"/>
        <v>0</v>
      </c>
      <c r="R162" s="410" t="str">
        <f t="shared" si="9"/>
        <v/>
      </c>
    </row>
    <row r="163" spans="2:18" ht="18" customHeight="1">
      <c r="B163" s="910"/>
      <c r="C163" s="366" t="str">
        <f>IF(항목!N10="","",항목!N10)</f>
        <v/>
      </c>
      <c r="D163" s="296">
        <f>SUMIF('1월'!$M$34:$M$145,연간_세부항목별지출!$C163,'1월'!$R$34:$R$145)</f>
        <v>0</v>
      </c>
      <c r="E163" s="296">
        <f>SUMIF('2월'!$M$34:$M$145,연간_세부항목별지출!$C163,'2월'!$R$34:$R$145)</f>
        <v>0</v>
      </c>
      <c r="F163" s="296">
        <f>SUMIF('3월'!$M$34:$M$145,연간_세부항목별지출!$C163,'3월'!$R$34:$R$145)</f>
        <v>0</v>
      </c>
      <c r="G163" s="296">
        <f>SUMIF('4월'!$M$34:$M$145,연간_세부항목별지출!$C163,'4월'!$R$34:$R$145)</f>
        <v>0</v>
      </c>
      <c r="H163" s="296">
        <f>SUMIF('5월'!$M$34:$M$145,연간_세부항목별지출!$C163,'5월'!$R$34:$R$145)</f>
        <v>0</v>
      </c>
      <c r="I163" s="296">
        <f>SUMIF('6월'!$M$34:$M$145,연간_세부항목별지출!$C163,'6월'!$R$34:$R$145)</f>
        <v>0</v>
      </c>
      <c r="J163" s="296">
        <f>SUMIF('7월'!$M$34:$M$145,연간_세부항목별지출!$C163,'7월'!$R$34:$R$145)</f>
        <v>0</v>
      </c>
      <c r="K163" s="296">
        <f>SUMIF('8월'!$M$34:$M$145,연간_세부항목별지출!$C163,'8월'!$R$34:$R$145)</f>
        <v>0</v>
      </c>
      <c r="L163" s="296">
        <f>SUMIF('9월'!$M$34:$M$145,연간_세부항목별지출!$C163,'9월'!$R$34:$R$145)</f>
        <v>0</v>
      </c>
      <c r="M163" s="296">
        <f>SUMIF('10월'!$M$34:$M$145,연간_세부항목별지출!$C163,'10월'!$R$34:$R$145)</f>
        <v>0</v>
      </c>
      <c r="N163" s="296">
        <f>SUMIF('11월'!$M$34:$M$145,연간_세부항목별지출!$C163,'11월'!$R$34:$R$145)</f>
        <v>0</v>
      </c>
      <c r="O163" s="296">
        <f>SUMIF('12월'!$M$34:$M$145,연간_세부항목별지출!$C163,'12월'!$R$34:$R$145)</f>
        <v>0</v>
      </c>
      <c r="P163" s="360">
        <f t="shared" si="2"/>
        <v>0</v>
      </c>
      <c r="Q163" s="360">
        <f t="shared" si="3"/>
        <v>0</v>
      </c>
      <c r="R163" s="410" t="str">
        <f t="shared" si="9"/>
        <v/>
      </c>
    </row>
    <row r="164" spans="2:18" ht="18" customHeight="1">
      <c r="B164" s="910"/>
      <c r="C164" s="366" t="str">
        <f>IF(항목!N11="","",항목!N11)</f>
        <v/>
      </c>
      <c r="D164" s="296">
        <f>SUMIF('1월'!$M$34:$M$145,연간_세부항목별지출!$C164,'1월'!$R$34:$R$145)</f>
        <v>0</v>
      </c>
      <c r="E164" s="296">
        <f>SUMIF('2월'!$M$34:$M$145,연간_세부항목별지출!$C164,'2월'!$R$34:$R$145)</f>
        <v>0</v>
      </c>
      <c r="F164" s="296">
        <f>SUMIF('3월'!$M$34:$M$145,연간_세부항목별지출!$C164,'3월'!$R$34:$R$145)</f>
        <v>0</v>
      </c>
      <c r="G164" s="296">
        <f>SUMIF('4월'!$M$34:$M$145,연간_세부항목별지출!$C164,'4월'!$R$34:$R$145)</f>
        <v>0</v>
      </c>
      <c r="H164" s="296">
        <f>SUMIF('5월'!$M$34:$M$145,연간_세부항목별지출!$C164,'5월'!$R$34:$R$145)</f>
        <v>0</v>
      </c>
      <c r="I164" s="296">
        <f>SUMIF('6월'!$M$34:$M$145,연간_세부항목별지출!$C164,'6월'!$R$34:$R$145)</f>
        <v>0</v>
      </c>
      <c r="J164" s="296">
        <f>SUMIF('7월'!$M$34:$M$145,연간_세부항목별지출!$C164,'7월'!$R$34:$R$145)</f>
        <v>0</v>
      </c>
      <c r="K164" s="296">
        <f>SUMIF('8월'!$M$34:$M$145,연간_세부항목별지출!$C164,'8월'!$R$34:$R$145)</f>
        <v>0</v>
      </c>
      <c r="L164" s="296">
        <f>SUMIF('9월'!$M$34:$M$145,연간_세부항목별지출!$C164,'9월'!$R$34:$R$145)</f>
        <v>0</v>
      </c>
      <c r="M164" s="296">
        <f>SUMIF('10월'!$M$34:$M$145,연간_세부항목별지출!$C164,'10월'!$R$34:$R$145)</f>
        <v>0</v>
      </c>
      <c r="N164" s="296">
        <f>SUMIF('11월'!$M$34:$M$145,연간_세부항목별지출!$C164,'11월'!$R$34:$R$145)</f>
        <v>0</v>
      </c>
      <c r="O164" s="296">
        <f>SUMIF('12월'!$M$34:$M$145,연간_세부항목별지출!$C164,'12월'!$R$34:$R$145)</f>
        <v>0</v>
      </c>
      <c r="P164" s="360">
        <f t="shared" si="2"/>
        <v>0</v>
      </c>
      <c r="Q164" s="360">
        <f t="shared" si="3"/>
        <v>0</v>
      </c>
      <c r="R164" s="410" t="str">
        <f t="shared" si="9"/>
        <v/>
      </c>
    </row>
    <row r="165" spans="2:18" ht="18" customHeight="1">
      <c r="B165" s="910"/>
      <c r="C165" s="366" t="str">
        <f>IF(항목!N12="","",항목!N12)</f>
        <v/>
      </c>
      <c r="D165" s="296">
        <f>SUMIF('1월'!$M$34:$M$145,연간_세부항목별지출!$C165,'1월'!$R$34:$R$145)</f>
        <v>0</v>
      </c>
      <c r="E165" s="296">
        <f>SUMIF('2월'!$M$34:$M$145,연간_세부항목별지출!$C165,'2월'!$R$34:$R$145)</f>
        <v>0</v>
      </c>
      <c r="F165" s="296">
        <f>SUMIF('3월'!$M$34:$M$145,연간_세부항목별지출!$C165,'3월'!$R$34:$R$145)</f>
        <v>0</v>
      </c>
      <c r="G165" s="296">
        <f>SUMIF('4월'!$M$34:$M$145,연간_세부항목별지출!$C165,'4월'!$R$34:$R$145)</f>
        <v>0</v>
      </c>
      <c r="H165" s="296">
        <f>SUMIF('5월'!$M$34:$M$145,연간_세부항목별지출!$C165,'5월'!$R$34:$R$145)</f>
        <v>0</v>
      </c>
      <c r="I165" s="296">
        <f>SUMIF('6월'!$M$34:$M$145,연간_세부항목별지출!$C165,'6월'!$R$34:$R$145)</f>
        <v>0</v>
      </c>
      <c r="J165" s="296">
        <f>SUMIF('7월'!$M$34:$M$145,연간_세부항목별지출!$C165,'7월'!$R$34:$R$145)</f>
        <v>0</v>
      </c>
      <c r="K165" s="296">
        <f>SUMIF('8월'!$M$34:$M$145,연간_세부항목별지출!$C165,'8월'!$R$34:$R$145)</f>
        <v>0</v>
      </c>
      <c r="L165" s="296">
        <f>SUMIF('9월'!$M$34:$M$145,연간_세부항목별지출!$C165,'9월'!$R$34:$R$145)</f>
        <v>0</v>
      </c>
      <c r="M165" s="296">
        <f>SUMIF('10월'!$M$34:$M$145,연간_세부항목별지출!$C165,'10월'!$R$34:$R$145)</f>
        <v>0</v>
      </c>
      <c r="N165" s="296">
        <f>SUMIF('11월'!$M$34:$M$145,연간_세부항목별지출!$C165,'11월'!$R$34:$R$145)</f>
        <v>0</v>
      </c>
      <c r="O165" s="296">
        <f>SUMIF('12월'!$M$34:$M$145,연간_세부항목별지출!$C165,'12월'!$R$34:$R$145)</f>
        <v>0</v>
      </c>
      <c r="P165" s="360">
        <f t="shared" si="2"/>
        <v>0</v>
      </c>
      <c r="Q165" s="360">
        <f t="shared" si="3"/>
        <v>0</v>
      </c>
      <c r="R165" s="410" t="str">
        <f t="shared" si="9"/>
        <v/>
      </c>
    </row>
    <row r="166" spans="2:18" ht="18" customHeight="1">
      <c r="B166" s="910"/>
      <c r="C166" s="366" t="str">
        <f>IF(항목!N13="","",항목!N13)</f>
        <v/>
      </c>
      <c r="D166" s="296">
        <f>SUMIF('1월'!$M$34:$M$145,연간_세부항목별지출!$C166,'1월'!$R$34:$R$145)</f>
        <v>0</v>
      </c>
      <c r="E166" s="296">
        <f>SUMIF('2월'!$M$34:$M$145,연간_세부항목별지출!$C166,'2월'!$R$34:$R$145)</f>
        <v>0</v>
      </c>
      <c r="F166" s="296">
        <f>SUMIF('3월'!$M$34:$M$145,연간_세부항목별지출!$C166,'3월'!$R$34:$R$145)</f>
        <v>0</v>
      </c>
      <c r="G166" s="296">
        <f>SUMIF('4월'!$M$34:$M$145,연간_세부항목별지출!$C166,'4월'!$R$34:$R$145)</f>
        <v>0</v>
      </c>
      <c r="H166" s="296">
        <f>SUMIF('5월'!$M$34:$M$145,연간_세부항목별지출!$C166,'5월'!$R$34:$R$145)</f>
        <v>0</v>
      </c>
      <c r="I166" s="296">
        <f>SUMIF('6월'!$M$34:$M$145,연간_세부항목별지출!$C166,'6월'!$R$34:$R$145)</f>
        <v>0</v>
      </c>
      <c r="J166" s="296">
        <f>SUMIF('7월'!$M$34:$M$145,연간_세부항목별지출!$C166,'7월'!$R$34:$R$145)</f>
        <v>0</v>
      </c>
      <c r="K166" s="296">
        <f>SUMIF('8월'!$M$34:$M$145,연간_세부항목별지출!$C166,'8월'!$R$34:$R$145)</f>
        <v>0</v>
      </c>
      <c r="L166" s="296">
        <f>SUMIF('9월'!$M$34:$M$145,연간_세부항목별지출!$C166,'9월'!$R$34:$R$145)</f>
        <v>0</v>
      </c>
      <c r="M166" s="296">
        <f>SUMIF('10월'!$M$34:$M$145,연간_세부항목별지출!$C166,'10월'!$R$34:$R$145)</f>
        <v>0</v>
      </c>
      <c r="N166" s="296">
        <f>SUMIF('11월'!$M$34:$M$145,연간_세부항목별지출!$C166,'11월'!$R$34:$R$145)</f>
        <v>0</v>
      </c>
      <c r="O166" s="296">
        <f>SUMIF('12월'!$M$34:$M$145,연간_세부항목별지출!$C166,'12월'!$R$34:$R$145)</f>
        <v>0</v>
      </c>
      <c r="P166" s="360">
        <f t="shared" si="2"/>
        <v>0</v>
      </c>
      <c r="Q166" s="360">
        <f t="shared" si="3"/>
        <v>0</v>
      </c>
      <c r="R166" s="410" t="str">
        <f t="shared" si="9"/>
        <v/>
      </c>
    </row>
    <row r="167" spans="2:18" ht="18" customHeight="1">
      <c r="B167" s="910"/>
      <c r="C167" s="366" t="str">
        <f>IF(항목!N14="","",항목!N14)</f>
        <v/>
      </c>
      <c r="D167" s="296">
        <f>SUMIF('1월'!$M$34:$M$145,연간_세부항목별지출!$C167,'1월'!$R$34:$R$145)</f>
        <v>0</v>
      </c>
      <c r="E167" s="296">
        <f>SUMIF('2월'!$M$34:$M$145,연간_세부항목별지출!$C167,'2월'!$R$34:$R$145)</f>
        <v>0</v>
      </c>
      <c r="F167" s="296">
        <f>SUMIF('3월'!$M$34:$M$145,연간_세부항목별지출!$C167,'3월'!$R$34:$R$145)</f>
        <v>0</v>
      </c>
      <c r="G167" s="296">
        <f>SUMIF('4월'!$M$34:$M$145,연간_세부항목별지출!$C167,'4월'!$R$34:$R$145)</f>
        <v>0</v>
      </c>
      <c r="H167" s="296">
        <f>SUMIF('5월'!$M$34:$M$145,연간_세부항목별지출!$C167,'5월'!$R$34:$R$145)</f>
        <v>0</v>
      </c>
      <c r="I167" s="296">
        <f>SUMIF('6월'!$M$34:$M$145,연간_세부항목별지출!$C167,'6월'!$R$34:$R$145)</f>
        <v>0</v>
      </c>
      <c r="J167" s="296">
        <f>SUMIF('7월'!$M$34:$M$145,연간_세부항목별지출!$C167,'7월'!$R$34:$R$145)</f>
        <v>0</v>
      </c>
      <c r="K167" s="296">
        <f>SUMIF('8월'!$M$34:$M$145,연간_세부항목별지출!$C167,'8월'!$R$34:$R$145)</f>
        <v>0</v>
      </c>
      <c r="L167" s="296">
        <f>SUMIF('9월'!$M$34:$M$145,연간_세부항목별지출!$C167,'9월'!$R$34:$R$145)</f>
        <v>0</v>
      </c>
      <c r="M167" s="296">
        <f>SUMIF('10월'!$M$34:$M$145,연간_세부항목별지출!$C167,'10월'!$R$34:$R$145)</f>
        <v>0</v>
      </c>
      <c r="N167" s="296">
        <f>SUMIF('11월'!$M$34:$M$145,연간_세부항목별지출!$C167,'11월'!$R$34:$R$145)</f>
        <v>0</v>
      </c>
      <c r="O167" s="296">
        <f>SUMIF('12월'!$M$34:$M$145,연간_세부항목별지출!$C167,'12월'!$R$34:$R$145)</f>
        <v>0</v>
      </c>
      <c r="P167" s="360">
        <f t="shared" si="2"/>
        <v>0</v>
      </c>
      <c r="Q167" s="360">
        <f t="shared" si="3"/>
        <v>0</v>
      </c>
      <c r="R167" s="410" t="str">
        <f t="shared" si="9"/>
        <v/>
      </c>
    </row>
    <row r="168" spans="2:18" ht="18" customHeight="1">
      <c r="B168" s="910"/>
      <c r="C168" s="366" t="str">
        <f>IF(항목!N15="","",항목!N15)</f>
        <v/>
      </c>
      <c r="D168" s="296">
        <f>SUMIF('1월'!$M$34:$M$145,연간_세부항목별지출!$C168,'1월'!$R$34:$R$145)</f>
        <v>0</v>
      </c>
      <c r="E168" s="296">
        <f>SUMIF('2월'!$M$34:$M$145,연간_세부항목별지출!$C168,'2월'!$R$34:$R$145)</f>
        <v>0</v>
      </c>
      <c r="F168" s="296">
        <f>SUMIF('3월'!$M$34:$M$145,연간_세부항목별지출!$C168,'3월'!$R$34:$R$145)</f>
        <v>0</v>
      </c>
      <c r="G168" s="296">
        <f>SUMIF('4월'!$M$34:$M$145,연간_세부항목별지출!$C168,'4월'!$R$34:$R$145)</f>
        <v>0</v>
      </c>
      <c r="H168" s="296">
        <f>SUMIF('5월'!$M$34:$M$145,연간_세부항목별지출!$C168,'5월'!$R$34:$R$145)</f>
        <v>0</v>
      </c>
      <c r="I168" s="296">
        <f>SUMIF('6월'!$M$34:$M$145,연간_세부항목별지출!$C168,'6월'!$R$34:$R$145)</f>
        <v>0</v>
      </c>
      <c r="J168" s="296">
        <f>SUMIF('7월'!$M$34:$M$145,연간_세부항목별지출!$C168,'7월'!$R$34:$R$145)</f>
        <v>0</v>
      </c>
      <c r="K168" s="296">
        <f>SUMIF('8월'!$M$34:$M$145,연간_세부항목별지출!$C168,'8월'!$R$34:$R$145)</f>
        <v>0</v>
      </c>
      <c r="L168" s="296">
        <f>SUMIF('9월'!$M$34:$M$145,연간_세부항목별지출!$C168,'9월'!$R$34:$R$145)</f>
        <v>0</v>
      </c>
      <c r="M168" s="296">
        <f>SUMIF('10월'!$M$34:$M$145,연간_세부항목별지출!$C168,'10월'!$R$34:$R$145)</f>
        <v>0</v>
      </c>
      <c r="N168" s="296">
        <f>SUMIF('11월'!$M$34:$M$145,연간_세부항목별지출!$C168,'11월'!$R$34:$R$145)</f>
        <v>0</v>
      </c>
      <c r="O168" s="296">
        <f>SUMIF('12월'!$M$34:$M$145,연간_세부항목별지출!$C168,'12월'!$R$34:$R$145)</f>
        <v>0</v>
      </c>
      <c r="P168" s="360">
        <f t="shared" si="2"/>
        <v>0</v>
      </c>
      <c r="Q168" s="360">
        <f t="shared" si="3"/>
        <v>0</v>
      </c>
      <c r="R168" s="410" t="str">
        <f t="shared" si="9"/>
        <v/>
      </c>
    </row>
    <row r="169" spans="2:18" ht="18" customHeight="1">
      <c r="B169" s="910"/>
      <c r="C169" s="366" t="str">
        <f>IF(항목!N16="","",항목!N16)</f>
        <v/>
      </c>
      <c r="D169" s="296">
        <f>SUMIF('1월'!$M$34:$M$145,연간_세부항목별지출!$C169,'1월'!$R$34:$R$145)</f>
        <v>0</v>
      </c>
      <c r="E169" s="296">
        <f>SUMIF('2월'!$M$34:$M$145,연간_세부항목별지출!$C169,'2월'!$R$34:$R$145)</f>
        <v>0</v>
      </c>
      <c r="F169" s="296">
        <f>SUMIF('3월'!$M$34:$M$145,연간_세부항목별지출!$C169,'3월'!$R$34:$R$145)</f>
        <v>0</v>
      </c>
      <c r="G169" s="296">
        <f>SUMIF('4월'!$M$34:$M$145,연간_세부항목별지출!$C169,'4월'!$R$34:$R$145)</f>
        <v>0</v>
      </c>
      <c r="H169" s="296">
        <f>SUMIF('5월'!$M$34:$M$145,연간_세부항목별지출!$C169,'5월'!$R$34:$R$145)</f>
        <v>0</v>
      </c>
      <c r="I169" s="296">
        <f>SUMIF('6월'!$M$34:$M$145,연간_세부항목별지출!$C169,'6월'!$R$34:$R$145)</f>
        <v>0</v>
      </c>
      <c r="J169" s="296">
        <f>SUMIF('7월'!$M$34:$M$145,연간_세부항목별지출!$C169,'7월'!$R$34:$R$145)</f>
        <v>0</v>
      </c>
      <c r="K169" s="296">
        <f>SUMIF('8월'!$M$34:$M$145,연간_세부항목별지출!$C169,'8월'!$R$34:$R$145)</f>
        <v>0</v>
      </c>
      <c r="L169" s="296">
        <f>SUMIF('9월'!$M$34:$M$145,연간_세부항목별지출!$C169,'9월'!$R$34:$R$145)</f>
        <v>0</v>
      </c>
      <c r="M169" s="296">
        <f>SUMIF('10월'!$M$34:$M$145,연간_세부항목별지출!$C169,'10월'!$R$34:$R$145)</f>
        <v>0</v>
      </c>
      <c r="N169" s="296">
        <f>SUMIF('11월'!$M$34:$M$145,연간_세부항목별지출!$C169,'11월'!$R$34:$R$145)</f>
        <v>0</v>
      </c>
      <c r="O169" s="296">
        <f>SUMIF('12월'!$M$34:$M$145,연간_세부항목별지출!$C169,'12월'!$R$34:$R$145)</f>
        <v>0</v>
      </c>
      <c r="P169" s="360">
        <f t="shared" si="2"/>
        <v>0</v>
      </c>
      <c r="Q169" s="360">
        <f t="shared" si="3"/>
        <v>0</v>
      </c>
      <c r="R169" s="410" t="str">
        <f t="shared" si="9"/>
        <v/>
      </c>
    </row>
    <row r="170" spans="2:18" ht="18" customHeight="1">
      <c r="B170" s="910"/>
      <c r="C170" s="366" t="str">
        <f>IF(항목!N17="","",항목!N17)</f>
        <v/>
      </c>
      <c r="D170" s="296">
        <f>SUMIF('1월'!$M$34:$M$145,연간_세부항목별지출!$C170,'1월'!$R$34:$R$145)</f>
        <v>0</v>
      </c>
      <c r="E170" s="296">
        <f>SUMIF('2월'!$M$34:$M$145,연간_세부항목별지출!$C170,'2월'!$R$34:$R$145)</f>
        <v>0</v>
      </c>
      <c r="F170" s="296">
        <f>SUMIF('3월'!$M$34:$M$145,연간_세부항목별지출!$C170,'3월'!$R$34:$R$145)</f>
        <v>0</v>
      </c>
      <c r="G170" s="296">
        <f>SUMIF('4월'!$M$34:$M$145,연간_세부항목별지출!$C170,'4월'!$R$34:$R$145)</f>
        <v>0</v>
      </c>
      <c r="H170" s="296">
        <f>SUMIF('5월'!$M$34:$M$145,연간_세부항목별지출!$C170,'5월'!$R$34:$R$145)</f>
        <v>0</v>
      </c>
      <c r="I170" s="296">
        <f>SUMIF('6월'!$M$34:$M$145,연간_세부항목별지출!$C170,'6월'!$R$34:$R$145)</f>
        <v>0</v>
      </c>
      <c r="J170" s="296">
        <f>SUMIF('7월'!$M$34:$M$145,연간_세부항목별지출!$C170,'7월'!$R$34:$R$145)</f>
        <v>0</v>
      </c>
      <c r="K170" s="296">
        <f>SUMIF('8월'!$M$34:$M$145,연간_세부항목별지출!$C170,'8월'!$R$34:$R$145)</f>
        <v>0</v>
      </c>
      <c r="L170" s="296">
        <f>SUMIF('9월'!$M$34:$M$145,연간_세부항목별지출!$C170,'9월'!$R$34:$R$145)</f>
        <v>0</v>
      </c>
      <c r="M170" s="296">
        <f>SUMIF('10월'!$M$34:$M$145,연간_세부항목별지출!$C170,'10월'!$R$34:$R$145)</f>
        <v>0</v>
      </c>
      <c r="N170" s="296">
        <f>SUMIF('11월'!$M$34:$M$145,연간_세부항목별지출!$C170,'11월'!$R$34:$R$145)</f>
        <v>0</v>
      </c>
      <c r="O170" s="296">
        <f>SUMIF('12월'!$M$34:$M$145,연간_세부항목별지출!$C170,'12월'!$R$34:$R$145)</f>
        <v>0</v>
      </c>
      <c r="P170" s="360">
        <f t="shared" si="2"/>
        <v>0</v>
      </c>
      <c r="Q170" s="360">
        <f t="shared" si="3"/>
        <v>0</v>
      </c>
      <c r="R170" s="410" t="str">
        <f t="shared" si="9"/>
        <v/>
      </c>
    </row>
    <row r="171" spans="2:18" ht="18" customHeight="1" thickBot="1">
      <c r="B171" s="911"/>
      <c r="C171" s="421" t="str">
        <f>IF(항목!N18="","",항목!N18)</f>
        <v/>
      </c>
      <c r="D171" s="422">
        <f>SUMIF('1월'!$M$34:$M$145,연간_세부항목별지출!$C171,'1월'!$R$34:$R$145)</f>
        <v>0</v>
      </c>
      <c r="E171" s="422">
        <f>SUMIF('2월'!$M$34:$M$145,연간_세부항목별지출!$C171,'2월'!$R$34:$R$145)</f>
        <v>0</v>
      </c>
      <c r="F171" s="422">
        <f>SUMIF('3월'!$M$34:$M$145,연간_세부항목별지출!$C171,'3월'!$R$34:$R$145)</f>
        <v>0</v>
      </c>
      <c r="G171" s="422">
        <f>SUMIF('4월'!$M$34:$M$145,연간_세부항목별지출!$C171,'4월'!$R$34:$R$145)</f>
        <v>0</v>
      </c>
      <c r="H171" s="422">
        <f>SUMIF('5월'!$M$34:$M$145,연간_세부항목별지출!$C171,'5월'!$R$34:$R$145)</f>
        <v>0</v>
      </c>
      <c r="I171" s="422">
        <f>SUMIF('6월'!$M$34:$M$145,연간_세부항목별지출!$C171,'6월'!$R$34:$R$145)</f>
        <v>0</v>
      </c>
      <c r="J171" s="422">
        <f>SUMIF('7월'!$M$34:$M$145,연간_세부항목별지출!$C171,'7월'!$R$34:$R$145)</f>
        <v>0</v>
      </c>
      <c r="K171" s="422">
        <f>SUMIF('8월'!$M$34:$M$145,연간_세부항목별지출!$C171,'8월'!$R$34:$R$145)</f>
        <v>0</v>
      </c>
      <c r="L171" s="422">
        <f>SUMIF('9월'!$M$34:$M$145,연간_세부항목별지출!$C171,'9월'!$R$34:$R$145)</f>
        <v>0</v>
      </c>
      <c r="M171" s="422">
        <f>SUMIF('10월'!$M$34:$M$145,연간_세부항목별지출!$C171,'10월'!$R$34:$R$145)</f>
        <v>0</v>
      </c>
      <c r="N171" s="422">
        <f>SUMIF('11월'!$M$34:$M$145,연간_세부항목별지출!$C171,'11월'!$R$34:$R$145)</f>
        <v>0</v>
      </c>
      <c r="O171" s="422">
        <f>SUMIF('12월'!$M$34:$M$145,연간_세부항목별지출!$C171,'12월'!$R$34:$R$145)</f>
        <v>0</v>
      </c>
      <c r="P171" s="369">
        <f t="shared" si="2"/>
        <v>0</v>
      </c>
      <c r="Q171" s="369">
        <f t="shared" si="3"/>
        <v>0</v>
      </c>
      <c r="R171" s="413" t="str">
        <f t="shared" si="9"/>
        <v/>
      </c>
    </row>
    <row r="172" spans="2:18" ht="18" customHeight="1">
      <c r="B172" s="909" t="str">
        <f>항목!O3</f>
        <v>경조사회비</v>
      </c>
      <c r="C172" s="420" t="str">
        <f>IF(항목!O4="","",항목!O4)</f>
        <v>축의금</v>
      </c>
      <c r="D172" s="301">
        <f>SUMIF('1월'!$M$34:$M$145,연간_세부항목별지출!$C172,'1월'!$R$34:$R$145)</f>
        <v>100000</v>
      </c>
      <c r="E172" s="301">
        <f>SUMIF('2월'!$M$34:$M$145,연간_세부항목별지출!$C172,'2월'!$R$34:$R$145)</f>
        <v>0</v>
      </c>
      <c r="F172" s="301">
        <f>SUMIF('3월'!$M$34:$M$145,연간_세부항목별지출!$C172,'3월'!$R$34:$R$145)</f>
        <v>0</v>
      </c>
      <c r="G172" s="301">
        <f>SUMIF('4월'!$M$34:$M$145,연간_세부항목별지출!$C172,'4월'!$R$34:$R$145)</f>
        <v>0</v>
      </c>
      <c r="H172" s="301">
        <f>SUMIF('5월'!$M$34:$M$145,연간_세부항목별지출!$C172,'5월'!$R$34:$R$145)</f>
        <v>0</v>
      </c>
      <c r="I172" s="301">
        <f>SUMIF('6월'!$M$34:$M$145,연간_세부항목별지출!$C172,'6월'!$R$34:$R$145)</f>
        <v>0</v>
      </c>
      <c r="J172" s="301">
        <f>SUMIF('7월'!$M$34:$M$145,연간_세부항목별지출!$C172,'7월'!$R$34:$R$145)</f>
        <v>0</v>
      </c>
      <c r="K172" s="301">
        <f>SUMIF('8월'!$M$34:$M$145,연간_세부항목별지출!$C172,'8월'!$R$34:$R$145)</f>
        <v>0</v>
      </c>
      <c r="L172" s="301">
        <f>SUMIF('9월'!$M$34:$M$145,연간_세부항목별지출!$C172,'9월'!$R$34:$R$145)</f>
        <v>0</v>
      </c>
      <c r="M172" s="301">
        <f>SUMIF('10월'!$M$34:$M$145,연간_세부항목별지출!$C172,'10월'!$R$34:$R$145)</f>
        <v>0</v>
      </c>
      <c r="N172" s="301">
        <f>SUMIF('11월'!$M$34:$M$145,연간_세부항목별지출!$C172,'11월'!$R$34:$R$145)</f>
        <v>0</v>
      </c>
      <c r="O172" s="301">
        <f>SUMIF('12월'!$M$34:$M$145,연간_세부항목별지출!$C172,'12월'!$R$34:$R$145)</f>
        <v>0</v>
      </c>
      <c r="P172" s="423">
        <f t="shared" si="2"/>
        <v>100000</v>
      </c>
      <c r="Q172" s="423">
        <f t="shared" si="3"/>
        <v>8333.3333333333339</v>
      </c>
      <c r="R172" s="424">
        <f t="shared" si="9"/>
        <v>0.10580890911014708</v>
      </c>
    </row>
    <row r="173" spans="2:18" ht="18" customHeight="1">
      <c r="B173" s="910"/>
      <c r="C173" s="367" t="str">
        <f>IF(항목!O5="","",항목!O5)</f>
        <v>조의금</v>
      </c>
      <c r="D173" s="296">
        <f>SUMIF('1월'!$M$34:$M$145,연간_세부항목별지출!$C173,'1월'!$R$34:$R$145)</f>
        <v>0</v>
      </c>
      <c r="E173" s="296">
        <f>SUMIF('2월'!$M$34:$M$145,연간_세부항목별지출!$C173,'2월'!$R$34:$R$145)</f>
        <v>0</v>
      </c>
      <c r="F173" s="296">
        <f>SUMIF('3월'!$M$34:$M$145,연간_세부항목별지출!$C173,'3월'!$R$34:$R$145)</f>
        <v>0</v>
      </c>
      <c r="G173" s="296">
        <f>SUMIF('4월'!$M$34:$M$145,연간_세부항목별지출!$C173,'4월'!$R$34:$R$145)</f>
        <v>0</v>
      </c>
      <c r="H173" s="296">
        <f>SUMIF('5월'!$M$34:$M$145,연간_세부항목별지출!$C173,'5월'!$R$34:$R$145)</f>
        <v>0</v>
      </c>
      <c r="I173" s="296">
        <f>SUMIF('6월'!$M$34:$M$145,연간_세부항목별지출!$C173,'6월'!$R$34:$R$145)</f>
        <v>0</v>
      </c>
      <c r="J173" s="296">
        <f>SUMIF('7월'!$M$34:$M$145,연간_세부항목별지출!$C173,'7월'!$R$34:$R$145)</f>
        <v>0</v>
      </c>
      <c r="K173" s="296">
        <f>SUMIF('8월'!$M$34:$M$145,연간_세부항목별지출!$C173,'8월'!$R$34:$R$145)</f>
        <v>0</v>
      </c>
      <c r="L173" s="296">
        <f>SUMIF('9월'!$M$34:$M$145,연간_세부항목별지출!$C173,'9월'!$R$34:$R$145)</f>
        <v>0</v>
      </c>
      <c r="M173" s="296">
        <f>SUMIF('10월'!$M$34:$M$145,연간_세부항목별지출!$C173,'10월'!$R$34:$R$145)</f>
        <v>0</v>
      </c>
      <c r="N173" s="296">
        <f>SUMIF('11월'!$M$34:$M$145,연간_세부항목별지출!$C173,'11월'!$R$34:$R$145)</f>
        <v>0</v>
      </c>
      <c r="O173" s="296">
        <f>SUMIF('12월'!$M$34:$M$145,연간_세부항목별지출!$C173,'12월'!$R$34:$R$145)</f>
        <v>0</v>
      </c>
      <c r="P173" s="360">
        <f t="shared" si="2"/>
        <v>0</v>
      </c>
      <c r="Q173" s="360">
        <f t="shared" si="3"/>
        <v>0</v>
      </c>
      <c r="R173" s="410" t="str">
        <f t="shared" si="9"/>
        <v/>
      </c>
    </row>
    <row r="174" spans="2:18" ht="18" customHeight="1">
      <c r="B174" s="910"/>
      <c r="C174" s="367" t="str">
        <f>IF(항목!O6="","",항목!O6)</f>
        <v>기부금</v>
      </c>
      <c r="D174" s="296">
        <f>SUMIF('1월'!$M$34:$M$145,연간_세부항목별지출!$C174,'1월'!$R$34:$R$145)</f>
        <v>50000</v>
      </c>
      <c r="E174" s="296">
        <f>SUMIF('2월'!$M$34:$M$145,연간_세부항목별지출!$C174,'2월'!$R$34:$R$145)</f>
        <v>0</v>
      </c>
      <c r="F174" s="296">
        <f>SUMIF('3월'!$M$34:$M$145,연간_세부항목별지출!$C174,'3월'!$R$34:$R$145)</f>
        <v>0</v>
      </c>
      <c r="G174" s="296">
        <f>SUMIF('4월'!$M$34:$M$145,연간_세부항목별지출!$C174,'4월'!$R$34:$R$145)</f>
        <v>0</v>
      </c>
      <c r="H174" s="296">
        <f>SUMIF('5월'!$M$34:$M$145,연간_세부항목별지출!$C174,'5월'!$R$34:$R$145)</f>
        <v>0</v>
      </c>
      <c r="I174" s="296">
        <f>SUMIF('6월'!$M$34:$M$145,연간_세부항목별지출!$C174,'6월'!$R$34:$R$145)</f>
        <v>0</v>
      </c>
      <c r="J174" s="296">
        <f>SUMIF('7월'!$M$34:$M$145,연간_세부항목별지출!$C174,'7월'!$R$34:$R$145)</f>
        <v>0</v>
      </c>
      <c r="K174" s="296">
        <f>SUMIF('8월'!$M$34:$M$145,연간_세부항목별지출!$C174,'8월'!$R$34:$R$145)</f>
        <v>0</v>
      </c>
      <c r="L174" s="296">
        <f>SUMIF('9월'!$M$34:$M$145,연간_세부항목별지출!$C174,'9월'!$R$34:$R$145)</f>
        <v>0</v>
      </c>
      <c r="M174" s="296">
        <f>SUMIF('10월'!$M$34:$M$145,연간_세부항목별지출!$C174,'10월'!$R$34:$R$145)</f>
        <v>0</v>
      </c>
      <c r="N174" s="296">
        <f>SUMIF('11월'!$M$34:$M$145,연간_세부항목별지출!$C174,'11월'!$R$34:$R$145)</f>
        <v>0</v>
      </c>
      <c r="O174" s="296">
        <f>SUMIF('12월'!$M$34:$M$145,연간_세부항목별지출!$C174,'12월'!$R$34:$R$145)</f>
        <v>0</v>
      </c>
      <c r="P174" s="360">
        <f t="shared" ref="P174:P216" si="10">SUM(D174:O174)</f>
        <v>50000</v>
      </c>
      <c r="Q174" s="360">
        <f t="shared" ref="Q174:Q216" si="11">P174/12</f>
        <v>4166.666666666667</v>
      </c>
      <c r="R174" s="410">
        <f t="shared" si="9"/>
        <v>5.2904454555073539E-2</v>
      </c>
    </row>
    <row r="175" spans="2:18" ht="18" customHeight="1">
      <c r="B175" s="910"/>
      <c r="C175" s="367" t="str">
        <f>IF(항목!O7="","",항목!O7)</f>
        <v>모임회비</v>
      </c>
      <c r="D175" s="296">
        <f>SUMIF('1월'!$M$34:$M$145,연간_세부항목별지출!$C175,'1월'!$R$34:$R$145)</f>
        <v>0</v>
      </c>
      <c r="E175" s="296">
        <f>SUMIF('2월'!$M$34:$M$145,연간_세부항목별지출!$C175,'2월'!$R$34:$R$145)</f>
        <v>0</v>
      </c>
      <c r="F175" s="296">
        <f>SUMIF('3월'!$M$34:$M$145,연간_세부항목별지출!$C175,'3월'!$R$34:$R$145)</f>
        <v>0</v>
      </c>
      <c r="G175" s="296">
        <f>SUMIF('4월'!$M$34:$M$145,연간_세부항목별지출!$C175,'4월'!$R$34:$R$145)</f>
        <v>0</v>
      </c>
      <c r="H175" s="296">
        <f>SUMIF('5월'!$M$34:$M$145,연간_세부항목별지출!$C175,'5월'!$R$34:$R$145)</f>
        <v>0</v>
      </c>
      <c r="I175" s="296">
        <f>SUMIF('6월'!$M$34:$M$145,연간_세부항목별지출!$C175,'6월'!$R$34:$R$145)</f>
        <v>0</v>
      </c>
      <c r="J175" s="296">
        <f>SUMIF('7월'!$M$34:$M$145,연간_세부항목별지출!$C175,'7월'!$R$34:$R$145)</f>
        <v>0</v>
      </c>
      <c r="K175" s="296">
        <f>SUMIF('8월'!$M$34:$M$145,연간_세부항목별지출!$C175,'8월'!$R$34:$R$145)</f>
        <v>0</v>
      </c>
      <c r="L175" s="296">
        <f>SUMIF('9월'!$M$34:$M$145,연간_세부항목별지출!$C175,'9월'!$R$34:$R$145)</f>
        <v>0</v>
      </c>
      <c r="M175" s="296">
        <f>SUMIF('10월'!$M$34:$M$145,연간_세부항목별지출!$C175,'10월'!$R$34:$R$145)</f>
        <v>0</v>
      </c>
      <c r="N175" s="296">
        <f>SUMIF('11월'!$M$34:$M$145,연간_세부항목별지출!$C175,'11월'!$R$34:$R$145)</f>
        <v>0</v>
      </c>
      <c r="O175" s="296">
        <f>SUMIF('12월'!$M$34:$M$145,연간_세부항목별지출!$C175,'12월'!$R$34:$R$145)</f>
        <v>0</v>
      </c>
      <c r="P175" s="360">
        <f t="shared" si="10"/>
        <v>0</v>
      </c>
      <c r="Q175" s="360">
        <f t="shared" si="11"/>
        <v>0</v>
      </c>
      <c r="R175" s="410" t="str">
        <f t="shared" si="9"/>
        <v/>
      </c>
    </row>
    <row r="176" spans="2:18" ht="18" customHeight="1">
      <c r="B176" s="910"/>
      <c r="C176" s="367" t="str">
        <f>IF(항목!O8="","",항목!O8)</f>
        <v>선물</v>
      </c>
      <c r="D176" s="296">
        <f>SUMIF('1월'!$M$34:$M$145,연간_세부항목별지출!$C176,'1월'!$R$34:$R$145)</f>
        <v>0</v>
      </c>
      <c r="E176" s="296">
        <f>SUMIF('2월'!$M$34:$M$145,연간_세부항목별지출!$C176,'2월'!$R$34:$R$145)</f>
        <v>0</v>
      </c>
      <c r="F176" s="296">
        <f>SUMIF('3월'!$M$34:$M$145,연간_세부항목별지출!$C176,'3월'!$R$34:$R$145)</f>
        <v>0</v>
      </c>
      <c r="G176" s="296">
        <f>SUMIF('4월'!$M$34:$M$145,연간_세부항목별지출!$C176,'4월'!$R$34:$R$145)</f>
        <v>0</v>
      </c>
      <c r="H176" s="296">
        <f>SUMIF('5월'!$M$34:$M$145,연간_세부항목별지출!$C176,'5월'!$R$34:$R$145)</f>
        <v>0</v>
      </c>
      <c r="I176" s="296">
        <f>SUMIF('6월'!$M$34:$M$145,연간_세부항목별지출!$C176,'6월'!$R$34:$R$145)</f>
        <v>0</v>
      </c>
      <c r="J176" s="296">
        <f>SUMIF('7월'!$M$34:$M$145,연간_세부항목별지출!$C176,'7월'!$R$34:$R$145)</f>
        <v>0</v>
      </c>
      <c r="K176" s="296">
        <f>SUMIF('8월'!$M$34:$M$145,연간_세부항목별지출!$C176,'8월'!$R$34:$R$145)</f>
        <v>0</v>
      </c>
      <c r="L176" s="296">
        <f>SUMIF('9월'!$M$34:$M$145,연간_세부항목별지출!$C176,'9월'!$R$34:$R$145)</f>
        <v>0</v>
      </c>
      <c r="M176" s="296">
        <f>SUMIF('10월'!$M$34:$M$145,연간_세부항목별지출!$C176,'10월'!$R$34:$R$145)</f>
        <v>0</v>
      </c>
      <c r="N176" s="296">
        <f>SUMIF('11월'!$M$34:$M$145,연간_세부항목별지출!$C176,'11월'!$R$34:$R$145)</f>
        <v>0</v>
      </c>
      <c r="O176" s="296">
        <f>SUMIF('12월'!$M$34:$M$145,연간_세부항목별지출!$C176,'12월'!$R$34:$R$145)</f>
        <v>0</v>
      </c>
      <c r="P176" s="360">
        <f t="shared" si="10"/>
        <v>0</v>
      </c>
      <c r="Q176" s="360">
        <f t="shared" si="11"/>
        <v>0</v>
      </c>
      <c r="R176" s="410" t="str">
        <f t="shared" si="9"/>
        <v/>
      </c>
    </row>
    <row r="177" spans="2:18" ht="18" customHeight="1">
      <c r="B177" s="910"/>
      <c r="C177" s="367" t="str">
        <f>IF(항목!O9="","",항목!O9)</f>
        <v>기타 경조사</v>
      </c>
      <c r="D177" s="296">
        <f>SUMIF('1월'!$M$34:$M$145,연간_세부항목별지출!$C177,'1월'!$R$34:$R$145)</f>
        <v>0</v>
      </c>
      <c r="E177" s="296">
        <f>SUMIF('2월'!$M$34:$M$145,연간_세부항목별지출!$C177,'2월'!$R$34:$R$145)</f>
        <v>0</v>
      </c>
      <c r="F177" s="296">
        <f>SUMIF('3월'!$M$34:$M$145,연간_세부항목별지출!$C177,'3월'!$R$34:$R$145)</f>
        <v>0</v>
      </c>
      <c r="G177" s="296">
        <f>SUMIF('4월'!$M$34:$M$145,연간_세부항목별지출!$C177,'4월'!$R$34:$R$145)</f>
        <v>0</v>
      </c>
      <c r="H177" s="296">
        <f>SUMIF('5월'!$M$34:$M$145,연간_세부항목별지출!$C177,'5월'!$R$34:$R$145)</f>
        <v>0</v>
      </c>
      <c r="I177" s="296">
        <f>SUMIF('6월'!$M$34:$M$145,연간_세부항목별지출!$C177,'6월'!$R$34:$R$145)</f>
        <v>0</v>
      </c>
      <c r="J177" s="296">
        <f>SUMIF('7월'!$M$34:$M$145,연간_세부항목별지출!$C177,'7월'!$R$34:$R$145)</f>
        <v>0</v>
      </c>
      <c r="K177" s="296">
        <f>SUMIF('8월'!$M$34:$M$145,연간_세부항목별지출!$C177,'8월'!$R$34:$R$145)</f>
        <v>0</v>
      </c>
      <c r="L177" s="296">
        <f>SUMIF('9월'!$M$34:$M$145,연간_세부항목별지출!$C177,'9월'!$R$34:$R$145)</f>
        <v>0</v>
      </c>
      <c r="M177" s="296">
        <f>SUMIF('10월'!$M$34:$M$145,연간_세부항목별지출!$C177,'10월'!$R$34:$R$145)</f>
        <v>0</v>
      </c>
      <c r="N177" s="296">
        <f>SUMIF('11월'!$M$34:$M$145,연간_세부항목별지출!$C177,'11월'!$R$34:$R$145)</f>
        <v>0</v>
      </c>
      <c r="O177" s="296">
        <f>SUMIF('12월'!$M$34:$M$145,연간_세부항목별지출!$C177,'12월'!$R$34:$R$145)</f>
        <v>0</v>
      </c>
      <c r="P177" s="360">
        <f t="shared" si="10"/>
        <v>0</v>
      </c>
      <c r="Q177" s="360">
        <f t="shared" si="11"/>
        <v>0</v>
      </c>
      <c r="R177" s="410" t="str">
        <f t="shared" si="9"/>
        <v/>
      </c>
    </row>
    <row r="178" spans="2:18" ht="18" customHeight="1">
      <c r="B178" s="910"/>
      <c r="C178" s="367" t="str">
        <f>IF(항목!O10="","",항목!O10)</f>
        <v/>
      </c>
      <c r="D178" s="296">
        <f>SUMIF('1월'!$M$34:$M$145,연간_세부항목별지출!$C178,'1월'!$R$34:$R$145)</f>
        <v>0</v>
      </c>
      <c r="E178" s="296">
        <f>SUMIF('2월'!$M$34:$M$145,연간_세부항목별지출!$C178,'2월'!$R$34:$R$145)</f>
        <v>0</v>
      </c>
      <c r="F178" s="296">
        <f>SUMIF('3월'!$M$34:$M$145,연간_세부항목별지출!$C178,'3월'!$R$34:$R$145)</f>
        <v>0</v>
      </c>
      <c r="G178" s="296">
        <f>SUMIF('4월'!$M$34:$M$145,연간_세부항목별지출!$C178,'4월'!$R$34:$R$145)</f>
        <v>0</v>
      </c>
      <c r="H178" s="296">
        <f>SUMIF('5월'!$M$34:$M$145,연간_세부항목별지출!$C178,'5월'!$R$34:$R$145)</f>
        <v>0</v>
      </c>
      <c r="I178" s="296">
        <f>SUMIF('6월'!$M$34:$M$145,연간_세부항목별지출!$C178,'6월'!$R$34:$R$145)</f>
        <v>0</v>
      </c>
      <c r="J178" s="296">
        <f>SUMIF('7월'!$M$34:$M$145,연간_세부항목별지출!$C178,'7월'!$R$34:$R$145)</f>
        <v>0</v>
      </c>
      <c r="K178" s="296">
        <f>SUMIF('8월'!$M$34:$M$145,연간_세부항목별지출!$C178,'8월'!$R$34:$R$145)</f>
        <v>0</v>
      </c>
      <c r="L178" s="296">
        <f>SUMIF('9월'!$M$34:$M$145,연간_세부항목별지출!$C178,'9월'!$R$34:$R$145)</f>
        <v>0</v>
      </c>
      <c r="M178" s="296">
        <f>SUMIF('10월'!$M$34:$M$145,연간_세부항목별지출!$C178,'10월'!$R$34:$R$145)</f>
        <v>0</v>
      </c>
      <c r="N178" s="296">
        <f>SUMIF('11월'!$M$34:$M$145,연간_세부항목별지출!$C178,'11월'!$R$34:$R$145)</f>
        <v>0</v>
      </c>
      <c r="O178" s="296">
        <f>SUMIF('12월'!$M$34:$M$145,연간_세부항목별지출!$C178,'12월'!$R$34:$R$145)</f>
        <v>0</v>
      </c>
      <c r="P178" s="360">
        <f t="shared" si="10"/>
        <v>0</v>
      </c>
      <c r="Q178" s="360">
        <f t="shared" si="11"/>
        <v>0</v>
      </c>
      <c r="R178" s="410" t="str">
        <f t="shared" si="9"/>
        <v/>
      </c>
    </row>
    <row r="179" spans="2:18" ht="18" customHeight="1">
      <c r="B179" s="910"/>
      <c r="C179" s="367" t="str">
        <f>IF(항목!O11="","",항목!O11)</f>
        <v/>
      </c>
      <c r="D179" s="296">
        <f>SUMIF('1월'!$M$34:$M$145,연간_세부항목별지출!$C179,'1월'!$R$34:$R$145)</f>
        <v>0</v>
      </c>
      <c r="E179" s="296">
        <f>SUMIF('2월'!$M$34:$M$145,연간_세부항목별지출!$C179,'2월'!$R$34:$R$145)</f>
        <v>0</v>
      </c>
      <c r="F179" s="296">
        <f>SUMIF('3월'!$M$34:$M$145,연간_세부항목별지출!$C179,'3월'!$R$34:$R$145)</f>
        <v>0</v>
      </c>
      <c r="G179" s="296">
        <f>SUMIF('4월'!$M$34:$M$145,연간_세부항목별지출!$C179,'4월'!$R$34:$R$145)</f>
        <v>0</v>
      </c>
      <c r="H179" s="296">
        <f>SUMIF('5월'!$M$34:$M$145,연간_세부항목별지출!$C179,'5월'!$R$34:$R$145)</f>
        <v>0</v>
      </c>
      <c r="I179" s="296">
        <f>SUMIF('6월'!$M$34:$M$145,연간_세부항목별지출!$C179,'6월'!$R$34:$R$145)</f>
        <v>0</v>
      </c>
      <c r="J179" s="296">
        <f>SUMIF('7월'!$M$34:$M$145,연간_세부항목별지출!$C179,'7월'!$R$34:$R$145)</f>
        <v>0</v>
      </c>
      <c r="K179" s="296">
        <f>SUMIF('8월'!$M$34:$M$145,연간_세부항목별지출!$C179,'8월'!$R$34:$R$145)</f>
        <v>0</v>
      </c>
      <c r="L179" s="296">
        <f>SUMIF('9월'!$M$34:$M$145,연간_세부항목별지출!$C179,'9월'!$R$34:$R$145)</f>
        <v>0</v>
      </c>
      <c r="M179" s="296">
        <f>SUMIF('10월'!$M$34:$M$145,연간_세부항목별지출!$C179,'10월'!$R$34:$R$145)</f>
        <v>0</v>
      </c>
      <c r="N179" s="296">
        <f>SUMIF('11월'!$M$34:$M$145,연간_세부항목별지출!$C179,'11월'!$R$34:$R$145)</f>
        <v>0</v>
      </c>
      <c r="O179" s="296">
        <f>SUMIF('12월'!$M$34:$M$145,연간_세부항목별지출!$C179,'12월'!$R$34:$R$145)</f>
        <v>0</v>
      </c>
      <c r="P179" s="360">
        <f t="shared" si="10"/>
        <v>0</v>
      </c>
      <c r="Q179" s="360">
        <f t="shared" si="11"/>
        <v>0</v>
      </c>
      <c r="R179" s="410" t="str">
        <f t="shared" si="9"/>
        <v/>
      </c>
    </row>
    <row r="180" spans="2:18" ht="18" customHeight="1">
      <c r="B180" s="910"/>
      <c r="C180" s="367" t="str">
        <f>IF(항목!O12="","",항목!O12)</f>
        <v/>
      </c>
      <c r="D180" s="296">
        <f>SUMIF('1월'!$M$34:$M$145,연간_세부항목별지출!$C180,'1월'!$R$34:$R$145)</f>
        <v>0</v>
      </c>
      <c r="E180" s="296">
        <f>SUMIF('2월'!$M$34:$M$145,연간_세부항목별지출!$C180,'2월'!$R$34:$R$145)</f>
        <v>0</v>
      </c>
      <c r="F180" s="296">
        <f>SUMIF('3월'!$M$34:$M$145,연간_세부항목별지출!$C180,'3월'!$R$34:$R$145)</f>
        <v>0</v>
      </c>
      <c r="G180" s="296">
        <f>SUMIF('4월'!$M$34:$M$145,연간_세부항목별지출!$C180,'4월'!$R$34:$R$145)</f>
        <v>0</v>
      </c>
      <c r="H180" s="296">
        <f>SUMIF('5월'!$M$34:$M$145,연간_세부항목별지출!$C180,'5월'!$R$34:$R$145)</f>
        <v>0</v>
      </c>
      <c r="I180" s="296">
        <f>SUMIF('6월'!$M$34:$M$145,연간_세부항목별지출!$C180,'6월'!$R$34:$R$145)</f>
        <v>0</v>
      </c>
      <c r="J180" s="296">
        <f>SUMIF('7월'!$M$34:$M$145,연간_세부항목별지출!$C180,'7월'!$R$34:$R$145)</f>
        <v>0</v>
      </c>
      <c r="K180" s="296">
        <f>SUMIF('8월'!$M$34:$M$145,연간_세부항목별지출!$C180,'8월'!$R$34:$R$145)</f>
        <v>0</v>
      </c>
      <c r="L180" s="296">
        <f>SUMIF('9월'!$M$34:$M$145,연간_세부항목별지출!$C180,'9월'!$R$34:$R$145)</f>
        <v>0</v>
      </c>
      <c r="M180" s="296">
        <f>SUMIF('10월'!$M$34:$M$145,연간_세부항목별지출!$C180,'10월'!$R$34:$R$145)</f>
        <v>0</v>
      </c>
      <c r="N180" s="296">
        <f>SUMIF('11월'!$M$34:$M$145,연간_세부항목별지출!$C180,'11월'!$R$34:$R$145)</f>
        <v>0</v>
      </c>
      <c r="O180" s="296">
        <f>SUMIF('12월'!$M$34:$M$145,연간_세부항목별지출!$C180,'12월'!$R$34:$R$145)</f>
        <v>0</v>
      </c>
      <c r="P180" s="360">
        <f t="shared" si="10"/>
        <v>0</v>
      </c>
      <c r="Q180" s="360">
        <f t="shared" si="11"/>
        <v>0</v>
      </c>
      <c r="R180" s="410" t="str">
        <f t="shared" si="9"/>
        <v/>
      </c>
    </row>
    <row r="181" spans="2:18" ht="18" customHeight="1">
      <c r="B181" s="910"/>
      <c r="C181" s="367" t="str">
        <f>IF(항목!O13="","",항목!O13)</f>
        <v/>
      </c>
      <c r="D181" s="296">
        <f>SUMIF('1월'!$M$34:$M$145,연간_세부항목별지출!$C181,'1월'!$R$34:$R$145)</f>
        <v>0</v>
      </c>
      <c r="E181" s="296">
        <f>SUMIF('2월'!$M$34:$M$145,연간_세부항목별지출!$C181,'2월'!$R$34:$R$145)</f>
        <v>0</v>
      </c>
      <c r="F181" s="296">
        <f>SUMIF('3월'!$M$34:$M$145,연간_세부항목별지출!$C181,'3월'!$R$34:$R$145)</f>
        <v>0</v>
      </c>
      <c r="G181" s="296">
        <f>SUMIF('4월'!$M$34:$M$145,연간_세부항목별지출!$C181,'4월'!$R$34:$R$145)</f>
        <v>0</v>
      </c>
      <c r="H181" s="296">
        <f>SUMIF('5월'!$M$34:$M$145,연간_세부항목별지출!$C181,'5월'!$R$34:$R$145)</f>
        <v>0</v>
      </c>
      <c r="I181" s="296">
        <f>SUMIF('6월'!$M$34:$M$145,연간_세부항목별지출!$C181,'6월'!$R$34:$R$145)</f>
        <v>0</v>
      </c>
      <c r="J181" s="296">
        <f>SUMIF('7월'!$M$34:$M$145,연간_세부항목별지출!$C181,'7월'!$R$34:$R$145)</f>
        <v>0</v>
      </c>
      <c r="K181" s="296">
        <f>SUMIF('8월'!$M$34:$M$145,연간_세부항목별지출!$C181,'8월'!$R$34:$R$145)</f>
        <v>0</v>
      </c>
      <c r="L181" s="296">
        <f>SUMIF('9월'!$M$34:$M$145,연간_세부항목별지출!$C181,'9월'!$R$34:$R$145)</f>
        <v>0</v>
      </c>
      <c r="M181" s="296">
        <f>SUMIF('10월'!$M$34:$M$145,연간_세부항목별지출!$C181,'10월'!$R$34:$R$145)</f>
        <v>0</v>
      </c>
      <c r="N181" s="296">
        <f>SUMIF('11월'!$M$34:$M$145,연간_세부항목별지출!$C181,'11월'!$R$34:$R$145)</f>
        <v>0</v>
      </c>
      <c r="O181" s="296">
        <f>SUMIF('12월'!$M$34:$M$145,연간_세부항목별지출!$C181,'12월'!$R$34:$R$145)</f>
        <v>0</v>
      </c>
      <c r="P181" s="360">
        <f t="shared" si="10"/>
        <v>0</v>
      </c>
      <c r="Q181" s="360">
        <f t="shared" si="11"/>
        <v>0</v>
      </c>
      <c r="R181" s="410" t="str">
        <f t="shared" si="9"/>
        <v/>
      </c>
    </row>
    <row r="182" spans="2:18" ht="18" customHeight="1">
      <c r="B182" s="910"/>
      <c r="C182" s="367" t="str">
        <f>IF(항목!O14="","",항목!O14)</f>
        <v/>
      </c>
      <c r="D182" s="296">
        <f>SUMIF('1월'!$M$34:$M$145,연간_세부항목별지출!$C182,'1월'!$R$34:$R$145)</f>
        <v>0</v>
      </c>
      <c r="E182" s="296">
        <f>SUMIF('2월'!$M$34:$M$145,연간_세부항목별지출!$C182,'2월'!$R$34:$R$145)</f>
        <v>0</v>
      </c>
      <c r="F182" s="296">
        <f>SUMIF('3월'!$M$34:$M$145,연간_세부항목별지출!$C182,'3월'!$R$34:$R$145)</f>
        <v>0</v>
      </c>
      <c r="G182" s="296">
        <f>SUMIF('4월'!$M$34:$M$145,연간_세부항목별지출!$C182,'4월'!$R$34:$R$145)</f>
        <v>0</v>
      </c>
      <c r="H182" s="296">
        <f>SUMIF('5월'!$M$34:$M$145,연간_세부항목별지출!$C182,'5월'!$R$34:$R$145)</f>
        <v>0</v>
      </c>
      <c r="I182" s="296">
        <f>SUMIF('6월'!$M$34:$M$145,연간_세부항목별지출!$C182,'6월'!$R$34:$R$145)</f>
        <v>0</v>
      </c>
      <c r="J182" s="296">
        <f>SUMIF('7월'!$M$34:$M$145,연간_세부항목별지출!$C182,'7월'!$R$34:$R$145)</f>
        <v>0</v>
      </c>
      <c r="K182" s="296">
        <f>SUMIF('8월'!$M$34:$M$145,연간_세부항목별지출!$C182,'8월'!$R$34:$R$145)</f>
        <v>0</v>
      </c>
      <c r="L182" s="296">
        <f>SUMIF('9월'!$M$34:$M$145,연간_세부항목별지출!$C182,'9월'!$R$34:$R$145)</f>
        <v>0</v>
      </c>
      <c r="M182" s="296">
        <f>SUMIF('10월'!$M$34:$M$145,연간_세부항목별지출!$C182,'10월'!$R$34:$R$145)</f>
        <v>0</v>
      </c>
      <c r="N182" s="296">
        <f>SUMIF('11월'!$M$34:$M$145,연간_세부항목별지출!$C182,'11월'!$R$34:$R$145)</f>
        <v>0</v>
      </c>
      <c r="O182" s="296">
        <f>SUMIF('12월'!$M$34:$M$145,연간_세부항목별지출!$C182,'12월'!$R$34:$R$145)</f>
        <v>0</v>
      </c>
      <c r="P182" s="360">
        <f t="shared" si="10"/>
        <v>0</v>
      </c>
      <c r="Q182" s="360">
        <f t="shared" si="11"/>
        <v>0</v>
      </c>
      <c r="R182" s="410" t="str">
        <f t="shared" si="9"/>
        <v/>
      </c>
    </row>
    <row r="183" spans="2:18" ht="18" customHeight="1">
      <c r="B183" s="910"/>
      <c r="C183" s="367" t="str">
        <f>IF(항목!O15="","",항목!O15)</f>
        <v/>
      </c>
      <c r="D183" s="296">
        <f>SUMIF('1월'!$M$34:$M$145,연간_세부항목별지출!$C183,'1월'!$R$34:$R$145)</f>
        <v>0</v>
      </c>
      <c r="E183" s="296">
        <f>SUMIF('2월'!$M$34:$M$145,연간_세부항목별지출!$C183,'2월'!$R$34:$R$145)</f>
        <v>0</v>
      </c>
      <c r="F183" s="296">
        <f>SUMIF('3월'!$M$34:$M$145,연간_세부항목별지출!$C183,'3월'!$R$34:$R$145)</f>
        <v>0</v>
      </c>
      <c r="G183" s="296">
        <f>SUMIF('4월'!$M$34:$M$145,연간_세부항목별지출!$C183,'4월'!$R$34:$R$145)</f>
        <v>0</v>
      </c>
      <c r="H183" s="296">
        <f>SUMIF('5월'!$M$34:$M$145,연간_세부항목별지출!$C183,'5월'!$R$34:$R$145)</f>
        <v>0</v>
      </c>
      <c r="I183" s="296">
        <f>SUMIF('6월'!$M$34:$M$145,연간_세부항목별지출!$C183,'6월'!$R$34:$R$145)</f>
        <v>0</v>
      </c>
      <c r="J183" s="296">
        <f>SUMIF('7월'!$M$34:$M$145,연간_세부항목별지출!$C183,'7월'!$R$34:$R$145)</f>
        <v>0</v>
      </c>
      <c r="K183" s="296">
        <f>SUMIF('8월'!$M$34:$M$145,연간_세부항목별지출!$C183,'8월'!$R$34:$R$145)</f>
        <v>0</v>
      </c>
      <c r="L183" s="296">
        <f>SUMIF('9월'!$M$34:$M$145,연간_세부항목별지출!$C183,'9월'!$R$34:$R$145)</f>
        <v>0</v>
      </c>
      <c r="M183" s="296">
        <f>SUMIF('10월'!$M$34:$M$145,연간_세부항목별지출!$C183,'10월'!$R$34:$R$145)</f>
        <v>0</v>
      </c>
      <c r="N183" s="296">
        <f>SUMIF('11월'!$M$34:$M$145,연간_세부항목별지출!$C183,'11월'!$R$34:$R$145)</f>
        <v>0</v>
      </c>
      <c r="O183" s="296">
        <f>SUMIF('12월'!$M$34:$M$145,연간_세부항목별지출!$C183,'12월'!$R$34:$R$145)</f>
        <v>0</v>
      </c>
      <c r="P183" s="360">
        <f t="shared" si="10"/>
        <v>0</v>
      </c>
      <c r="Q183" s="360">
        <f t="shared" si="11"/>
        <v>0</v>
      </c>
      <c r="R183" s="410" t="str">
        <f t="shared" ref="R183:R216" si="12">IF(P183&gt;0,P183/$P$21,"")</f>
        <v/>
      </c>
    </row>
    <row r="184" spans="2:18" ht="18" customHeight="1">
      <c r="B184" s="910"/>
      <c r="C184" s="367" t="str">
        <f>IF(항목!O16="","",항목!O16)</f>
        <v/>
      </c>
      <c r="D184" s="296">
        <f>SUMIF('1월'!$M$34:$M$145,연간_세부항목별지출!$C184,'1월'!$R$34:$R$145)</f>
        <v>0</v>
      </c>
      <c r="E184" s="296">
        <f>SUMIF('2월'!$M$34:$M$145,연간_세부항목별지출!$C184,'2월'!$R$34:$R$145)</f>
        <v>0</v>
      </c>
      <c r="F184" s="296">
        <f>SUMIF('3월'!$M$34:$M$145,연간_세부항목별지출!$C184,'3월'!$R$34:$R$145)</f>
        <v>0</v>
      </c>
      <c r="G184" s="296">
        <f>SUMIF('4월'!$M$34:$M$145,연간_세부항목별지출!$C184,'4월'!$R$34:$R$145)</f>
        <v>0</v>
      </c>
      <c r="H184" s="296">
        <f>SUMIF('5월'!$M$34:$M$145,연간_세부항목별지출!$C184,'5월'!$R$34:$R$145)</f>
        <v>0</v>
      </c>
      <c r="I184" s="296">
        <f>SUMIF('6월'!$M$34:$M$145,연간_세부항목별지출!$C184,'6월'!$R$34:$R$145)</f>
        <v>0</v>
      </c>
      <c r="J184" s="296">
        <f>SUMIF('7월'!$M$34:$M$145,연간_세부항목별지출!$C184,'7월'!$R$34:$R$145)</f>
        <v>0</v>
      </c>
      <c r="K184" s="296">
        <f>SUMIF('8월'!$M$34:$M$145,연간_세부항목별지출!$C184,'8월'!$R$34:$R$145)</f>
        <v>0</v>
      </c>
      <c r="L184" s="296">
        <f>SUMIF('9월'!$M$34:$M$145,연간_세부항목별지출!$C184,'9월'!$R$34:$R$145)</f>
        <v>0</v>
      </c>
      <c r="M184" s="296">
        <f>SUMIF('10월'!$M$34:$M$145,연간_세부항목별지출!$C184,'10월'!$R$34:$R$145)</f>
        <v>0</v>
      </c>
      <c r="N184" s="296">
        <f>SUMIF('11월'!$M$34:$M$145,연간_세부항목별지출!$C184,'11월'!$R$34:$R$145)</f>
        <v>0</v>
      </c>
      <c r="O184" s="296">
        <f>SUMIF('12월'!$M$34:$M$145,연간_세부항목별지출!$C184,'12월'!$R$34:$R$145)</f>
        <v>0</v>
      </c>
      <c r="P184" s="360">
        <f t="shared" si="10"/>
        <v>0</v>
      </c>
      <c r="Q184" s="360">
        <f t="shared" si="11"/>
        <v>0</v>
      </c>
      <c r="R184" s="410" t="str">
        <f t="shared" si="12"/>
        <v/>
      </c>
    </row>
    <row r="185" spans="2:18" ht="18" customHeight="1">
      <c r="B185" s="910"/>
      <c r="C185" s="367" t="str">
        <f>IF(항목!O17="","",항목!O17)</f>
        <v/>
      </c>
      <c r="D185" s="296">
        <f>SUMIF('1월'!$M$34:$M$145,연간_세부항목별지출!$C185,'1월'!$R$34:$R$145)</f>
        <v>0</v>
      </c>
      <c r="E185" s="296">
        <f>SUMIF('2월'!$M$34:$M$145,연간_세부항목별지출!$C185,'2월'!$R$34:$R$145)</f>
        <v>0</v>
      </c>
      <c r="F185" s="296">
        <f>SUMIF('3월'!$M$34:$M$145,연간_세부항목별지출!$C185,'3월'!$R$34:$R$145)</f>
        <v>0</v>
      </c>
      <c r="G185" s="296">
        <f>SUMIF('4월'!$M$34:$M$145,연간_세부항목별지출!$C185,'4월'!$R$34:$R$145)</f>
        <v>0</v>
      </c>
      <c r="H185" s="296">
        <f>SUMIF('5월'!$M$34:$M$145,연간_세부항목별지출!$C185,'5월'!$R$34:$R$145)</f>
        <v>0</v>
      </c>
      <c r="I185" s="296">
        <f>SUMIF('6월'!$M$34:$M$145,연간_세부항목별지출!$C185,'6월'!$R$34:$R$145)</f>
        <v>0</v>
      </c>
      <c r="J185" s="296">
        <f>SUMIF('7월'!$M$34:$M$145,연간_세부항목별지출!$C185,'7월'!$R$34:$R$145)</f>
        <v>0</v>
      </c>
      <c r="K185" s="296">
        <f>SUMIF('8월'!$M$34:$M$145,연간_세부항목별지출!$C185,'8월'!$R$34:$R$145)</f>
        <v>0</v>
      </c>
      <c r="L185" s="296">
        <f>SUMIF('9월'!$M$34:$M$145,연간_세부항목별지출!$C185,'9월'!$R$34:$R$145)</f>
        <v>0</v>
      </c>
      <c r="M185" s="296">
        <f>SUMIF('10월'!$M$34:$M$145,연간_세부항목별지출!$C185,'10월'!$R$34:$R$145)</f>
        <v>0</v>
      </c>
      <c r="N185" s="296">
        <f>SUMIF('11월'!$M$34:$M$145,연간_세부항목별지출!$C185,'11월'!$R$34:$R$145)</f>
        <v>0</v>
      </c>
      <c r="O185" s="296">
        <f>SUMIF('12월'!$M$34:$M$145,연간_세부항목별지출!$C185,'12월'!$R$34:$R$145)</f>
        <v>0</v>
      </c>
      <c r="P185" s="360">
        <f t="shared" si="10"/>
        <v>0</v>
      </c>
      <c r="Q185" s="360">
        <f t="shared" si="11"/>
        <v>0</v>
      </c>
      <c r="R185" s="410" t="str">
        <f t="shared" si="12"/>
        <v/>
      </c>
    </row>
    <row r="186" spans="2:18" ht="18" customHeight="1" thickBot="1">
      <c r="B186" s="911"/>
      <c r="C186" s="368" t="str">
        <f>IF(항목!O18="","",항목!O18)</f>
        <v/>
      </c>
      <c r="D186" s="422">
        <f>SUMIF('1월'!$M$34:$M$145,연간_세부항목별지출!$C186,'1월'!$R$34:$R$145)</f>
        <v>0</v>
      </c>
      <c r="E186" s="422">
        <f>SUMIF('2월'!$M$34:$M$145,연간_세부항목별지출!$C186,'2월'!$R$34:$R$145)</f>
        <v>0</v>
      </c>
      <c r="F186" s="422">
        <f>SUMIF('3월'!$M$34:$M$145,연간_세부항목별지출!$C186,'3월'!$R$34:$R$145)</f>
        <v>0</v>
      </c>
      <c r="G186" s="422">
        <f>SUMIF('4월'!$M$34:$M$145,연간_세부항목별지출!$C186,'4월'!$R$34:$R$145)</f>
        <v>0</v>
      </c>
      <c r="H186" s="422">
        <f>SUMIF('5월'!$M$34:$M$145,연간_세부항목별지출!$C186,'5월'!$R$34:$R$145)</f>
        <v>0</v>
      </c>
      <c r="I186" s="422">
        <f>SUMIF('6월'!$M$34:$M$145,연간_세부항목별지출!$C186,'6월'!$R$34:$R$145)</f>
        <v>0</v>
      </c>
      <c r="J186" s="422">
        <f>SUMIF('7월'!$M$34:$M$145,연간_세부항목별지출!$C186,'7월'!$R$34:$R$145)</f>
        <v>0</v>
      </c>
      <c r="K186" s="422">
        <f>SUMIF('8월'!$M$34:$M$145,연간_세부항목별지출!$C186,'8월'!$R$34:$R$145)</f>
        <v>0</v>
      </c>
      <c r="L186" s="422">
        <f>SUMIF('9월'!$M$34:$M$145,연간_세부항목별지출!$C186,'9월'!$R$34:$R$145)</f>
        <v>0</v>
      </c>
      <c r="M186" s="422">
        <f>SUMIF('10월'!$M$34:$M$145,연간_세부항목별지출!$C186,'10월'!$R$34:$R$145)</f>
        <v>0</v>
      </c>
      <c r="N186" s="422">
        <f>SUMIF('11월'!$M$34:$M$145,연간_세부항목별지출!$C186,'11월'!$R$34:$R$145)</f>
        <v>0</v>
      </c>
      <c r="O186" s="422">
        <f>SUMIF('12월'!$M$34:$M$145,연간_세부항목별지출!$C186,'12월'!$R$34:$R$145)</f>
        <v>0</v>
      </c>
      <c r="P186" s="369">
        <f t="shared" si="10"/>
        <v>0</v>
      </c>
      <c r="Q186" s="369">
        <f t="shared" si="11"/>
        <v>0</v>
      </c>
      <c r="R186" s="413" t="str">
        <f t="shared" si="12"/>
        <v/>
      </c>
    </row>
    <row r="187" spans="2:18" ht="18" customHeight="1">
      <c r="B187" s="909" t="str">
        <f>항목!P3</f>
        <v>용돈</v>
      </c>
      <c r="C187" s="420" t="str">
        <f>IF(항목!P4="","",항목!P4)</f>
        <v>부모님 용돈</v>
      </c>
      <c r="D187" s="301">
        <f>SUMIF('1월'!$M$34:$M$145,연간_세부항목별지출!$C187,'1월'!$R$34:$R$145)</f>
        <v>0</v>
      </c>
      <c r="E187" s="301">
        <f>SUMIF('2월'!$M$34:$M$145,연간_세부항목별지출!$C187,'2월'!$R$34:$R$145)</f>
        <v>0</v>
      </c>
      <c r="F187" s="301">
        <f>SUMIF('3월'!$M$34:$M$145,연간_세부항목별지출!$C187,'3월'!$R$34:$R$145)</f>
        <v>0</v>
      </c>
      <c r="G187" s="301">
        <f>SUMIF('4월'!$M$34:$M$145,연간_세부항목별지출!$C187,'4월'!$R$34:$R$145)</f>
        <v>0</v>
      </c>
      <c r="H187" s="301">
        <f>SUMIF('5월'!$M$34:$M$145,연간_세부항목별지출!$C187,'5월'!$R$34:$R$145)</f>
        <v>0</v>
      </c>
      <c r="I187" s="301">
        <f>SUMIF('6월'!$M$34:$M$145,연간_세부항목별지출!$C187,'6월'!$R$34:$R$145)</f>
        <v>0</v>
      </c>
      <c r="J187" s="301">
        <f>SUMIF('7월'!$M$34:$M$145,연간_세부항목별지출!$C187,'7월'!$R$34:$R$145)</f>
        <v>0</v>
      </c>
      <c r="K187" s="301">
        <f>SUMIF('8월'!$M$34:$M$145,연간_세부항목별지출!$C187,'8월'!$R$34:$R$145)</f>
        <v>0</v>
      </c>
      <c r="L187" s="301">
        <f>SUMIF('9월'!$M$34:$M$145,연간_세부항목별지출!$C187,'9월'!$R$34:$R$145)</f>
        <v>0</v>
      </c>
      <c r="M187" s="301">
        <f>SUMIF('10월'!$M$34:$M$145,연간_세부항목별지출!$C187,'10월'!$R$34:$R$145)</f>
        <v>0</v>
      </c>
      <c r="N187" s="301">
        <f>SUMIF('11월'!$M$34:$M$145,연간_세부항목별지출!$C187,'11월'!$R$34:$R$145)</f>
        <v>0</v>
      </c>
      <c r="O187" s="301">
        <f>SUMIF('12월'!$M$34:$M$145,연간_세부항목별지출!$C187,'12월'!$R$34:$R$145)</f>
        <v>0</v>
      </c>
      <c r="P187" s="423">
        <f t="shared" si="10"/>
        <v>0</v>
      </c>
      <c r="Q187" s="423">
        <f t="shared" si="11"/>
        <v>0</v>
      </c>
      <c r="R187" s="424" t="str">
        <f t="shared" si="12"/>
        <v/>
      </c>
    </row>
    <row r="188" spans="2:18" ht="18" customHeight="1">
      <c r="B188" s="910"/>
      <c r="C188" s="366" t="str">
        <f>IF(항목!P5="","",항목!P5)</f>
        <v>첫째 용돈</v>
      </c>
      <c r="D188" s="296">
        <f>SUMIF('1월'!$M$34:$M$145,연간_세부항목별지출!$C188,'1월'!$R$34:$R$145)</f>
        <v>0</v>
      </c>
      <c r="E188" s="296">
        <f>SUMIF('2월'!$M$34:$M$145,연간_세부항목별지출!$C188,'2월'!$R$34:$R$145)</f>
        <v>0</v>
      </c>
      <c r="F188" s="296">
        <f>SUMIF('3월'!$M$34:$M$145,연간_세부항목별지출!$C188,'3월'!$R$34:$R$145)</f>
        <v>0</v>
      </c>
      <c r="G188" s="296">
        <f>SUMIF('4월'!$M$34:$M$145,연간_세부항목별지출!$C188,'4월'!$R$34:$R$145)</f>
        <v>0</v>
      </c>
      <c r="H188" s="296">
        <f>SUMIF('5월'!$M$34:$M$145,연간_세부항목별지출!$C188,'5월'!$R$34:$R$145)</f>
        <v>0</v>
      </c>
      <c r="I188" s="296">
        <f>SUMIF('6월'!$M$34:$M$145,연간_세부항목별지출!$C188,'6월'!$R$34:$R$145)</f>
        <v>0</v>
      </c>
      <c r="J188" s="296">
        <f>SUMIF('7월'!$M$34:$M$145,연간_세부항목별지출!$C188,'7월'!$R$34:$R$145)</f>
        <v>0</v>
      </c>
      <c r="K188" s="296">
        <f>SUMIF('8월'!$M$34:$M$145,연간_세부항목별지출!$C188,'8월'!$R$34:$R$145)</f>
        <v>0</v>
      </c>
      <c r="L188" s="296">
        <f>SUMIF('9월'!$M$34:$M$145,연간_세부항목별지출!$C188,'9월'!$R$34:$R$145)</f>
        <v>0</v>
      </c>
      <c r="M188" s="296">
        <f>SUMIF('10월'!$M$34:$M$145,연간_세부항목별지출!$C188,'10월'!$R$34:$R$145)</f>
        <v>0</v>
      </c>
      <c r="N188" s="296">
        <f>SUMIF('11월'!$M$34:$M$145,연간_세부항목별지출!$C188,'11월'!$R$34:$R$145)</f>
        <v>0</v>
      </c>
      <c r="O188" s="296">
        <f>SUMIF('12월'!$M$34:$M$145,연간_세부항목별지출!$C188,'12월'!$R$34:$R$145)</f>
        <v>0</v>
      </c>
      <c r="P188" s="360">
        <f t="shared" si="10"/>
        <v>0</v>
      </c>
      <c r="Q188" s="360">
        <f t="shared" si="11"/>
        <v>0</v>
      </c>
      <c r="R188" s="410" t="str">
        <f t="shared" si="12"/>
        <v/>
      </c>
    </row>
    <row r="189" spans="2:18" ht="18" customHeight="1">
      <c r="B189" s="910"/>
      <c r="C189" s="366" t="str">
        <f>IF(항목!P6="","",항목!P6)</f>
        <v>기타 용돈</v>
      </c>
      <c r="D189" s="296">
        <f>SUMIF('1월'!$M$34:$M$145,연간_세부항목별지출!$C189,'1월'!$R$34:$R$145)</f>
        <v>0</v>
      </c>
      <c r="E189" s="296">
        <f>SUMIF('2월'!$M$34:$M$145,연간_세부항목별지출!$C189,'2월'!$R$34:$R$145)</f>
        <v>0</v>
      </c>
      <c r="F189" s="296">
        <f>SUMIF('3월'!$M$34:$M$145,연간_세부항목별지출!$C189,'3월'!$R$34:$R$145)</f>
        <v>0</v>
      </c>
      <c r="G189" s="296">
        <f>SUMIF('4월'!$M$34:$M$145,연간_세부항목별지출!$C189,'4월'!$R$34:$R$145)</f>
        <v>0</v>
      </c>
      <c r="H189" s="296">
        <f>SUMIF('5월'!$M$34:$M$145,연간_세부항목별지출!$C189,'5월'!$R$34:$R$145)</f>
        <v>0</v>
      </c>
      <c r="I189" s="296">
        <f>SUMIF('6월'!$M$34:$M$145,연간_세부항목별지출!$C189,'6월'!$R$34:$R$145)</f>
        <v>0</v>
      </c>
      <c r="J189" s="296">
        <f>SUMIF('7월'!$M$34:$M$145,연간_세부항목별지출!$C189,'7월'!$R$34:$R$145)</f>
        <v>0</v>
      </c>
      <c r="K189" s="296">
        <f>SUMIF('8월'!$M$34:$M$145,연간_세부항목별지출!$C189,'8월'!$R$34:$R$145)</f>
        <v>0</v>
      </c>
      <c r="L189" s="296">
        <f>SUMIF('9월'!$M$34:$M$145,연간_세부항목별지출!$C189,'9월'!$R$34:$R$145)</f>
        <v>0</v>
      </c>
      <c r="M189" s="296">
        <f>SUMIF('10월'!$M$34:$M$145,연간_세부항목별지출!$C189,'10월'!$R$34:$R$145)</f>
        <v>0</v>
      </c>
      <c r="N189" s="296">
        <f>SUMIF('11월'!$M$34:$M$145,연간_세부항목별지출!$C189,'11월'!$R$34:$R$145)</f>
        <v>0</v>
      </c>
      <c r="O189" s="296">
        <f>SUMIF('12월'!$M$34:$M$145,연간_세부항목별지출!$C189,'12월'!$R$34:$R$145)</f>
        <v>0</v>
      </c>
      <c r="P189" s="360">
        <f t="shared" si="10"/>
        <v>0</v>
      </c>
      <c r="Q189" s="360">
        <f t="shared" si="11"/>
        <v>0</v>
      </c>
      <c r="R189" s="410" t="str">
        <f t="shared" si="12"/>
        <v/>
      </c>
    </row>
    <row r="190" spans="2:18" ht="18" customHeight="1">
      <c r="B190" s="910"/>
      <c r="C190" s="366" t="str">
        <f>IF(항목!P7="","",항목!P7)</f>
        <v/>
      </c>
      <c r="D190" s="296">
        <f>SUMIF('1월'!$M$34:$M$145,연간_세부항목별지출!$C190,'1월'!$R$34:$R$145)</f>
        <v>0</v>
      </c>
      <c r="E190" s="296">
        <f>SUMIF('2월'!$M$34:$M$145,연간_세부항목별지출!$C190,'2월'!$R$34:$R$145)</f>
        <v>0</v>
      </c>
      <c r="F190" s="296">
        <f>SUMIF('3월'!$M$34:$M$145,연간_세부항목별지출!$C190,'3월'!$R$34:$R$145)</f>
        <v>0</v>
      </c>
      <c r="G190" s="296">
        <f>SUMIF('4월'!$M$34:$M$145,연간_세부항목별지출!$C190,'4월'!$R$34:$R$145)</f>
        <v>0</v>
      </c>
      <c r="H190" s="296">
        <f>SUMIF('5월'!$M$34:$M$145,연간_세부항목별지출!$C190,'5월'!$R$34:$R$145)</f>
        <v>0</v>
      </c>
      <c r="I190" s="296">
        <f>SUMIF('6월'!$M$34:$M$145,연간_세부항목별지출!$C190,'6월'!$R$34:$R$145)</f>
        <v>0</v>
      </c>
      <c r="J190" s="296">
        <f>SUMIF('7월'!$M$34:$M$145,연간_세부항목별지출!$C190,'7월'!$R$34:$R$145)</f>
        <v>0</v>
      </c>
      <c r="K190" s="296">
        <f>SUMIF('8월'!$M$34:$M$145,연간_세부항목별지출!$C190,'8월'!$R$34:$R$145)</f>
        <v>0</v>
      </c>
      <c r="L190" s="296">
        <f>SUMIF('9월'!$M$34:$M$145,연간_세부항목별지출!$C190,'9월'!$R$34:$R$145)</f>
        <v>0</v>
      </c>
      <c r="M190" s="296">
        <f>SUMIF('10월'!$M$34:$M$145,연간_세부항목별지출!$C190,'10월'!$R$34:$R$145)</f>
        <v>0</v>
      </c>
      <c r="N190" s="296">
        <f>SUMIF('11월'!$M$34:$M$145,연간_세부항목별지출!$C190,'11월'!$R$34:$R$145)</f>
        <v>0</v>
      </c>
      <c r="O190" s="296">
        <f>SUMIF('12월'!$M$34:$M$145,연간_세부항목별지출!$C190,'12월'!$R$34:$R$145)</f>
        <v>0</v>
      </c>
      <c r="P190" s="360">
        <f t="shared" si="10"/>
        <v>0</v>
      </c>
      <c r="Q190" s="360">
        <f t="shared" si="11"/>
        <v>0</v>
      </c>
      <c r="R190" s="410" t="str">
        <f t="shared" si="12"/>
        <v/>
      </c>
    </row>
    <row r="191" spans="2:18" ht="18" customHeight="1">
      <c r="B191" s="910"/>
      <c r="C191" s="366" t="str">
        <f>IF(항목!P8="","",항목!P8)</f>
        <v/>
      </c>
      <c r="D191" s="296">
        <f>SUMIF('1월'!$M$34:$M$145,연간_세부항목별지출!$C191,'1월'!$R$34:$R$145)</f>
        <v>0</v>
      </c>
      <c r="E191" s="296">
        <f>SUMIF('2월'!$M$34:$M$145,연간_세부항목별지출!$C191,'2월'!$R$34:$R$145)</f>
        <v>0</v>
      </c>
      <c r="F191" s="296">
        <f>SUMIF('3월'!$M$34:$M$145,연간_세부항목별지출!$C191,'3월'!$R$34:$R$145)</f>
        <v>0</v>
      </c>
      <c r="G191" s="296">
        <f>SUMIF('4월'!$M$34:$M$145,연간_세부항목별지출!$C191,'4월'!$R$34:$R$145)</f>
        <v>0</v>
      </c>
      <c r="H191" s="296">
        <f>SUMIF('5월'!$M$34:$M$145,연간_세부항목별지출!$C191,'5월'!$R$34:$R$145)</f>
        <v>0</v>
      </c>
      <c r="I191" s="296">
        <f>SUMIF('6월'!$M$34:$M$145,연간_세부항목별지출!$C191,'6월'!$R$34:$R$145)</f>
        <v>0</v>
      </c>
      <c r="J191" s="296">
        <f>SUMIF('7월'!$M$34:$M$145,연간_세부항목별지출!$C191,'7월'!$R$34:$R$145)</f>
        <v>0</v>
      </c>
      <c r="K191" s="296">
        <f>SUMIF('8월'!$M$34:$M$145,연간_세부항목별지출!$C191,'8월'!$R$34:$R$145)</f>
        <v>0</v>
      </c>
      <c r="L191" s="296">
        <f>SUMIF('9월'!$M$34:$M$145,연간_세부항목별지출!$C191,'9월'!$R$34:$R$145)</f>
        <v>0</v>
      </c>
      <c r="M191" s="296">
        <f>SUMIF('10월'!$M$34:$M$145,연간_세부항목별지출!$C191,'10월'!$R$34:$R$145)</f>
        <v>0</v>
      </c>
      <c r="N191" s="296">
        <f>SUMIF('11월'!$M$34:$M$145,연간_세부항목별지출!$C191,'11월'!$R$34:$R$145)</f>
        <v>0</v>
      </c>
      <c r="O191" s="296">
        <f>SUMIF('12월'!$M$34:$M$145,연간_세부항목별지출!$C191,'12월'!$R$34:$R$145)</f>
        <v>0</v>
      </c>
      <c r="P191" s="360">
        <f t="shared" si="10"/>
        <v>0</v>
      </c>
      <c r="Q191" s="360">
        <f t="shared" si="11"/>
        <v>0</v>
      </c>
      <c r="R191" s="410" t="str">
        <f t="shared" si="12"/>
        <v/>
      </c>
    </row>
    <row r="192" spans="2:18" ht="18" customHeight="1">
      <c r="B192" s="910"/>
      <c r="C192" s="366" t="str">
        <f>IF(항목!P9="","",항목!P9)</f>
        <v/>
      </c>
      <c r="D192" s="296">
        <f>SUMIF('1월'!$M$34:$M$145,연간_세부항목별지출!$C192,'1월'!$R$34:$R$145)</f>
        <v>0</v>
      </c>
      <c r="E192" s="296">
        <f>SUMIF('2월'!$M$34:$M$145,연간_세부항목별지출!$C192,'2월'!$R$34:$R$145)</f>
        <v>0</v>
      </c>
      <c r="F192" s="296">
        <f>SUMIF('3월'!$M$34:$M$145,연간_세부항목별지출!$C192,'3월'!$R$34:$R$145)</f>
        <v>0</v>
      </c>
      <c r="G192" s="296">
        <f>SUMIF('4월'!$M$34:$M$145,연간_세부항목별지출!$C192,'4월'!$R$34:$R$145)</f>
        <v>0</v>
      </c>
      <c r="H192" s="296">
        <f>SUMIF('5월'!$M$34:$M$145,연간_세부항목별지출!$C192,'5월'!$R$34:$R$145)</f>
        <v>0</v>
      </c>
      <c r="I192" s="296">
        <f>SUMIF('6월'!$M$34:$M$145,연간_세부항목별지출!$C192,'6월'!$R$34:$R$145)</f>
        <v>0</v>
      </c>
      <c r="J192" s="296">
        <f>SUMIF('7월'!$M$34:$M$145,연간_세부항목별지출!$C192,'7월'!$R$34:$R$145)</f>
        <v>0</v>
      </c>
      <c r="K192" s="296">
        <f>SUMIF('8월'!$M$34:$M$145,연간_세부항목별지출!$C192,'8월'!$R$34:$R$145)</f>
        <v>0</v>
      </c>
      <c r="L192" s="296">
        <f>SUMIF('9월'!$M$34:$M$145,연간_세부항목별지출!$C192,'9월'!$R$34:$R$145)</f>
        <v>0</v>
      </c>
      <c r="M192" s="296">
        <f>SUMIF('10월'!$M$34:$M$145,연간_세부항목별지출!$C192,'10월'!$R$34:$R$145)</f>
        <v>0</v>
      </c>
      <c r="N192" s="296">
        <f>SUMIF('11월'!$M$34:$M$145,연간_세부항목별지출!$C192,'11월'!$R$34:$R$145)</f>
        <v>0</v>
      </c>
      <c r="O192" s="296">
        <f>SUMIF('12월'!$M$34:$M$145,연간_세부항목별지출!$C192,'12월'!$R$34:$R$145)</f>
        <v>0</v>
      </c>
      <c r="P192" s="360">
        <f t="shared" si="10"/>
        <v>0</v>
      </c>
      <c r="Q192" s="360">
        <f t="shared" si="11"/>
        <v>0</v>
      </c>
      <c r="R192" s="410" t="str">
        <f t="shared" si="12"/>
        <v/>
      </c>
    </row>
    <row r="193" spans="2:18" ht="18" customHeight="1">
      <c r="B193" s="910"/>
      <c r="C193" s="366" t="str">
        <f>IF(항목!P10="","",항목!P10)</f>
        <v/>
      </c>
      <c r="D193" s="296">
        <f>SUMIF('1월'!$M$34:$M$145,연간_세부항목별지출!$C193,'1월'!$R$34:$R$145)</f>
        <v>0</v>
      </c>
      <c r="E193" s="296">
        <f>SUMIF('2월'!$M$34:$M$145,연간_세부항목별지출!$C193,'2월'!$R$34:$R$145)</f>
        <v>0</v>
      </c>
      <c r="F193" s="296">
        <f>SUMIF('3월'!$M$34:$M$145,연간_세부항목별지출!$C193,'3월'!$R$34:$R$145)</f>
        <v>0</v>
      </c>
      <c r="G193" s="296">
        <f>SUMIF('4월'!$M$34:$M$145,연간_세부항목별지출!$C193,'4월'!$R$34:$R$145)</f>
        <v>0</v>
      </c>
      <c r="H193" s="296">
        <f>SUMIF('5월'!$M$34:$M$145,연간_세부항목별지출!$C193,'5월'!$R$34:$R$145)</f>
        <v>0</v>
      </c>
      <c r="I193" s="296">
        <f>SUMIF('6월'!$M$34:$M$145,연간_세부항목별지출!$C193,'6월'!$R$34:$R$145)</f>
        <v>0</v>
      </c>
      <c r="J193" s="296">
        <f>SUMIF('7월'!$M$34:$M$145,연간_세부항목별지출!$C193,'7월'!$R$34:$R$145)</f>
        <v>0</v>
      </c>
      <c r="K193" s="296">
        <f>SUMIF('8월'!$M$34:$M$145,연간_세부항목별지출!$C193,'8월'!$R$34:$R$145)</f>
        <v>0</v>
      </c>
      <c r="L193" s="296">
        <f>SUMIF('9월'!$M$34:$M$145,연간_세부항목별지출!$C193,'9월'!$R$34:$R$145)</f>
        <v>0</v>
      </c>
      <c r="M193" s="296">
        <f>SUMIF('10월'!$M$34:$M$145,연간_세부항목별지출!$C193,'10월'!$R$34:$R$145)</f>
        <v>0</v>
      </c>
      <c r="N193" s="296">
        <f>SUMIF('11월'!$M$34:$M$145,연간_세부항목별지출!$C193,'11월'!$R$34:$R$145)</f>
        <v>0</v>
      </c>
      <c r="O193" s="296">
        <f>SUMIF('12월'!$M$34:$M$145,연간_세부항목별지출!$C193,'12월'!$R$34:$R$145)</f>
        <v>0</v>
      </c>
      <c r="P193" s="360">
        <f t="shared" si="10"/>
        <v>0</v>
      </c>
      <c r="Q193" s="360">
        <f t="shared" si="11"/>
        <v>0</v>
      </c>
      <c r="R193" s="410" t="str">
        <f t="shared" si="12"/>
        <v/>
      </c>
    </row>
    <row r="194" spans="2:18" ht="18" customHeight="1">
      <c r="B194" s="910"/>
      <c r="C194" s="366" t="str">
        <f>IF(항목!P11="","",항목!P11)</f>
        <v/>
      </c>
      <c r="D194" s="296">
        <f>SUMIF('1월'!$M$34:$M$145,연간_세부항목별지출!$C194,'1월'!$R$34:$R$145)</f>
        <v>0</v>
      </c>
      <c r="E194" s="296">
        <f>SUMIF('2월'!$M$34:$M$145,연간_세부항목별지출!$C194,'2월'!$R$34:$R$145)</f>
        <v>0</v>
      </c>
      <c r="F194" s="296">
        <f>SUMIF('3월'!$M$34:$M$145,연간_세부항목별지출!$C194,'3월'!$R$34:$R$145)</f>
        <v>0</v>
      </c>
      <c r="G194" s="296">
        <f>SUMIF('4월'!$M$34:$M$145,연간_세부항목별지출!$C194,'4월'!$R$34:$R$145)</f>
        <v>0</v>
      </c>
      <c r="H194" s="296">
        <f>SUMIF('5월'!$M$34:$M$145,연간_세부항목별지출!$C194,'5월'!$R$34:$R$145)</f>
        <v>0</v>
      </c>
      <c r="I194" s="296">
        <f>SUMIF('6월'!$M$34:$M$145,연간_세부항목별지출!$C194,'6월'!$R$34:$R$145)</f>
        <v>0</v>
      </c>
      <c r="J194" s="296">
        <f>SUMIF('7월'!$M$34:$M$145,연간_세부항목별지출!$C194,'7월'!$R$34:$R$145)</f>
        <v>0</v>
      </c>
      <c r="K194" s="296">
        <f>SUMIF('8월'!$M$34:$M$145,연간_세부항목별지출!$C194,'8월'!$R$34:$R$145)</f>
        <v>0</v>
      </c>
      <c r="L194" s="296">
        <f>SUMIF('9월'!$M$34:$M$145,연간_세부항목별지출!$C194,'9월'!$R$34:$R$145)</f>
        <v>0</v>
      </c>
      <c r="M194" s="296">
        <f>SUMIF('10월'!$M$34:$M$145,연간_세부항목별지출!$C194,'10월'!$R$34:$R$145)</f>
        <v>0</v>
      </c>
      <c r="N194" s="296">
        <f>SUMIF('11월'!$M$34:$M$145,연간_세부항목별지출!$C194,'11월'!$R$34:$R$145)</f>
        <v>0</v>
      </c>
      <c r="O194" s="296">
        <f>SUMIF('12월'!$M$34:$M$145,연간_세부항목별지출!$C194,'12월'!$R$34:$R$145)</f>
        <v>0</v>
      </c>
      <c r="P194" s="360">
        <f t="shared" si="10"/>
        <v>0</v>
      </c>
      <c r="Q194" s="360">
        <f t="shared" si="11"/>
        <v>0</v>
      </c>
      <c r="R194" s="410" t="str">
        <f t="shared" si="12"/>
        <v/>
      </c>
    </row>
    <row r="195" spans="2:18" ht="18" customHeight="1">
      <c r="B195" s="910"/>
      <c r="C195" s="366" t="str">
        <f>IF(항목!P12="","",항목!P12)</f>
        <v/>
      </c>
      <c r="D195" s="296">
        <f>SUMIF('1월'!$M$34:$M$145,연간_세부항목별지출!$C195,'1월'!$R$34:$R$145)</f>
        <v>0</v>
      </c>
      <c r="E195" s="296">
        <f>SUMIF('2월'!$M$34:$M$145,연간_세부항목별지출!$C195,'2월'!$R$34:$R$145)</f>
        <v>0</v>
      </c>
      <c r="F195" s="296">
        <f>SUMIF('3월'!$M$34:$M$145,연간_세부항목별지출!$C195,'3월'!$R$34:$R$145)</f>
        <v>0</v>
      </c>
      <c r="G195" s="296">
        <f>SUMIF('4월'!$M$34:$M$145,연간_세부항목별지출!$C195,'4월'!$R$34:$R$145)</f>
        <v>0</v>
      </c>
      <c r="H195" s="296">
        <f>SUMIF('5월'!$M$34:$M$145,연간_세부항목별지출!$C195,'5월'!$R$34:$R$145)</f>
        <v>0</v>
      </c>
      <c r="I195" s="296">
        <f>SUMIF('6월'!$M$34:$M$145,연간_세부항목별지출!$C195,'6월'!$R$34:$R$145)</f>
        <v>0</v>
      </c>
      <c r="J195" s="296">
        <f>SUMIF('7월'!$M$34:$M$145,연간_세부항목별지출!$C195,'7월'!$R$34:$R$145)</f>
        <v>0</v>
      </c>
      <c r="K195" s="296">
        <f>SUMIF('8월'!$M$34:$M$145,연간_세부항목별지출!$C195,'8월'!$R$34:$R$145)</f>
        <v>0</v>
      </c>
      <c r="L195" s="296">
        <f>SUMIF('9월'!$M$34:$M$145,연간_세부항목별지출!$C195,'9월'!$R$34:$R$145)</f>
        <v>0</v>
      </c>
      <c r="M195" s="296">
        <f>SUMIF('10월'!$M$34:$M$145,연간_세부항목별지출!$C195,'10월'!$R$34:$R$145)</f>
        <v>0</v>
      </c>
      <c r="N195" s="296">
        <f>SUMIF('11월'!$M$34:$M$145,연간_세부항목별지출!$C195,'11월'!$R$34:$R$145)</f>
        <v>0</v>
      </c>
      <c r="O195" s="296">
        <f>SUMIF('12월'!$M$34:$M$145,연간_세부항목별지출!$C195,'12월'!$R$34:$R$145)</f>
        <v>0</v>
      </c>
      <c r="P195" s="360">
        <f t="shared" si="10"/>
        <v>0</v>
      </c>
      <c r="Q195" s="360">
        <f t="shared" si="11"/>
        <v>0</v>
      </c>
      <c r="R195" s="410" t="str">
        <f t="shared" si="12"/>
        <v/>
      </c>
    </row>
    <row r="196" spans="2:18" ht="18" customHeight="1">
      <c r="B196" s="910"/>
      <c r="C196" s="366" t="str">
        <f>IF(항목!P13="","",항목!P13)</f>
        <v/>
      </c>
      <c r="D196" s="296">
        <f>SUMIF('1월'!$M$34:$M$145,연간_세부항목별지출!$C196,'1월'!$R$34:$R$145)</f>
        <v>0</v>
      </c>
      <c r="E196" s="296">
        <f>SUMIF('2월'!$M$34:$M$145,연간_세부항목별지출!$C196,'2월'!$R$34:$R$145)</f>
        <v>0</v>
      </c>
      <c r="F196" s="296">
        <f>SUMIF('3월'!$M$34:$M$145,연간_세부항목별지출!$C196,'3월'!$R$34:$R$145)</f>
        <v>0</v>
      </c>
      <c r="G196" s="296">
        <f>SUMIF('4월'!$M$34:$M$145,연간_세부항목별지출!$C196,'4월'!$R$34:$R$145)</f>
        <v>0</v>
      </c>
      <c r="H196" s="296">
        <f>SUMIF('5월'!$M$34:$M$145,연간_세부항목별지출!$C196,'5월'!$R$34:$R$145)</f>
        <v>0</v>
      </c>
      <c r="I196" s="296">
        <f>SUMIF('6월'!$M$34:$M$145,연간_세부항목별지출!$C196,'6월'!$R$34:$R$145)</f>
        <v>0</v>
      </c>
      <c r="J196" s="296">
        <f>SUMIF('7월'!$M$34:$M$145,연간_세부항목별지출!$C196,'7월'!$R$34:$R$145)</f>
        <v>0</v>
      </c>
      <c r="K196" s="296">
        <f>SUMIF('8월'!$M$34:$M$145,연간_세부항목별지출!$C196,'8월'!$R$34:$R$145)</f>
        <v>0</v>
      </c>
      <c r="L196" s="296">
        <f>SUMIF('9월'!$M$34:$M$145,연간_세부항목별지출!$C196,'9월'!$R$34:$R$145)</f>
        <v>0</v>
      </c>
      <c r="M196" s="296">
        <f>SUMIF('10월'!$M$34:$M$145,연간_세부항목별지출!$C196,'10월'!$R$34:$R$145)</f>
        <v>0</v>
      </c>
      <c r="N196" s="296">
        <f>SUMIF('11월'!$M$34:$M$145,연간_세부항목별지출!$C196,'11월'!$R$34:$R$145)</f>
        <v>0</v>
      </c>
      <c r="O196" s="296">
        <f>SUMIF('12월'!$M$34:$M$145,연간_세부항목별지출!$C196,'12월'!$R$34:$R$145)</f>
        <v>0</v>
      </c>
      <c r="P196" s="360">
        <f t="shared" si="10"/>
        <v>0</v>
      </c>
      <c r="Q196" s="360">
        <f t="shared" si="11"/>
        <v>0</v>
      </c>
      <c r="R196" s="410" t="str">
        <f t="shared" si="12"/>
        <v/>
      </c>
    </row>
    <row r="197" spans="2:18" ht="18" customHeight="1">
      <c r="B197" s="910"/>
      <c r="C197" s="366" t="str">
        <f>IF(항목!P14="","",항목!P14)</f>
        <v/>
      </c>
      <c r="D197" s="296">
        <f>SUMIF('1월'!$M$34:$M$145,연간_세부항목별지출!$C197,'1월'!$R$34:$R$145)</f>
        <v>0</v>
      </c>
      <c r="E197" s="296">
        <f>SUMIF('2월'!$M$34:$M$145,연간_세부항목별지출!$C197,'2월'!$R$34:$R$145)</f>
        <v>0</v>
      </c>
      <c r="F197" s="296">
        <f>SUMIF('3월'!$M$34:$M$145,연간_세부항목별지출!$C197,'3월'!$R$34:$R$145)</f>
        <v>0</v>
      </c>
      <c r="G197" s="296">
        <f>SUMIF('4월'!$M$34:$M$145,연간_세부항목별지출!$C197,'4월'!$R$34:$R$145)</f>
        <v>0</v>
      </c>
      <c r="H197" s="296">
        <f>SUMIF('5월'!$M$34:$M$145,연간_세부항목별지출!$C197,'5월'!$R$34:$R$145)</f>
        <v>0</v>
      </c>
      <c r="I197" s="296">
        <f>SUMIF('6월'!$M$34:$M$145,연간_세부항목별지출!$C197,'6월'!$R$34:$R$145)</f>
        <v>0</v>
      </c>
      <c r="J197" s="296">
        <f>SUMIF('7월'!$M$34:$M$145,연간_세부항목별지출!$C197,'7월'!$R$34:$R$145)</f>
        <v>0</v>
      </c>
      <c r="K197" s="296">
        <f>SUMIF('8월'!$M$34:$M$145,연간_세부항목별지출!$C197,'8월'!$R$34:$R$145)</f>
        <v>0</v>
      </c>
      <c r="L197" s="296">
        <f>SUMIF('9월'!$M$34:$M$145,연간_세부항목별지출!$C197,'9월'!$R$34:$R$145)</f>
        <v>0</v>
      </c>
      <c r="M197" s="296">
        <f>SUMIF('10월'!$M$34:$M$145,연간_세부항목별지출!$C197,'10월'!$R$34:$R$145)</f>
        <v>0</v>
      </c>
      <c r="N197" s="296">
        <f>SUMIF('11월'!$M$34:$M$145,연간_세부항목별지출!$C197,'11월'!$R$34:$R$145)</f>
        <v>0</v>
      </c>
      <c r="O197" s="296">
        <f>SUMIF('12월'!$M$34:$M$145,연간_세부항목별지출!$C197,'12월'!$R$34:$R$145)</f>
        <v>0</v>
      </c>
      <c r="P197" s="360">
        <f t="shared" si="10"/>
        <v>0</v>
      </c>
      <c r="Q197" s="360">
        <f t="shared" si="11"/>
        <v>0</v>
      </c>
      <c r="R197" s="410" t="str">
        <f t="shared" si="12"/>
        <v/>
      </c>
    </row>
    <row r="198" spans="2:18" ht="18" customHeight="1">
      <c r="B198" s="910"/>
      <c r="C198" s="366" t="str">
        <f>IF(항목!P15="","",항목!P15)</f>
        <v/>
      </c>
      <c r="D198" s="296">
        <f>SUMIF('1월'!$M$34:$M$145,연간_세부항목별지출!$C198,'1월'!$R$34:$R$145)</f>
        <v>0</v>
      </c>
      <c r="E198" s="296">
        <f>SUMIF('2월'!$M$34:$M$145,연간_세부항목별지출!$C198,'2월'!$R$34:$R$145)</f>
        <v>0</v>
      </c>
      <c r="F198" s="296">
        <f>SUMIF('3월'!$M$34:$M$145,연간_세부항목별지출!$C198,'3월'!$R$34:$R$145)</f>
        <v>0</v>
      </c>
      <c r="G198" s="296">
        <f>SUMIF('4월'!$M$34:$M$145,연간_세부항목별지출!$C198,'4월'!$R$34:$R$145)</f>
        <v>0</v>
      </c>
      <c r="H198" s="296">
        <f>SUMIF('5월'!$M$34:$M$145,연간_세부항목별지출!$C198,'5월'!$R$34:$R$145)</f>
        <v>0</v>
      </c>
      <c r="I198" s="296">
        <f>SUMIF('6월'!$M$34:$M$145,연간_세부항목별지출!$C198,'6월'!$R$34:$R$145)</f>
        <v>0</v>
      </c>
      <c r="J198" s="296">
        <f>SUMIF('7월'!$M$34:$M$145,연간_세부항목별지출!$C198,'7월'!$R$34:$R$145)</f>
        <v>0</v>
      </c>
      <c r="K198" s="296">
        <f>SUMIF('8월'!$M$34:$M$145,연간_세부항목별지출!$C198,'8월'!$R$34:$R$145)</f>
        <v>0</v>
      </c>
      <c r="L198" s="296">
        <f>SUMIF('9월'!$M$34:$M$145,연간_세부항목별지출!$C198,'9월'!$R$34:$R$145)</f>
        <v>0</v>
      </c>
      <c r="M198" s="296">
        <f>SUMIF('10월'!$M$34:$M$145,연간_세부항목별지출!$C198,'10월'!$R$34:$R$145)</f>
        <v>0</v>
      </c>
      <c r="N198" s="296">
        <f>SUMIF('11월'!$M$34:$M$145,연간_세부항목별지출!$C198,'11월'!$R$34:$R$145)</f>
        <v>0</v>
      </c>
      <c r="O198" s="296">
        <f>SUMIF('12월'!$M$34:$M$145,연간_세부항목별지출!$C198,'12월'!$R$34:$R$145)</f>
        <v>0</v>
      </c>
      <c r="P198" s="360">
        <f t="shared" si="10"/>
        <v>0</v>
      </c>
      <c r="Q198" s="360">
        <f t="shared" si="11"/>
        <v>0</v>
      </c>
      <c r="R198" s="410" t="str">
        <f t="shared" si="12"/>
        <v/>
      </c>
    </row>
    <row r="199" spans="2:18" ht="18" customHeight="1">
      <c r="B199" s="910"/>
      <c r="C199" s="366" t="str">
        <f>IF(항목!P16="","",항목!P16)</f>
        <v/>
      </c>
      <c r="D199" s="296">
        <f>SUMIF('1월'!$M$34:$M$145,연간_세부항목별지출!$C199,'1월'!$R$34:$R$145)</f>
        <v>0</v>
      </c>
      <c r="E199" s="296">
        <f>SUMIF('2월'!$M$34:$M$145,연간_세부항목별지출!$C199,'2월'!$R$34:$R$145)</f>
        <v>0</v>
      </c>
      <c r="F199" s="296">
        <f>SUMIF('3월'!$M$34:$M$145,연간_세부항목별지출!$C199,'3월'!$R$34:$R$145)</f>
        <v>0</v>
      </c>
      <c r="G199" s="296">
        <f>SUMIF('4월'!$M$34:$M$145,연간_세부항목별지출!$C199,'4월'!$R$34:$R$145)</f>
        <v>0</v>
      </c>
      <c r="H199" s="296">
        <f>SUMIF('5월'!$M$34:$M$145,연간_세부항목별지출!$C199,'5월'!$R$34:$R$145)</f>
        <v>0</v>
      </c>
      <c r="I199" s="296">
        <f>SUMIF('6월'!$M$34:$M$145,연간_세부항목별지출!$C199,'6월'!$R$34:$R$145)</f>
        <v>0</v>
      </c>
      <c r="J199" s="296">
        <f>SUMIF('7월'!$M$34:$M$145,연간_세부항목별지출!$C199,'7월'!$R$34:$R$145)</f>
        <v>0</v>
      </c>
      <c r="K199" s="296">
        <f>SUMIF('8월'!$M$34:$M$145,연간_세부항목별지출!$C199,'8월'!$R$34:$R$145)</f>
        <v>0</v>
      </c>
      <c r="L199" s="296">
        <f>SUMIF('9월'!$M$34:$M$145,연간_세부항목별지출!$C199,'9월'!$R$34:$R$145)</f>
        <v>0</v>
      </c>
      <c r="M199" s="296">
        <f>SUMIF('10월'!$M$34:$M$145,연간_세부항목별지출!$C199,'10월'!$R$34:$R$145)</f>
        <v>0</v>
      </c>
      <c r="N199" s="296">
        <f>SUMIF('11월'!$M$34:$M$145,연간_세부항목별지출!$C199,'11월'!$R$34:$R$145)</f>
        <v>0</v>
      </c>
      <c r="O199" s="296">
        <f>SUMIF('12월'!$M$34:$M$145,연간_세부항목별지출!$C199,'12월'!$R$34:$R$145)</f>
        <v>0</v>
      </c>
      <c r="P199" s="360">
        <f t="shared" si="10"/>
        <v>0</v>
      </c>
      <c r="Q199" s="360">
        <f t="shared" si="11"/>
        <v>0</v>
      </c>
      <c r="R199" s="410" t="str">
        <f t="shared" si="12"/>
        <v/>
      </c>
    </row>
    <row r="200" spans="2:18" ht="18" customHeight="1">
      <c r="B200" s="910"/>
      <c r="C200" s="366" t="str">
        <f>IF(항목!P17="","",항목!P17)</f>
        <v/>
      </c>
      <c r="D200" s="296">
        <f>SUMIF('1월'!$M$34:$M$145,연간_세부항목별지출!$C200,'1월'!$R$34:$R$145)</f>
        <v>0</v>
      </c>
      <c r="E200" s="296">
        <f>SUMIF('2월'!$M$34:$M$145,연간_세부항목별지출!$C200,'2월'!$R$34:$R$145)</f>
        <v>0</v>
      </c>
      <c r="F200" s="296">
        <f>SUMIF('3월'!$M$34:$M$145,연간_세부항목별지출!$C200,'3월'!$R$34:$R$145)</f>
        <v>0</v>
      </c>
      <c r="G200" s="296">
        <f>SUMIF('4월'!$M$34:$M$145,연간_세부항목별지출!$C200,'4월'!$R$34:$R$145)</f>
        <v>0</v>
      </c>
      <c r="H200" s="296">
        <f>SUMIF('5월'!$M$34:$M$145,연간_세부항목별지출!$C200,'5월'!$R$34:$R$145)</f>
        <v>0</v>
      </c>
      <c r="I200" s="296">
        <f>SUMIF('6월'!$M$34:$M$145,연간_세부항목별지출!$C200,'6월'!$R$34:$R$145)</f>
        <v>0</v>
      </c>
      <c r="J200" s="296">
        <f>SUMIF('7월'!$M$34:$M$145,연간_세부항목별지출!$C200,'7월'!$R$34:$R$145)</f>
        <v>0</v>
      </c>
      <c r="K200" s="296">
        <f>SUMIF('8월'!$M$34:$M$145,연간_세부항목별지출!$C200,'8월'!$R$34:$R$145)</f>
        <v>0</v>
      </c>
      <c r="L200" s="296">
        <f>SUMIF('9월'!$M$34:$M$145,연간_세부항목별지출!$C200,'9월'!$R$34:$R$145)</f>
        <v>0</v>
      </c>
      <c r="M200" s="296">
        <f>SUMIF('10월'!$M$34:$M$145,연간_세부항목별지출!$C200,'10월'!$R$34:$R$145)</f>
        <v>0</v>
      </c>
      <c r="N200" s="296">
        <f>SUMIF('11월'!$M$34:$M$145,연간_세부항목별지출!$C200,'11월'!$R$34:$R$145)</f>
        <v>0</v>
      </c>
      <c r="O200" s="296">
        <f>SUMIF('12월'!$M$34:$M$145,연간_세부항목별지출!$C200,'12월'!$R$34:$R$145)</f>
        <v>0</v>
      </c>
      <c r="P200" s="360">
        <f t="shared" si="10"/>
        <v>0</v>
      </c>
      <c r="Q200" s="360">
        <f t="shared" si="11"/>
        <v>0</v>
      </c>
      <c r="R200" s="410" t="str">
        <f t="shared" si="12"/>
        <v/>
      </c>
    </row>
    <row r="201" spans="2:18" ht="18" customHeight="1" thickBot="1">
      <c r="B201" s="911"/>
      <c r="C201" s="421" t="str">
        <f>IF(항목!P18="","",항목!P18)</f>
        <v/>
      </c>
      <c r="D201" s="422">
        <f>SUMIF('1월'!$M$34:$M$145,연간_세부항목별지출!$C201,'1월'!$R$34:$R$145)</f>
        <v>0</v>
      </c>
      <c r="E201" s="422">
        <f>SUMIF('2월'!$M$34:$M$145,연간_세부항목별지출!$C201,'2월'!$R$34:$R$145)</f>
        <v>0</v>
      </c>
      <c r="F201" s="422">
        <f>SUMIF('3월'!$M$34:$M$145,연간_세부항목별지출!$C201,'3월'!$R$34:$R$145)</f>
        <v>0</v>
      </c>
      <c r="G201" s="422">
        <f>SUMIF('4월'!$M$34:$M$145,연간_세부항목별지출!$C201,'4월'!$R$34:$R$145)</f>
        <v>0</v>
      </c>
      <c r="H201" s="422">
        <f>SUMIF('5월'!$M$34:$M$145,연간_세부항목별지출!$C201,'5월'!$R$34:$R$145)</f>
        <v>0</v>
      </c>
      <c r="I201" s="422">
        <f>SUMIF('6월'!$M$34:$M$145,연간_세부항목별지출!$C201,'6월'!$R$34:$R$145)</f>
        <v>0</v>
      </c>
      <c r="J201" s="422">
        <f>SUMIF('7월'!$M$34:$M$145,연간_세부항목별지출!$C201,'7월'!$R$34:$R$145)</f>
        <v>0</v>
      </c>
      <c r="K201" s="422">
        <f>SUMIF('8월'!$M$34:$M$145,연간_세부항목별지출!$C201,'8월'!$R$34:$R$145)</f>
        <v>0</v>
      </c>
      <c r="L201" s="422">
        <f>SUMIF('9월'!$M$34:$M$145,연간_세부항목별지출!$C201,'9월'!$R$34:$R$145)</f>
        <v>0</v>
      </c>
      <c r="M201" s="422">
        <f>SUMIF('10월'!$M$34:$M$145,연간_세부항목별지출!$C201,'10월'!$R$34:$R$145)</f>
        <v>0</v>
      </c>
      <c r="N201" s="422">
        <f>SUMIF('11월'!$M$34:$M$145,연간_세부항목별지출!$C201,'11월'!$R$34:$R$145)</f>
        <v>0</v>
      </c>
      <c r="O201" s="422">
        <f>SUMIF('12월'!$M$34:$M$145,연간_세부항목별지출!$C201,'12월'!$R$34:$R$145)</f>
        <v>0</v>
      </c>
      <c r="P201" s="369">
        <f t="shared" si="10"/>
        <v>0</v>
      </c>
      <c r="Q201" s="369">
        <f t="shared" si="11"/>
        <v>0</v>
      </c>
      <c r="R201" s="413" t="str">
        <f t="shared" si="12"/>
        <v/>
      </c>
    </row>
    <row r="202" spans="2:18" ht="18" customHeight="1">
      <c r="B202" s="909" t="str">
        <f>항목!Q3</f>
        <v>추가항목</v>
      </c>
      <c r="C202" s="420" t="str">
        <f>IF(항목!Q4="","",항목!Q4)</f>
        <v>필요한 것</v>
      </c>
      <c r="D202" s="301">
        <f>SUMIF('1월'!$M$34:$M$145,연간_세부항목별지출!$C202,'1월'!$R$34:$R$145)</f>
        <v>0</v>
      </c>
      <c r="E202" s="301">
        <f>SUMIF('2월'!$M$34:$M$145,연간_세부항목별지출!$C202,'2월'!$R$34:$R$145)</f>
        <v>0</v>
      </c>
      <c r="F202" s="301">
        <f>SUMIF('3월'!$M$34:$M$145,연간_세부항목별지출!$C202,'3월'!$R$34:$R$145)</f>
        <v>0</v>
      </c>
      <c r="G202" s="301">
        <f>SUMIF('4월'!$M$34:$M$145,연간_세부항목별지출!$C202,'4월'!$R$34:$R$145)</f>
        <v>0</v>
      </c>
      <c r="H202" s="301">
        <f>SUMIF('5월'!$M$34:$M$145,연간_세부항목별지출!$C202,'5월'!$R$34:$R$145)</f>
        <v>0</v>
      </c>
      <c r="I202" s="301">
        <f>SUMIF('6월'!$M$34:$M$145,연간_세부항목별지출!$C202,'6월'!$R$34:$R$145)</f>
        <v>0</v>
      </c>
      <c r="J202" s="301">
        <f>SUMIF('7월'!$M$34:$M$145,연간_세부항목별지출!$C202,'7월'!$R$34:$R$145)</f>
        <v>0</v>
      </c>
      <c r="K202" s="301">
        <f>SUMIF('8월'!$M$34:$M$145,연간_세부항목별지출!$C202,'8월'!$R$34:$R$145)</f>
        <v>0</v>
      </c>
      <c r="L202" s="301">
        <f>SUMIF('9월'!$M$34:$M$145,연간_세부항목별지출!$C202,'9월'!$R$34:$R$145)</f>
        <v>0</v>
      </c>
      <c r="M202" s="301">
        <f>SUMIF('10월'!$M$34:$M$145,연간_세부항목별지출!$C202,'10월'!$R$34:$R$145)</f>
        <v>0</v>
      </c>
      <c r="N202" s="301">
        <f>SUMIF('11월'!$M$34:$M$145,연간_세부항목별지출!$C202,'11월'!$R$34:$R$145)</f>
        <v>0</v>
      </c>
      <c r="O202" s="301">
        <f>SUMIF('12월'!$M$34:$M$145,연간_세부항목별지출!$C202,'12월'!$R$34:$R$145)</f>
        <v>0</v>
      </c>
      <c r="P202" s="423">
        <f t="shared" si="10"/>
        <v>0</v>
      </c>
      <c r="Q202" s="423">
        <f t="shared" si="11"/>
        <v>0</v>
      </c>
      <c r="R202" s="424" t="str">
        <f t="shared" si="12"/>
        <v/>
      </c>
    </row>
    <row r="203" spans="2:18" ht="18" customHeight="1">
      <c r="B203" s="910"/>
      <c r="C203" s="367" t="str">
        <f>IF(항목!Q5="","",항목!Q5)</f>
        <v>추가하세요</v>
      </c>
      <c r="D203" s="296">
        <f>SUMIF('1월'!$M$34:$M$145,연간_세부항목별지출!$C203,'1월'!$R$34:$R$145)</f>
        <v>0</v>
      </c>
      <c r="E203" s="296">
        <f>SUMIF('2월'!$M$34:$M$145,연간_세부항목별지출!$C203,'2월'!$R$34:$R$145)</f>
        <v>0</v>
      </c>
      <c r="F203" s="296">
        <f>SUMIF('3월'!$M$34:$M$145,연간_세부항목별지출!$C203,'3월'!$R$34:$R$145)</f>
        <v>0</v>
      </c>
      <c r="G203" s="296">
        <f>SUMIF('4월'!$M$34:$M$145,연간_세부항목별지출!$C203,'4월'!$R$34:$R$145)</f>
        <v>0</v>
      </c>
      <c r="H203" s="296">
        <f>SUMIF('5월'!$M$34:$M$145,연간_세부항목별지출!$C203,'5월'!$R$34:$R$145)</f>
        <v>0</v>
      </c>
      <c r="I203" s="296">
        <f>SUMIF('6월'!$M$34:$M$145,연간_세부항목별지출!$C203,'6월'!$R$34:$R$145)</f>
        <v>0</v>
      </c>
      <c r="J203" s="296">
        <f>SUMIF('7월'!$M$34:$M$145,연간_세부항목별지출!$C203,'7월'!$R$34:$R$145)</f>
        <v>0</v>
      </c>
      <c r="K203" s="296">
        <f>SUMIF('8월'!$M$34:$M$145,연간_세부항목별지출!$C203,'8월'!$R$34:$R$145)</f>
        <v>0</v>
      </c>
      <c r="L203" s="296">
        <f>SUMIF('9월'!$M$34:$M$145,연간_세부항목별지출!$C203,'9월'!$R$34:$R$145)</f>
        <v>0</v>
      </c>
      <c r="M203" s="296">
        <f>SUMIF('10월'!$M$34:$M$145,연간_세부항목별지출!$C203,'10월'!$R$34:$R$145)</f>
        <v>0</v>
      </c>
      <c r="N203" s="296">
        <f>SUMIF('11월'!$M$34:$M$145,연간_세부항목별지출!$C203,'11월'!$R$34:$R$145)</f>
        <v>0</v>
      </c>
      <c r="O203" s="296">
        <f>SUMIF('12월'!$M$34:$M$145,연간_세부항목별지출!$C203,'12월'!$R$34:$R$145)</f>
        <v>0</v>
      </c>
      <c r="P203" s="360">
        <f t="shared" si="10"/>
        <v>0</v>
      </c>
      <c r="Q203" s="360">
        <f t="shared" si="11"/>
        <v>0</v>
      </c>
      <c r="R203" s="410" t="str">
        <f t="shared" si="12"/>
        <v/>
      </c>
    </row>
    <row r="204" spans="2:18" ht="18" customHeight="1">
      <c r="B204" s="910"/>
      <c r="C204" s="367" t="str">
        <f>IF(항목!Q6="","",항목!Q6)</f>
        <v/>
      </c>
      <c r="D204" s="296">
        <f>SUMIF('1월'!$M$34:$M$145,연간_세부항목별지출!$C204,'1월'!$R$34:$R$145)</f>
        <v>0</v>
      </c>
      <c r="E204" s="296">
        <f>SUMIF('2월'!$M$34:$M$145,연간_세부항목별지출!$C204,'2월'!$R$34:$R$145)</f>
        <v>0</v>
      </c>
      <c r="F204" s="296">
        <f>SUMIF('3월'!$M$34:$M$145,연간_세부항목별지출!$C204,'3월'!$R$34:$R$145)</f>
        <v>0</v>
      </c>
      <c r="G204" s="296">
        <f>SUMIF('4월'!$M$34:$M$145,연간_세부항목별지출!$C204,'4월'!$R$34:$R$145)</f>
        <v>0</v>
      </c>
      <c r="H204" s="296">
        <f>SUMIF('5월'!$M$34:$M$145,연간_세부항목별지출!$C204,'5월'!$R$34:$R$145)</f>
        <v>0</v>
      </c>
      <c r="I204" s="296">
        <f>SUMIF('6월'!$M$34:$M$145,연간_세부항목별지출!$C204,'6월'!$R$34:$R$145)</f>
        <v>0</v>
      </c>
      <c r="J204" s="296">
        <f>SUMIF('7월'!$M$34:$M$145,연간_세부항목별지출!$C204,'7월'!$R$34:$R$145)</f>
        <v>0</v>
      </c>
      <c r="K204" s="296">
        <f>SUMIF('8월'!$M$34:$M$145,연간_세부항목별지출!$C204,'8월'!$R$34:$R$145)</f>
        <v>0</v>
      </c>
      <c r="L204" s="296">
        <f>SUMIF('9월'!$M$34:$M$145,연간_세부항목별지출!$C204,'9월'!$R$34:$R$145)</f>
        <v>0</v>
      </c>
      <c r="M204" s="296">
        <f>SUMIF('10월'!$M$34:$M$145,연간_세부항목별지출!$C204,'10월'!$R$34:$R$145)</f>
        <v>0</v>
      </c>
      <c r="N204" s="296">
        <f>SUMIF('11월'!$M$34:$M$145,연간_세부항목별지출!$C204,'11월'!$R$34:$R$145)</f>
        <v>0</v>
      </c>
      <c r="O204" s="296">
        <f>SUMIF('12월'!$M$34:$M$145,연간_세부항목별지출!$C204,'12월'!$R$34:$R$145)</f>
        <v>0</v>
      </c>
      <c r="P204" s="360">
        <f t="shared" si="10"/>
        <v>0</v>
      </c>
      <c r="Q204" s="360">
        <f t="shared" si="11"/>
        <v>0</v>
      </c>
      <c r="R204" s="410" t="str">
        <f t="shared" si="12"/>
        <v/>
      </c>
    </row>
    <row r="205" spans="2:18" ht="18" customHeight="1">
      <c r="B205" s="910"/>
      <c r="C205" s="367" t="str">
        <f>IF(항목!Q7="","",항목!Q7)</f>
        <v/>
      </c>
      <c r="D205" s="296">
        <f>SUMIF('1월'!$M$34:$M$145,연간_세부항목별지출!$C205,'1월'!$R$34:$R$145)</f>
        <v>0</v>
      </c>
      <c r="E205" s="296">
        <f>SUMIF('2월'!$M$34:$M$145,연간_세부항목별지출!$C205,'2월'!$R$34:$R$145)</f>
        <v>0</v>
      </c>
      <c r="F205" s="296">
        <f>SUMIF('3월'!$M$34:$M$145,연간_세부항목별지출!$C205,'3월'!$R$34:$R$145)</f>
        <v>0</v>
      </c>
      <c r="G205" s="296">
        <f>SUMIF('4월'!$M$34:$M$145,연간_세부항목별지출!$C205,'4월'!$R$34:$R$145)</f>
        <v>0</v>
      </c>
      <c r="H205" s="296">
        <f>SUMIF('5월'!$M$34:$M$145,연간_세부항목별지출!$C205,'5월'!$R$34:$R$145)</f>
        <v>0</v>
      </c>
      <c r="I205" s="296">
        <f>SUMIF('6월'!$M$34:$M$145,연간_세부항목별지출!$C205,'6월'!$R$34:$R$145)</f>
        <v>0</v>
      </c>
      <c r="J205" s="296">
        <f>SUMIF('7월'!$M$34:$M$145,연간_세부항목별지출!$C205,'7월'!$R$34:$R$145)</f>
        <v>0</v>
      </c>
      <c r="K205" s="296">
        <f>SUMIF('8월'!$M$34:$M$145,연간_세부항목별지출!$C205,'8월'!$R$34:$R$145)</f>
        <v>0</v>
      </c>
      <c r="L205" s="296">
        <f>SUMIF('9월'!$M$34:$M$145,연간_세부항목별지출!$C205,'9월'!$R$34:$R$145)</f>
        <v>0</v>
      </c>
      <c r="M205" s="296">
        <f>SUMIF('10월'!$M$34:$M$145,연간_세부항목별지출!$C205,'10월'!$R$34:$R$145)</f>
        <v>0</v>
      </c>
      <c r="N205" s="296">
        <f>SUMIF('11월'!$M$34:$M$145,연간_세부항목별지출!$C205,'11월'!$R$34:$R$145)</f>
        <v>0</v>
      </c>
      <c r="O205" s="296">
        <f>SUMIF('12월'!$M$34:$M$145,연간_세부항목별지출!$C205,'12월'!$R$34:$R$145)</f>
        <v>0</v>
      </c>
      <c r="P205" s="360">
        <f t="shared" si="10"/>
        <v>0</v>
      </c>
      <c r="Q205" s="360">
        <f t="shared" si="11"/>
        <v>0</v>
      </c>
      <c r="R205" s="410" t="str">
        <f t="shared" si="12"/>
        <v/>
      </c>
    </row>
    <row r="206" spans="2:18" ht="18" customHeight="1">
      <c r="B206" s="910"/>
      <c r="C206" s="367" t="str">
        <f>IF(항목!Q8="","",항목!Q8)</f>
        <v/>
      </c>
      <c r="D206" s="296">
        <f>SUMIF('1월'!$M$34:$M$145,연간_세부항목별지출!$C206,'1월'!$R$34:$R$145)</f>
        <v>0</v>
      </c>
      <c r="E206" s="296">
        <f>SUMIF('2월'!$M$34:$M$145,연간_세부항목별지출!$C206,'2월'!$R$34:$R$145)</f>
        <v>0</v>
      </c>
      <c r="F206" s="296">
        <f>SUMIF('3월'!$M$34:$M$145,연간_세부항목별지출!$C206,'3월'!$R$34:$R$145)</f>
        <v>0</v>
      </c>
      <c r="G206" s="296">
        <f>SUMIF('4월'!$M$34:$M$145,연간_세부항목별지출!$C206,'4월'!$R$34:$R$145)</f>
        <v>0</v>
      </c>
      <c r="H206" s="296">
        <f>SUMIF('5월'!$M$34:$M$145,연간_세부항목별지출!$C206,'5월'!$R$34:$R$145)</f>
        <v>0</v>
      </c>
      <c r="I206" s="296">
        <f>SUMIF('6월'!$M$34:$M$145,연간_세부항목별지출!$C206,'6월'!$R$34:$R$145)</f>
        <v>0</v>
      </c>
      <c r="J206" s="296">
        <f>SUMIF('7월'!$M$34:$M$145,연간_세부항목별지출!$C206,'7월'!$R$34:$R$145)</f>
        <v>0</v>
      </c>
      <c r="K206" s="296">
        <f>SUMIF('8월'!$M$34:$M$145,연간_세부항목별지출!$C206,'8월'!$R$34:$R$145)</f>
        <v>0</v>
      </c>
      <c r="L206" s="296">
        <f>SUMIF('9월'!$M$34:$M$145,연간_세부항목별지출!$C206,'9월'!$R$34:$R$145)</f>
        <v>0</v>
      </c>
      <c r="M206" s="296">
        <f>SUMIF('10월'!$M$34:$M$145,연간_세부항목별지출!$C206,'10월'!$R$34:$R$145)</f>
        <v>0</v>
      </c>
      <c r="N206" s="296">
        <f>SUMIF('11월'!$M$34:$M$145,연간_세부항목별지출!$C206,'11월'!$R$34:$R$145)</f>
        <v>0</v>
      </c>
      <c r="O206" s="296">
        <f>SUMIF('12월'!$M$34:$M$145,연간_세부항목별지출!$C206,'12월'!$R$34:$R$145)</f>
        <v>0</v>
      </c>
      <c r="P206" s="360">
        <f t="shared" si="10"/>
        <v>0</v>
      </c>
      <c r="Q206" s="360">
        <f t="shared" si="11"/>
        <v>0</v>
      </c>
      <c r="R206" s="410" t="str">
        <f t="shared" si="12"/>
        <v/>
      </c>
    </row>
    <row r="207" spans="2:18" ht="18" customHeight="1">
      <c r="B207" s="910"/>
      <c r="C207" s="367" t="str">
        <f>IF(항목!Q9="","",항목!Q9)</f>
        <v/>
      </c>
      <c r="D207" s="296">
        <f>SUMIF('1월'!$M$34:$M$145,연간_세부항목별지출!$C207,'1월'!$R$34:$R$145)</f>
        <v>0</v>
      </c>
      <c r="E207" s="296">
        <f>SUMIF('2월'!$M$34:$M$145,연간_세부항목별지출!$C207,'2월'!$R$34:$R$145)</f>
        <v>0</v>
      </c>
      <c r="F207" s="296">
        <f>SUMIF('3월'!$M$34:$M$145,연간_세부항목별지출!$C207,'3월'!$R$34:$R$145)</f>
        <v>0</v>
      </c>
      <c r="G207" s="296">
        <f>SUMIF('4월'!$M$34:$M$145,연간_세부항목별지출!$C207,'4월'!$R$34:$R$145)</f>
        <v>0</v>
      </c>
      <c r="H207" s="296">
        <f>SUMIF('5월'!$M$34:$M$145,연간_세부항목별지출!$C207,'5월'!$R$34:$R$145)</f>
        <v>0</v>
      </c>
      <c r="I207" s="296">
        <f>SUMIF('6월'!$M$34:$M$145,연간_세부항목별지출!$C207,'6월'!$R$34:$R$145)</f>
        <v>0</v>
      </c>
      <c r="J207" s="296">
        <f>SUMIF('7월'!$M$34:$M$145,연간_세부항목별지출!$C207,'7월'!$R$34:$R$145)</f>
        <v>0</v>
      </c>
      <c r="K207" s="296">
        <f>SUMIF('8월'!$M$34:$M$145,연간_세부항목별지출!$C207,'8월'!$R$34:$R$145)</f>
        <v>0</v>
      </c>
      <c r="L207" s="296">
        <f>SUMIF('9월'!$M$34:$M$145,연간_세부항목별지출!$C207,'9월'!$R$34:$R$145)</f>
        <v>0</v>
      </c>
      <c r="M207" s="296">
        <f>SUMIF('10월'!$M$34:$M$145,연간_세부항목별지출!$C207,'10월'!$R$34:$R$145)</f>
        <v>0</v>
      </c>
      <c r="N207" s="296">
        <f>SUMIF('11월'!$M$34:$M$145,연간_세부항목별지출!$C207,'11월'!$R$34:$R$145)</f>
        <v>0</v>
      </c>
      <c r="O207" s="296">
        <f>SUMIF('12월'!$M$34:$M$145,연간_세부항목별지출!$C207,'12월'!$R$34:$R$145)</f>
        <v>0</v>
      </c>
      <c r="P207" s="360">
        <f t="shared" si="10"/>
        <v>0</v>
      </c>
      <c r="Q207" s="360">
        <f t="shared" si="11"/>
        <v>0</v>
      </c>
      <c r="R207" s="410" t="str">
        <f t="shared" si="12"/>
        <v/>
      </c>
    </row>
    <row r="208" spans="2:18" ht="18" customHeight="1">
      <c r="B208" s="910"/>
      <c r="C208" s="367" t="str">
        <f>IF(항목!Q10="","",항목!Q10)</f>
        <v/>
      </c>
      <c r="D208" s="296">
        <f>SUMIF('1월'!$M$34:$M$145,연간_세부항목별지출!$C208,'1월'!$R$34:$R$145)</f>
        <v>0</v>
      </c>
      <c r="E208" s="296">
        <f>SUMIF('2월'!$M$34:$M$145,연간_세부항목별지출!$C208,'2월'!$R$34:$R$145)</f>
        <v>0</v>
      </c>
      <c r="F208" s="296">
        <f>SUMIF('3월'!$M$34:$M$145,연간_세부항목별지출!$C208,'3월'!$R$34:$R$145)</f>
        <v>0</v>
      </c>
      <c r="G208" s="296">
        <f>SUMIF('4월'!$M$34:$M$145,연간_세부항목별지출!$C208,'4월'!$R$34:$R$145)</f>
        <v>0</v>
      </c>
      <c r="H208" s="296">
        <f>SUMIF('5월'!$M$34:$M$145,연간_세부항목별지출!$C208,'5월'!$R$34:$R$145)</f>
        <v>0</v>
      </c>
      <c r="I208" s="296">
        <f>SUMIF('6월'!$M$34:$M$145,연간_세부항목별지출!$C208,'6월'!$R$34:$R$145)</f>
        <v>0</v>
      </c>
      <c r="J208" s="296">
        <f>SUMIF('7월'!$M$34:$M$145,연간_세부항목별지출!$C208,'7월'!$R$34:$R$145)</f>
        <v>0</v>
      </c>
      <c r="K208" s="296">
        <f>SUMIF('8월'!$M$34:$M$145,연간_세부항목별지출!$C208,'8월'!$R$34:$R$145)</f>
        <v>0</v>
      </c>
      <c r="L208" s="296">
        <f>SUMIF('9월'!$M$34:$M$145,연간_세부항목별지출!$C208,'9월'!$R$34:$R$145)</f>
        <v>0</v>
      </c>
      <c r="M208" s="296">
        <f>SUMIF('10월'!$M$34:$M$145,연간_세부항목별지출!$C208,'10월'!$R$34:$R$145)</f>
        <v>0</v>
      </c>
      <c r="N208" s="296">
        <f>SUMIF('11월'!$M$34:$M$145,연간_세부항목별지출!$C208,'11월'!$R$34:$R$145)</f>
        <v>0</v>
      </c>
      <c r="O208" s="296">
        <f>SUMIF('12월'!$M$34:$M$145,연간_세부항목별지출!$C208,'12월'!$R$34:$R$145)</f>
        <v>0</v>
      </c>
      <c r="P208" s="360">
        <f t="shared" si="10"/>
        <v>0</v>
      </c>
      <c r="Q208" s="360">
        <f t="shared" si="11"/>
        <v>0</v>
      </c>
      <c r="R208" s="410" t="str">
        <f t="shared" si="12"/>
        <v/>
      </c>
    </row>
    <row r="209" spans="2:18" ht="18" customHeight="1">
      <c r="B209" s="910"/>
      <c r="C209" s="367" t="str">
        <f>IF(항목!Q11="","",항목!Q11)</f>
        <v/>
      </c>
      <c r="D209" s="296">
        <f>SUMIF('1월'!$M$34:$M$145,연간_세부항목별지출!$C209,'1월'!$R$34:$R$145)</f>
        <v>0</v>
      </c>
      <c r="E209" s="296">
        <f>SUMIF('2월'!$M$34:$M$145,연간_세부항목별지출!$C209,'2월'!$R$34:$R$145)</f>
        <v>0</v>
      </c>
      <c r="F209" s="296">
        <f>SUMIF('3월'!$M$34:$M$145,연간_세부항목별지출!$C209,'3월'!$R$34:$R$145)</f>
        <v>0</v>
      </c>
      <c r="G209" s="296">
        <f>SUMIF('4월'!$M$34:$M$145,연간_세부항목별지출!$C209,'4월'!$R$34:$R$145)</f>
        <v>0</v>
      </c>
      <c r="H209" s="296">
        <f>SUMIF('5월'!$M$34:$M$145,연간_세부항목별지출!$C209,'5월'!$R$34:$R$145)</f>
        <v>0</v>
      </c>
      <c r="I209" s="296">
        <f>SUMIF('6월'!$M$34:$M$145,연간_세부항목별지출!$C209,'6월'!$R$34:$R$145)</f>
        <v>0</v>
      </c>
      <c r="J209" s="296">
        <f>SUMIF('7월'!$M$34:$M$145,연간_세부항목별지출!$C209,'7월'!$R$34:$R$145)</f>
        <v>0</v>
      </c>
      <c r="K209" s="296">
        <f>SUMIF('8월'!$M$34:$M$145,연간_세부항목별지출!$C209,'8월'!$R$34:$R$145)</f>
        <v>0</v>
      </c>
      <c r="L209" s="296">
        <f>SUMIF('9월'!$M$34:$M$145,연간_세부항목별지출!$C209,'9월'!$R$34:$R$145)</f>
        <v>0</v>
      </c>
      <c r="M209" s="296">
        <f>SUMIF('10월'!$M$34:$M$145,연간_세부항목별지출!$C209,'10월'!$R$34:$R$145)</f>
        <v>0</v>
      </c>
      <c r="N209" s="296">
        <f>SUMIF('11월'!$M$34:$M$145,연간_세부항목별지출!$C209,'11월'!$R$34:$R$145)</f>
        <v>0</v>
      </c>
      <c r="O209" s="296">
        <f>SUMIF('12월'!$M$34:$M$145,연간_세부항목별지출!$C209,'12월'!$R$34:$R$145)</f>
        <v>0</v>
      </c>
      <c r="P209" s="360">
        <f t="shared" si="10"/>
        <v>0</v>
      </c>
      <c r="Q209" s="360">
        <f t="shared" si="11"/>
        <v>0</v>
      </c>
      <c r="R209" s="410" t="str">
        <f t="shared" si="12"/>
        <v/>
      </c>
    </row>
    <row r="210" spans="2:18" ht="18" customHeight="1">
      <c r="B210" s="910"/>
      <c r="C210" s="367" t="str">
        <f>IF(항목!Q12="","",항목!Q12)</f>
        <v/>
      </c>
      <c r="D210" s="296">
        <f>SUMIF('1월'!$M$34:$M$145,연간_세부항목별지출!$C210,'1월'!$R$34:$R$145)</f>
        <v>0</v>
      </c>
      <c r="E210" s="296">
        <f>SUMIF('2월'!$M$34:$M$145,연간_세부항목별지출!$C210,'2월'!$R$34:$R$145)</f>
        <v>0</v>
      </c>
      <c r="F210" s="296">
        <f>SUMIF('3월'!$M$34:$M$145,연간_세부항목별지출!$C210,'3월'!$R$34:$R$145)</f>
        <v>0</v>
      </c>
      <c r="G210" s="296">
        <f>SUMIF('4월'!$M$34:$M$145,연간_세부항목별지출!$C210,'4월'!$R$34:$R$145)</f>
        <v>0</v>
      </c>
      <c r="H210" s="296">
        <f>SUMIF('5월'!$M$34:$M$145,연간_세부항목별지출!$C210,'5월'!$R$34:$R$145)</f>
        <v>0</v>
      </c>
      <c r="I210" s="296">
        <f>SUMIF('6월'!$M$34:$M$145,연간_세부항목별지출!$C210,'6월'!$R$34:$R$145)</f>
        <v>0</v>
      </c>
      <c r="J210" s="296">
        <f>SUMIF('7월'!$M$34:$M$145,연간_세부항목별지출!$C210,'7월'!$R$34:$R$145)</f>
        <v>0</v>
      </c>
      <c r="K210" s="296">
        <f>SUMIF('8월'!$M$34:$M$145,연간_세부항목별지출!$C210,'8월'!$R$34:$R$145)</f>
        <v>0</v>
      </c>
      <c r="L210" s="296">
        <f>SUMIF('9월'!$M$34:$M$145,연간_세부항목별지출!$C210,'9월'!$R$34:$R$145)</f>
        <v>0</v>
      </c>
      <c r="M210" s="296">
        <f>SUMIF('10월'!$M$34:$M$145,연간_세부항목별지출!$C210,'10월'!$R$34:$R$145)</f>
        <v>0</v>
      </c>
      <c r="N210" s="296">
        <f>SUMIF('11월'!$M$34:$M$145,연간_세부항목별지출!$C210,'11월'!$R$34:$R$145)</f>
        <v>0</v>
      </c>
      <c r="O210" s="296">
        <f>SUMIF('12월'!$M$34:$M$145,연간_세부항목별지출!$C210,'12월'!$R$34:$R$145)</f>
        <v>0</v>
      </c>
      <c r="P210" s="360">
        <f t="shared" si="10"/>
        <v>0</v>
      </c>
      <c r="Q210" s="360">
        <f t="shared" si="11"/>
        <v>0</v>
      </c>
      <c r="R210" s="410" t="str">
        <f t="shared" si="12"/>
        <v/>
      </c>
    </row>
    <row r="211" spans="2:18" ht="18" customHeight="1">
      <c r="B211" s="910"/>
      <c r="C211" s="367" t="str">
        <f>IF(항목!Q13="","",항목!Q13)</f>
        <v/>
      </c>
      <c r="D211" s="296">
        <f>SUMIF('1월'!$M$34:$M$145,연간_세부항목별지출!$C211,'1월'!$R$34:$R$145)</f>
        <v>0</v>
      </c>
      <c r="E211" s="296">
        <f>SUMIF('2월'!$M$34:$M$145,연간_세부항목별지출!$C211,'2월'!$R$34:$R$145)</f>
        <v>0</v>
      </c>
      <c r="F211" s="296">
        <f>SUMIF('3월'!$M$34:$M$145,연간_세부항목별지출!$C211,'3월'!$R$34:$R$145)</f>
        <v>0</v>
      </c>
      <c r="G211" s="296">
        <f>SUMIF('4월'!$M$34:$M$145,연간_세부항목별지출!$C211,'4월'!$R$34:$R$145)</f>
        <v>0</v>
      </c>
      <c r="H211" s="296">
        <f>SUMIF('5월'!$M$34:$M$145,연간_세부항목별지출!$C211,'5월'!$R$34:$R$145)</f>
        <v>0</v>
      </c>
      <c r="I211" s="296">
        <f>SUMIF('6월'!$M$34:$M$145,연간_세부항목별지출!$C211,'6월'!$R$34:$R$145)</f>
        <v>0</v>
      </c>
      <c r="J211" s="296">
        <f>SUMIF('7월'!$M$34:$M$145,연간_세부항목별지출!$C211,'7월'!$R$34:$R$145)</f>
        <v>0</v>
      </c>
      <c r="K211" s="296">
        <f>SUMIF('8월'!$M$34:$M$145,연간_세부항목별지출!$C211,'8월'!$R$34:$R$145)</f>
        <v>0</v>
      </c>
      <c r="L211" s="296">
        <f>SUMIF('9월'!$M$34:$M$145,연간_세부항목별지출!$C211,'9월'!$R$34:$R$145)</f>
        <v>0</v>
      </c>
      <c r="M211" s="296">
        <f>SUMIF('10월'!$M$34:$M$145,연간_세부항목별지출!$C211,'10월'!$R$34:$R$145)</f>
        <v>0</v>
      </c>
      <c r="N211" s="296">
        <f>SUMIF('11월'!$M$34:$M$145,연간_세부항목별지출!$C211,'11월'!$R$34:$R$145)</f>
        <v>0</v>
      </c>
      <c r="O211" s="296">
        <f>SUMIF('12월'!$M$34:$M$145,연간_세부항목별지출!$C211,'12월'!$R$34:$R$145)</f>
        <v>0</v>
      </c>
      <c r="P211" s="360">
        <f t="shared" si="10"/>
        <v>0</v>
      </c>
      <c r="Q211" s="360">
        <f t="shared" si="11"/>
        <v>0</v>
      </c>
      <c r="R211" s="410" t="str">
        <f t="shared" si="12"/>
        <v/>
      </c>
    </row>
    <row r="212" spans="2:18" ht="18" customHeight="1">
      <c r="B212" s="910"/>
      <c r="C212" s="367" t="str">
        <f>IF(항목!Q14="","",항목!Q14)</f>
        <v/>
      </c>
      <c r="D212" s="296">
        <f>SUMIF('1월'!$M$34:$M$145,연간_세부항목별지출!$C212,'1월'!$R$34:$R$145)</f>
        <v>0</v>
      </c>
      <c r="E212" s="296">
        <f>SUMIF('2월'!$M$34:$M$145,연간_세부항목별지출!$C212,'2월'!$R$34:$R$145)</f>
        <v>0</v>
      </c>
      <c r="F212" s="296">
        <f>SUMIF('3월'!$M$34:$M$145,연간_세부항목별지출!$C212,'3월'!$R$34:$R$145)</f>
        <v>0</v>
      </c>
      <c r="G212" s="296">
        <f>SUMIF('4월'!$M$34:$M$145,연간_세부항목별지출!$C212,'4월'!$R$34:$R$145)</f>
        <v>0</v>
      </c>
      <c r="H212" s="296">
        <f>SUMIF('5월'!$M$34:$M$145,연간_세부항목별지출!$C212,'5월'!$R$34:$R$145)</f>
        <v>0</v>
      </c>
      <c r="I212" s="296">
        <f>SUMIF('6월'!$M$34:$M$145,연간_세부항목별지출!$C212,'6월'!$R$34:$R$145)</f>
        <v>0</v>
      </c>
      <c r="J212" s="296">
        <f>SUMIF('7월'!$M$34:$M$145,연간_세부항목별지출!$C212,'7월'!$R$34:$R$145)</f>
        <v>0</v>
      </c>
      <c r="K212" s="296">
        <f>SUMIF('8월'!$M$34:$M$145,연간_세부항목별지출!$C212,'8월'!$R$34:$R$145)</f>
        <v>0</v>
      </c>
      <c r="L212" s="296">
        <f>SUMIF('9월'!$M$34:$M$145,연간_세부항목별지출!$C212,'9월'!$R$34:$R$145)</f>
        <v>0</v>
      </c>
      <c r="M212" s="296">
        <f>SUMIF('10월'!$M$34:$M$145,연간_세부항목별지출!$C212,'10월'!$R$34:$R$145)</f>
        <v>0</v>
      </c>
      <c r="N212" s="296">
        <f>SUMIF('11월'!$M$34:$M$145,연간_세부항목별지출!$C212,'11월'!$R$34:$R$145)</f>
        <v>0</v>
      </c>
      <c r="O212" s="296">
        <f>SUMIF('12월'!$M$34:$M$145,연간_세부항목별지출!$C212,'12월'!$R$34:$R$145)</f>
        <v>0</v>
      </c>
      <c r="P212" s="360">
        <f t="shared" si="10"/>
        <v>0</v>
      </c>
      <c r="Q212" s="360">
        <f t="shared" si="11"/>
        <v>0</v>
      </c>
      <c r="R212" s="410" t="str">
        <f t="shared" si="12"/>
        <v/>
      </c>
    </row>
    <row r="213" spans="2:18" ht="18" customHeight="1">
      <c r="B213" s="910"/>
      <c r="C213" s="367" t="str">
        <f>IF(항목!Q15="","",항목!Q15)</f>
        <v/>
      </c>
      <c r="D213" s="296">
        <f>SUMIF('1월'!$M$34:$M$145,연간_세부항목별지출!$C213,'1월'!$R$34:$R$145)</f>
        <v>0</v>
      </c>
      <c r="E213" s="296">
        <f>SUMIF('2월'!$M$34:$M$145,연간_세부항목별지출!$C213,'2월'!$R$34:$R$145)</f>
        <v>0</v>
      </c>
      <c r="F213" s="296">
        <f>SUMIF('3월'!$M$34:$M$145,연간_세부항목별지출!$C213,'3월'!$R$34:$R$145)</f>
        <v>0</v>
      </c>
      <c r="G213" s="296">
        <f>SUMIF('4월'!$M$34:$M$145,연간_세부항목별지출!$C213,'4월'!$R$34:$R$145)</f>
        <v>0</v>
      </c>
      <c r="H213" s="296">
        <f>SUMIF('5월'!$M$34:$M$145,연간_세부항목별지출!$C213,'5월'!$R$34:$R$145)</f>
        <v>0</v>
      </c>
      <c r="I213" s="296">
        <f>SUMIF('6월'!$M$34:$M$145,연간_세부항목별지출!$C213,'6월'!$R$34:$R$145)</f>
        <v>0</v>
      </c>
      <c r="J213" s="296">
        <f>SUMIF('7월'!$M$34:$M$145,연간_세부항목별지출!$C213,'7월'!$R$34:$R$145)</f>
        <v>0</v>
      </c>
      <c r="K213" s="296">
        <f>SUMIF('8월'!$M$34:$M$145,연간_세부항목별지출!$C213,'8월'!$R$34:$R$145)</f>
        <v>0</v>
      </c>
      <c r="L213" s="296">
        <f>SUMIF('9월'!$M$34:$M$145,연간_세부항목별지출!$C213,'9월'!$R$34:$R$145)</f>
        <v>0</v>
      </c>
      <c r="M213" s="296">
        <f>SUMIF('10월'!$M$34:$M$145,연간_세부항목별지출!$C213,'10월'!$R$34:$R$145)</f>
        <v>0</v>
      </c>
      <c r="N213" s="296">
        <f>SUMIF('11월'!$M$34:$M$145,연간_세부항목별지출!$C213,'11월'!$R$34:$R$145)</f>
        <v>0</v>
      </c>
      <c r="O213" s="296">
        <f>SUMIF('12월'!$M$34:$M$145,연간_세부항목별지출!$C213,'12월'!$R$34:$R$145)</f>
        <v>0</v>
      </c>
      <c r="P213" s="360">
        <f t="shared" si="10"/>
        <v>0</v>
      </c>
      <c r="Q213" s="360">
        <f t="shared" si="11"/>
        <v>0</v>
      </c>
      <c r="R213" s="410" t="str">
        <f t="shared" si="12"/>
        <v/>
      </c>
    </row>
    <row r="214" spans="2:18" ht="18" customHeight="1">
      <c r="B214" s="910"/>
      <c r="C214" s="367" t="str">
        <f>IF(항목!Q16="","",항목!Q16)</f>
        <v/>
      </c>
      <c r="D214" s="296">
        <f>SUMIF('1월'!$M$34:$M$145,연간_세부항목별지출!$C214,'1월'!$R$34:$R$145)</f>
        <v>0</v>
      </c>
      <c r="E214" s="296">
        <f>SUMIF('2월'!$M$34:$M$145,연간_세부항목별지출!$C214,'2월'!$R$34:$R$145)</f>
        <v>0</v>
      </c>
      <c r="F214" s="296">
        <f>SUMIF('3월'!$M$34:$M$145,연간_세부항목별지출!$C214,'3월'!$R$34:$R$145)</f>
        <v>0</v>
      </c>
      <c r="G214" s="296">
        <f>SUMIF('4월'!$M$34:$M$145,연간_세부항목별지출!$C214,'4월'!$R$34:$R$145)</f>
        <v>0</v>
      </c>
      <c r="H214" s="296">
        <f>SUMIF('5월'!$M$34:$M$145,연간_세부항목별지출!$C214,'5월'!$R$34:$R$145)</f>
        <v>0</v>
      </c>
      <c r="I214" s="296">
        <f>SUMIF('6월'!$M$34:$M$145,연간_세부항목별지출!$C214,'6월'!$R$34:$R$145)</f>
        <v>0</v>
      </c>
      <c r="J214" s="296">
        <f>SUMIF('7월'!$M$34:$M$145,연간_세부항목별지출!$C214,'7월'!$R$34:$R$145)</f>
        <v>0</v>
      </c>
      <c r="K214" s="296">
        <f>SUMIF('8월'!$M$34:$M$145,연간_세부항목별지출!$C214,'8월'!$R$34:$R$145)</f>
        <v>0</v>
      </c>
      <c r="L214" s="296">
        <f>SUMIF('9월'!$M$34:$M$145,연간_세부항목별지출!$C214,'9월'!$R$34:$R$145)</f>
        <v>0</v>
      </c>
      <c r="M214" s="296">
        <f>SUMIF('10월'!$M$34:$M$145,연간_세부항목별지출!$C214,'10월'!$R$34:$R$145)</f>
        <v>0</v>
      </c>
      <c r="N214" s="296">
        <f>SUMIF('11월'!$M$34:$M$145,연간_세부항목별지출!$C214,'11월'!$R$34:$R$145)</f>
        <v>0</v>
      </c>
      <c r="O214" s="296">
        <f>SUMIF('12월'!$M$34:$M$145,연간_세부항목별지출!$C214,'12월'!$R$34:$R$145)</f>
        <v>0</v>
      </c>
      <c r="P214" s="360">
        <f t="shared" si="10"/>
        <v>0</v>
      </c>
      <c r="Q214" s="360">
        <f t="shared" si="11"/>
        <v>0</v>
      </c>
      <c r="R214" s="410" t="str">
        <f t="shared" si="12"/>
        <v/>
      </c>
    </row>
    <row r="215" spans="2:18" ht="18" customHeight="1">
      <c r="B215" s="910"/>
      <c r="C215" s="367" t="str">
        <f>IF(항목!Q17="","",항목!Q17)</f>
        <v/>
      </c>
      <c r="D215" s="296">
        <f>SUMIF('1월'!$M$34:$M$145,연간_세부항목별지출!$C215,'1월'!$R$34:$R$145)</f>
        <v>0</v>
      </c>
      <c r="E215" s="296">
        <f>SUMIF('2월'!$M$34:$M$145,연간_세부항목별지출!$C215,'2월'!$R$34:$R$145)</f>
        <v>0</v>
      </c>
      <c r="F215" s="296">
        <f>SUMIF('3월'!$M$34:$M$145,연간_세부항목별지출!$C215,'3월'!$R$34:$R$145)</f>
        <v>0</v>
      </c>
      <c r="G215" s="296">
        <f>SUMIF('4월'!$M$34:$M$145,연간_세부항목별지출!$C215,'4월'!$R$34:$R$145)</f>
        <v>0</v>
      </c>
      <c r="H215" s="296">
        <f>SUMIF('5월'!$M$34:$M$145,연간_세부항목별지출!$C215,'5월'!$R$34:$R$145)</f>
        <v>0</v>
      </c>
      <c r="I215" s="296">
        <f>SUMIF('6월'!$M$34:$M$145,연간_세부항목별지출!$C215,'6월'!$R$34:$R$145)</f>
        <v>0</v>
      </c>
      <c r="J215" s="296">
        <f>SUMIF('7월'!$M$34:$M$145,연간_세부항목별지출!$C215,'7월'!$R$34:$R$145)</f>
        <v>0</v>
      </c>
      <c r="K215" s="296">
        <f>SUMIF('8월'!$M$34:$M$145,연간_세부항목별지출!$C215,'8월'!$R$34:$R$145)</f>
        <v>0</v>
      </c>
      <c r="L215" s="296">
        <f>SUMIF('9월'!$M$34:$M$145,연간_세부항목별지출!$C215,'9월'!$R$34:$R$145)</f>
        <v>0</v>
      </c>
      <c r="M215" s="296">
        <f>SUMIF('10월'!$M$34:$M$145,연간_세부항목별지출!$C215,'10월'!$R$34:$R$145)</f>
        <v>0</v>
      </c>
      <c r="N215" s="296">
        <f>SUMIF('11월'!$M$34:$M$145,연간_세부항목별지출!$C215,'11월'!$R$34:$R$145)</f>
        <v>0</v>
      </c>
      <c r="O215" s="296">
        <f>SUMIF('12월'!$M$34:$M$145,연간_세부항목별지출!$C215,'12월'!$R$34:$R$145)</f>
        <v>0</v>
      </c>
      <c r="P215" s="360">
        <f t="shared" si="10"/>
        <v>0</v>
      </c>
      <c r="Q215" s="360">
        <f t="shared" si="11"/>
        <v>0</v>
      </c>
      <c r="R215" s="410" t="str">
        <f t="shared" si="12"/>
        <v/>
      </c>
    </row>
    <row r="216" spans="2:18" ht="18" customHeight="1">
      <c r="B216" s="912"/>
      <c r="C216" s="367" t="str">
        <f>IF(항목!Q18="","",항목!Q18)</f>
        <v/>
      </c>
      <c r="D216" s="296">
        <f>SUMIF('1월'!$M$34:$M$145,연간_세부항목별지출!$C216,'1월'!$R$34:$R$145)</f>
        <v>0</v>
      </c>
      <c r="E216" s="296">
        <f>SUMIF('2월'!$M$34:$M$145,연간_세부항목별지출!$C216,'2월'!$R$34:$R$145)</f>
        <v>0</v>
      </c>
      <c r="F216" s="296">
        <f>SUMIF('3월'!$M$34:$M$145,연간_세부항목별지출!$C216,'3월'!$R$34:$R$145)</f>
        <v>0</v>
      </c>
      <c r="G216" s="296">
        <f>SUMIF('4월'!$M$34:$M$145,연간_세부항목별지출!$C216,'4월'!$R$34:$R$145)</f>
        <v>0</v>
      </c>
      <c r="H216" s="296">
        <f>SUMIF('5월'!$M$34:$M$145,연간_세부항목별지출!$C216,'5월'!$R$34:$R$145)</f>
        <v>0</v>
      </c>
      <c r="I216" s="296">
        <f>SUMIF('6월'!$M$34:$M$145,연간_세부항목별지출!$C216,'6월'!$R$34:$R$145)</f>
        <v>0</v>
      </c>
      <c r="J216" s="296">
        <f>SUMIF('7월'!$M$34:$M$145,연간_세부항목별지출!$C216,'7월'!$R$34:$R$145)</f>
        <v>0</v>
      </c>
      <c r="K216" s="296">
        <f>SUMIF('8월'!$M$34:$M$145,연간_세부항목별지출!$C216,'8월'!$R$34:$R$145)</f>
        <v>0</v>
      </c>
      <c r="L216" s="296">
        <f>SUMIF('9월'!$M$34:$M$145,연간_세부항목별지출!$C216,'9월'!$R$34:$R$145)</f>
        <v>0</v>
      </c>
      <c r="M216" s="296">
        <f>SUMIF('10월'!$M$34:$M$145,연간_세부항목별지출!$C216,'10월'!$R$34:$R$145)</f>
        <v>0</v>
      </c>
      <c r="N216" s="296">
        <f>SUMIF('11월'!$M$34:$M$145,연간_세부항목별지출!$C216,'11월'!$R$34:$R$145)</f>
        <v>0</v>
      </c>
      <c r="O216" s="296">
        <f>SUMIF('12월'!$M$34:$M$145,연간_세부항목별지출!$C216,'12월'!$R$34:$R$145)</f>
        <v>0</v>
      </c>
      <c r="P216" s="360">
        <f t="shared" si="10"/>
        <v>0</v>
      </c>
      <c r="Q216" s="360">
        <f t="shared" si="11"/>
        <v>0</v>
      </c>
      <c r="R216" s="410" t="str">
        <f t="shared" si="12"/>
        <v/>
      </c>
    </row>
    <row r="217" spans="2:18" ht="24.95" customHeight="1"/>
  </sheetData>
  <mergeCells count="33">
    <mergeCell ref="B1:D1"/>
    <mergeCell ref="B112:B126"/>
    <mergeCell ref="B127:B141"/>
    <mergeCell ref="B5:C5"/>
    <mergeCell ref="B21:C21"/>
    <mergeCell ref="B20:C20"/>
    <mergeCell ref="B19:C19"/>
    <mergeCell ref="B18:C18"/>
    <mergeCell ref="B4:C4"/>
    <mergeCell ref="B8:C8"/>
    <mergeCell ref="B11:C11"/>
    <mergeCell ref="B3:C3"/>
    <mergeCell ref="B6:C6"/>
    <mergeCell ref="B15:C15"/>
    <mergeCell ref="B22:B36"/>
    <mergeCell ref="B37:B51"/>
    <mergeCell ref="B202:B216"/>
    <mergeCell ref="B172:B186"/>
    <mergeCell ref="B187:B201"/>
    <mergeCell ref="B17:C17"/>
    <mergeCell ref="B16:C16"/>
    <mergeCell ref="B52:B66"/>
    <mergeCell ref="B142:B156"/>
    <mergeCell ref="B67:B81"/>
    <mergeCell ref="B82:B96"/>
    <mergeCell ref="B97:B111"/>
    <mergeCell ref="B14:C14"/>
    <mergeCell ref="B13:C13"/>
    <mergeCell ref="B12:C12"/>
    <mergeCell ref="B7:C7"/>
    <mergeCell ref="B157:B171"/>
    <mergeCell ref="B10:C10"/>
    <mergeCell ref="B9:C9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1" fitToHeight="0" orientation="portrait" r:id="rId1"/>
  <rowBreaks count="3" manualBreakCount="3">
    <brk id="66" max="18" man="1"/>
    <brk id="126" max="18" man="1"/>
    <brk id="171" max="18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B159-5A75-413F-8CA3-4338FFC0F476}">
  <sheetPr codeName="Sheet22">
    <tabColor rgb="FF7030A0"/>
    <pageSetUpPr autoPageBreaks="0" fitToPage="1"/>
  </sheetPr>
  <dimension ref="A1:AC543"/>
  <sheetViews>
    <sheetView showGridLines="0" topLeftCell="A14" zoomScaleNormal="100" workbookViewId="0">
      <selection activeCell="B10" sqref="B10"/>
    </sheetView>
  </sheetViews>
  <sheetFormatPr defaultColWidth="8.85546875" defaultRowHeight="11.25"/>
  <cols>
    <col min="1" max="1" width="4.7109375" style="53" customWidth="1"/>
    <col min="2" max="6" width="11.5703125" style="52" customWidth="1"/>
    <col min="7" max="7" width="4.7109375" style="53" customWidth="1"/>
    <col min="8" max="15" width="11.5703125" style="53" customWidth="1"/>
    <col min="16" max="16" width="4.7109375" style="53" customWidth="1"/>
    <col min="17" max="16384" width="8.85546875" style="53"/>
  </cols>
  <sheetData>
    <row r="1" spans="1:29" ht="40.5" customHeight="1">
      <c r="A1" s="54"/>
      <c r="B1" s="905" t="s">
        <v>172</v>
      </c>
      <c r="C1" s="905"/>
      <c r="D1" s="905"/>
      <c r="E1" s="905"/>
      <c r="F1" s="905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29" ht="16.5" customHeight="1" thickBot="1">
      <c r="B2" s="53"/>
      <c r="C2" s="53"/>
      <c r="D2" s="53"/>
    </row>
    <row r="3" spans="1:29" ht="24.95" customHeight="1" thickBot="1">
      <c r="B3" s="261" t="s">
        <v>163</v>
      </c>
      <c r="C3" s="274"/>
      <c r="D3" s="923" t="s">
        <v>175</v>
      </c>
      <c r="E3" s="924"/>
      <c r="F3" s="388">
        <f ca="1">$E$17</f>
        <v>84808910</v>
      </c>
      <c r="G3" s="3"/>
      <c r="H3" s="276" t="s">
        <v>229</v>
      </c>
      <c r="I3" s="3"/>
      <c r="R3" s="3"/>
      <c r="S3" s="3"/>
      <c r="T3" s="603"/>
      <c r="U3" s="3"/>
      <c r="V3" s="3"/>
      <c r="W3" s="3"/>
      <c r="X3" s="3"/>
    </row>
    <row r="4" spans="1:29" ht="24.95" customHeight="1" thickBot="1">
      <c r="B4" s="261" t="s">
        <v>164</v>
      </c>
      <c r="C4" s="274"/>
      <c r="D4" s="923" t="s">
        <v>177</v>
      </c>
      <c r="E4" s="924"/>
      <c r="F4" s="388">
        <f>$E$29</f>
        <v>30000000</v>
      </c>
      <c r="G4" s="3"/>
      <c r="H4" s="492" t="s">
        <v>218</v>
      </c>
      <c r="I4" s="493">
        <v>100000000</v>
      </c>
      <c r="J4" s="34" t="s">
        <v>224</v>
      </c>
      <c r="K4" s="453">
        <f>DATEDIF(I7,I8+1,"m")</f>
        <v>4</v>
      </c>
      <c r="R4" s="3"/>
      <c r="S4" s="3"/>
      <c r="T4" s="603"/>
      <c r="U4" s="3"/>
      <c r="V4" s="3"/>
      <c r="W4" s="3"/>
      <c r="X4" s="3"/>
    </row>
    <row r="5" spans="1:29" ht="24.95" customHeight="1" thickBot="1">
      <c r="B5" s="261" t="s">
        <v>162</v>
      </c>
      <c r="C5" s="274"/>
      <c r="D5" s="925" t="s">
        <v>174</v>
      </c>
      <c r="E5" s="926"/>
      <c r="F5" s="389">
        <f ca="1">부채관리!$M$4</f>
        <v>7149519.4357249979</v>
      </c>
      <c r="G5" s="3"/>
      <c r="H5" s="41" t="s">
        <v>219</v>
      </c>
      <c r="I5" s="488">
        <v>62000000</v>
      </c>
      <c r="J5" s="34" t="s">
        <v>63</v>
      </c>
      <c r="K5" s="453" t="e">
        <f ca="1">DATEDIF(I9,I8+1,"m")</f>
        <v>#NUM!</v>
      </c>
      <c r="R5" s="3"/>
      <c r="S5" s="3"/>
      <c r="T5" s="603"/>
      <c r="U5" s="3"/>
      <c r="V5" s="3"/>
      <c r="W5" s="3"/>
      <c r="X5" s="3"/>
    </row>
    <row r="6" spans="1:29" ht="24.95" customHeight="1" thickBot="1">
      <c r="B6" s="261" t="s">
        <v>165</v>
      </c>
      <c r="C6" s="274"/>
      <c r="D6" s="927" t="s">
        <v>178</v>
      </c>
      <c r="E6" s="928"/>
      <c r="F6" s="390">
        <f ca="1">F3+F4-F5</f>
        <v>107659390.564275</v>
      </c>
      <c r="G6" s="3"/>
      <c r="H6" s="34" t="s">
        <v>220</v>
      </c>
      <c r="I6" s="489">
        <f>I4-I5</f>
        <v>38000000</v>
      </c>
      <c r="J6" s="34" t="s">
        <v>225</v>
      </c>
      <c r="K6" s="388">
        <f ca="1">E10-I5</f>
        <v>45659390.564274997</v>
      </c>
      <c r="M6" s="560"/>
      <c r="R6" s="3"/>
      <c r="S6" s="3"/>
      <c r="T6" s="603"/>
      <c r="U6" s="3"/>
      <c r="V6" s="3"/>
      <c r="W6" s="3"/>
      <c r="X6" s="3"/>
    </row>
    <row r="7" spans="1:29" ht="24.95" customHeight="1" thickBot="1">
      <c r="B7" s="261" t="s">
        <v>365</v>
      </c>
      <c r="C7" s="274"/>
      <c r="D7" s="929" t="s">
        <v>395</v>
      </c>
      <c r="E7" s="930"/>
      <c r="F7" s="391">
        <f ca="1">F5/(F3+F4)</f>
        <v>6.2273210639531354E-2</v>
      </c>
      <c r="G7" s="3"/>
      <c r="H7" s="34" t="s">
        <v>221</v>
      </c>
      <c r="I7" s="490">
        <v>45608</v>
      </c>
      <c r="J7" s="34" t="s">
        <v>226</v>
      </c>
      <c r="K7" s="388">
        <f ca="1">I6-K6</f>
        <v>-7659390.5642749965</v>
      </c>
      <c r="R7" s="3"/>
      <c r="S7" s="3"/>
      <c r="T7" s="603"/>
      <c r="U7" s="3"/>
      <c r="V7" s="3"/>
      <c r="W7" s="3"/>
      <c r="X7" s="3"/>
    </row>
    <row r="8" spans="1:29" ht="24.95" customHeight="1" thickBot="1">
      <c r="B8" s="261" t="s">
        <v>462</v>
      </c>
      <c r="C8" s="53"/>
      <c r="D8" s="53"/>
      <c r="H8" s="34" t="s">
        <v>222</v>
      </c>
      <c r="I8" s="490">
        <v>45728</v>
      </c>
      <c r="J8" s="36" t="s">
        <v>227</v>
      </c>
      <c r="K8" s="861" t="str">
        <f ca="1">IF((I6-K7)/I6&gt;1,ROUND((I6-K7)/I6,3)*100&amp;"% 초과달성!",(I6-K7)/I6)</f>
        <v>120.2% 초과달성!</v>
      </c>
      <c r="R8" s="3"/>
      <c r="S8" s="3"/>
      <c r="T8" s="603"/>
      <c r="U8" s="3"/>
      <c r="V8" s="3"/>
      <c r="W8" s="3"/>
      <c r="X8" s="3"/>
    </row>
    <row r="9" spans="1:29" ht="24.95" customHeight="1" thickBot="1">
      <c r="B9" s="274"/>
      <c r="C9" s="53"/>
      <c r="D9" s="31" t="s">
        <v>181</v>
      </c>
      <c r="E9" s="32" t="s">
        <v>182</v>
      </c>
      <c r="F9" s="260" t="s">
        <v>180</v>
      </c>
      <c r="H9" s="41" t="s">
        <v>223</v>
      </c>
      <c r="I9" s="491">
        <f ca="1">TODAY()</f>
        <v>45959</v>
      </c>
      <c r="J9" s="494" t="s">
        <v>228</v>
      </c>
      <c r="K9" s="638" t="str">
        <f ca="1">IFERROR(K7/DATEDIF(I9,I8,"m"),"기한도래")</f>
        <v>기한도래</v>
      </c>
      <c r="R9" s="3"/>
      <c r="S9" s="3"/>
      <c r="T9" s="603"/>
      <c r="U9" s="3"/>
      <c r="V9" s="3"/>
      <c r="W9" s="3"/>
      <c r="X9" s="3"/>
    </row>
    <row r="10" spans="1:29" ht="24.95" customHeight="1">
      <c r="C10" s="53"/>
      <c r="D10" s="281">
        <v>62000000</v>
      </c>
      <c r="E10" s="386">
        <f ca="1">F6</f>
        <v>107659390.564275</v>
      </c>
      <c r="F10" s="387">
        <f ca="1">(E10-D10)/E10</f>
        <v>0.4241096882023993</v>
      </c>
      <c r="R10" s="3"/>
      <c r="S10" s="3"/>
      <c r="T10" s="603"/>
      <c r="U10" s="3"/>
      <c r="V10" s="3"/>
      <c r="W10" s="3"/>
      <c r="X10" s="3"/>
    </row>
    <row r="11" spans="1:29" ht="24.95" customHeight="1">
      <c r="B11" s="49"/>
      <c r="C11" s="49"/>
      <c r="D11" s="273"/>
      <c r="R11" s="3"/>
      <c r="S11" s="3"/>
      <c r="T11" s="3"/>
      <c r="U11" s="3"/>
      <c r="V11" s="3"/>
      <c r="W11" s="3"/>
      <c r="X11" s="3"/>
    </row>
    <row r="12" spans="1:29" ht="24.95" customHeight="1" thickBot="1">
      <c r="B12" s="276" t="s">
        <v>264</v>
      </c>
      <c r="C12" s="275"/>
      <c r="H12" s="276" t="s">
        <v>269</v>
      </c>
      <c r="R12" s="3"/>
      <c r="S12" s="3"/>
      <c r="T12" s="3"/>
      <c r="U12" s="3"/>
      <c r="V12" s="3"/>
      <c r="W12" s="3"/>
      <c r="X12" s="3"/>
    </row>
    <row r="13" spans="1:29" ht="24.95" customHeight="1" thickBot="1">
      <c r="B13" s="31" t="s">
        <v>88</v>
      </c>
      <c r="C13" s="931" t="s">
        <v>28</v>
      </c>
      <c r="D13" s="932"/>
      <c r="E13" s="32" t="s">
        <v>2</v>
      </c>
      <c r="F13" s="33" t="s">
        <v>91</v>
      </c>
      <c r="H13" s="495"/>
      <c r="I13" s="496"/>
      <c r="J13" s="496"/>
      <c r="K13" s="496"/>
      <c r="L13" s="496"/>
      <c r="M13" s="496"/>
      <c r="N13" s="496"/>
      <c r="O13" s="497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24.95" customHeight="1">
      <c r="B14" s="293" t="s">
        <v>89</v>
      </c>
      <c r="C14" s="933" t="s">
        <v>230</v>
      </c>
      <c r="D14" s="934"/>
      <c r="E14" s="285">
        <f ca="1">SUMIF(예금관리!$G$7:$G$100,자산현황!$B14,예금관리!$J$7:$J$100)+SUMIF(적금관리!$H$7:$H$100,자산현황!$B14,적금관리!$P$7:$P$100)+계좌현황!$K$6</f>
        <v>18100000</v>
      </c>
      <c r="F14" s="482">
        <f ca="1">E14/$E$17</f>
        <v>0.21342097192382262</v>
      </c>
      <c r="H14" s="498"/>
      <c r="O14" s="499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24.95" customHeight="1">
      <c r="B15" s="294" t="s">
        <v>161</v>
      </c>
      <c r="C15" s="935" t="s">
        <v>294</v>
      </c>
      <c r="D15" s="936"/>
      <c r="E15" s="285">
        <f>SUMIF(예금관리!$G$7:$G$100,자산현황!$B15,예금관리!$J$7:$J$100)+SUMIF(적금관리!$H$7:$H$100,자산현황!$B15,적금관리!$P$7:$P$100)+계좌현황!$K$5+$E$22</f>
        <v>23808910</v>
      </c>
      <c r="F15" s="482">
        <f t="shared" ref="F15:F16" ca="1" si="0">E15/$E$17</f>
        <v>0.2807359509749624</v>
      </c>
      <c r="H15" s="498"/>
      <c r="O15" s="499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24.95" customHeight="1" thickBot="1">
      <c r="B16" s="394" t="s">
        <v>90</v>
      </c>
      <c r="C16" s="937" t="s">
        <v>171</v>
      </c>
      <c r="D16" s="938"/>
      <c r="E16" s="385">
        <f ca="1">SUMIF(예금관리!$G$7:$G$100,자산현황!$B16,예금관리!$J$7:$J$100)+SUMIF(적금관리!$H$7:$H$100,자산현황!$B16,적금관리!$P$7:$P$100)+계좌현황!$K$4+비상금관리!$E$3+비상금관리!$J$3+비상금관리!$O$3</f>
        <v>42900000</v>
      </c>
      <c r="F16" s="482">
        <f t="shared" ca="1" si="0"/>
        <v>0.5058430771012149</v>
      </c>
      <c r="H16" s="498"/>
      <c r="O16" s="499"/>
      <c r="P16" s="3"/>
      <c r="Q16" s="3"/>
      <c r="R16" s="481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4.95" customHeight="1" thickBot="1">
      <c r="B17" s="917" t="s">
        <v>4</v>
      </c>
      <c r="C17" s="917"/>
      <c r="D17" s="932"/>
      <c r="E17" s="262">
        <f ca="1">SUM(E14:E16)</f>
        <v>84808910</v>
      </c>
      <c r="F17" s="263">
        <f ca="1">SUM(F14:F16)</f>
        <v>0.99999999999999989</v>
      </c>
      <c r="H17" s="498"/>
      <c r="O17" s="499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4.95" customHeight="1">
      <c r="B18" s="53"/>
      <c r="C18" s="53"/>
      <c r="D18" s="53"/>
      <c r="E18" s="53"/>
      <c r="F18" s="53"/>
      <c r="H18" s="498"/>
      <c r="O18" s="499"/>
      <c r="P18" s="3"/>
      <c r="Q18" s="3"/>
      <c r="R18" s="3"/>
      <c r="S18" s="3"/>
      <c r="T18" s="588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5" customHeight="1" thickBot="1">
      <c r="B19" s="276" t="s">
        <v>268</v>
      </c>
      <c r="C19" s="275"/>
      <c r="H19" s="498"/>
      <c r="O19" s="499"/>
      <c r="P19" s="3"/>
      <c r="Q19" s="3"/>
      <c r="R19" s="3"/>
      <c r="S19" s="3"/>
      <c r="T19" s="588"/>
      <c r="U19" s="3"/>
      <c r="V19" s="3"/>
      <c r="W19" s="3"/>
      <c r="X19" s="3"/>
      <c r="Y19" s="3"/>
      <c r="Z19" s="3"/>
      <c r="AA19" s="3"/>
      <c r="AB19" s="3"/>
      <c r="AC19" s="3"/>
    </row>
    <row r="20" spans="1:29" ht="24.95" customHeight="1" thickBot="1">
      <c r="B20" s="31" t="s">
        <v>9</v>
      </c>
      <c r="C20" s="931" t="s">
        <v>28</v>
      </c>
      <c r="D20" s="932"/>
      <c r="E20" s="32" t="s">
        <v>2</v>
      </c>
      <c r="F20" s="33" t="s">
        <v>91</v>
      </c>
      <c r="H20" s="498"/>
      <c r="O20" s="499"/>
      <c r="P20" s="3"/>
      <c r="Q20" s="3"/>
      <c r="R20" s="3"/>
      <c r="S20" s="3"/>
      <c r="T20" s="588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5" customHeight="1">
      <c r="B21" s="293" t="s">
        <v>260</v>
      </c>
      <c r="C21" s="933" t="s">
        <v>261</v>
      </c>
      <c r="D21" s="934"/>
      <c r="E21" s="285">
        <f ca="1">계좌현황!$K$3+비상금관리!$E$3+비상금관리!$J$3+비상금관리!$O$3+예금관리!$N$4+적금관리!$R$4</f>
        <v>71000000</v>
      </c>
      <c r="F21" s="482">
        <f ca="1">E21/$E$23</f>
        <v>0.83717618820946993</v>
      </c>
      <c r="H21" s="498"/>
      <c r="O21" s="499"/>
      <c r="P21" s="3"/>
      <c r="Q21" s="3"/>
      <c r="R21" s="3"/>
      <c r="S21" s="3"/>
      <c r="T21" s="588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5" customHeight="1" thickBot="1">
      <c r="B22" s="294" t="s">
        <v>262</v>
      </c>
      <c r="C22" s="935" t="s">
        <v>295</v>
      </c>
      <c r="D22" s="936"/>
      <c r="E22" s="285">
        <f>투자관리!$M$7</f>
        <v>13808910</v>
      </c>
      <c r="F22" s="482">
        <f ca="1">E22/$E$23</f>
        <v>0.16282381179053002</v>
      </c>
      <c r="H22" s="498"/>
      <c r="O22" s="499"/>
      <c r="P22" s="3"/>
      <c r="Q22" s="3"/>
      <c r="R22" s="3"/>
      <c r="S22" s="3"/>
      <c r="T22" s="588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5" customHeight="1" thickBot="1">
      <c r="B23" s="917" t="s">
        <v>4</v>
      </c>
      <c r="C23" s="917"/>
      <c r="D23" s="932"/>
      <c r="E23" s="262">
        <f ca="1">SUM(E21:E22)</f>
        <v>84808910</v>
      </c>
      <c r="F23" s="263">
        <f ca="1">SUM(F21:F22)</f>
        <v>1</v>
      </c>
      <c r="H23" s="498"/>
      <c r="O23" s="499"/>
      <c r="P23" s="3"/>
      <c r="Q23" s="3"/>
      <c r="R23" s="3"/>
      <c r="S23" s="3"/>
      <c r="T23" s="588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5" customHeight="1">
      <c r="B24" s="49"/>
      <c r="C24" s="49"/>
      <c r="D24" s="49"/>
      <c r="E24" s="152"/>
      <c r="F24" s="476"/>
      <c r="H24" s="498"/>
      <c r="O24" s="499"/>
      <c r="P24" s="3"/>
      <c r="Q24" s="3"/>
      <c r="R24" s="3"/>
      <c r="S24" s="3"/>
      <c r="T24" s="588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5" customHeight="1" thickBot="1">
      <c r="B25" s="276" t="s">
        <v>176</v>
      </c>
      <c r="C25" s="275"/>
      <c r="D25" s="53"/>
      <c r="E25" s="53"/>
      <c r="F25" s="53"/>
      <c r="H25" s="498"/>
      <c r="O25" s="499"/>
      <c r="P25" s="3"/>
      <c r="Q25" s="3"/>
      <c r="R25" s="3"/>
      <c r="S25" s="3"/>
      <c r="T25" s="588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5" customHeight="1" thickBot="1">
      <c r="A26" s="52"/>
      <c r="B26" s="265" t="s">
        <v>154</v>
      </c>
      <c r="C26" s="931" t="s">
        <v>28</v>
      </c>
      <c r="D26" s="932"/>
      <c r="E26" s="243" t="s">
        <v>2</v>
      </c>
      <c r="F26" s="244" t="s">
        <v>91</v>
      </c>
      <c r="H26" s="498"/>
      <c r="O26" s="499"/>
      <c r="P26" s="3"/>
      <c r="Q26" s="3"/>
      <c r="R26" s="3"/>
      <c r="S26" s="3"/>
      <c r="T26" s="588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5" customHeight="1">
      <c r="B27" s="268">
        <v>1</v>
      </c>
      <c r="C27" s="933" t="s">
        <v>179</v>
      </c>
      <c r="D27" s="934"/>
      <c r="E27" s="269">
        <v>30000000</v>
      </c>
      <c r="F27" s="392">
        <f>E27/$E$29</f>
        <v>1</v>
      </c>
      <c r="H27" s="498"/>
      <c r="O27" s="499"/>
      <c r="P27" s="3"/>
      <c r="Q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5" customHeight="1" thickBot="1">
      <c r="B28" s="264">
        <v>2</v>
      </c>
      <c r="C28" s="937"/>
      <c r="D28" s="938"/>
      <c r="E28" s="271">
        <v>0</v>
      </c>
      <c r="F28" s="393">
        <f>E28/$E$29</f>
        <v>0</v>
      </c>
      <c r="H28" s="498"/>
      <c r="O28" s="499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5" customHeight="1" thickBot="1">
      <c r="B29" s="921" t="s">
        <v>4</v>
      </c>
      <c r="C29" s="921"/>
      <c r="D29" s="922"/>
      <c r="E29" s="266">
        <f>IF(E27="","",SUM($E$27:$E$28))</f>
        <v>30000000</v>
      </c>
      <c r="F29" s="267">
        <f>SUM(F27:F28)</f>
        <v>1</v>
      </c>
      <c r="H29" s="498"/>
      <c r="O29" s="49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5" customHeight="1">
      <c r="H30" s="498"/>
      <c r="O30" s="499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4.95" customHeight="1">
      <c r="H31" s="500"/>
      <c r="I31" s="501"/>
      <c r="J31" s="501"/>
      <c r="K31" s="501"/>
      <c r="L31" s="501"/>
      <c r="M31" s="501"/>
      <c r="N31" s="501"/>
      <c r="O31" s="50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24.9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7:29" ht="24.9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7:29" ht="24.9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7:29" ht="24.9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7:29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7:29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7:29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7:29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7:29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7:29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7:29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7:29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7:29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7:29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7:29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7:29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7:29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7:29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7:29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7:29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7:29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7:29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7:29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7:29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7:29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7:29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7:29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7:29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7:29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7:29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7:29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7:29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7:29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7:29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7:29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7:29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7:29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7:29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7:29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7:29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7:29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7:29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7:29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7:29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7:29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7:29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7:29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7:29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7:29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7:29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7:29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7:29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7:29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7:29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7:29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7:29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7:29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7:29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7:29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7:29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7:29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7:29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7:29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7:29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7:29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7:29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7:29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7:29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7:29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7:29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7:29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7:29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7:29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7:29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7:29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7:29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7:29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7:29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7:29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7:29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7:29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7:29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7:29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7:29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7:29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7:29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7:29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7:29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7:29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7:29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7:29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7:29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7:29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7:29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7:29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7:29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7:29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7:29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7:29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7:29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7:29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7:29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7:29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7:29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7:29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7:29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7:29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7:29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7:29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7:29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7:29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7:29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7:29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7:29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7:29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7:29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7:29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7:29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7:29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7:29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7:29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7:29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7:29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7:29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7:29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7:29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7:29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7:29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7:29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7:29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7:29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7:29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7:29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7:29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7:29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7:29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7:29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7:29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7:29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7:29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7:29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7:29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7:29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7:29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7:29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7:29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7:29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7:29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7:29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7:29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7:29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7:29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7:29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7:29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7:29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7:29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7:29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7:29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7:29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7:29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7:29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7:29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7:29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7:29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7:29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7:29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7:29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7:29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7:29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7:29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7:29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7:29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7:29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7:29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7:29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7:29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7:29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7:29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7:29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7:29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7:29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7:29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7:29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7:29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7:29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7:29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7:29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7:29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7:29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7:29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7:29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7:29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7:29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7:29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7:29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7:29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7:29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7:29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7:29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7:29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7:29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7:29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7:29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7:29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7:29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7:29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7:29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7:29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7:29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7:29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7:29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7:29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7:29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7:29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7:29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7:29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7:29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7:29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7:29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7:29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7:29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7:29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7:29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7:29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7:29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7:29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7:29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7:29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7:29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7:29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7:29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7:29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7:29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7:29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7:29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7:29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7:29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7:29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7:29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7:29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7:29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7:29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7:29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7:29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7:29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7:29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7:29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7:29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7:29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7:29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7:29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7:29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7:29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7:29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7:29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7:29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7:29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7:29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7:29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7:29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7:29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7:29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7:29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7:29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7:29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7:29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7:29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7:29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7:29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7:29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7:29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7:29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7:29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7:29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7:29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7:29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7:29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7:29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7:29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7:29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7:29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7:29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7:29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7:29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7:29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7:29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7:29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7:29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7:29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7:29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7:29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7:29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7:29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7:29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7:29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7:29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7:29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7:29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7:29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7:29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7:29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7:29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7:29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7:29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7:29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7:29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7:29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7:29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7:29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7:29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7:29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7:29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7:29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7:29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7:29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7:29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7:29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7:29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7:29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7:29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7:29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7:29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7:29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7:29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7:29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7:29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7:29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7:29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7:29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7:29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7:29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7:29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7:29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7:29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7:29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7:29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7:29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7:29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7:29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7:29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7:29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7:29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7:29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7:29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7:29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7:29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7:29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7:29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7:29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7:29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7:29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7:29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7:29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7:29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7:29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7:29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7:29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7:29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7:29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7:29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7:29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7:29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7:29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7:29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7:29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7:29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7:29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7:29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7:29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7:29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7:29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7:29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7:29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7:29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7:29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7:29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7:29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7:29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7:29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7:29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7:29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7:29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7:29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7:29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7:29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7:29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7:29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7:29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7:29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7:29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7:29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7:29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7:29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7:29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7:29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7:29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7:29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7:29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7:29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7:29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7:29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7:29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7:29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7:29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7:29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7:29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7:29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7:29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7:29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7:29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7:29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7:29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7:29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7:29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7:29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7:29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7:29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7:29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7:29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7:29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7:29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7:29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7:29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7:29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7:29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7:29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7:29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7:29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7:29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7:29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7:29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7:29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7:29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7:29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7:29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7:29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7:29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7:29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7:29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7:29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7:29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7:29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7:29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7:29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7:29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7:29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7:29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7:29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7:29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7:29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7:29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7:29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7:29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7:29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7:29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7:29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7:29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7:29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7:29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7:29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7:29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7:29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7:29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7:29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7:29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7:29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7:29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7:29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7:29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7:29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7:29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7:29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7:29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7:29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7:29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7:29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7:29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7:29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7:29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7:29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7:29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7:29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7:29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7:29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7:29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7:29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7:29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7:29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7:29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7:29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7:29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7:29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7:29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7:29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7:29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7:29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7:29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7:29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7:29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7:29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7:29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7:29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7:29"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7:29"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7:29"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7:29"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7:29"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7:29"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7:29"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7:29"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7:29"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7:29"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</sheetData>
  <mergeCells count="19">
    <mergeCell ref="B23:D23"/>
    <mergeCell ref="B1:F1"/>
    <mergeCell ref="B17:D17"/>
    <mergeCell ref="B29:D29"/>
    <mergeCell ref="D3:E3"/>
    <mergeCell ref="D4:E4"/>
    <mergeCell ref="D5:E5"/>
    <mergeCell ref="D6:E6"/>
    <mergeCell ref="D7:E7"/>
    <mergeCell ref="C13:D13"/>
    <mergeCell ref="C14:D14"/>
    <mergeCell ref="C15:D15"/>
    <mergeCell ref="C16:D16"/>
    <mergeCell ref="C26:D26"/>
    <mergeCell ref="C27:D27"/>
    <mergeCell ref="C28:D28"/>
    <mergeCell ref="C20:D20"/>
    <mergeCell ref="C21:D21"/>
    <mergeCell ref="C22:D22"/>
  </mergeCells>
  <phoneticPr fontId="3" type="noConversion"/>
  <conditionalFormatting sqref="F7">
    <cfRule type="expression" dxfId="10" priority="2">
      <formula>OR($F$7&gt;50%,$F$7&lt;0%)</formula>
    </cfRule>
  </conditionalFormatting>
  <conditionalFormatting sqref="K8">
    <cfRule type="expression" dxfId="9" priority="1">
      <formula>($I$6-$K$6)&lt;1</formula>
    </cfRule>
  </conditionalFormatting>
  <dataValidations count="3">
    <dataValidation allowBlank="1" showInputMessage="1" showErrorMessage="1" prompt="목표 금액 입력" sqref="I4" xr:uid="{603C5686-4105-4010-8E8F-B9C33C1E0745}"/>
    <dataValidation allowBlank="1" showInputMessage="1" showErrorMessage="1" prompt="시작일 입력 년-월-일 순" sqref="I7" xr:uid="{BB5DFAD7-C4AC-4566-94C0-0F07FD5DB25B}"/>
    <dataValidation allowBlank="1" showInputMessage="1" showErrorMessage="1" prompt="목표일 입력 년-월-일 순" sqref="I8" xr:uid="{D2B4C965-5649-46FB-8E1E-B9DE974C28B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9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F806-EB65-4FFF-A49C-E5A3C93D7E20}">
  <sheetPr codeName="Sheet25">
    <tabColor rgb="FF7030A0"/>
    <pageSetUpPr autoPageBreaks="0" fitToPage="1"/>
  </sheetPr>
  <dimension ref="A1:S47"/>
  <sheetViews>
    <sheetView showGridLines="0" tabSelected="1" zoomScaleNormal="100" workbookViewId="0">
      <pane ySplit="8" topLeftCell="A9" activePane="bottomLeft" state="frozen"/>
      <selection pane="bottomLeft" activeCell="B8" sqref="B8:K8"/>
    </sheetView>
  </sheetViews>
  <sheetFormatPr defaultColWidth="8.85546875" defaultRowHeight="11.25"/>
  <cols>
    <col min="1" max="1" width="4.5703125" style="53" customWidth="1"/>
    <col min="2" max="5" width="6.42578125" style="52" customWidth="1"/>
    <col min="6" max="8" width="20.42578125" style="52" customWidth="1"/>
    <col min="9" max="9" width="25.5703125" style="52" customWidth="1"/>
    <col min="10" max="11" width="11.5703125" style="52" customWidth="1"/>
    <col min="12" max="12" width="4.5703125" style="53" customWidth="1"/>
    <col min="13" max="13" width="9.140625" style="53" customWidth="1"/>
    <col min="14" max="14" width="9.140625" style="53" bestFit="1" customWidth="1"/>
    <col min="15" max="16384" width="8.85546875" style="53"/>
  </cols>
  <sheetData>
    <row r="1" spans="1:19" ht="40.5" customHeight="1">
      <c r="A1" s="54"/>
      <c r="B1" s="905" t="s">
        <v>153</v>
      </c>
      <c r="C1" s="905"/>
      <c r="D1" s="905"/>
      <c r="E1" s="905"/>
      <c r="F1" s="905"/>
      <c r="G1" s="55"/>
      <c r="H1" s="55"/>
      <c r="I1" s="55"/>
      <c r="J1" s="55"/>
      <c r="K1" s="55"/>
      <c r="L1" s="54"/>
    </row>
    <row r="2" spans="1:19" ht="16.5" customHeight="1" thickBot="1"/>
    <row r="3" spans="1:19" ht="24.95" customHeight="1" thickBot="1">
      <c r="J3" s="31" t="s">
        <v>70</v>
      </c>
      <c r="K3" s="792">
        <f>SUM($K$4:$K$6)</f>
        <v>0</v>
      </c>
    </row>
    <row r="4" spans="1:19" ht="24.95" customHeight="1">
      <c r="J4" s="247" t="s">
        <v>90</v>
      </c>
      <c r="K4" s="793">
        <f>SUMIF($E$9:$E$43,J4,$K$9:$K$43)</f>
        <v>0</v>
      </c>
    </row>
    <row r="5" spans="1:19" ht="24.95" customHeight="1">
      <c r="J5" s="458" t="s">
        <v>161</v>
      </c>
      <c r="K5" s="794">
        <f>SUMIF($E$9:$E$43,J5,$K$9:$K$43)</f>
        <v>0</v>
      </c>
    </row>
    <row r="6" spans="1:19" ht="24.95" customHeight="1">
      <c r="J6" s="458" t="s">
        <v>89</v>
      </c>
      <c r="K6" s="794">
        <f>SUMIF($E$9:$E$43,J6,$K$9:$K$43)</f>
        <v>0</v>
      </c>
    </row>
    <row r="7" spans="1:19" ht="16.5" customHeight="1" thickBot="1"/>
    <row r="8" spans="1:19" ht="30" customHeight="1" thickBot="1">
      <c r="B8" s="31" t="s">
        <v>154</v>
      </c>
      <c r="C8" s="257" t="s">
        <v>61</v>
      </c>
      <c r="D8" s="258" t="s">
        <v>64</v>
      </c>
      <c r="E8" s="258" t="s">
        <v>88</v>
      </c>
      <c r="F8" s="258" t="s">
        <v>65</v>
      </c>
      <c r="G8" s="258" t="s">
        <v>84</v>
      </c>
      <c r="H8" s="258" t="s">
        <v>85</v>
      </c>
      <c r="I8" s="259" t="s">
        <v>62</v>
      </c>
      <c r="J8" s="258" t="s">
        <v>86</v>
      </c>
      <c r="K8" s="259" t="s">
        <v>69</v>
      </c>
      <c r="M8" s="939"/>
      <c r="N8" s="939"/>
      <c r="O8" s="939"/>
      <c r="P8" s="939"/>
      <c r="Q8" s="939"/>
      <c r="R8" s="939"/>
      <c r="S8" s="939"/>
    </row>
    <row r="9" spans="1:19" ht="24.95" customHeight="1">
      <c r="B9" s="41">
        <f>ROW(A9)-8</f>
        <v>1</v>
      </c>
      <c r="C9" s="34"/>
      <c r="D9" s="5"/>
      <c r="E9" s="5"/>
      <c r="F9" s="5"/>
      <c r="G9" s="5"/>
      <c r="H9" s="5"/>
      <c r="I9" s="460"/>
      <c r="J9" s="255"/>
      <c r="K9" s="68">
        <f ca="1">INDIRECT("'"&amp;L9&amp;"'!c7:c7")</f>
        <v>0</v>
      </c>
      <c r="L9" s="53" t="str">
        <f ca="1">MONTH(TODAY())&amp;"월"</f>
        <v>10월</v>
      </c>
      <c r="M9" s="29"/>
      <c r="N9" s="29"/>
      <c r="O9" s="29"/>
      <c r="P9" s="29"/>
      <c r="Q9" s="29"/>
      <c r="R9" s="29"/>
      <c r="S9" s="29"/>
    </row>
    <row r="10" spans="1:19" ht="24.95" customHeight="1">
      <c r="B10" s="41">
        <f t="shared" ref="B10:B43" si="0">ROW(A10)-8</f>
        <v>2</v>
      </c>
      <c r="C10" s="34"/>
      <c r="D10" s="5"/>
      <c r="E10" s="5"/>
      <c r="F10" s="5"/>
      <c r="G10" s="5"/>
      <c r="H10" s="5"/>
      <c r="I10" s="459"/>
      <c r="J10" s="255"/>
      <c r="K10" s="68"/>
      <c r="M10" s="29"/>
      <c r="N10" s="29"/>
      <c r="O10" s="136"/>
      <c r="P10" s="137"/>
      <c r="Q10" s="137"/>
      <c r="R10" s="138"/>
      <c r="S10" s="136"/>
    </row>
    <row r="11" spans="1:19" ht="24.95" customHeight="1">
      <c r="B11" s="41">
        <f t="shared" si="0"/>
        <v>3</v>
      </c>
      <c r="C11" s="34"/>
      <c r="D11" s="5"/>
      <c r="E11" s="5"/>
      <c r="F11" s="5"/>
      <c r="G11" s="5"/>
      <c r="H11" s="5"/>
      <c r="I11" s="459"/>
      <c r="J11" s="255"/>
      <c r="K11" s="68"/>
      <c r="M11" s="29"/>
      <c r="N11" s="29"/>
      <c r="O11" s="136"/>
      <c r="P11" s="137"/>
      <c r="Q11" s="137"/>
      <c r="R11" s="138"/>
      <c r="S11" s="136"/>
    </row>
    <row r="12" spans="1:19" ht="24.95" customHeight="1">
      <c r="B12" s="41">
        <f t="shared" si="0"/>
        <v>4</v>
      </c>
      <c r="C12" s="34"/>
      <c r="D12" s="5"/>
      <c r="E12" s="5"/>
      <c r="F12" s="5"/>
      <c r="G12" s="5"/>
      <c r="H12" s="5"/>
      <c r="I12" s="459"/>
      <c r="J12" s="255"/>
      <c r="K12" s="68"/>
      <c r="M12" s="29"/>
      <c r="N12" s="29"/>
      <c r="O12" s="136"/>
      <c r="P12" s="137"/>
      <c r="Q12" s="137"/>
      <c r="R12" s="138"/>
      <c r="S12" s="136"/>
    </row>
    <row r="13" spans="1:19" ht="24.95" customHeight="1">
      <c r="B13" s="41">
        <f t="shared" si="0"/>
        <v>5</v>
      </c>
      <c r="C13" s="34"/>
      <c r="D13" s="5"/>
      <c r="E13" s="5"/>
      <c r="F13" s="5"/>
      <c r="G13" s="5"/>
      <c r="H13" s="5"/>
      <c r="I13" s="459"/>
      <c r="J13" s="255"/>
      <c r="K13" s="68"/>
      <c r="M13" s="29"/>
      <c r="N13" s="29"/>
      <c r="O13" s="136"/>
      <c r="P13" s="137"/>
      <c r="Q13" s="137"/>
      <c r="R13" s="138"/>
      <c r="S13" s="136"/>
    </row>
    <row r="14" spans="1:19" ht="24.95" customHeight="1">
      <c r="B14" s="41">
        <f t="shared" si="0"/>
        <v>6</v>
      </c>
      <c r="C14" s="34"/>
      <c r="D14" s="5"/>
      <c r="E14" s="5"/>
      <c r="F14" s="5"/>
      <c r="G14" s="256"/>
      <c r="H14" s="5"/>
      <c r="I14" s="459"/>
      <c r="J14" s="255"/>
      <c r="K14" s="68"/>
      <c r="M14" s="29"/>
      <c r="N14" s="29"/>
      <c r="O14" s="136"/>
      <c r="P14" s="137"/>
      <c r="Q14" s="137"/>
      <c r="R14" s="138"/>
      <c r="S14" s="136"/>
    </row>
    <row r="15" spans="1:19" ht="24.95" customHeight="1">
      <c r="B15" s="41">
        <f t="shared" si="0"/>
        <v>7</v>
      </c>
      <c r="C15" s="34"/>
      <c r="D15" s="5"/>
      <c r="E15" s="5"/>
      <c r="F15" s="5"/>
      <c r="G15" s="5"/>
      <c r="H15" s="5"/>
      <c r="I15" s="460"/>
      <c r="J15" s="255"/>
      <c r="K15" s="68"/>
      <c r="M15" s="140"/>
    </row>
    <row r="16" spans="1:19" ht="24.95" customHeight="1">
      <c r="B16" s="41">
        <f t="shared" si="0"/>
        <v>8</v>
      </c>
      <c r="C16" s="34"/>
      <c r="D16" s="5"/>
      <c r="E16" s="5"/>
      <c r="F16" s="5"/>
      <c r="G16" s="5"/>
      <c r="H16" s="5"/>
      <c r="I16" s="460"/>
      <c r="J16" s="255"/>
      <c r="K16" s="68"/>
      <c r="N16" s="29"/>
      <c r="O16" s="29"/>
      <c r="P16" s="29"/>
      <c r="Q16" s="29"/>
      <c r="R16" s="29"/>
      <c r="S16" s="29"/>
    </row>
    <row r="17" spans="2:19" ht="24.95" customHeight="1">
      <c r="B17" s="41">
        <f t="shared" si="0"/>
        <v>9</v>
      </c>
      <c r="C17" s="34"/>
      <c r="D17" s="5"/>
      <c r="E17" s="5"/>
      <c r="F17" s="5"/>
      <c r="G17" s="256"/>
      <c r="H17" s="256"/>
      <c r="I17" s="461"/>
      <c r="J17" s="255"/>
      <c r="K17" s="68"/>
      <c r="M17" s="29"/>
      <c r="N17" s="136"/>
      <c r="O17" s="136"/>
      <c r="P17" s="136"/>
      <c r="Q17" s="136"/>
      <c r="R17" s="136"/>
      <c r="S17" s="136"/>
    </row>
    <row r="18" spans="2:19" ht="24.95" customHeight="1">
      <c r="B18" s="41">
        <f t="shared" si="0"/>
        <v>10</v>
      </c>
      <c r="C18" s="34"/>
      <c r="D18" s="5"/>
      <c r="E18" s="5"/>
      <c r="F18" s="5"/>
      <c r="G18" s="5"/>
      <c r="H18" s="5"/>
      <c r="I18" s="460"/>
      <c r="J18" s="255"/>
      <c r="K18" s="68"/>
      <c r="M18" s="29"/>
      <c r="N18" s="136"/>
      <c r="O18" s="136"/>
      <c r="P18" s="136"/>
      <c r="Q18" s="136"/>
      <c r="R18" s="136"/>
      <c r="S18" s="136"/>
    </row>
    <row r="19" spans="2:19" ht="24.95" customHeight="1">
      <c r="B19" s="41">
        <f t="shared" si="0"/>
        <v>11</v>
      </c>
      <c r="C19" s="34"/>
      <c r="D19" s="5"/>
      <c r="E19" s="5"/>
      <c r="F19" s="5"/>
      <c r="G19" s="5"/>
      <c r="H19" s="5"/>
      <c r="I19" s="460"/>
      <c r="J19" s="255"/>
      <c r="K19" s="68"/>
      <c r="M19" s="29"/>
      <c r="N19" s="136"/>
      <c r="O19" s="136"/>
      <c r="P19" s="136"/>
      <c r="Q19" s="136"/>
      <c r="R19" s="136"/>
      <c r="S19" s="136"/>
    </row>
    <row r="20" spans="2:19" ht="24.95" customHeight="1">
      <c r="B20" s="41">
        <f t="shared" si="0"/>
        <v>12</v>
      </c>
      <c r="C20" s="34"/>
      <c r="D20" s="5"/>
      <c r="E20" s="5"/>
      <c r="F20" s="5"/>
      <c r="G20" s="5"/>
      <c r="H20" s="5"/>
      <c r="I20" s="460"/>
      <c r="J20" s="255"/>
      <c r="K20" s="68"/>
      <c r="M20" s="29"/>
      <c r="N20" s="136"/>
      <c r="O20" s="136"/>
      <c r="P20" s="136"/>
      <c r="Q20" s="136"/>
      <c r="R20" s="136"/>
      <c r="S20" s="136"/>
    </row>
    <row r="21" spans="2:19" ht="24.95" customHeight="1">
      <c r="B21" s="41">
        <f t="shared" si="0"/>
        <v>13</v>
      </c>
      <c r="C21" s="34"/>
      <c r="D21" s="5"/>
      <c r="E21" s="5"/>
      <c r="F21" s="5"/>
      <c r="G21" s="5"/>
      <c r="H21" s="5"/>
      <c r="I21" s="460"/>
      <c r="J21" s="255"/>
      <c r="K21" s="68"/>
      <c r="M21" s="29"/>
      <c r="N21" s="136"/>
      <c r="O21" s="136"/>
      <c r="P21" s="136"/>
      <c r="Q21" s="136"/>
      <c r="R21" s="136"/>
      <c r="S21" s="136"/>
    </row>
    <row r="22" spans="2:19" ht="24.95" customHeight="1">
      <c r="B22" s="41">
        <f t="shared" si="0"/>
        <v>14</v>
      </c>
      <c r="C22" s="34"/>
      <c r="D22" s="5"/>
      <c r="E22" s="5"/>
      <c r="F22" s="5"/>
      <c r="G22" s="5"/>
      <c r="H22" s="5"/>
      <c r="I22" s="460"/>
      <c r="J22" s="44"/>
      <c r="K22" s="7"/>
      <c r="M22" s="29"/>
      <c r="N22" s="139"/>
      <c r="O22" s="139"/>
      <c r="P22" s="139"/>
      <c r="Q22" s="139"/>
      <c r="R22" s="139"/>
      <c r="S22" s="139"/>
    </row>
    <row r="23" spans="2:19" ht="24.95" customHeight="1">
      <c r="B23" s="41">
        <f t="shared" si="0"/>
        <v>15</v>
      </c>
      <c r="C23" s="34"/>
      <c r="D23" s="5"/>
      <c r="E23" s="5"/>
      <c r="F23" s="5"/>
      <c r="G23" s="5"/>
      <c r="H23" s="5"/>
      <c r="I23" s="460"/>
      <c r="J23" s="255"/>
      <c r="K23" s="68"/>
    </row>
    <row r="24" spans="2:19" ht="24.95" customHeight="1">
      <c r="B24" s="41">
        <f t="shared" si="0"/>
        <v>16</v>
      </c>
      <c r="C24" s="34"/>
      <c r="D24" s="5"/>
      <c r="E24" s="5"/>
      <c r="F24" s="5"/>
      <c r="G24" s="5"/>
      <c r="H24" s="5"/>
      <c r="I24" s="460"/>
      <c r="J24" s="255"/>
      <c r="K24" s="68"/>
    </row>
    <row r="25" spans="2:19" ht="24.95" customHeight="1">
      <c r="B25" s="41">
        <f t="shared" si="0"/>
        <v>17</v>
      </c>
      <c r="C25" s="34"/>
      <c r="D25" s="5"/>
      <c r="E25" s="5"/>
      <c r="F25" s="5"/>
      <c r="G25" s="5"/>
      <c r="H25" s="5"/>
      <c r="I25" s="460"/>
      <c r="J25" s="255"/>
      <c r="K25" s="7"/>
    </row>
    <row r="26" spans="2:19" ht="24.95" customHeight="1">
      <c r="B26" s="41">
        <f t="shared" si="0"/>
        <v>18</v>
      </c>
      <c r="C26" s="34"/>
      <c r="D26" s="5"/>
      <c r="E26" s="5"/>
      <c r="F26" s="5"/>
      <c r="G26" s="5"/>
      <c r="H26" s="5"/>
      <c r="I26" s="460"/>
      <c r="J26" s="44"/>
      <c r="K26" s="68"/>
    </row>
    <row r="27" spans="2:19" ht="24.95" customHeight="1">
      <c r="B27" s="41">
        <f t="shared" si="0"/>
        <v>19</v>
      </c>
      <c r="C27" s="34"/>
      <c r="D27" s="5"/>
      <c r="E27" s="5"/>
      <c r="F27" s="5"/>
      <c r="G27" s="5"/>
      <c r="H27" s="5"/>
      <c r="I27" s="460"/>
      <c r="J27" s="44"/>
      <c r="K27" s="68"/>
    </row>
    <row r="28" spans="2:19" ht="24.95" customHeight="1">
      <c r="B28" s="41">
        <f t="shared" si="0"/>
        <v>20</v>
      </c>
      <c r="C28" s="34"/>
      <c r="D28" s="5"/>
      <c r="E28" s="5"/>
      <c r="F28" s="5"/>
      <c r="G28" s="5"/>
      <c r="H28" s="5"/>
      <c r="I28" s="460"/>
      <c r="J28" s="44"/>
      <c r="K28" s="7"/>
    </row>
    <row r="29" spans="2:19" ht="24.95" customHeight="1">
      <c r="B29" s="41">
        <f t="shared" si="0"/>
        <v>21</v>
      </c>
      <c r="C29" s="34"/>
      <c r="D29" s="5"/>
      <c r="E29" s="5"/>
      <c r="F29" s="5"/>
      <c r="G29" s="5"/>
      <c r="H29" s="5"/>
      <c r="I29" s="460"/>
      <c r="J29" s="44"/>
      <c r="K29" s="7"/>
    </row>
    <row r="30" spans="2:19" ht="24.95" customHeight="1">
      <c r="B30" s="41">
        <f t="shared" si="0"/>
        <v>22</v>
      </c>
      <c r="C30" s="34"/>
      <c r="D30" s="5"/>
      <c r="E30" s="5"/>
      <c r="F30" s="5"/>
      <c r="G30" s="5"/>
      <c r="H30" s="5"/>
      <c r="I30" s="460"/>
      <c r="J30" s="44"/>
      <c r="K30" s="7"/>
    </row>
    <row r="31" spans="2:19" ht="24.95" customHeight="1">
      <c r="B31" s="41">
        <f t="shared" si="0"/>
        <v>23</v>
      </c>
      <c r="C31" s="34"/>
      <c r="D31" s="5"/>
      <c r="E31" s="5"/>
      <c r="F31" s="5"/>
      <c r="G31" s="5"/>
      <c r="H31" s="5"/>
      <c r="I31" s="460"/>
      <c r="J31" s="44"/>
      <c r="K31" s="7"/>
    </row>
    <row r="32" spans="2:19" ht="24.95" customHeight="1">
      <c r="B32" s="41">
        <f t="shared" si="0"/>
        <v>24</v>
      </c>
      <c r="C32" s="34"/>
      <c r="D32" s="5"/>
      <c r="E32" s="5"/>
      <c r="F32" s="5"/>
      <c r="G32" s="5"/>
      <c r="H32" s="5"/>
      <c r="I32" s="460"/>
      <c r="J32" s="44"/>
      <c r="K32" s="7"/>
    </row>
    <row r="33" spans="2:11" ht="24.95" customHeight="1">
      <c r="B33" s="41">
        <f t="shared" si="0"/>
        <v>25</v>
      </c>
      <c r="C33" s="34"/>
      <c r="D33" s="5"/>
      <c r="E33" s="5"/>
      <c r="F33" s="5"/>
      <c r="G33" s="5"/>
      <c r="H33" s="5"/>
      <c r="I33" s="460"/>
      <c r="J33" s="44"/>
      <c r="K33" s="7"/>
    </row>
    <row r="34" spans="2:11" ht="24.95" customHeight="1">
      <c r="B34" s="41">
        <f t="shared" si="0"/>
        <v>26</v>
      </c>
      <c r="C34" s="34"/>
      <c r="D34" s="5"/>
      <c r="E34" s="5"/>
      <c r="F34" s="5"/>
      <c r="G34" s="5"/>
      <c r="H34" s="5"/>
      <c r="I34" s="460"/>
      <c r="J34" s="44"/>
      <c r="K34" s="7"/>
    </row>
    <row r="35" spans="2:11" ht="24.95" customHeight="1">
      <c r="B35" s="41">
        <f t="shared" si="0"/>
        <v>27</v>
      </c>
      <c r="C35" s="34"/>
      <c r="D35" s="5"/>
      <c r="E35" s="5"/>
      <c r="F35" s="5"/>
      <c r="G35" s="5"/>
      <c r="H35" s="5"/>
      <c r="I35" s="460"/>
      <c r="J35" s="44"/>
      <c r="K35" s="7"/>
    </row>
    <row r="36" spans="2:11" ht="24.95" customHeight="1">
      <c r="B36" s="41">
        <f t="shared" si="0"/>
        <v>28</v>
      </c>
      <c r="C36" s="34"/>
      <c r="D36" s="5"/>
      <c r="E36" s="5"/>
      <c r="F36" s="5"/>
      <c r="G36" s="5"/>
      <c r="H36" s="5"/>
      <c r="I36" s="460"/>
      <c r="J36" s="44"/>
      <c r="K36" s="7"/>
    </row>
    <row r="37" spans="2:11" ht="24.95" customHeight="1">
      <c r="B37" s="41">
        <f t="shared" si="0"/>
        <v>29</v>
      </c>
      <c r="C37" s="34"/>
      <c r="D37" s="5"/>
      <c r="E37" s="5"/>
      <c r="F37" s="5"/>
      <c r="G37" s="5"/>
      <c r="H37" s="5"/>
      <c r="I37" s="460"/>
      <c r="J37" s="44"/>
      <c r="K37" s="7"/>
    </row>
    <row r="38" spans="2:11" ht="24.95" customHeight="1">
      <c r="B38" s="41">
        <f t="shared" si="0"/>
        <v>30</v>
      </c>
      <c r="C38" s="34"/>
      <c r="D38" s="5"/>
      <c r="E38" s="5"/>
      <c r="F38" s="5"/>
      <c r="G38" s="5"/>
      <c r="H38" s="5"/>
      <c r="I38" s="460"/>
      <c r="J38" s="44"/>
      <c r="K38" s="7"/>
    </row>
    <row r="39" spans="2:11" ht="24.95" customHeight="1">
      <c r="B39" s="41">
        <f t="shared" si="0"/>
        <v>31</v>
      </c>
      <c r="C39" s="34"/>
      <c r="D39" s="5"/>
      <c r="E39" s="5"/>
      <c r="F39" s="5"/>
      <c r="G39" s="5"/>
      <c r="H39" s="5"/>
      <c r="I39" s="460"/>
      <c r="J39" s="44"/>
      <c r="K39" s="7"/>
    </row>
    <row r="40" spans="2:11" ht="24.95" customHeight="1">
      <c r="B40" s="41">
        <f t="shared" si="0"/>
        <v>32</v>
      </c>
      <c r="C40" s="34"/>
      <c r="D40" s="5"/>
      <c r="E40" s="5"/>
      <c r="F40" s="5"/>
      <c r="G40" s="5"/>
      <c r="H40" s="5"/>
      <c r="I40" s="460"/>
      <c r="J40" s="44"/>
      <c r="K40" s="7"/>
    </row>
    <row r="41" spans="2:11" ht="24.95" customHeight="1">
      <c r="B41" s="41">
        <f t="shared" si="0"/>
        <v>33</v>
      </c>
      <c r="C41" s="34"/>
      <c r="D41" s="5"/>
      <c r="E41" s="5"/>
      <c r="F41" s="5"/>
      <c r="G41" s="5"/>
      <c r="H41" s="5"/>
      <c r="I41" s="460"/>
      <c r="J41" s="44"/>
      <c r="K41" s="7"/>
    </row>
    <row r="42" spans="2:11" ht="24.95" customHeight="1">
      <c r="B42" s="41">
        <f t="shared" si="0"/>
        <v>34</v>
      </c>
      <c r="C42" s="34"/>
      <c r="D42" s="5"/>
      <c r="E42" s="5"/>
      <c r="F42" s="5"/>
      <c r="G42" s="5"/>
      <c r="H42" s="5"/>
      <c r="I42" s="460"/>
      <c r="J42" s="44"/>
      <c r="K42" s="7"/>
    </row>
    <row r="43" spans="2:11" ht="24.95" customHeight="1">
      <c r="B43" s="41">
        <f t="shared" si="0"/>
        <v>35</v>
      </c>
      <c r="C43" s="34"/>
      <c r="D43" s="5"/>
      <c r="E43" s="5"/>
      <c r="F43" s="5"/>
      <c r="G43" s="5"/>
      <c r="H43" s="5"/>
      <c r="I43" s="460"/>
      <c r="J43" s="44"/>
      <c r="K43" s="7"/>
    </row>
    <row r="44" spans="2:11" ht="24.95" customHeight="1"/>
    <row r="45" spans="2:11" ht="24.95" customHeight="1"/>
    <row r="46" spans="2:11" ht="24.95" customHeight="1"/>
    <row r="47" spans="2:11" ht="24.95" customHeight="1"/>
  </sheetData>
  <mergeCells count="2">
    <mergeCell ref="M8:S8"/>
    <mergeCell ref="B1:F1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4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92EF-B095-4948-9B49-B8A4647C4B78}">
  <sheetPr codeName="Sheet44">
    <tabColor rgb="FF7030A0"/>
    <pageSetUpPr fitToPage="1"/>
  </sheetPr>
  <dimension ref="A1:P581"/>
  <sheetViews>
    <sheetView showGridLines="0" zoomScaleNormal="100" workbookViewId="0">
      <pane ySplit="4" topLeftCell="A5" activePane="bottomLeft" state="frozen"/>
      <selection pane="bottomLeft" activeCell="H13" sqref="H13"/>
    </sheetView>
  </sheetViews>
  <sheetFormatPr defaultColWidth="8.85546875" defaultRowHeight="15"/>
  <cols>
    <col min="1" max="1" width="4.5703125" style="1" customWidth="1"/>
    <col min="2" max="2" width="9.5703125" style="129" customWidth="1"/>
    <col min="3" max="3" width="30.5703125" style="84" customWidth="1"/>
    <col min="4" max="4" width="10.5703125" style="130" customWidth="1"/>
    <col min="5" max="5" width="10.5703125" style="60" customWidth="1"/>
    <col min="6" max="6" width="4.5703125" style="58" customWidth="1"/>
    <col min="7" max="7" width="9.5703125" style="59" customWidth="1"/>
    <col min="8" max="8" width="30.5703125" style="73" customWidth="1"/>
    <col min="9" max="9" width="10.5703125" style="60" customWidth="1"/>
    <col min="10" max="10" width="10.5703125" style="75" customWidth="1"/>
    <col min="11" max="11" width="4.5703125" style="60" customWidth="1"/>
    <col min="12" max="12" width="9.5703125" style="1" customWidth="1"/>
    <col min="13" max="13" width="30.5703125" style="1" customWidth="1"/>
    <col min="14" max="15" width="10.5703125" style="1" customWidth="1"/>
    <col min="16" max="16" width="4.5703125" style="1" customWidth="1"/>
    <col min="17" max="16384" width="8.85546875" style="1"/>
  </cols>
  <sheetData>
    <row r="1" spans="1:16" ht="40.5" customHeight="1">
      <c r="A1" s="56"/>
      <c r="B1" s="905" t="s">
        <v>170</v>
      </c>
      <c r="C1" s="905"/>
      <c r="D1" s="905"/>
      <c r="E1" s="128"/>
      <c r="F1" s="72"/>
      <c r="G1" s="57"/>
      <c r="H1" s="57"/>
      <c r="I1" s="74"/>
      <c r="J1" s="133"/>
      <c r="K1" s="134"/>
      <c r="L1" s="135"/>
      <c r="M1" s="135"/>
      <c r="N1" s="135"/>
      <c r="O1" s="135"/>
      <c r="P1" s="135"/>
    </row>
    <row r="3" spans="1:16" ht="18" customHeight="1" thickBot="1">
      <c r="B3" s="276" t="s">
        <v>359</v>
      </c>
      <c r="C3" s="99"/>
      <c r="D3" s="280" t="s">
        <v>97</v>
      </c>
      <c r="E3" s="250">
        <f ca="1">IF(D5="","0",VLOOKUP(TODAY(),$B$5:$E$200,4,TRUE))</f>
        <v>900000</v>
      </c>
      <c r="G3" s="131" t="s">
        <v>360</v>
      </c>
      <c r="H3" s="99"/>
      <c r="I3" s="280" t="s">
        <v>97</v>
      </c>
      <c r="J3" s="250" t="str">
        <f ca="1">IF(I5="","0",VLOOKUP(TODAY(),$G$5:$J$200,4,TRUE))</f>
        <v>0</v>
      </c>
      <c r="L3" s="276" t="s">
        <v>361</v>
      </c>
      <c r="M3" s="99"/>
      <c r="N3" s="280" t="s">
        <v>97</v>
      </c>
      <c r="O3" s="250" t="str">
        <f ca="1">IF(N5="","0",VLOOKUP(TODAY(),$L$5:$O$200,4,TRUE))</f>
        <v>0</v>
      </c>
    </row>
    <row r="4" spans="1:16" ht="30" customHeight="1" thickBot="1">
      <c r="B4" s="31" t="s">
        <v>0</v>
      </c>
      <c r="C4" s="32" t="s">
        <v>28</v>
      </c>
      <c r="D4" s="251" t="s">
        <v>2</v>
      </c>
      <c r="E4" s="277" t="s">
        <v>68</v>
      </c>
      <c r="F4" s="49"/>
      <c r="G4" s="31" t="s">
        <v>0</v>
      </c>
      <c r="H4" s="32" t="s">
        <v>28</v>
      </c>
      <c r="I4" s="251" t="s">
        <v>2</v>
      </c>
      <c r="J4" s="277" t="s">
        <v>68</v>
      </c>
      <c r="K4" s="250"/>
      <c r="L4" s="31" t="s">
        <v>0</v>
      </c>
      <c r="M4" s="32" t="s">
        <v>28</v>
      </c>
      <c r="N4" s="251" t="s">
        <v>2</v>
      </c>
      <c r="O4" s="277" t="s">
        <v>68</v>
      </c>
    </row>
    <row r="5" spans="1:16" ht="18" customHeight="1">
      <c r="B5" s="4">
        <v>45621</v>
      </c>
      <c r="C5" s="6" t="s">
        <v>71</v>
      </c>
      <c r="D5" s="278">
        <v>1000000</v>
      </c>
      <c r="E5" s="286">
        <f>D5</f>
        <v>1000000</v>
      </c>
      <c r="F5" s="279"/>
      <c r="G5" s="4"/>
      <c r="H5" s="6"/>
      <c r="I5" s="278"/>
      <c r="J5" s="287">
        <f>I5</f>
        <v>0</v>
      </c>
      <c r="K5" s="250"/>
      <c r="L5" s="8"/>
      <c r="M5" s="10"/>
      <c r="N5" s="278"/>
      <c r="O5" s="286">
        <f>N5</f>
        <v>0</v>
      </c>
    </row>
    <row r="6" spans="1:16" ht="18" customHeight="1">
      <c r="B6" s="4">
        <v>45622</v>
      </c>
      <c r="C6" s="6" t="s">
        <v>362</v>
      </c>
      <c r="D6" s="278">
        <v>-100000</v>
      </c>
      <c r="E6" s="287">
        <f>IF(D6="","",E5+D6)</f>
        <v>900000</v>
      </c>
      <c r="F6" s="279"/>
      <c r="G6" s="4"/>
      <c r="H6" s="6"/>
      <c r="I6" s="278"/>
      <c r="J6" s="287" t="str">
        <f>IF(I6="","",J5+I6)</f>
        <v/>
      </c>
      <c r="K6" s="250"/>
      <c r="L6" s="4"/>
      <c r="M6" s="6"/>
      <c r="N6" s="278"/>
      <c r="O6" s="287" t="str">
        <f>IF(N6="","",O5+N6)</f>
        <v/>
      </c>
    </row>
    <row r="7" spans="1:16" ht="18" customHeight="1">
      <c r="B7" s="4"/>
      <c r="C7" s="6"/>
      <c r="D7" s="278"/>
      <c r="E7" s="287" t="str">
        <f t="shared" ref="E7:E44" si="0">IF(D7="","",E6+D7)</f>
        <v/>
      </c>
      <c r="F7" s="279"/>
      <c r="G7" s="4"/>
      <c r="H7" s="6"/>
      <c r="I7" s="278"/>
      <c r="J7" s="287" t="str">
        <f t="shared" ref="J7:J44" si="1">IF(I7="","",J6+I7)</f>
        <v/>
      </c>
      <c r="K7" s="250"/>
      <c r="L7" s="4"/>
      <c r="M7" s="6"/>
      <c r="N7" s="278"/>
      <c r="O7" s="287" t="str">
        <f t="shared" ref="O7:O44" si="2">IF(N7="","",O6+N7)</f>
        <v/>
      </c>
    </row>
    <row r="8" spans="1:16" ht="18" customHeight="1">
      <c r="B8" s="4"/>
      <c r="C8" s="6"/>
      <c r="D8" s="278"/>
      <c r="E8" s="287" t="str">
        <f t="shared" si="0"/>
        <v/>
      </c>
      <c r="F8" s="279"/>
      <c r="G8" s="4"/>
      <c r="H8" s="6"/>
      <c r="I8" s="278"/>
      <c r="J8" s="287" t="str">
        <f t="shared" si="1"/>
        <v/>
      </c>
      <c r="K8" s="250"/>
      <c r="L8" s="4"/>
      <c r="M8" s="6"/>
      <c r="N8" s="278"/>
      <c r="O8" s="287" t="str">
        <f t="shared" si="2"/>
        <v/>
      </c>
    </row>
    <row r="9" spans="1:16" ht="18" customHeight="1">
      <c r="B9" s="4"/>
      <c r="C9" s="6"/>
      <c r="D9" s="278"/>
      <c r="E9" s="287" t="str">
        <f t="shared" si="0"/>
        <v/>
      </c>
      <c r="F9" s="279"/>
      <c r="G9" s="4"/>
      <c r="H9" s="6"/>
      <c r="I9" s="278"/>
      <c r="J9" s="287" t="str">
        <f t="shared" si="1"/>
        <v/>
      </c>
      <c r="K9" s="250"/>
      <c r="L9" s="4"/>
      <c r="M9" s="6"/>
      <c r="N9" s="278"/>
      <c r="O9" s="287" t="str">
        <f t="shared" si="2"/>
        <v/>
      </c>
    </row>
    <row r="10" spans="1:16" ht="18" customHeight="1">
      <c r="B10" s="4"/>
      <c r="C10" s="6"/>
      <c r="D10" s="278"/>
      <c r="E10" s="287" t="str">
        <f t="shared" si="0"/>
        <v/>
      </c>
      <c r="F10" s="279"/>
      <c r="G10" s="4"/>
      <c r="H10" s="6"/>
      <c r="I10" s="278"/>
      <c r="J10" s="287" t="str">
        <f t="shared" si="1"/>
        <v/>
      </c>
      <c r="K10" s="250"/>
      <c r="L10" s="4"/>
      <c r="M10" s="6"/>
      <c r="N10" s="278"/>
      <c r="O10" s="287" t="str">
        <f t="shared" si="2"/>
        <v/>
      </c>
    </row>
    <row r="11" spans="1:16" ht="18" customHeight="1">
      <c r="B11" s="4"/>
      <c r="C11" s="6"/>
      <c r="D11" s="278"/>
      <c r="E11" s="287" t="str">
        <f t="shared" si="0"/>
        <v/>
      </c>
      <c r="F11" s="279"/>
      <c r="G11" s="4"/>
      <c r="H11" s="6"/>
      <c r="I11" s="278"/>
      <c r="J11" s="287" t="str">
        <f t="shared" si="1"/>
        <v/>
      </c>
      <c r="K11" s="250"/>
      <c r="L11" s="4"/>
      <c r="M11" s="6"/>
      <c r="N11" s="278"/>
      <c r="O11" s="287" t="str">
        <f t="shared" si="2"/>
        <v/>
      </c>
    </row>
    <row r="12" spans="1:16" ht="18" customHeight="1">
      <c r="B12" s="4"/>
      <c r="C12" s="6"/>
      <c r="D12" s="278"/>
      <c r="E12" s="287" t="str">
        <f t="shared" si="0"/>
        <v/>
      </c>
      <c r="F12" s="279"/>
      <c r="G12" s="4"/>
      <c r="H12" s="6"/>
      <c r="I12" s="278"/>
      <c r="J12" s="287" t="str">
        <f t="shared" si="1"/>
        <v/>
      </c>
      <c r="K12" s="250"/>
      <c r="L12" s="4"/>
      <c r="M12" s="6"/>
      <c r="N12" s="278"/>
      <c r="O12" s="287" t="str">
        <f t="shared" si="2"/>
        <v/>
      </c>
    </row>
    <row r="13" spans="1:16" ht="18" customHeight="1">
      <c r="B13" s="4"/>
      <c r="C13" s="6"/>
      <c r="D13" s="278"/>
      <c r="E13" s="287" t="str">
        <f t="shared" si="0"/>
        <v/>
      </c>
      <c r="F13" s="279"/>
      <c r="G13" s="4"/>
      <c r="H13" s="6"/>
      <c r="I13" s="278"/>
      <c r="J13" s="287" t="str">
        <f t="shared" si="1"/>
        <v/>
      </c>
      <c r="K13" s="250"/>
      <c r="L13" s="4"/>
      <c r="M13" s="6"/>
      <c r="N13" s="278"/>
      <c r="O13" s="287" t="str">
        <f t="shared" si="2"/>
        <v/>
      </c>
    </row>
    <row r="14" spans="1:16" ht="18" customHeight="1">
      <c r="B14" s="4"/>
      <c r="C14" s="6"/>
      <c r="D14" s="278"/>
      <c r="E14" s="287" t="str">
        <f t="shared" si="0"/>
        <v/>
      </c>
      <c r="F14" s="279"/>
      <c r="G14" s="4"/>
      <c r="H14" s="6"/>
      <c r="I14" s="278"/>
      <c r="J14" s="287" t="str">
        <f t="shared" si="1"/>
        <v/>
      </c>
      <c r="K14" s="250"/>
      <c r="L14" s="4"/>
      <c r="M14" s="6"/>
      <c r="N14" s="278"/>
      <c r="O14" s="287" t="str">
        <f t="shared" si="2"/>
        <v/>
      </c>
    </row>
    <row r="15" spans="1:16" ht="18" customHeight="1">
      <c r="B15" s="4"/>
      <c r="C15" s="6"/>
      <c r="D15" s="278"/>
      <c r="E15" s="287" t="str">
        <f t="shared" si="0"/>
        <v/>
      </c>
      <c r="F15" s="279"/>
      <c r="G15" s="4"/>
      <c r="H15" s="6"/>
      <c r="I15" s="278"/>
      <c r="J15" s="287" t="str">
        <f t="shared" si="1"/>
        <v/>
      </c>
      <c r="K15" s="46"/>
      <c r="L15" s="4"/>
      <c r="M15" s="6"/>
      <c r="N15" s="278"/>
      <c r="O15" s="287" t="str">
        <f t="shared" si="2"/>
        <v/>
      </c>
    </row>
    <row r="16" spans="1:16" ht="18" customHeight="1">
      <c r="B16" s="4"/>
      <c r="C16" s="6"/>
      <c r="D16" s="278"/>
      <c r="E16" s="287" t="str">
        <f t="shared" si="0"/>
        <v/>
      </c>
      <c r="F16" s="279"/>
      <c r="G16" s="4"/>
      <c r="H16" s="6"/>
      <c r="I16" s="278"/>
      <c r="J16" s="287" t="str">
        <f t="shared" si="1"/>
        <v/>
      </c>
      <c r="K16" s="46"/>
      <c r="L16" s="4"/>
      <c r="M16" s="6"/>
      <c r="N16" s="278"/>
      <c r="O16" s="287" t="str">
        <f t="shared" si="2"/>
        <v/>
      </c>
    </row>
    <row r="17" spans="2:15" ht="18" customHeight="1">
      <c r="B17" s="4"/>
      <c r="C17" s="6"/>
      <c r="D17" s="278"/>
      <c r="E17" s="287" t="str">
        <f t="shared" si="0"/>
        <v/>
      </c>
      <c r="F17" s="279"/>
      <c r="G17" s="4"/>
      <c r="H17" s="6"/>
      <c r="I17" s="278"/>
      <c r="J17" s="287" t="str">
        <f t="shared" si="1"/>
        <v/>
      </c>
      <c r="K17" s="46"/>
      <c r="L17" s="4"/>
      <c r="M17" s="6"/>
      <c r="N17" s="278"/>
      <c r="O17" s="287" t="str">
        <f t="shared" si="2"/>
        <v/>
      </c>
    </row>
    <row r="18" spans="2:15" ht="18" customHeight="1">
      <c r="B18" s="4"/>
      <c r="C18" s="6"/>
      <c r="D18" s="278"/>
      <c r="E18" s="287" t="str">
        <f t="shared" si="0"/>
        <v/>
      </c>
      <c r="F18" s="279"/>
      <c r="G18" s="4"/>
      <c r="H18" s="6"/>
      <c r="I18" s="278"/>
      <c r="J18" s="287" t="str">
        <f t="shared" si="1"/>
        <v/>
      </c>
      <c r="K18" s="46"/>
      <c r="L18" s="4"/>
      <c r="M18" s="6"/>
      <c r="N18" s="278"/>
      <c r="O18" s="287" t="str">
        <f t="shared" si="2"/>
        <v/>
      </c>
    </row>
    <row r="19" spans="2:15" ht="18" customHeight="1">
      <c r="B19" s="4"/>
      <c r="C19" s="6"/>
      <c r="D19" s="278"/>
      <c r="E19" s="287" t="str">
        <f t="shared" si="0"/>
        <v/>
      </c>
      <c r="F19" s="279"/>
      <c r="G19" s="4"/>
      <c r="H19" s="6"/>
      <c r="I19" s="278"/>
      <c r="J19" s="287" t="str">
        <f t="shared" si="1"/>
        <v/>
      </c>
      <c r="K19" s="46"/>
      <c r="L19" s="4"/>
      <c r="M19" s="6"/>
      <c r="N19" s="278"/>
      <c r="O19" s="287" t="str">
        <f t="shared" si="2"/>
        <v/>
      </c>
    </row>
    <row r="20" spans="2:15" ht="18" customHeight="1">
      <c r="B20" s="4"/>
      <c r="C20" s="6"/>
      <c r="D20" s="278"/>
      <c r="E20" s="287" t="str">
        <f t="shared" si="0"/>
        <v/>
      </c>
      <c r="F20" s="279"/>
      <c r="G20" s="4"/>
      <c r="H20" s="6"/>
      <c r="I20" s="278"/>
      <c r="J20" s="287" t="str">
        <f t="shared" si="1"/>
        <v/>
      </c>
      <c r="K20" s="46"/>
      <c r="L20" s="4"/>
      <c r="M20" s="6"/>
      <c r="N20" s="278"/>
      <c r="O20" s="287" t="str">
        <f t="shared" si="2"/>
        <v/>
      </c>
    </row>
    <row r="21" spans="2:15" ht="18" customHeight="1">
      <c r="B21" s="4"/>
      <c r="C21" s="6"/>
      <c r="D21" s="278"/>
      <c r="E21" s="287" t="str">
        <f t="shared" si="0"/>
        <v/>
      </c>
      <c r="F21" s="279"/>
      <c r="G21" s="4"/>
      <c r="H21" s="6"/>
      <c r="I21" s="278"/>
      <c r="J21" s="287" t="str">
        <f t="shared" si="1"/>
        <v/>
      </c>
      <c r="K21" s="46"/>
      <c r="L21" s="4"/>
      <c r="M21" s="6"/>
      <c r="N21" s="278"/>
      <c r="O21" s="287" t="str">
        <f t="shared" si="2"/>
        <v/>
      </c>
    </row>
    <row r="22" spans="2:15" ht="18" customHeight="1">
      <c r="B22" s="4"/>
      <c r="C22" s="6"/>
      <c r="D22" s="278"/>
      <c r="E22" s="287" t="str">
        <f t="shared" si="0"/>
        <v/>
      </c>
      <c r="F22" s="279"/>
      <c r="G22" s="4"/>
      <c r="H22" s="6"/>
      <c r="I22" s="278"/>
      <c r="J22" s="287" t="str">
        <f t="shared" si="1"/>
        <v/>
      </c>
      <c r="K22" s="46"/>
      <c r="L22" s="4"/>
      <c r="M22" s="6"/>
      <c r="N22" s="278"/>
      <c r="O22" s="287" t="str">
        <f t="shared" si="2"/>
        <v/>
      </c>
    </row>
    <row r="23" spans="2:15" ht="18" customHeight="1">
      <c r="B23" s="4"/>
      <c r="C23" s="6"/>
      <c r="D23" s="278"/>
      <c r="E23" s="287" t="str">
        <f t="shared" si="0"/>
        <v/>
      </c>
      <c r="F23" s="279"/>
      <c r="G23" s="4"/>
      <c r="H23" s="6"/>
      <c r="I23" s="278"/>
      <c r="J23" s="287" t="str">
        <f t="shared" si="1"/>
        <v/>
      </c>
      <c r="K23" s="46"/>
      <c r="L23" s="4"/>
      <c r="M23" s="6"/>
      <c r="N23" s="278"/>
      <c r="O23" s="287" t="str">
        <f t="shared" si="2"/>
        <v/>
      </c>
    </row>
    <row r="24" spans="2:15" ht="18" customHeight="1">
      <c r="B24" s="4"/>
      <c r="C24" s="6"/>
      <c r="D24" s="278"/>
      <c r="E24" s="287" t="str">
        <f t="shared" si="0"/>
        <v/>
      </c>
      <c r="F24" s="279"/>
      <c r="G24" s="4"/>
      <c r="H24" s="6"/>
      <c r="I24" s="278"/>
      <c r="J24" s="287" t="str">
        <f t="shared" si="1"/>
        <v/>
      </c>
      <c r="K24" s="46"/>
      <c r="L24" s="4"/>
      <c r="M24" s="6"/>
      <c r="N24" s="278"/>
      <c r="O24" s="287" t="str">
        <f t="shared" si="2"/>
        <v/>
      </c>
    </row>
    <row r="25" spans="2:15" ht="18" customHeight="1">
      <c r="B25" s="4"/>
      <c r="C25" s="6"/>
      <c r="D25" s="278"/>
      <c r="E25" s="287" t="str">
        <f t="shared" si="0"/>
        <v/>
      </c>
      <c r="F25" s="279"/>
      <c r="G25" s="4"/>
      <c r="H25" s="6"/>
      <c r="I25" s="278"/>
      <c r="J25" s="287" t="str">
        <f t="shared" si="1"/>
        <v/>
      </c>
      <c r="K25" s="46"/>
      <c r="L25" s="4"/>
      <c r="M25" s="6"/>
      <c r="N25" s="278"/>
      <c r="O25" s="287" t="str">
        <f t="shared" si="2"/>
        <v/>
      </c>
    </row>
    <row r="26" spans="2:15" ht="18" customHeight="1">
      <c r="B26" s="4"/>
      <c r="C26" s="6"/>
      <c r="D26" s="278"/>
      <c r="E26" s="287" t="str">
        <f t="shared" si="0"/>
        <v/>
      </c>
      <c r="F26" s="279"/>
      <c r="G26" s="4"/>
      <c r="H26" s="6"/>
      <c r="I26" s="278"/>
      <c r="J26" s="287" t="str">
        <f t="shared" si="1"/>
        <v/>
      </c>
      <c r="K26" s="46"/>
      <c r="L26" s="4"/>
      <c r="M26" s="6"/>
      <c r="N26" s="278"/>
      <c r="O26" s="287" t="str">
        <f t="shared" si="2"/>
        <v/>
      </c>
    </row>
    <row r="27" spans="2:15" ht="18" customHeight="1">
      <c r="B27" s="4"/>
      <c r="C27" s="6"/>
      <c r="D27" s="278"/>
      <c r="E27" s="287" t="str">
        <f t="shared" si="0"/>
        <v/>
      </c>
      <c r="F27" s="279"/>
      <c r="G27" s="4"/>
      <c r="H27" s="6"/>
      <c r="I27" s="278"/>
      <c r="J27" s="287" t="str">
        <f t="shared" si="1"/>
        <v/>
      </c>
      <c r="K27" s="46"/>
      <c r="L27" s="4"/>
      <c r="M27" s="6"/>
      <c r="N27" s="278"/>
      <c r="O27" s="287" t="str">
        <f t="shared" si="2"/>
        <v/>
      </c>
    </row>
    <row r="28" spans="2:15" ht="18" customHeight="1">
      <c r="B28" s="4"/>
      <c r="C28" s="6"/>
      <c r="D28" s="278"/>
      <c r="E28" s="287" t="str">
        <f t="shared" si="0"/>
        <v/>
      </c>
      <c r="F28" s="279"/>
      <c r="G28" s="4"/>
      <c r="H28" s="6"/>
      <c r="I28" s="278"/>
      <c r="J28" s="287" t="str">
        <f t="shared" si="1"/>
        <v/>
      </c>
      <c r="K28" s="46"/>
      <c r="L28" s="4"/>
      <c r="M28" s="6"/>
      <c r="N28" s="278"/>
      <c r="O28" s="287" t="str">
        <f t="shared" si="2"/>
        <v/>
      </c>
    </row>
    <row r="29" spans="2:15" ht="18" customHeight="1">
      <c r="B29" s="4"/>
      <c r="C29" s="6"/>
      <c r="D29" s="278"/>
      <c r="E29" s="287" t="str">
        <f t="shared" si="0"/>
        <v/>
      </c>
      <c r="F29" s="279"/>
      <c r="G29" s="4"/>
      <c r="H29" s="6"/>
      <c r="I29" s="278"/>
      <c r="J29" s="287" t="str">
        <f t="shared" si="1"/>
        <v/>
      </c>
      <c r="K29" s="46"/>
      <c r="L29" s="4"/>
      <c r="M29" s="6"/>
      <c r="N29" s="278"/>
      <c r="O29" s="287" t="str">
        <f t="shared" si="2"/>
        <v/>
      </c>
    </row>
    <row r="30" spans="2:15" ht="18" customHeight="1">
      <c r="B30" s="4"/>
      <c r="C30" s="6"/>
      <c r="D30" s="278"/>
      <c r="E30" s="287" t="str">
        <f t="shared" si="0"/>
        <v/>
      </c>
      <c r="F30" s="279"/>
      <c r="G30" s="4"/>
      <c r="H30" s="6"/>
      <c r="I30" s="278"/>
      <c r="J30" s="287" t="str">
        <f t="shared" si="1"/>
        <v/>
      </c>
      <c r="K30" s="46"/>
      <c r="L30" s="4"/>
      <c r="M30" s="6"/>
      <c r="N30" s="278"/>
      <c r="O30" s="287" t="str">
        <f t="shared" si="2"/>
        <v/>
      </c>
    </row>
    <row r="31" spans="2:15" ht="18" customHeight="1">
      <c r="B31" s="4"/>
      <c r="C31" s="6"/>
      <c r="D31" s="278"/>
      <c r="E31" s="287" t="str">
        <f t="shared" si="0"/>
        <v/>
      </c>
      <c r="F31" s="279"/>
      <c r="G31" s="4"/>
      <c r="H31" s="6"/>
      <c r="I31" s="278"/>
      <c r="J31" s="287" t="str">
        <f t="shared" si="1"/>
        <v/>
      </c>
      <c r="K31" s="46"/>
      <c r="L31" s="4"/>
      <c r="M31" s="6"/>
      <c r="N31" s="278"/>
      <c r="O31" s="287" t="str">
        <f t="shared" si="2"/>
        <v/>
      </c>
    </row>
    <row r="32" spans="2:15" ht="18" customHeight="1">
      <c r="B32" s="4"/>
      <c r="C32" s="6"/>
      <c r="D32" s="278"/>
      <c r="E32" s="287" t="str">
        <f t="shared" si="0"/>
        <v/>
      </c>
      <c r="F32" s="279"/>
      <c r="G32" s="4"/>
      <c r="H32" s="6"/>
      <c r="I32" s="278"/>
      <c r="J32" s="287" t="str">
        <f t="shared" si="1"/>
        <v/>
      </c>
      <c r="K32" s="46"/>
      <c r="L32" s="4"/>
      <c r="M32" s="6"/>
      <c r="N32" s="278"/>
      <c r="O32" s="287" t="str">
        <f t="shared" si="2"/>
        <v/>
      </c>
    </row>
    <row r="33" spans="2:15" ht="18" customHeight="1">
      <c r="B33" s="4"/>
      <c r="C33" s="6"/>
      <c r="D33" s="278"/>
      <c r="E33" s="287" t="str">
        <f t="shared" si="0"/>
        <v/>
      </c>
      <c r="F33" s="279"/>
      <c r="G33" s="4"/>
      <c r="H33" s="6"/>
      <c r="I33" s="278"/>
      <c r="J33" s="287" t="str">
        <f t="shared" si="1"/>
        <v/>
      </c>
      <c r="K33" s="46"/>
      <c r="L33" s="4"/>
      <c r="M33" s="6"/>
      <c r="N33" s="278"/>
      <c r="O33" s="287" t="str">
        <f t="shared" si="2"/>
        <v/>
      </c>
    </row>
    <row r="34" spans="2:15" ht="18" customHeight="1">
      <c r="B34" s="4"/>
      <c r="C34" s="6"/>
      <c r="D34" s="278"/>
      <c r="E34" s="287" t="str">
        <f t="shared" si="0"/>
        <v/>
      </c>
      <c r="F34" s="279"/>
      <c r="G34" s="4"/>
      <c r="H34" s="6"/>
      <c r="I34" s="278"/>
      <c r="J34" s="287" t="str">
        <f t="shared" si="1"/>
        <v/>
      </c>
      <c r="K34" s="46"/>
      <c r="L34" s="4"/>
      <c r="M34" s="6"/>
      <c r="N34" s="278"/>
      <c r="O34" s="287" t="str">
        <f t="shared" si="2"/>
        <v/>
      </c>
    </row>
    <row r="35" spans="2:15" ht="18" customHeight="1">
      <c r="B35" s="4"/>
      <c r="C35" s="6"/>
      <c r="D35" s="278"/>
      <c r="E35" s="287" t="str">
        <f t="shared" si="0"/>
        <v/>
      </c>
      <c r="F35" s="279"/>
      <c r="G35" s="4"/>
      <c r="H35" s="6"/>
      <c r="I35" s="278"/>
      <c r="J35" s="287" t="str">
        <f t="shared" si="1"/>
        <v/>
      </c>
      <c r="K35" s="46"/>
      <c r="L35" s="4"/>
      <c r="M35" s="6"/>
      <c r="N35" s="278"/>
      <c r="O35" s="287" t="str">
        <f t="shared" si="2"/>
        <v/>
      </c>
    </row>
    <row r="36" spans="2:15" ht="18" customHeight="1">
      <c r="B36" s="4"/>
      <c r="C36" s="6"/>
      <c r="D36" s="278"/>
      <c r="E36" s="287" t="str">
        <f t="shared" si="0"/>
        <v/>
      </c>
      <c r="F36" s="279"/>
      <c r="G36" s="4"/>
      <c r="H36" s="6"/>
      <c r="I36" s="278"/>
      <c r="J36" s="287" t="str">
        <f t="shared" si="1"/>
        <v/>
      </c>
      <c r="K36" s="46"/>
      <c r="L36" s="4"/>
      <c r="M36" s="6"/>
      <c r="N36" s="278"/>
      <c r="O36" s="287" t="str">
        <f t="shared" si="2"/>
        <v/>
      </c>
    </row>
    <row r="37" spans="2:15" ht="18" customHeight="1">
      <c r="B37" s="4"/>
      <c r="C37" s="6"/>
      <c r="D37" s="278"/>
      <c r="E37" s="287" t="str">
        <f t="shared" si="0"/>
        <v/>
      </c>
      <c r="F37" s="279"/>
      <c r="G37" s="4"/>
      <c r="H37" s="6"/>
      <c r="I37" s="278"/>
      <c r="J37" s="287" t="str">
        <f t="shared" si="1"/>
        <v/>
      </c>
      <c r="K37" s="46"/>
      <c r="L37" s="4"/>
      <c r="M37" s="6"/>
      <c r="N37" s="278"/>
      <c r="O37" s="287" t="str">
        <f t="shared" si="2"/>
        <v/>
      </c>
    </row>
    <row r="38" spans="2:15" ht="18" customHeight="1">
      <c r="B38" s="4"/>
      <c r="C38" s="6"/>
      <c r="D38" s="278"/>
      <c r="E38" s="287" t="str">
        <f t="shared" si="0"/>
        <v/>
      </c>
      <c r="F38" s="279"/>
      <c r="G38" s="4"/>
      <c r="H38" s="6"/>
      <c r="I38" s="278"/>
      <c r="J38" s="287" t="str">
        <f t="shared" si="1"/>
        <v/>
      </c>
      <c r="K38" s="46"/>
      <c r="L38" s="4"/>
      <c r="M38" s="6"/>
      <c r="N38" s="278"/>
      <c r="O38" s="287" t="str">
        <f t="shared" si="2"/>
        <v/>
      </c>
    </row>
    <row r="39" spans="2:15" ht="18" customHeight="1">
      <c r="B39" s="4"/>
      <c r="C39" s="6"/>
      <c r="D39" s="278"/>
      <c r="E39" s="287" t="str">
        <f t="shared" si="0"/>
        <v/>
      </c>
      <c r="F39" s="279"/>
      <c r="G39" s="4"/>
      <c r="H39" s="6"/>
      <c r="I39" s="278"/>
      <c r="J39" s="287" t="str">
        <f t="shared" si="1"/>
        <v/>
      </c>
      <c r="K39" s="46"/>
      <c r="L39" s="4"/>
      <c r="M39" s="6"/>
      <c r="N39" s="278"/>
      <c r="O39" s="287" t="str">
        <f t="shared" si="2"/>
        <v/>
      </c>
    </row>
    <row r="40" spans="2:15" ht="18" customHeight="1">
      <c r="B40" s="4"/>
      <c r="C40" s="6"/>
      <c r="D40" s="278"/>
      <c r="E40" s="287" t="str">
        <f t="shared" si="0"/>
        <v/>
      </c>
      <c r="F40" s="279"/>
      <c r="G40" s="4"/>
      <c r="H40" s="6"/>
      <c r="I40" s="278"/>
      <c r="J40" s="287" t="str">
        <f t="shared" si="1"/>
        <v/>
      </c>
      <c r="K40" s="46"/>
      <c r="L40" s="4"/>
      <c r="M40" s="6"/>
      <c r="N40" s="278"/>
      <c r="O40" s="287" t="str">
        <f t="shared" si="2"/>
        <v/>
      </c>
    </row>
    <row r="41" spans="2:15" ht="18" customHeight="1">
      <c r="B41" s="4"/>
      <c r="C41" s="6"/>
      <c r="D41" s="278"/>
      <c r="E41" s="287" t="str">
        <f t="shared" si="0"/>
        <v/>
      </c>
      <c r="F41" s="279"/>
      <c r="G41" s="4"/>
      <c r="H41" s="6"/>
      <c r="I41" s="278"/>
      <c r="J41" s="287" t="str">
        <f t="shared" si="1"/>
        <v/>
      </c>
      <c r="K41" s="46"/>
      <c r="L41" s="4"/>
      <c r="M41" s="6"/>
      <c r="N41" s="278"/>
      <c r="O41" s="287" t="str">
        <f t="shared" si="2"/>
        <v/>
      </c>
    </row>
    <row r="42" spans="2:15" ht="18" customHeight="1">
      <c r="B42" s="4"/>
      <c r="C42" s="6"/>
      <c r="D42" s="278"/>
      <c r="E42" s="287" t="str">
        <f t="shared" si="0"/>
        <v/>
      </c>
      <c r="F42" s="279"/>
      <c r="G42" s="4"/>
      <c r="H42" s="6"/>
      <c r="I42" s="278"/>
      <c r="J42" s="287" t="str">
        <f t="shared" si="1"/>
        <v/>
      </c>
      <c r="K42" s="46"/>
      <c r="L42" s="4"/>
      <c r="M42" s="6"/>
      <c r="N42" s="278"/>
      <c r="O42" s="287" t="str">
        <f t="shared" si="2"/>
        <v/>
      </c>
    </row>
    <row r="43" spans="2:15" ht="18" customHeight="1">
      <c r="B43" s="4"/>
      <c r="C43" s="6"/>
      <c r="D43" s="278"/>
      <c r="E43" s="287" t="str">
        <f t="shared" si="0"/>
        <v/>
      </c>
      <c r="F43" s="279"/>
      <c r="G43" s="4"/>
      <c r="H43" s="6"/>
      <c r="I43" s="278"/>
      <c r="J43" s="287" t="str">
        <f t="shared" si="1"/>
        <v/>
      </c>
      <c r="K43" s="46"/>
      <c r="L43" s="4"/>
      <c r="M43" s="6"/>
      <c r="N43" s="278"/>
      <c r="O43" s="287" t="str">
        <f t="shared" si="2"/>
        <v/>
      </c>
    </row>
    <row r="44" spans="2:15" ht="18" customHeight="1">
      <c r="B44" s="4"/>
      <c r="C44" s="6"/>
      <c r="D44" s="278"/>
      <c r="E44" s="287" t="str">
        <f t="shared" si="0"/>
        <v/>
      </c>
      <c r="F44" s="279"/>
      <c r="G44" s="4"/>
      <c r="H44" s="6"/>
      <c r="I44" s="278"/>
      <c r="J44" s="287" t="str">
        <f t="shared" si="1"/>
        <v/>
      </c>
      <c r="K44" s="46"/>
      <c r="L44" s="4"/>
      <c r="M44" s="6"/>
      <c r="N44" s="278"/>
      <c r="O44" s="287" t="str">
        <f t="shared" si="2"/>
        <v/>
      </c>
    </row>
    <row r="45" spans="2:15" ht="18" customHeight="1">
      <c r="D45" s="220"/>
      <c r="E45" s="221"/>
      <c r="F45" s="59"/>
      <c r="G45" s="73"/>
      <c r="H45" s="60"/>
      <c r="I45" s="75"/>
      <c r="J45" s="127"/>
      <c r="K45" s="40"/>
    </row>
    <row r="46" spans="2:15" ht="18" customHeight="1">
      <c r="D46" s="220"/>
      <c r="E46" s="221"/>
      <c r="F46" s="59"/>
      <c r="G46" s="73"/>
      <c r="H46" s="60"/>
      <c r="J46" s="127"/>
      <c r="K46" s="40"/>
    </row>
    <row r="47" spans="2:15" ht="18" customHeight="1">
      <c r="D47" s="220"/>
      <c r="E47" s="221"/>
      <c r="F47" s="59"/>
      <c r="G47" s="73"/>
      <c r="H47" s="60"/>
      <c r="I47" s="75"/>
      <c r="J47" s="127"/>
      <c r="K47" s="40"/>
    </row>
    <row r="48" spans="2:15" ht="18" customHeight="1">
      <c r="D48" s="220"/>
      <c r="E48" s="221"/>
      <c r="F48" s="59"/>
      <c r="G48" s="73"/>
      <c r="H48" s="60"/>
      <c r="I48" s="75"/>
      <c r="J48" s="127"/>
      <c r="K48" s="40"/>
    </row>
    <row r="49" spans="4:11" ht="18" customHeight="1">
      <c r="D49" s="220"/>
      <c r="E49" s="221"/>
      <c r="F49" s="1"/>
      <c r="G49" s="1"/>
      <c r="H49" s="1"/>
      <c r="I49" s="1"/>
      <c r="J49" s="1"/>
      <c r="K49" s="1"/>
    </row>
    <row r="50" spans="4:11" ht="18" customHeight="1">
      <c r="D50" s="220"/>
      <c r="E50" s="221"/>
      <c r="F50" s="1"/>
      <c r="G50" s="1"/>
      <c r="H50" s="1"/>
      <c r="I50" s="1"/>
      <c r="J50" s="1"/>
      <c r="K50" s="1"/>
    </row>
    <row r="51" spans="4:11" ht="18" customHeight="1">
      <c r="D51" s="220"/>
      <c r="E51" s="221"/>
      <c r="F51" s="1"/>
      <c r="G51" s="1"/>
      <c r="H51" s="1"/>
      <c r="I51" s="1"/>
      <c r="J51" s="1"/>
      <c r="K51" s="1"/>
    </row>
    <row r="52" spans="4:11" ht="18" customHeight="1">
      <c r="D52" s="220"/>
      <c r="E52" s="221"/>
      <c r="F52" s="1"/>
      <c r="G52" s="1"/>
      <c r="H52" s="1"/>
      <c r="I52" s="1"/>
      <c r="J52" s="1"/>
      <c r="K52" s="1"/>
    </row>
    <row r="53" spans="4:11" ht="18" customHeight="1">
      <c r="D53" s="220"/>
      <c r="E53" s="221"/>
      <c r="F53" s="1"/>
      <c r="G53" s="1"/>
      <c r="H53" s="1"/>
      <c r="I53" s="1"/>
      <c r="J53" s="1"/>
      <c r="K53" s="1"/>
    </row>
    <row r="54" spans="4:11" ht="18" customHeight="1">
      <c r="D54" s="220"/>
      <c r="E54" s="221"/>
      <c r="F54" s="1"/>
      <c r="G54" s="1"/>
      <c r="H54" s="1"/>
      <c r="I54" s="1"/>
      <c r="J54" s="1"/>
      <c r="K54" s="1"/>
    </row>
    <row r="55" spans="4:11" ht="18" customHeight="1">
      <c r="D55" s="220"/>
      <c r="E55" s="221"/>
      <c r="F55" s="1"/>
      <c r="G55" s="1"/>
      <c r="H55" s="1"/>
      <c r="I55" s="1"/>
      <c r="J55" s="1"/>
      <c r="K55" s="1"/>
    </row>
    <row r="56" spans="4:11" ht="18" customHeight="1">
      <c r="D56" s="220"/>
      <c r="E56" s="221"/>
      <c r="F56" s="1"/>
      <c r="G56" s="1"/>
      <c r="H56" s="1"/>
      <c r="I56" s="1"/>
      <c r="J56" s="1"/>
      <c r="K56" s="1"/>
    </row>
    <row r="57" spans="4:11" ht="18" customHeight="1">
      <c r="D57" s="220"/>
      <c r="E57" s="221"/>
      <c r="F57" s="1"/>
      <c r="G57" s="1"/>
      <c r="H57" s="1"/>
      <c r="I57" s="1"/>
      <c r="J57" s="1"/>
      <c r="K57" s="1"/>
    </row>
    <row r="58" spans="4:11" ht="18" customHeight="1">
      <c r="D58" s="220"/>
      <c r="E58" s="221"/>
      <c r="F58" s="1"/>
      <c r="G58" s="1"/>
      <c r="H58" s="1"/>
      <c r="I58" s="1"/>
      <c r="J58" s="1"/>
      <c r="K58" s="1"/>
    </row>
    <row r="59" spans="4:11" ht="18" customHeight="1">
      <c r="D59" s="220"/>
      <c r="E59" s="221"/>
      <c r="F59" s="1"/>
      <c r="G59" s="1"/>
      <c r="H59" s="1"/>
      <c r="I59" s="1"/>
      <c r="J59" s="1"/>
      <c r="K59" s="1"/>
    </row>
    <row r="60" spans="4:11" ht="18" customHeight="1">
      <c r="D60" s="220"/>
      <c r="E60" s="221"/>
      <c r="F60" s="1"/>
      <c r="G60" s="1"/>
      <c r="H60" s="1"/>
      <c r="I60" s="1"/>
      <c r="J60" s="1"/>
      <c r="K60" s="1"/>
    </row>
    <row r="61" spans="4:11" ht="18" customHeight="1">
      <c r="D61" s="220"/>
      <c r="E61" s="221"/>
      <c r="F61" s="1"/>
      <c r="G61" s="1"/>
      <c r="H61" s="1"/>
      <c r="I61" s="1"/>
      <c r="J61" s="1"/>
      <c r="K61" s="1"/>
    </row>
    <row r="62" spans="4:11" ht="18" customHeight="1">
      <c r="D62" s="220"/>
      <c r="E62" s="221"/>
      <c r="F62" s="1"/>
      <c r="G62" s="1"/>
      <c r="H62" s="1"/>
      <c r="I62" s="1"/>
      <c r="J62" s="1"/>
      <c r="K62" s="1"/>
    </row>
    <row r="63" spans="4:11" ht="18" customHeight="1">
      <c r="D63" s="220"/>
      <c r="E63" s="221"/>
      <c r="F63" s="59"/>
      <c r="G63" s="73"/>
      <c r="H63" s="60"/>
      <c r="I63" s="75"/>
      <c r="J63" s="127"/>
      <c r="K63" s="40"/>
    </row>
    <row r="64" spans="4:11" ht="18" customHeight="1">
      <c r="D64" s="220"/>
      <c r="E64" s="221"/>
      <c r="F64" s="59"/>
      <c r="G64" s="73"/>
      <c r="H64" s="60"/>
      <c r="I64" s="75"/>
      <c r="J64" s="127"/>
      <c r="K64" s="40"/>
    </row>
    <row r="65" spans="4:11" ht="18" customHeight="1">
      <c r="D65" s="220"/>
      <c r="E65" s="221"/>
      <c r="F65" s="59"/>
      <c r="G65" s="73"/>
      <c r="H65" s="60"/>
      <c r="J65" s="127"/>
      <c r="K65" s="40"/>
    </row>
    <row r="66" spans="4:11" ht="18" customHeight="1">
      <c r="D66" s="220"/>
      <c r="E66" s="221"/>
      <c r="F66" s="59"/>
      <c r="G66" s="73"/>
      <c r="H66" s="60"/>
      <c r="J66" s="127"/>
      <c r="K66" s="40"/>
    </row>
    <row r="67" spans="4:11" ht="18" customHeight="1">
      <c r="D67" s="220"/>
      <c r="E67" s="221"/>
      <c r="F67" s="59"/>
      <c r="G67" s="73"/>
      <c r="H67" s="60"/>
      <c r="I67" s="75"/>
      <c r="J67" s="127"/>
      <c r="K67" s="40"/>
    </row>
    <row r="68" spans="4:11" ht="18" customHeight="1">
      <c r="D68" s="220"/>
      <c r="E68" s="221"/>
      <c r="F68" s="59"/>
      <c r="G68" s="73"/>
      <c r="H68" s="60"/>
      <c r="I68" s="75"/>
      <c r="J68" s="127"/>
      <c r="K68" s="40"/>
    </row>
    <row r="69" spans="4:11" ht="18" customHeight="1">
      <c r="D69" s="220"/>
      <c r="E69" s="221"/>
      <c r="F69" s="59"/>
      <c r="G69" s="73"/>
      <c r="H69" s="60"/>
      <c r="I69" s="75"/>
      <c r="J69" s="127"/>
      <c r="K69" s="40"/>
    </row>
    <row r="70" spans="4:11" ht="18" customHeight="1">
      <c r="D70" s="220"/>
      <c r="E70" s="221"/>
      <c r="F70" s="59"/>
      <c r="G70" s="73"/>
      <c r="H70" s="60"/>
      <c r="I70" s="75"/>
      <c r="J70" s="127"/>
      <c r="K70" s="40"/>
    </row>
    <row r="71" spans="4:11" ht="18" customHeight="1">
      <c r="D71" s="220"/>
      <c r="E71" s="221"/>
      <c r="F71" s="59"/>
      <c r="G71" s="73"/>
      <c r="H71" s="60"/>
      <c r="I71" s="75"/>
      <c r="J71" s="127"/>
      <c r="K71" s="40"/>
    </row>
    <row r="72" spans="4:11" ht="18" customHeight="1">
      <c r="D72" s="220"/>
      <c r="E72" s="221"/>
      <c r="F72" s="59"/>
      <c r="G72" s="73"/>
      <c r="H72" s="60"/>
      <c r="I72" s="75"/>
      <c r="J72" s="127"/>
      <c r="K72" s="40"/>
    </row>
    <row r="73" spans="4:11" ht="18" customHeight="1">
      <c r="D73" s="220"/>
      <c r="E73" s="221"/>
      <c r="F73" s="59"/>
      <c r="G73" s="73"/>
      <c r="H73" s="60"/>
      <c r="I73" s="75"/>
      <c r="J73" s="127"/>
      <c r="K73" s="40"/>
    </row>
    <row r="74" spans="4:11" ht="18" customHeight="1">
      <c r="D74" s="220"/>
      <c r="E74" s="221"/>
      <c r="F74" s="59"/>
      <c r="G74" s="73"/>
      <c r="H74" s="60"/>
      <c r="I74" s="75"/>
      <c r="J74" s="127"/>
      <c r="K74" s="40"/>
    </row>
    <row r="75" spans="4:11" ht="18" customHeight="1">
      <c r="D75" s="220"/>
      <c r="E75" s="221"/>
      <c r="F75" s="59"/>
      <c r="G75" s="73"/>
      <c r="H75" s="60"/>
      <c r="I75" s="75"/>
      <c r="J75" s="127"/>
      <c r="K75" s="40"/>
    </row>
    <row r="76" spans="4:11" ht="18" customHeight="1">
      <c r="D76" s="220"/>
      <c r="E76" s="221"/>
      <c r="F76" s="59"/>
      <c r="G76" s="73"/>
      <c r="H76" s="60"/>
      <c r="I76" s="75"/>
      <c r="J76" s="127"/>
      <c r="K76" s="40"/>
    </row>
    <row r="77" spans="4:11" ht="18" customHeight="1">
      <c r="D77" s="220"/>
      <c r="E77" s="221"/>
      <c r="F77" s="59"/>
      <c r="G77" s="73"/>
      <c r="H77" s="60"/>
      <c r="I77" s="75"/>
      <c r="J77" s="127"/>
      <c r="K77" s="40"/>
    </row>
    <row r="78" spans="4:11" ht="18" customHeight="1">
      <c r="D78" s="220"/>
      <c r="E78" s="221"/>
      <c r="F78" s="59"/>
      <c r="G78" s="73"/>
      <c r="H78" s="60"/>
      <c r="I78" s="75"/>
      <c r="J78" s="127"/>
      <c r="K78" s="40"/>
    </row>
    <row r="79" spans="4:11" ht="18" customHeight="1">
      <c r="F79" s="59"/>
      <c r="G79" s="73"/>
      <c r="H79" s="60"/>
      <c r="I79" s="75"/>
      <c r="J79" s="127"/>
      <c r="K79" s="40"/>
    </row>
    <row r="80" spans="4:11" ht="18" customHeight="1">
      <c r="F80" s="59"/>
      <c r="G80" s="73"/>
      <c r="H80" s="60"/>
      <c r="I80" s="75"/>
      <c r="J80" s="127"/>
      <c r="K80" s="40"/>
    </row>
    <row r="81" spans="6:11" ht="18" customHeight="1">
      <c r="F81" s="59"/>
      <c r="G81" s="73"/>
      <c r="H81" s="60"/>
      <c r="I81" s="75"/>
      <c r="J81" s="127"/>
      <c r="K81" s="40"/>
    </row>
    <row r="82" spans="6:11" ht="18" customHeight="1">
      <c r="F82" s="59"/>
      <c r="G82" s="73"/>
      <c r="H82" s="60"/>
      <c r="I82" s="75"/>
      <c r="J82" s="127"/>
      <c r="K82" s="40"/>
    </row>
    <row r="83" spans="6:11" ht="18" customHeight="1">
      <c r="F83" s="59"/>
      <c r="G83" s="73"/>
      <c r="H83" s="60"/>
      <c r="I83" s="75"/>
      <c r="J83" s="127"/>
      <c r="K83" s="40"/>
    </row>
    <row r="84" spans="6:11" ht="18" customHeight="1">
      <c r="F84" s="59"/>
      <c r="G84" s="73"/>
      <c r="H84" s="60"/>
      <c r="I84" s="75"/>
      <c r="J84" s="127"/>
      <c r="K84" s="40"/>
    </row>
    <row r="85" spans="6:11" ht="18" customHeight="1">
      <c r="F85" s="59"/>
      <c r="G85" s="73"/>
      <c r="H85" s="60"/>
      <c r="I85" s="75"/>
      <c r="J85" s="127"/>
      <c r="K85" s="40"/>
    </row>
    <row r="86" spans="6:11" ht="18" customHeight="1">
      <c r="F86" s="59"/>
      <c r="G86" s="73"/>
      <c r="H86" s="60"/>
      <c r="I86" s="75"/>
      <c r="J86" s="127"/>
      <c r="K86" s="40"/>
    </row>
    <row r="87" spans="6:11" ht="18" customHeight="1">
      <c r="F87" s="59"/>
      <c r="G87" s="73"/>
      <c r="H87" s="60"/>
      <c r="I87" s="75"/>
      <c r="J87" s="127"/>
      <c r="K87" s="40"/>
    </row>
    <row r="88" spans="6:11" ht="18" customHeight="1">
      <c r="F88" s="59"/>
      <c r="G88" s="73"/>
      <c r="H88" s="60"/>
      <c r="I88" s="75"/>
      <c r="J88" s="127"/>
      <c r="K88" s="40"/>
    </row>
    <row r="89" spans="6:11" ht="18" customHeight="1">
      <c r="F89" s="59"/>
      <c r="G89" s="73"/>
      <c r="H89" s="60"/>
      <c r="I89" s="75"/>
      <c r="J89" s="127"/>
      <c r="K89" s="40"/>
    </row>
    <row r="90" spans="6:11" ht="18" customHeight="1">
      <c r="F90" s="59"/>
      <c r="G90" s="73"/>
      <c r="H90" s="60"/>
      <c r="I90" s="75"/>
      <c r="J90" s="127"/>
      <c r="K90" s="40"/>
    </row>
    <row r="91" spans="6:11" ht="18" customHeight="1">
      <c r="F91" s="59"/>
      <c r="G91" s="73"/>
      <c r="H91" s="60"/>
      <c r="I91" s="75"/>
      <c r="J91" s="127"/>
      <c r="K91" s="40"/>
    </row>
    <row r="92" spans="6:11" ht="18" customHeight="1">
      <c r="F92" s="59"/>
      <c r="G92" s="73"/>
      <c r="H92" s="60"/>
      <c r="I92" s="75"/>
      <c r="J92" s="127"/>
      <c r="K92" s="40"/>
    </row>
    <row r="93" spans="6:11" ht="18" customHeight="1">
      <c r="F93" s="59"/>
      <c r="G93" s="73"/>
      <c r="H93" s="60"/>
      <c r="I93" s="75"/>
      <c r="J93" s="127"/>
      <c r="K93" s="40"/>
    </row>
    <row r="94" spans="6:11" ht="18" customHeight="1">
      <c r="F94" s="59"/>
      <c r="G94" s="73"/>
      <c r="H94" s="60"/>
      <c r="I94" s="75"/>
      <c r="J94" s="127"/>
      <c r="K94" s="40"/>
    </row>
    <row r="95" spans="6:11" ht="18" customHeight="1">
      <c r="F95" s="59"/>
      <c r="G95" s="73"/>
      <c r="H95" s="60"/>
      <c r="I95" s="75"/>
      <c r="J95" s="127"/>
      <c r="K95" s="40"/>
    </row>
    <row r="96" spans="6:11" ht="18" customHeight="1">
      <c r="F96" s="59"/>
      <c r="G96" s="73"/>
      <c r="H96" s="60"/>
      <c r="I96" s="75"/>
      <c r="J96" s="127"/>
      <c r="K96" s="40"/>
    </row>
    <row r="97" spans="6:11" ht="18" customHeight="1">
      <c r="F97" s="59"/>
      <c r="G97" s="73"/>
      <c r="H97" s="60"/>
      <c r="I97" s="75"/>
      <c r="J97" s="127"/>
      <c r="K97" s="40"/>
    </row>
    <row r="98" spans="6:11" ht="18" customHeight="1">
      <c r="F98" s="59"/>
      <c r="G98" s="73"/>
      <c r="H98" s="60"/>
      <c r="I98" s="75"/>
      <c r="J98" s="127"/>
      <c r="K98" s="40"/>
    </row>
    <row r="99" spans="6:11" ht="18" customHeight="1">
      <c r="F99" s="59"/>
      <c r="G99" s="73"/>
      <c r="H99" s="60"/>
      <c r="I99" s="75"/>
      <c r="J99" s="127"/>
      <c r="K99" s="40"/>
    </row>
    <row r="100" spans="6:11" ht="18" customHeight="1">
      <c r="F100" s="59"/>
      <c r="G100" s="73"/>
      <c r="H100" s="60"/>
      <c r="I100" s="75"/>
      <c r="J100" s="127"/>
      <c r="K100" s="40"/>
    </row>
    <row r="101" spans="6:11" ht="18" customHeight="1">
      <c r="F101" s="59"/>
      <c r="G101" s="73"/>
      <c r="H101" s="60"/>
      <c r="I101" s="75"/>
      <c r="J101" s="127"/>
      <c r="K101" s="40"/>
    </row>
    <row r="102" spans="6:11" ht="18" customHeight="1">
      <c r="F102" s="59"/>
      <c r="G102" s="73"/>
      <c r="H102" s="60"/>
      <c r="I102" s="75"/>
      <c r="J102" s="127"/>
      <c r="K102" s="40"/>
    </row>
    <row r="103" spans="6:11" ht="18" customHeight="1">
      <c r="F103" s="59"/>
      <c r="G103" s="73"/>
      <c r="H103" s="60"/>
      <c r="I103" s="75"/>
      <c r="J103" s="127"/>
      <c r="K103" s="40"/>
    </row>
    <row r="104" spans="6:11" ht="18" customHeight="1">
      <c r="F104" s="59"/>
      <c r="G104" s="73"/>
      <c r="H104" s="60"/>
      <c r="I104" s="75"/>
      <c r="J104" s="127"/>
      <c r="K104" s="40"/>
    </row>
    <row r="105" spans="6:11" ht="18" customHeight="1">
      <c r="F105" s="59"/>
      <c r="G105" s="73"/>
      <c r="H105" s="60"/>
      <c r="I105" s="75"/>
      <c r="J105" s="127"/>
      <c r="K105" s="40"/>
    </row>
    <row r="106" spans="6:11" ht="18" customHeight="1">
      <c r="F106" s="59"/>
      <c r="G106" s="73"/>
      <c r="H106" s="60"/>
      <c r="I106" s="75"/>
      <c r="J106" s="127"/>
      <c r="K106" s="40"/>
    </row>
    <row r="107" spans="6:11" ht="18" customHeight="1">
      <c r="F107" s="59"/>
      <c r="G107" s="73"/>
      <c r="H107" s="60"/>
      <c r="I107" s="75"/>
      <c r="J107" s="127"/>
      <c r="K107" s="40"/>
    </row>
    <row r="108" spans="6:11" ht="18" customHeight="1">
      <c r="F108" s="59"/>
      <c r="G108" s="73"/>
      <c r="H108" s="60"/>
      <c r="I108" s="75"/>
      <c r="J108" s="127"/>
      <c r="K108" s="40"/>
    </row>
    <row r="109" spans="6:11" ht="18" customHeight="1">
      <c r="F109" s="59"/>
      <c r="G109" s="73"/>
      <c r="H109" s="60"/>
      <c r="I109" s="75"/>
      <c r="J109" s="127"/>
      <c r="K109" s="40"/>
    </row>
    <row r="110" spans="6:11" ht="18" customHeight="1">
      <c r="F110" s="59"/>
      <c r="G110" s="73"/>
      <c r="H110" s="60"/>
      <c r="I110" s="75"/>
      <c r="J110" s="127"/>
      <c r="K110" s="40"/>
    </row>
    <row r="111" spans="6:11" ht="18" customHeight="1">
      <c r="F111" s="59"/>
      <c r="G111" s="73"/>
      <c r="H111" s="60"/>
      <c r="I111" s="75"/>
      <c r="J111" s="127"/>
      <c r="K111" s="40"/>
    </row>
    <row r="112" spans="6:11" ht="18" customHeight="1">
      <c r="F112" s="59"/>
      <c r="G112" s="73"/>
      <c r="H112" s="60"/>
      <c r="I112" s="75"/>
      <c r="J112" s="127"/>
      <c r="K112" s="40"/>
    </row>
    <row r="113" spans="6:11" ht="18" customHeight="1">
      <c r="F113" s="59"/>
      <c r="G113" s="73"/>
      <c r="H113" s="60"/>
      <c r="I113" s="75"/>
      <c r="J113" s="127"/>
      <c r="K113" s="40"/>
    </row>
    <row r="114" spans="6:11" ht="18" customHeight="1">
      <c r="F114" s="59"/>
      <c r="G114" s="73"/>
      <c r="H114" s="60"/>
      <c r="I114" s="75"/>
      <c r="J114" s="127"/>
      <c r="K114" s="40"/>
    </row>
    <row r="115" spans="6:11" ht="18" customHeight="1">
      <c r="F115" s="59"/>
      <c r="G115" s="73"/>
      <c r="H115" s="60"/>
      <c r="I115" s="75"/>
      <c r="J115" s="127"/>
      <c r="K115" s="40"/>
    </row>
    <row r="116" spans="6:11" ht="18" customHeight="1">
      <c r="F116" s="59"/>
      <c r="G116" s="73"/>
      <c r="H116" s="60"/>
      <c r="I116" s="75"/>
      <c r="J116" s="127"/>
      <c r="K116" s="40"/>
    </row>
    <row r="117" spans="6:11" ht="18" customHeight="1">
      <c r="F117" s="59"/>
      <c r="G117" s="73"/>
      <c r="H117" s="60"/>
      <c r="I117" s="75"/>
      <c r="J117" s="127"/>
      <c r="K117" s="40"/>
    </row>
    <row r="118" spans="6:11" ht="18" customHeight="1">
      <c r="F118" s="59"/>
      <c r="G118" s="73"/>
      <c r="H118" s="60"/>
      <c r="I118" s="75"/>
      <c r="J118" s="127"/>
      <c r="K118" s="40"/>
    </row>
    <row r="119" spans="6:11" ht="18" customHeight="1">
      <c r="F119" s="59"/>
      <c r="G119" s="73"/>
      <c r="H119" s="60"/>
      <c r="I119" s="75"/>
      <c r="J119" s="127"/>
      <c r="K119" s="40"/>
    </row>
    <row r="120" spans="6:11" ht="18" customHeight="1">
      <c r="F120" s="59"/>
      <c r="G120" s="73"/>
      <c r="H120" s="60"/>
      <c r="I120" s="75"/>
      <c r="J120" s="127"/>
      <c r="K120" s="40"/>
    </row>
    <row r="121" spans="6:11" ht="18" customHeight="1">
      <c r="F121" s="59"/>
      <c r="G121" s="73"/>
      <c r="H121" s="60"/>
      <c r="I121" s="75"/>
      <c r="J121" s="127"/>
      <c r="K121" s="40"/>
    </row>
    <row r="122" spans="6:11" ht="18" customHeight="1">
      <c r="F122" s="59"/>
      <c r="G122" s="73"/>
      <c r="H122" s="60"/>
      <c r="I122" s="75"/>
      <c r="J122" s="127"/>
      <c r="K122" s="40"/>
    </row>
    <row r="123" spans="6:11" ht="18" customHeight="1">
      <c r="F123" s="59"/>
      <c r="G123" s="73"/>
      <c r="H123" s="60"/>
      <c r="I123" s="75"/>
      <c r="J123" s="127"/>
      <c r="K123" s="40"/>
    </row>
    <row r="124" spans="6:11" ht="18" customHeight="1">
      <c r="F124" s="59"/>
      <c r="G124" s="73"/>
      <c r="H124" s="60"/>
      <c r="I124" s="75"/>
      <c r="J124" s="127"/>
      <c r="K124" s="40"/>
    </row>
    <row r="125" spans="6:11" ht="18" customHeight="1">
      <c r="F125" s="59"/>
      <c r="G125" s="73"/>
      <c r="H125" s="60"/>
      <c r="I125" s="75"/>
      <c r="J125" s="127"/>
      <c r="K125" s="40"/>
    </row>
    <row r="126" spans="6:11" ht="18" customHeight="1">
      <c r="F126" s="59"/>
      <c r="G126" s="73"/>
      <c r="H126" s="60"/>
      <c r="I126" s="75"/>
      <c r="J126" s="127"/>
      <c r="K126" s="40"/>
    </row>
    <row r="127" spans="6:11" ht="18" customHeight="1">
      <c r="F127" s="59"/>
      <c r="G127" s="73"/>
      <c r="H127" s="60"/>
      <c r="I127" s="75"/>
      <c r="J127" s="127"/>
      <c r="K127" s="40"/>
    </row>
    <row r="128" spans="6:11" ht="18" customHeight="1">
      <c r="F128" s="59"/>
      <c r="G128" s="73"/>
      <c r="H128" s="60"/>
      <c r="I128" s="75"/>
      <c r="J128" s="127"/>
      <c r="K128" s="40"/>
    </row>
    <row r="129" spans="6:11" ht="18" customHeight="1">
      <c r="F129" s="59"/>
      <c r="G129" s="73"/>
      <c r="H129" s="60"/>
      <c r="I129" s="75"/>
      <c r="J129" s="127"/>
      <c r="K129" s="40"/>
    </row>
    <row r="130" spans="6:11" ht="18" customHeight="1">
      <c r="F130" s="59"/>
      <c r="G130" s="73"/>
      <c r="H130" s="60"/>
      <c r="I130" s="75"/>
      <c r="J130" s="127"/>
      <c r="K130" s="40"/>
    </row>
    <row r="131" spans="6:11" ht="18" customHeight="1">
      <c r="F131" s="59"/>
      <c r="G131" s="73"/>
      <c r="H131" s="60"/>
      <c r="I131" s="75"/>
      <c r="J131" s="127"/>
      <c r="K131" s="40"/>
    </row>
    <row r="132" spans="6:11" ht="18" customHeight="1">
      <c r="F132" s="59"/>
      <c r="G132" s="73"/>
      <c r="H132" s="60"/>
      <c r="I132" s="75"/>
      <c r="J132" s="127"/>
      <c r="K132" s="40"/>
    </row>
    <row r="133" spans="6:11" ht="18" customHeight="1">
      <c r="F133" s="59"/>
      <c r="G133" s="73"/>
      <c r="H133" s="60"/>
      <c r="I133" s="75"/>
      <c r="J133" s="127"/>
      <c r="K133" s="40"/>
    </row>
    <row r="134" spans="6:11" ht="18" customHeight="1">
      <c r="F134" s="59"/>
      <c r="G134" s="73"/>
      <c r="H134" s="60"/>
      <c r="I134" s="75"/>
      <c r="J134" s="127"/>
      <c r="K134" s="40"/>
    </row>
    <row r="135" spans="6:11" ht="18" customHeight="1">
      <c r="F135" s="59"/>
      <c r="G135" s="73"/>
      <c r="H135" s="60"/>
      <c r="I135" s="75"/>
      <c r="J135" s="127"/>
      <c r="K135" s="40"/>
    </row>
    <row r="136" spans="6:11" ht="18" customHeight="1">
      <c r="F136" s="59"/>
      <c r="G136" s="73"/>
      <c r="H136" s="60"/>
      <c r="I136" s="75"/>
      <c r="J136" s="127"/>
      <c r="K136" s="40"/>
    </row>
    <row r="137" spans="6:11" ht="18" customHeight="1">
      <c r="F137" s="59"/>
      <c r="G137" s="73"/>
      <c r="H137" s="60"/>
      <c r="I137" s="75"/>
      <c r="J137" s="127"/>
      <c r="K137" s="40"/>
    </row>
    <row r="138" spans="6:11" ht="18" customHeight="1">
      <c r="F138" s="59"/>
      <c r="G138" s="73"/>
      <c r="H138" s="60"/>
      <c r="I138" s="75"/>
      <c r="J138" s="127"/>
      <c r="K138" s="40"/>
    </row>
    <row r="139" spans="6:11" ht="18" customHeight="1">
      <c r="F139" s="59"/>
      <c r="G139" s="73"/>
      <c r="H139" s="60"/>
      <c r="I139" s="75"/>
      <c r="J139" s="127"/>
      <c r="K139" s="40"/>
    </row>
    <row r="140" spans="6:11" ht="18" customHeight="1">
      <c r="F140" s="59"/>
      <c r="G140" s="73"/>
      <c r="H140" s="60"/>
      <c r="I140" s="75"/>
      <c r="J140" s="127"/>
      <c r="K140" s="40"/>
    </row>
    <row r="141" spans="6:11" ht="18" customHeight="1">
      <c r="F141" s="59"/>
      <c r="G141" s="73"/>
      <c r="H141" s="60"/>
      <c r="I141" s="75"/>
      <c r="J141" s="127"/>
      <c r="K141" s="40"/>
    </row>
    <row r="142" spans="6:11" ht="18" customHeight="1">
      <c r="F142" s="59"/>
      <c r="G142" s="73"/>
      <c r="H142" s="60"/>
      <c r="I142" s="75"/>
      <c r="J142" s="127"/>
      <c r="K142" s="40"/>
    </row>
    <row r="143" spans="6:11" ht="18" customHeight="1">
      <c r="F143" s="59"/>
      <c r="G143" s="73"/>
      <c r="H143" s="60"/>
      <c r="I143" s="75"/>
      <c r="J143" s="127"/>
      <c r="K143" s="40"/>
    </row>
    <row r="144" spans="6:11" ht="18" customHeight="1">
      <c r="F144" s="59"/>
      <c r="G144" s="73"/>
      <c r="H144" s="60"/>
      <c r="I144" s="75"/>
      <c r="J144" s="127"/>
      <c r="K144" s="40"/>
    </row>
    <row r="145" spans="6:11" ht="18" customHeight="1">
      <c r="F145" s="59"/>
      <c r="G145" s="73"/>
      <c r="H145" s="60"/>
      <c r="I145" s="75"/>
      <c r="J145" s="127"/>
      <c r="K145" s="40"/>
    </row>
    <row r="146" spans="6:11" ht="18" customHeight="1">
      <c r="F146" s="59"/>
      <c r="G146" s="73"/>
      <c r="H146" s="60"/>
      <c r="I146" s="75"/>
      <c r="J146" s="127"/>
      <c r="K146" s="40"/>
    </row>
    <row r="147" spans="6:11" ht="18" customHeight="1">
      <c r="F147" s="59"/>
      <c r="G147" s="73"/>
      <c r="H147" s="60"/>
      <c r="I147" s="75"/>
      <c r="J147" s="127"/>
      <c r="K147" s="40"/>
    </row>
    <row r="148" spans="6:11" ht="18" customHeight="1">
      <c r="F148" s="59"/>
      <c r="G148" s="73"/>
      <c r="H148" s="60"/>
      <c r="I148" s="75"/>
      <c r="J148" s="127"/>
      <c r="K148" s="40"/>
    </row>
    <row r="149" spans="6:11" ht="18" customHeight="1">
      <c r="F149" s="59"/>
      <c r="G149" s="73"/>
      <c r="H149" s="60"/>
      <c r="I149" s="75"/>
      <c r="J149" s="127"/>
      <c r="K149" s="40"/>
    </row>
    <row r="150" spans="6:11" ht="18" customHeight="1">
      <c r="F150" s="59"/>
      <c r="G150" s="73"/>
      <c r="H150" s="60"/>
      <c r="I150" s="75"/>
      <c r="J150" s="127"/>
      <c r="K150" s="40"/>
    </row>
    <row r="151" spans="6:11" ht="18" customHeight="1">
      <c r="F151" s="59"/>
      <c r="G151" s="73"/>
      <c r="H151" s="60"/>
      <c r="I151" s="75"/>
      <c r="J151" s="127"/>
      <c r="K151" s="40"/>
    </row>
    <row r="152" spans="6:11" ht="18" customHeight="1">
      <c r="F152" s="59"/>
      <c r="G152" s="73"/>
      <c r="H152" s="60"/>
      <c r="I152" s="75"/>
      <c r="J152" s="127"/>
      <c r="K152" s="40"/>
    </row>
    <row r="153" spans="6:11" ht="18" customHeight="1">
      <c r="F153" s="59"/>
      <c r="G153" s="73"/>
      <c r="H153" s="60"/>
      <c r="I153" s="75"/>
      <c r="J153" s="127"/>
      <c r="K153" s="40"/>
    </row>
    <row r="154" spans="6:11" ht="18" customHeight="1">
      <c r="F154" s="59"/>
      <c r="G154" s="73"/>
      <c r="H154" s="60"/>
      <c r="I154" s="75"/>
      <c r="J154" s="127"/>
      <c r="K154" s="40"/>
    </row>
    <row r="155" spans="6:11" ht="18" customHeight="1">
      <c r="F155" s="59"/>
      <c r="G155" s="73"/>
      <c r="H155" s="60"/>
      <c r="I155" s="75"/>
      <c r="J155" s="127"/>
      <c r="K155" s="40"/>
    </row>
    <row r="156" spans="6:11" ht="18" customHeight="1">
      <c r="F156" s="59"/>
      <c r="G156" s="73"/>
      <c r="H156" s="60"/>
      <c r="I156" s="75"/>
      <c r="J156" s="127"/>
      <c r="K156" s="40"/>
    </row>
    <row r="157" spans="6:11" ht="18" customHeight="1">
      <c r="F157" s="59"/>
      <c r="G157" s="73"/>
      <c r="H157" s="60"/>
      <c r="I157" s="75"/>
      <c r="J157" s="127"/>
      <c r="K157" s="40"/>
    </row>
    <row r="158" spans="6:11" ht="18" customHeight="1">
      <c r="F158" s="59"/>
      <c r="G158" s="73"/>
      <c r="H158" s="60"/>
      <c r="I158" s="75"/>
      <c r="J158" s="127"/>
      <c r="K158" s="40"/>
    </row>
    <row r="159" spans="6:11" ht="18" customHeight="1">
      <c r="F159" s="59"/>
      <c r="G159" s="73"/>
      <c r="H159" s="60"/>
      <c r="I159" s="75"/>
      <c r="J159" s="127"/>
      <c r="K159" s="40"/>
    </row>
    <row r="160" spans="6:11" ht="18" customHeight="1">
      <c r="F160" s="59"/>
      <c r="G160" s="73"/>
      <c r="H160" s="60"/>
      <c r="I160" s="75"/>
      <c r="J160" s="127"/>
      <c r="K160" s="40"/>
    </row>
    <row r="161" spans="6:11" ht="18" customHeight="1">
      <c r="F161" s="59"/>
      <c r="G161" s="73"/>
      <c r="H161" s="60"/>
      <c r="I161" s="75"/>
      <c r="J161" s="127"/>
      <c r="K161" s="40"/>
    </row>
    <row r="162" spans="6:11" ht="18" customHeight="1">
      <c r="F162" s="59"/>
      <c r="G162" s="73"/>
      <c r="H162" s="60"/>
      <c r="I162" s="75"/>
      <c r="J162" s="127"/>
      <c r="K162" s="40"/>
    </row>
    <row r="163" spans="6:11" ht="18" customHeight="1">
      <c r="F163" s="59"/>
      <c r="G163" s="73"/>
      <c r="H163" s="60"/>
      <c r="I163" s="75"/>
      <c r="J163" s="127"/>
      <c r="K163" s="40"/>
    </row>
    <row r="164" spans="6:11" ht="18" customHeight="1">
      <c r="F164" s="59"/>
      <c r="G164" s="73"/>
      <c r="H164" s="60"/>
      <c r="I164" s="75"/>
      <c r="J164" s="127"/>
      <c r="K164" s="40"/>
    </row>
    <row r="165" spans="6:11" ht="18" customHeight="1">
      <c r="F165" s="59"/>
      <c r="G165" s="73"/>
      <c r="H165" s="60"/>
      <c r="I165" s="75"/>
      <c r="J165" s="127"/>
      <c r="K165" s="40"/>
    </row>
    <row r="166" spans="6:11" ht="18" customHeight="1">
      <c r="F166" s="59"/>
      <c r="G166" s="73"/>
      <c r="H166" s="60"/>
      <c r="I166" s="75"/>
      <c r="J166" s="127"/>
      <c r="K166" s="40"/>
    </row>
    <row r="167" spans="6:11" ht="18" customHeight="1">
      <c r="F167" s="59"/>
      <c r="G167" s="73"/>
      <c r="H167" s="60"/>
      <c r="I167" s="75"/>
      <c r="J167" s="127"/>
      <c r="K167" s="40"/>
    </row>
    <row r="168" spans="6:11" ht="18" customHeight="1">
      <c r="F168" s="59"/>
      <c r="G168" s="73"/>
      <c r="H168" s="60"/>
      <c r="I168" s="75"/>
      <c r="J168" s="127"/>
      <c r="K168" s="40"/>
    </row>
    <row r="169" spans="6:11" ht="18" customHeight="1">
      <c r="F169" s="59"/>
      <c r="G169" s="73"/>
      <c r="H169" s="60"/>
      <c r="I169" s="75"/>
      <c r="J169" s="127"/>
      <c r="K169" s="40"/>
    </row>
    <row r="170" spans="6:11" ht="18" customHeight="1">
      <c r="F170" s="59"/>
      <c r="G170" s="73"/>
      <c r="H170" s="60"/>
      <c r="I170" s="75"/>
      <c r="J170" s="127"/>
      <c r="K170" s="40"/>
    </row>
    <row r="171" spans="6:11" ht="18" customHeight="1">
      <c r="F171" s="59"/>
      <c r="G171" s="73"/>
      <c r="H171" s="60"/>
      <c r="I171" s="75"/>
      <c r="J171" s="127"/>
      <c r="K171" s="40"/>
    </row>
    <row r="172" spans="6:11" ht="18" customHeight="1">
      <c r="F172" s="59"/>
      <c r="G172" s="73"/>
      <c r="H172" s="60"/>
      <c r="I172" s="75"/>
      <c r="J172" s="127"/>
      <c r="K172" s="40"/>
    </row>
    <row r="173" spans="6:11" ht="18" customHeight="1">
      <c r="F173" s="59"/>
      <c r="G173" s="73"/>
      <c r="H173" s="60"/>
      <c r="I173" s="75"/>
      <c r="J173" s="127"/>
      <c r="K173" s="40"/>
    </row>
    <row r="174" spans="6:11" ht="18" customHeight="1">
      <c r="F174" s="59"/>
      <c r="G174" s="73"/>
      <c r="H174" s="60"/>
      <c r="I174" s="75"/>
      <c r="J174" s="127"/>
      <c r="K174" s="40"/>
    </row>
    <row r="175" spans="6:11" ht="18" customHeight="1">
      <c r="F175" s="59"/>
      <c r="G175" s="73"/>
      <c r="H175" s="60"/>
      <c r="I175" s="75"/>
      <c r="J175" s="127"/>
      <c r="K175" s="40"/>
    </row>
    <row r="176" spans="6:11" ht="18" customHeight="1">
      <c r="F176" s="59"/>
      <c r="G176" s="73"/>
      <c r="H176" s="60"/>
      <c r="I176" s="75"/>
      <c r="J176" s="127"/>
      <c r="K176" s="40"/>
    </row>
    <row r="177" spans="3:11" ht="18" customHeight="1">
      <c r="F177" s="59"/>
      <c r="G177" s="73"/>
      <c r="H177" s="60"/>
      <c r="I177" s="75"/>
      <c r="J177" s="127"/>
      <c r="K177" s="40"/>
    </row>
    <row r="178" spans="3:11" ht="18" customHeight="1">
      <c r="F178" s="59"/>
      <c r="G178" s="73"/>
      <c r="H178" s="60"/>
      <c r="I178" s="75"/>
      <c r="J178" s="127"/>
      <c r="K178" s="40"/>
    </row>
    <row r="179" spans="3:11" ht="18" customHeight="1">
      <c r="F179" s="59"/>
      <c r="G179" s="73"/>
      <c r="H179" s="60"/>
      <c r="I179" s="75"/>
      <c r="J179" s="127"/>
      <c r="K179" s="40"/>
    </row>
    <row r="180" spans="3:11" ht="18" customHeight="1">
      <c r="F180" s="59"/>
      <c r="G180" s="73"/>
      <c r="H180" s="60"/>
      <c r="I180" s="75"/>
      <c r="J180" s="127"/>
      <c r="K180" s="40"/>
    </row>
    <row r="181" spans="3:11" ht="18" customHeight="1">
      <c r="F181" s="59"/>
      <c r="G181" s="73"/>
      <c r="H181" s="60"/>
      <c r="I181" s="75"/>
      <c r="J181" s="127"/>
      <c r="K181" s="40"/>
    </row>
    <row r="182" spans="3:11" ht="18" customHeight="1">
      <c r="F182" s="59"/>
      <c r="G182" s="73"/>
      <c r="H182" s="60"/>
      <c r="I182" s="75"/>
      <c r="J182" s="127"/>
      <c r="K182" s="40"/>
    </row>
    <row r="183" spans="3:11" ht="18" customHeight="1">
      <c r="F183" s="59"/>
      <c r="G183" s="73"/>
      <c r="H183" s="60"/>
      <c r="I183" s="75"/>
      <c r="J183" s="127"/>
      <c r="K183" s="40"/>
    </row>
    <row r="184" spans="3:11" ht="18" customHeight="1">
      <c r="F184" s="59"/>
      <c r="G184" s="73"/>
      <c r="H184" s="60"/>
      <c r="I184" s="75"/>
      <c r="J184" s="127"/>
      <c r="K184" s="40"/>
    </row>
    <row r="185" spans="3:11" ht="18" customHeight="1">
      <c r="C185" s="132"/>
      <c r="F185" s="59"/>
      <c r="G185" s="73"/>
      <c r="H185" s="60"/>
      <c r="I185" s="75"/>
      <c r="J185" s="127"/>
      <c r="K185" s="40"/>
    </row>
    <row r="186" spans="3:11" ht="18" customHeight="1">
      <c r="C186" s="132"/>
      <c r="F186" s="59"/>
      <c r="G186" s="73"/>
      <c r="H186" s="60"/>
      <c r="I186" s="75"/>
      <c r="J186" s="127"/>
      <c r="K186" s="40"/>
    </row>
    <row r="187" spans="3:11" ht="18" customHeight="1">
      <c r="C187" s="132"/>
      <c r="F187" s="59"/>
      <c r="G187" s="73"/>
      <c r="H187" s="60"/>
      <c r="I187" s="75"/>
      <c r="J187" s="127"/>
      <c r="K187" s="40"/>
    </row>
    <row r="188" spans="3:11" ht="18" customHeight="1">
      <c r="C188" s="132"/>
      <c r="F188" s="59"/>
      <c r="G188" s="73"/>
      <c r="H188" s="60"/>
      <c r="I188" s="75"/>
      <c r="J188" s="127"/>
      <c r="K188" s="40"/>
    </row>
    <row r="189" spans="3:11" ht="18" customHeight="1">
      <c r="C189" s="132"/>
      <c r="F189" s="59"/>
      <c r="G189" s="73"/>
      <c r="H189" s="60"/>
      <c r="I189" s="75"/>
      <c r="J189" s="127"/>
      <c r="K189" s="40"/>
    </row>
    <row r="190" spans="3:11" ht="18" customHeight="1">
      <c r="C190" s="132"/>
      <c r="F190" s="59"/>
      <c r="G190" s="73"/>
      <c r="H190" s="60"/>
      <c r="I190" s="75"/>
      <c r="J190" s="127"/>
      <c r="K190" s="40"/>
    </row>
    <row r="191" spans="3:11" ht="18" customHeight="1">
      <c r="C191" s="132"/>
      <c r="F191" s="59"/>
      <c r="G191" s="73"/>
      <c r="H191" s="60"/>
      <c r="I191" s="75"/>
      <c r="J191" s="127"/>
      <c r="K191" s="40"/>
    </row>
    <row r="192" spans="3:11" ht="18" customHeight="1">
      <c r="C192" s="132"/>
      <c r="F192" s="59"/>
      <c r="G192" s="73"/>
      <c r="H192" s="60"/>
      <c r="I192" s="75"/>
      <c r="J192" s="127"/>
      <c r="K192" s="40"/>
    </row>
    <row r="193" spans="1:11" ht="18" customHeight="1">
      <c r="C193" s="132"/>
      <c r="F193" s="59"/>
      <c r="G193" s="73"/>
      <c r="H193" s="60"/>
      <c r="I193" s="75"/>
      <c r="J193" s="127"/>
      <c r="K193" s="40"/>
    </row>
    <row r="194" spans="1:11" ht="18" customHeight="1">
      <c r="C194" s="132"/>
      <c r="F194" s="59"/>
      <c r="G194" s="73"/>
      <c r="H194" s="60"/>
      <c r="I194" s="75"/>
      <c r="J194" s="127"/>
      <c r="K194" s="40"/>
    </row>
    <row r="195" spans="1:11" ht="18" customHeight="1">
      <c r="C195" s="132"/>
      <c r="F195" s="59"/>
      <c r="G195" s="73"/>
      <c r="H195" s="60"/>
      <c r="I195" s="75"/>
      <c r="J195" s="127"/>
      <c r="K195" s="40"/>
    </row>
    <row r="196" spans="1:11" ht="18" customHeight="1">
      <c r="C196" s="132"/>
      <c r="F196" s="59"/>
      <c r="G196" s="73"/>
      <c r="H196" s="60"/>
      <c r="I196" s="75"/>
      <c r="J196" s="127"/>
      <c r="K196" s="40"/>
    </row>
    <row r="197" spans="1:11" ht="18" customHeight="1">
      <c r="C197" s="132"/>
      <c r="F197" s="59"/>
      <c r="G197" s="73"/>
      <c r="H197" s="60"/>
      <c r="I197" s="75"/>
      <c r="J197" s="127"/>
      <c r="K197" s="40"/>
    </row>
    <row r="198" spans="1:11" ht="18" customHeight="1">
      <c r="C198" s="132"/>
      <c r="F198" s="59"/>
      <c r="G198" s="73"/>
      <c r="H198" s="60"/>
      <c r="I198" s="75"/>
      <c r="J198" s="127"/>
      <c r="K198" s="40"/>
    </row>
    <row r="199" spans="1:11" ht="18" customHeight="1">
      <c r="C199" s="132"/>
      <c r="F199" s="59"/>
      <c r="K199" s="40"/>
    </row>
    <row r="200" spans="1:11" s="40" customFormat="1" ht="18" customHeight="1">
      <c r="A200" s="1"/>
      <c r="B200" s="129"/>
      <c r="C200" s="132"/>
      <c r="D200" s="130"/>
      <c r="E200" s="60"/>
      <c r="F200" s="58"/>
      <c r="G200" s="59"/>
      <c r="H200" s="73"/>
      <c r="I200" s="60"/>
      <c r="J200" s="75"/>
      <c r="K200" s="127"/>
    </row>
    <row r="201" spans="1:11" s="40" customFormat="1" ht="18" customHeight="1">
      <c r="A201" s="1"/>
      <c r="B201" s="129"/>
      <c r="C201" s="132"/>
      <c r="D201" s="130"/>
      <c r="E201" s="60"/>
      <c r="F201" s="58"/>
      <c r="G201" s="59"/>
      <c r="H201" s="73"/>
      <c r="I201" s="60"/>
      <c r="J201" s="75"/>
      <c r="K201" s="127"/>
    </row>
    <row r="202" spans="1:11" s="40" customFormat="1" ht="18" customHeight="1">
      <c r="A202" s="1"/>
      <c r="B202" s="129"/>
      <c r="C202" s="132"/>
      <c r="D202" s="130"/>
      <c r="E202" s="60"/>
      <c r="F202" s="58"/>
      <c r="G202" s="59"/>
      <c r="H202" s="73"/>
      <c r="I202" s="60"/>
      <c r="J202" s="75"/>
      <c r="K202" s="127"/>
    </row>
    <row r="203" spans="1:11" s="40" customFormat="1" ht="18" customHeight="1">
      <c r="A203" s="1"/>
      <c r="B203" s="129"/>
      <c r="C203" s="132"/>
      <c r="D203" s="130"/>
      <c r="E203" s="60"/>
      <c r="F203" s="58"/>
      <c r="G203" s="59"/>
      <c r="H203" s="73"/>
      <c r="I203" s="60"/>
      <c r="J203" s="75"/>
      <c r="K203" s="127"/>
    </row>
    <row r="204" spans="1:11" s="40" customFormat="1" ht="18" customHeight="1">
      <c r="A204" s="1"/>
      <c r="B204" s="129"/>
      <c r="C204" s="132"/>
      <c r="D204" s="130"/>
      <c r="E204" s="60"/>
      <c r="F204" s="58"/>
      <c r="G204" s="59"/>
      <c r="H204" s="73"/>
      <c r="I204" s="60"/>
      <c r="J204" s="75"/>
      <c r="K204" s="127"/>
    </row>
    <row r="205" spans="1:11" s="40" customFormat="1" ht="18" customHeight="1">
      <c r="A205" s="1"/>
      <c r="B205" s="129"/>
      <c r="C205" s="132"/>
      <c r="D205" s="130"/>
      <c r="E205" s="60"/>
      <c r="F205" s="58"/>
      <c r="G205" s="59"/>
      <c r="H205" s="73"/>
      <c r="I205" s="60"/>
      <c r="J205" s="75"/>
      <c r="K205" s="127"/>
    </row>
    <row r="206" spans="1:11" s="40" customFormat="1" ht="18" customHeight="1">
      <c r="A206" s="1"/>
      <c r="B206" s="129"/>
      <c r="C206" s="132"/>
      <c r="D206" s="130"/>
      <c r="E206" s="60"/>
      <c r="F206" s="58"/>
      <c r="G206" s="59"/>
      <c r="H206" s="73"/>
      <c r="I206" s="60"/>
      <c r="J206" s="75"/>
      <c r="K206" s="127"/>
    </row>
    <row r="207" spans="1:11" s="40" customFormat="1" ht="18" customHeight="1">
      <c r="A207" s="1"/>
      <c r="B207" s="129"/>
      <c r="C207" s="132"/>
      <c r="D207" s="130"/>
      <c r="E207" s="60"/>
      <c r="F207" s="58"/>
      <c r="G207" s="59"/>
      <c r="H207" s="73"/>
      <c r="I207" s="60"/>
      <c r="J207" s="75"/>
      <c r="K207" s="127"/>
    </row>
    <row r="208" spans="1:11" s="40" customFormat="1" ht="18" customHeight="1">
      <c r="A208" s="1"/>
      <c r="B208" s="129"/>
      <c r="C208" s="132"/>
      <c r="D208" s="130"/>
      <c r="E208" s="60"/>
      <c r="F208" s="58"/>
      <c r="G208" s="59"/>
      <c r="H208" s="73"/>
      <c r="I208" s="60"/>
      <c r="J208" s="75"/>
      <c r="K208" s="127"/>
    </row>
    <row r="209" spans="1:11" s="40" customFormat="1" ht="18" customHeight="1">
      <c r="A209" s="1"/>
      <c r="B209" s="129"/>
      <c r="C209" s="132"/>
      <c r="D209" s="130"/>
      <c r="E209" s="60"/>
      <c r="F209" s="58"/>
      <c r="G209" s="59"/>
      <c r="H209" s="73"/>
      <c r="I209" s="60"/>
      <c r="J209" s="75"/>
      <c r="K209" s="127"/>
    </row>
    <row r="210" spans="1:11" s="40" customFormat="1" ht="18" customHeight="1">
      <c r="A210" s="1"/>
      <c r="B210" s="129"/>
      <c r="C210" s="132"/>
      <c r="D210" s="130"/>
      <c r="E210" s="60"/>
      <c r="F210" s="58"/>
      <c r="G210" s="59"/>
      <c r="H210" s="73"/>
      <c r="I210" s="60"/>
      <c r="J210" s="75"/>
      <c r="K210" s="127"/>
    </row>
    <row r="211" spans="1:11" s="40" customFormat="1" ht="18" customHeight="1">
      <c r="A211" s="1"/>
      <c r="B211" s="129"/>
      <c r="C211" s="132"/>
      <c r="D211" s="130"/>
      <c r="E211" s="60"/>
      <c r="F211" s="58"/>
      <c r="G211" s="59"/>
      <c r="H211" s="73"/>
      <c r="I211" s="60"/>
      <c r="J211" s="75"/>
      <c r="K211" s="127"/>
    </row>
    <row r="212" spans="1:11" s="40" customFormat="1" ht="18" customHeight="1">
      <c r="A212" s="1"/>
      <c r="B212" s="129"/>
      <c r="C212" s="132"/>
      <c r="D212" s="130"/>
      <c r="E212" s="60"/>
      <c r="F212" s="58"/>
      <c r="G212" s="59"/>
      <c r="H212" s="73"/>
      <c r="I212" s="60"/>
      <c r="J212" s="75"/>
      <c r="K212" s="127"/>
    </row>
    <row r="213" spans="1:11" s="40" customFormat="1" ht="18" customHeight="1">
      <c r="A213" s="1"/>
      <c r="B213" s="129"/>
      <c r="C213" s="132"/>
      <c r="D213" s="130"/>
      <c r="E213" s="60"/>
      <c r="F213" s="58"/>
      <c r="G213" s="59"/>
      <c r="H213" s="73"/>
      <c r="I213" s="60"/>
      <c r="J213" s="75"/>
      <c r="K213" s="127"/>
    </row>
    <row r="214" spans="1:11" s="40" customFormat="1" ht="18" customHeight="1">
      <c r="A214" s="1"/>
      <c r="B214" s="129"/>
      <c r="C214" s="132"/>
      <c r="D214" s="130"/>
      <c r="E214" s="60"/>
      <c r="F214" s="58"/>
      <c r="G214" s="59"/>
      <c r="H214" s="73"/>
      <c r="I214" s="60"/>
      <c r="J214" s="75"/>
      <c r="K214" s="127"/>
    </row>
    <row r="215" spans="1:11" s="40" customFormat="1" ht="18" customHeight="1">
      <c r="A215" s="1"/>
      <c r="B215" s="129"/>
      <c r="C215" s="132"/>
      <c r="D215" s="130"/>
      <c r="E215" s="60"/>
      <c r="F215" s="58"/>
      <c r="G215" s="59"/>
      <c r="H215" s="73"/>
      <c r="I215" s="60"/>
      <c r="J215" s="75"/>
      <c r="K215" s="127"/>
    </row>
    <row r="216" spans="1:11" s="40" customFormat="1" ht="18" customHeight="1">
      <c r="A216" s="1"/>
      <c r="B216" s="129"/>
      <c r="C216" s="132"/>
      <c r="D216" s="130"/>
      <c r="E216" s="60"/>
      <c r="F216" s="58"/>
      <c r="G216" s="59"/>
      <c r="H216" s="73"/>
      <c r="I216" s="60"/>
      <c r="J216" s="75"/>
      <c r="K216" s="127"/>
    </row>
    <row r="217" spans="1:11" s="40" customFormat="1" ht="18" customHeight="1">
      <c r="A217" s="1"/>
      <c r="B217" s="129"/>
      <c r="C217" s="132"/>
      <c r="D217" s="130"/>
      <c r="E217" s="60"/>
      <c r="F217" s="58"/>
      <c r="G217" s="59"/>
      <c r="H217" s="73"/>
      <c r="I217" s="60"/>
      <c r="J217" s="75"/>
      <c r="K217" s="127"/>
    </row>
    <row r="218" spans="1:11" s="40" customFormat="1" ht="18" customHeight="1">
      <c r="A218" s="1"/>
      <c r="B218" s="129"/>
      <c r="C218" s="132"/>
      <c r="D218" s="130"/>
      <c r="E218" s="60"/>
      <c r="F218" s="58"/>
      <c r="G218" s="59"/>
      <c r="H218" s="73"/>
      <c r="I218" s="60"/>
      <c r="J218" s="75"/>
      <c r="K218" s="127"/>
    </row>
    <row r="219" spans="1:11" s="40" customFormat="1" ht="18" customHeight="1">
      <c r="A219" s="1"/>
      <c r="B219" s="129"/>
      <c r="C219" s="132"/>
      <c r="D219" s="130"/>
      <c r="E219" s="60"/>
      <c r="F219" s="58"/>
      <c r="G219" s="59"/>
      <c r="H219" s="73"/>
      <c r="I219" s="60"/>
      <c r="J219" s="75"/>
      <c r="K219" s="127"/>
    </row>
    <row r="220" spans="1:11" s="40" customFormat="1" ht="18" customHeight="1">
      <c r="A220" s="1"/>
      <c r="B220" s="129"/>
      <c r="C220" s="132"/>
      <c r="D220" s="130"/>
      <c r="E220" s="60"/>
      <c r="F220" s="58"/>
      <c r="G220" s="59"/>
      <c r="H220" s="73"/>
      <c r="I220" s="60"/>
      <c r="J220" s="75"/>
      <c r="K220" s="127"/>
    </row>
    <row r="221" spans="1:11" s="40" customFormat="1" ht="18" customHeight="1">
      <c r="A221" s="1"/>
      <c r="B221" s="129"/>
      <c r="C221" s="132"/>
      <c r="D221" s="130"/>
      <c r="E221" s="60"/>
      <c r="F221" s="58"/>
      <c r="G221" s="59"/>
      <c r="H221" s="73"/>
      <c r="I221" s="60"/>
      <c r="J221" s="75"/>
      <c r="K221" s="127"/>
    </row>
    <row r="222" spans="1:11" s="40" customFormat="1" ht="18" customHeight="1">
      <c r="A222" s="1"/>
      <c r="B222" s="129"/>
      <c r="C222" s="132"/>
      <c r="D222" s="130"/>
      <c r="E222" s="60"/>
      <c r="F222" s="58"/>
      <c r="G222" s="59"/>
      <c r="H222" s="73"/>
      <c r="I222" s="60"/>
      <c r="J222" s="75"/>
      <c r="K222" s="127"/>
    </row>
    <row r="223" spans="1:11" s="40" customFormat="1" ht="18" customHeight="1">
      <c r="A223" s="1"/>
      <c r="B223" s="129"/>
      <c r="C223" s="132"/>
      <c r="D223" s="130"/>
      <c r="E223" s="60"/>
      <c r="F223" s="58"/>
      <c r="G223" s="59"/>
      <c r="H223" s="73"/>
      <c r="I223" s="60"/>
      <c r="J223" s="75"/>
      <c r="K223" s="127"/>
    </row>
    <row r="224" spans="1:11" s="40" customFormat="1" ht="18" customHeight="1">
      <c r="A224" s="1"/>
      <c r="B224" s="129"/>
      <c r="C224" s="132"/>
      <c r="D224" s="130"/>
      <c r="E224" s="60"/>
      <c r="F224" s="58"/>
      <c r="G224" s="59"/>
      <c r="H224" s="73"/>
      <c r="I224" s="60"/>
      <c r="J224" s="75"/>
      <c r="K224" s="127"/>
    </row>
    <row r="225" spans="1:11" s="40" customFormat="1" ht="18" customHeight="1">
      <c r="A225" s="1"/>
      <c r="B225" s="129"/>
      <c r="C225" s="132"/>
      <c r="D225" s="130"/>
      <c r="E225" s="60"/>
      <c r="F225" s="58"/>
      <c r="G225" s="59"/>
      <c r="H225" s="73"/>
      <c r="I225" s="60"/>
      <c r="J225" s="75"/>
      <c r="K225" s="127"/>
    </row>
    <row r="226" spans="1:11" s="40" customFormat="1" ht="18" customHeight="1">
      <c r="A226" s="1"/>
      <c r="B226" s="129"/>
      <c r="C226" s="132"/>
      <c r="D226" s="130"/>
      <c r="E226" s="60"/>
      <c r="F226" s="58"/>
      <c r="G226" s="59"/>
      <c r="H226" s="73"/>
      <c r="I226" s="60"/>
      <c r="J226" s="75"/>
      <c r="K226" s="127"/>
    </row>
    <row r="227" spans="1:11" s="40" customFormat="1" ht="18" customHeight="1">
      <c r="A227" s="1"/>
      <c r="B227" s="129"/>
      <c r="C227" s="132"/>
      <c r="D227" s="130"/>
      <c r="E227" s="60"/>
      <c r="F227" s="58"/>
      <c r="G227" s="59"/>
      <c r="H227" s="73"/>
      <c r="I227" s="60"/>
      <c r="J227" s="75"/>
      <c r="K227" s="127"/>
    </row>
    <row r="228" spans="1:11" s="40" customFormat="1" ht="18" customHeight="1">
      <c r="A228" s="1"/>
      <c r="B228" s="129"/>
      <c r="C228" s="132"/>
      <c r="D228" s="130"/>
      <c r="E228" s="60"/>
      <c r="F228" s="58"/>
      <c r="G228" s="59"/>
      <c r="H228" s="73"/>
      <c r="I228" s="60"/>
      <c r="J228" s="75"/>
      <c r="K228" s="127"/>
    </row>
    <row r="229" spans="1:11" s="40" customFormat="1" ht="18" customHeight="1">
      <c r="A229" s="1"/>
      <c r="B229" s="129"/>
      <c r="C229" s="132"/>
      <c r="D229" s="130"/>
      <c r="E229" s="60"/>
      <c r="F229" s="58"/>
      <c r="G229" s="59"/>
      <c r="H229" s="73"/>
      <c r="I229" s="60"/>
      <c r="J229" s="75"/>
      <c r="K229" s="127"/>
    </row>
    <row r="230" spans="1:11" s="40" customFormat="1" ht="18" customHeight="1">
      <c r="A230" s="1"/>
      <c r="B230" s="129"/>
      <c r="C230" s="132"/>
      <c r="D230" s="130"/>
      <c r="E230" s="60"/>
      <c r="F230" s="58"/>
      <c r="G230" s="59"/>
      <c r="H230" s="73"/>
      <c r="I230" s="60"/>
      <c r="J230" s="75"/>
      <c r="K230" s="127"/>
    </row>
    <row r="231" spans="1:11" s="40" customFormat="1" ht="18" customHeight="1">
      <c r="A231" s="1"/>
      <c r="B231" s="129"/>
      <c r="C231" s="132"/>
      <c r="D231" s="130"/>
      <c r="E231" s="60"/>
      <c r="F231" s="58"/>
      <c r="G231" s="59"/>
      <c r="H231" s="73"/>
      <c r="I231" s="60"/>
      <c r="J231" s="75"/>
      <c r="K231" s="127"/>
    </row>
    <row r="232" spans="1:11" s="40" customFormat="1" ht="18" customHeight="1">
      <c r="A232" s="1"/>
      <c r="B232" s="129"/>
      <c r="C232" s="132"/>
      <c r="D232" s="130"/>
      <c r="E232" s="60"/>
      <c r="F232" s="58"/>
      <c r="G232" s="59"/>
      <c r="H232" s="73"/>
      <c r="I232" s="60"/>
      <c r="J232" s="75"/>
      <c r="K232" s="127"/>
    </row>
    <row r="233" spans="1:11" s="40" customFormat="1" ht="18" customHeight="1">
      <c r="A233" s="1"/>
      <c r="B233" s="129"/>
      <c r="C233" s="132"/>
      <c r="D233" s="130"/>
      <c r="E233" s="60"/>
      <c r="F233" s="58"/>
      <c r="G233" s="59"/>
      <c r="H233" s="73"/>
      <c r="I233" s="60"/>
      <c r="J233" s="75"/>
      <c r="K233" s="127"/>
    </row>
    <row r="234" spans="1:11" s="40" customFormat="1" ht="18" customHeight="1">
      <c r="A234" s="1"/>
      <c r="B234" s="129"/>
      <c r="C234" s="132"/>
      <c r="D234" s="130"/>
      <c r="E234" s="60"/>
      <c r="F234" s="58"/>
      <c r="G234" s="59"/>
      <c r="H234" s="73"/>
      <c r="I234" s="60"/>
      <c r="J234" s="75"/>
      <c r="K234" s="127"/>
    </row>
    <row r="235" spans="1:11" s="40" customFormat="1" ht="18" customHeight="1">
      <c r="A235" s="1"/>
      <c r="B235" s="129"/>
      <c r="C235" s="132"/>
      <c r="D235" s="130"/>
      <c r="E235" s="60"/>
      <c r="F235" s="58"/>
      <c r="G235" s="59"/>
      <c r="H235" s="73"/>
      <c r="I235" s="60"/>
      <c r="J235" s="75"/>
      <c r="K235" s="127"/>
    </row>
    <row r="236" spans="1:11" s="40" customFormat="1" ht="18" customHeight="1">
      <c r="A236" s="1"/>
      <c r="B236" s="129"/>
      <c r="C236" s="132"/>
      <c r="D236" s="130"/>
      <c r="E236" s="60"/>
      <c r="F236" s="58"/>
      <c r="G236" s="59"/>
      <c r="H236" s="73"/>
      <c r="I236" s="60"/>
      <c r="J236" s="75"/>
      <c r="K236" s="127"/>
    </row>
    <row r="237" spans="1:11" s="40" customFormat="1" ht="18" customHeight="1">
      <c r="A237" s="1"/>
      <c r="B237" s="129"/>
      <c r="C237" s="132"/>
      <c r="D237" s="130"/>
      <c r="E237" s="60"/>
      <c r="F237" s="58"/>
      <c r="G237" s="59"/>
      <c r="H237" s="73"/>
      <c r="I237" s="60"/>
      <c r="J237" s="75"/>
      <c r="K237" s="127"/>
    </row>
    <row r="238" spans="1:11" s="40" customFormat="1" ht="18" customHeight="1">
      <c r="A238" s="1"/>
      <c r="B238" s="129"/>
      <c r="C238" s="132"/>
      <c r="D238" s="130"/>
      <c r="E238" s="60"/>
      <c r="F238" s="58"/>
      <c r="G238" s="59"/>
      <c r="H238" s="73"/>
      <c r="I238" s="60"/>
      <c r="J238" s="75"/>
      <c r="K238" s="127"/>
    </row>
    <row r="239" spans="1:11" s="40" customFormat="1" ht="18" customHeight="1">
      <c r="A239" s="1"/>
      <c r="B239" s="129"/>
      <c r="C239" s="132"/>
      <c r="D239" s="130"/>
      <c r="E239" s="60"/>
      <c r="F239" s="58"/>
      <c r="G239" s="59"/>
      <c r="H239" s="73"/>
      <c r="I239" s="60"/>
      <c r="J239" s="75"/>
      <c r="K239" s="127"/>
    </row>
    <row r="240" spans="1:11" s="40" customFormat="1" ht="18" customHeight="1">
      <c r="A240" s="1"/>
      <c r="B240" s="129"/>
      <c r="C240" s="132"/>
      <c r="D240" s="130"/>
      <c r="E240" s="60"/>
      <c r="F240" s="58"/>
      <c r="G240" s="59"/>
      <c r="H240" s="73"/>
      <c r="I240" s="60"/>
      <c r="J240" s="75"/>
      <c r="K240" s="127"/>
    </row>
    <row r="241" spans="1:11" s="40" customFormat="1" ht="18" customHeight="1">
      <c r="A241" s="1"/>
      <c r="B241" s="129"/>
      <c r="C241" s="132"/>
      <c r="D241" s="130"/>
      <c r="E241" s="60"/>
      <c r="F241" s="58"/>
      <c r="G241" s="59"/>
      <c r="H241" s="73"/>
      <c r="I241" s="60"/>
      <c r="J241" s="75"/>
      <c r="K241" s="127"/>
    </row>
    <row r="242" spans="1:11" s="40" customFormat="1" ht="18" customHeight="1">
      <c r="A242" s="1"/>
      <c r="B242" s="129"/>
      <c r="C242" s="132"/>
      <c r="D242" s="130"/>
      <c r="E242" s="60"/>
      <c r="F242" s="58"/>
      <c r="G242" s="59"/>
      <c r="H242" s="73"/>
      <c r="I242" s="60"/>
      <c r="J242" s="75"/>
      <c r="K242" s="127"/>
    </row>
    <row r="243" spans="1:11" s="40" customFormat="1" ht="18" customHeight="1">
      <c r="A243" s="1"/>
      <c r="B243" s="129"/>
      <c r="C243" s="132"/>
      <c r="D243" s="130"/>
      <c r="E243" s="60"/>
      <c r="F243" s="58"/>
      <c r="G243" s="59"/>
      <c r="H243" s="73"/>
      <c r="I243" s="60"/>
      <c r="J243" s="75"/>
      <c r="K243" s="127"/>
    </row>
    <row r="244" spans="1:11" s="40" customFormat="1" ht="18" customHeight="1">
      <c r="A244" s="1"/>
      <c r="B244" s="129"/>
      <c r="C244" s="132"/>
      <c r="D244" s="130"/>
      <c r="E244" s="60"/>
      <c r="F244" s="58"/>
      <c r="G244" s="59"/>
      <c r="H244" s="73"/>
      <c r="I244" s="60"/>
      <c r="J244" s="75"/>
      <c r="K244" s="127"/>
    </row>
    <row r="245" spans="1:11" s="40" customFormat="1" ht="18" customHeight="1">
      <c r="A245" s="1"/>
      <c r="B245" s="129"/>
      <c r="C245" s="132"/>
      <c r="D245" s="130"/>
      <c r="E245" s="60"/>
      <c r="F245" s="58"/>
      <c r="G245" s="59"/>
      <c r="H245" s="73"/>
      <c r="I245" s="60"/>
      <c r="J245" s="75"/>
      <c r="K245" s="127"/>
    </row>
    <row r="246" spans="1:11" s="40" customFormat="1" ht="18" customHeight="1">
      <c r="A246" s="1"/>
      <c r="B246" s="129"/>
      <c r="C246" s="132"/>
      <c r="D246" s="130"/>
      <c r="E246" s="60"/>
      <c r="F246" s="58"/>
      <c r="G246" s="59"/>
      <c r="H246" s="73"/>
      <c r="I246" s="60"/>
      <c r="J246" s="75"/>
      <c r="K246" s="127"/>
    </row>
    <row r="247" spans="1:11" s="40" customFormat="1" ht="18" customHeight="1">
      <c r="A247" s="1"/>
      <c r="B247" s="129"/>
      <c r="C247" s="132"/>
      <c r="D247" s="130"/>
      <c r="E247" s="60"/>
      <c r="F247" s="58"/>
      <c r="G247" s="59"/>
      <c r="H247" s="73"/>
      <c r="I247" s="60"/>
      <c r="J247" s="75"/>
      <c r="K247" s="127"/>
    </row>
    <row r="248" spans="1:11" s="40" customFormat="1" ht="18" customHeight="1">
      <c r="A248" s="1"/>
      <c r="B248" s="129"/>
      <c r="C248" s="132"/>
      <c r="D248" s="130"/>
      <c r="E248" s="60"/>
      <c r="F248" s="58"/>
      <c r="G248" s="59"/>
      <c r="H248" s="73"/>
      <c r="I248" s="60"/>
      <c r="J248" s="75"/>
      <c r="K248" s="127"/>
    </row>
    <row r="249" spans="1:11" s="40" customFormat="1" ht="18" customHeight="1">
      <c r="A249" s="1"/>
      <c r="B249" s="129"/>
      <c r="C249" s="132"/>
      <c r="D249" s="130"/>
      <c r="E249" s="60"/>
      <c r="F249" s="58"/>
      <c r="G249" s="59"/>
      <c r="H249" s="73"/>
      <c r="I249" s="60"/>
      <c r="J249" s="75"/>
      <c r="K249" s="127"/>
    </row>
    <row r="250" spans="1:11" s="40" customFormat="1" ht="18" customHeight="1">
      <c r="A250" s="1"/>
      <c r="B250" s="129"/>
      <c r="C250" s="132"/>
      <c r="D250" s="130"/>
      <c r="E250" s="60"/>
      <c r="F250" s="58"/>
      <c r="G250" s="59"/>
      <c r="H250" s="73"/>
      <c r="I250" s="60"/>
      <c r="J250" s="75"/>
      <c r="K250" s="127"/>
    </row>
    <row r="251" spans="1:11" s="40" customFormat="1" ht="18" customHeight="1">
      <c r="A251" s="1"/>
      <c r="B251" s="129"/>
      <c r="C251" s="132"/>
      <c r="D251" s="130"/>
      <c r="E251" s="60"/>
      <c r="F251" s="58"/>
      <c r="G251" s="59"/>
      <c r="H251" s="73"/>
      <c r="I251" s="60"/>
      <c r="J251" s="75"/>
      <c r="K251" s="127"/>
    </row>
    <row r="252" spans="1:11" s="40" customFormat="1" ht="18" customHeight="1">
      <c r="A252" s="1"/>
      <c r="B252" s="129"/>
      <c r="C252" s="132"/>
      <c r="D252" s="130"/>
      <c r="E252" s="60"/>
      <c r="F252" s="58"/>
      <c r="G252" s="59"/>
      <c r="H252" s="73"/>
      <c r="I252" s="60"/>
      <c r="J252" s="75"/>
      <c r="K252" s="127"/>
    </row>
    <row r="253" spans="1:11" s="40" customFormat="1" ht="18" customHeight="1">
      <c r="A253" s="1"/>
      <c r="B253" s="129"/>
      <c r="C253" s="132"/>
      <c r="D253" s="130"/>
      <c r="E253" s="60"/>
      <c r="F253" s="58"/>
      <c r="G253" s="59"/>
      <c r="H253" s="73"/>
      <c r="I253" s="60"/>
      <c r="J253" s="75"/>
      <c r="K253" s="127"/>
    </row>
    <row r="254" spans="1:11" s="40" customFormat="1" ht="18" customHeight="1">
      <c r="A254" s="1"/>
      <c r="B254" s="129"/>
      <c r="C254" s="132"/>
      <c r="D254" s="130"/>
      <c r="E254" s="60"/>
      <c r="F254" s="58"/>
      <c r="G254" s="59"/>
      <c r="H254" s="73"/>
      <c r="I254" s="60"/>
      <c r="J254" s="75"/>
      <c r="K254" s="127"/>
    </row>
    <row r="255" spans="1:11" s="40" customFormat="1" ht="18" customHeight="1">
      <c r="A255" s="1"/>
      <c r="B255" s="129"/>
      <c r="C255" s="132"/>
      <c r="D255" s="130"/>
      <c r="E255" s="60"/>
      <c r="F255" s="58"/>
      <c r="G255" s="59"/>
      <c r="H255" s="73"/>
      <c r="I255" s="60"/>
      <c r="J255" s="75"/>
      <c r="K255" s="127"/>
    </row>
    <row r="256" spans="1:11" s="40" customFormat="1" ht="18" customHeight="1">
      <c r="A256" s="1"/>
      <c r="B256" s="129"/>
      <c r="C256" s="132"/>
      <c r="D256" s="130"/>
      <c r="E256" s="60"/>
      <c r="F256" s="58"/>
      <c r="G256" s="59"/>
      <c r="H256" s="73"/>
      <c r="I256" s="60"/>
      <c r="J256" s="75"/>
      <c r="K256" s="127"/>
    </row>
    <row r="257" spans="1:11" s="40" customFormat="1" ht="18" customHeight="1">
      <c r="A257" s="1"/>
      <c r="B257" s="129"/>
      <c r="C257" s="132"/>
      <c r="D257" s="130"/>
      <c r="E257" s="60"/>
      <c r="F257" s="58"/>
      <c r="G257" s="59"/>
      <c r="H257" s="73"/>
      <c r="I257" s="60"/>
      <c r="J257" s="75"/>
      <c r="K257" s="127"/>
    </row>
    <row r="258" spans="1:11" s="40" customFormat="1" ht="18" customHeight="1">
      <c r="A258" s="1"/>
      <c r="B258" s="129"/>
      <c r="C258" s="132"/>
      <c r="D258" s="130"/>
      <c r="E258" s="60"/>
      <c r="F258" s="58"/>
      <c r="G258" s="59"/>
      <c r="H258" s="73"/>
      <c r="I258" s="60"/>
      <c r="J258" s="75"/>
      <c r="K258" s="127"/>
    </row>
    <row r="259" spans="1:11" s="40" customFormat="1" ht="18" customHeight="1">
      <c r="A259" s="1"/>
      <c r="B259" s="129"/>
      <c r="C259" s="132"/>
      <c r="D259" s="130"/>
      <c r="E259" s="60"/>
      <c r="F259" s="58"/>
      <c r="G259" s="59"/>
      <c r="H259" s="73"/>
      <c r="I259" s="60"/>
      <c r="J259" s="75"/>
      <c r="K259" s="127"/>
    </row>
    <row r="260" spans="1:11" s="40" customFormat="1" ht="18" customHeight="1">
      <c r="A260" s="1"/>
      <c r="B260" s="129"/>
      <c r="C260" s="132"/>
      <c r="D260" s="130"/>
      <c r="E260" s="60"/>
      <c r="F260" s="58"/>
      <c r="G260" s="59"/>
      <c r="H260" s="73"/>
      <c r="I260" s="60"/>
      <c r="J260" s="75"/>
      <c r="K260" s="127"/>
    </row>
    <row r="261" spans="1:11" s="40" customFormat="1" ht="18" customHeight="1">
      <c r="A261" s="1"/>
      <c r="B261" s="129"/>
      <c r="C261" s="132"/>
      <c r="D261" s="130"/>
      <c r="E261" s="60"/>
      <c r="F261" s="58"/>
      <c r="G261" s="59"/>
      <c r="H261" s="73"/>
      <c r="I261" s="60"/>
      <c r="J261" s="75"/>
      <c r="K261" s="127"/>
    </row>
    <row r="262" spans="1:11" s="40" customFormat="1" ht="18" customHeight="1">
      <c r="A262" s="1"/>
      <c r="B262" s="129"/>
      <c r="C262" s="132"/>
      <c r="D262" s="130"/>
      <c r="E262" s="60"/>
      <c r="F262" s="58"/>
      <c r="G262" s="59"/>
      <c r="H262" s="73"/>
      <c r="I262" s="60"/>
      <c r="J262" s="75"/>
      <c r="K262" s="127"/>
    </row>
    <row r="263" spans="1:11" s="40" customFormat="1" ht="18" customHeight="1">
      <c r="A263" s="1"/>
      <c r="B263" s="129"/>
      <c r="C263" s="132"/>
      <c r="D263" s="130"/>
      <c r="E263" s="60"/>
      <c r="F263" s="58"/>
      <c r="G263" s="59"/>
      <c r="H263" s="73"/>
      <c r="I263" s="60"/>
      <c r="J263" s="75"/>
      <c r="K263" s="127"/>
    </row>
    <row r="264" spans="1:11" s="40" customFormat="1" ht="18" customHeight="1">
      <c r="A264" s="1"/>
      <c r="B264" s="129"/>
      <c r="C264" s="132"/>
      <c r="D264" s="130"/>
      <c r="E264" s="60"/>
      <c r="F264" s="58"/>
      <c r="G264" s="59"/>
      <c r="H264" s="73"/>
      <c r="I264" s="60"/>
      <c r="J264" s="75"/>
      <c r="K264" s="127"/>
    </row>
    <row r="265" spans="1:11" s="40" customFormat="1" ht="18" customHeight="1">
      <c r="A265" s="1"/>
      <c r="B265" s="129"/>
      <c r="C265" s="132"/>
      <c r="D265" s="130"/>
      <c r="E265" s="60"/>
      <c r="F265" s="58"/>
      <c r="G265" s="59"/>
      <c r="H265" s="73"/>
      <c r="I265" s="60"/>
      <c r="J265" s="75"/>
      <c r="K265" s="127"/>
    </row>
    <row r="266" spans="1:11" s="40" customFormat="1" ht="18" customHeight="1">
      <c r="A266" s="1"/>
      <c r="B266" s="129"/>
      <c r="C266" s="132"/>
      <c r="D266" s="130"/>
      <c r="E266" s="60"/>
      <c r="F266" s="58"/>
      <c r="G266" s="59"/>
      <c r="H266" s="73"/>
      <c r="I266" s="60"/>
      <c r="J266" s="75"/>
      <c r="K266" s="127"/>
    </row>
    <row r="267" spans="1:11" s="40" customFormat="1" ht="18" customHeight="1">
      <c r="A267" s="1"/>
      <c r="B267" s="129"/>
      <c r="C267" s="132"/>
      <c r="D267" s="130"/>
      <c r="E267" s="60"/>
      <c r="F267" s="58"/>
      <c r="G267" s="59"/>
      <c r="H267" s="73"/>
      <c r="I267" s="60"/>
      <c r="J267" s="75"/>
      <c r="K267" s="127"/>
    </row>
    <row r="268" spans="1:11" s="40" customFormat="1" ht="18" customHeight="1">
      <c r="A268" s="1"/>
      <c r="B268" s="129"/>
      <c r="C268" s="132"/>
      <c r="D268" s="130"/>
      <c r="E268" s="60"/>
      <c r="F268" s="58"/>
      <c r="G268" s="59"/>
      <c r="H268" s="73"/>
      <c r="I268" s="60"/>
      <c r="J268" s="75"/>
      <c r="K268" s="127"/>
    </row>
    <row r="269" spans="1:11" s="40" customFormat="1" ht="18" customHeight="1">
      <c r="A269" s="1"/>
      <c r="B269" s="129"/>
      <c r="C269" s="132"/>
      <c r="D269" s="130"/>
      <c r="E269" s="60"/>
      <c r="F269" s="58"/>
      <c r="G269" s="59"/>
      <c r="H269" s="73"/>
      <c r="I269" s="60"/>
      <c r="J269" s="75"/>
      <c r="K269" s="127"/>
    </row>
    <row r="270" spans="1:11" s="40" customFormat="1" ht="18" customHeight="1">
      <c r="A270" s="1"/>
      <c r="B270" s="129"/>
      <c r="C270" s="132"/>
      <c r="D270" s="130"/>
      <c r="E270" s="60"/>
      <c r="F270" s="58"/>
      <c r="G270" s="59"/>
      <c r="H270" s="73"/>
      <c r="I270" s="60"/>
      <c r="J270" s="75"/>
      <c r="K270" s="127"/>
    </row>
    <row r="271" spans="1:11" s="40" customFormat="1" ht="18" customHeight="1">
      <c r="A271" s="1"/>
      <c r="B271" s="129"/>
      <c r="C271" s="132"/>
      <c r="D271" s="130"/>
      <c r="E271" s="60"/>
      <c r="F271" s="58"/>
      <c r="G271" s="59"/>
      <c r="H271" s="73"/>
      <c r="I271" s="60"/>
      <c r="J271" s="75"/>
      <c r="K271" s="127"/>
    </row>
    <row r="272" spans="1:11" s="40" customFormat="1" ht="18" customHeight="1">
      <c r="A272" s="1"/>
      <c r="B272" s="129"/>
      <c r="C272" s="132"/>
      <c r="D272" s="130"/>
      <c r="E272" s="60"/>
      <c r="F272" s="58"/>
      <c r="G272" s="59"/>
      <c r="H272" s="73"/>
      <c r="I272" s="60"/>
      <c r="J272" s="75"/>
      <c r="K272" s="127"/>
    </row>
    <row r="273" spans="1:11" s="40" customFormat="1" ht="18" customHeight="1">
      <c r="A273" s="1"/>
      <c r="B273" s="129"/>
      <c r="C273" s="132"/>
      <c r="D273" s="130"/>
      <c r="E273" s="60"/>
      <c r="F273" s="58"/>
      <c r="G273" s="59"/>
      <c r="H273" s="73"/>
      <c r="I273" s="60"/>
      <c r="J273" s="75"/>
      <c r="K273" s="127"/>
    </row>
    <row r="274" spans="1:11" s="40" customFormat="1" ht="18" customHeight="1">
      <c r="A274" s="1"/>
      <c r="B274" s="129"/>
      <c r="C274" s="132"/>
      <c r="D274" s="130"/>
      <c r="E274" s="60"/>
      <c r="F274" s="58"/>
      <c r="G274" s="59"/>
      <c r="H274" s="73"/>
      <c r="I274" s="60"/>
      <c r="J274" s="75"/>
      <c r="K274" s="127"/>
    </row>
    <row r="275" spans="1:11" s="40" customFormat="1" ht="18" customHeight="1">
      <c r="A275" s="1"/>
      <c r="B275" s="129"/>
      <c r="C275" s="132"/>
      <c r="D275" s="130"/>
      <c r="E275" s="60"/>
      <c r="F275" s="58"/>
      <c r="G275" s="59"/>
      <c r="H275" s="73"/>
      <c r="I275" s="60"/>
      <c r="J275" s="75"/>
      <c r="K275" s="127"/>
    </row>
    <row r="276" spans="1:11" s="40" customFormat="1" ht="18" customHeight="1">
      <c r="A276" s="1"/>
      <c r="B276" s="129"/>
      <c r="C276" s="132"/>
      <c r="D276" s="130"/>
      <c r="E276" s="60"/>
      <c r="F276" s="58"/>
      <c r="G276" s="59"/>
      <c r="H276" s="73"/>
      <c r="I276" s="60"/>
      <c r="J276" s="75"/>
      <c r="K276" s="127"/>
    </row>
    <row r="277" spans="1:11" s="40" customFormat="1" ht="18" customHeight="1">
      <c r="A277" s="1"/>
      <c r="B277" s="129"/>
      <c r="C277" s="132"/>
      <c r="D277" s="130"/>
      <c r="E277" s="60"/>
      <c r="F277" s="58"/>
      <c r="G277" s="59"/>
      <c r="H277" s="73"/>
      <c r="I277" s="60"/>
      <c r="J277" s="75"/>
      <c r="K277" s="127"/>
    </row>
    <row r="278" spans="1:11" s="40" customFormat="1" ht="18" customHeight="1">
      <c r="A278" s="1"/>
      <c r="B278" s="129"/>
      <c r="C278" s="132"/>
      <c r="D278" s="130"/>
      <c r="E278" s="60"/>
      <c r="F278" s="58"/>
      <c r="G278" s="59"/>
      <c r="H278" s="73"/>
      <c r="I278" s="60"/>
      <c r="J278" s="75"/>
      <c r="K278" s="127"/>
    </row>
    <row r="279" spans="1:11" s="40" customFormat="1" ht="18" customHeight="1">
      <c r="A279" s="1"/>
      <c r="B279" s="129"/>
      <c r="C279" s="132"/>
      <c r="D279" s="130"/>
      <c r="E279" s="60"/>
      <c r="F279" s="58"/>
      <c r="G279" s="59"/>
      <c r="H279" s="73"/>
      <c r="I279" s="60"/>
      <c r="J279" s="75"/>
      <c r="K279" s="127"/>
    </row>
    <row r="280" spans="1:11" s="40" customFormat="1" ht="18" customHeight="1">
      <c r="A280" s="1"/>
      <c r="B280" s="129"/>
      <c r="C280" s="132"/>
      <c r="D280" s="130"/>
      <c r="E280" s="60"/>
      <c r="F280" s="58"/>
      <c r="G280" s="59"/>
      <c r="H280" s="73"/>
      <c r="I280" s="60"/>
      <c r="J280" s="75"/>
      <c r="K280" s="127"/>
    </row>
    <row r="281" spans="1:11" s="40" customFormat="1" ht="18" customHeight="1">
      <c r="A281" s="1"/>
      <c r="B281" s="129"/>
      <c r="C281" s="132"/>
      <c r="D281" s="130"/>
      <c r="E281" s="60"/>
      <c r="F281" s="58"/>
      <c r="G281" s="59"/>
      <c r="H281" s="73"/>
      <c r="I281" s="60"/>
      <c r="J281" s="75"/>
      <c r="K281" s="127"/>
    </row>
    <row r="282" spans="1:11" s="40" customFormat="1" ht="18" customHeight="1">
      <c r="A282" s="1"/>
      <c r="B282" s="129"/>
      <c r="C282" s="132"/>
      <c r="D282" s="130"/>
      <c r="E282" s="60"/>
      <c r="F282" s="58"/>
      <c r="G282" s="59"/>
      <c r="H282" s="73"/>
      <c r="I282" s="60"/>
      <c r="J282" s="75"/>
      <c r="K282" s="127"/>
    </row>
    <row r="283" spans="1:11" s="40" customFormat="1" ht="18" customHeight="1">
      <c r="A283" s="1"/>
      <c r="B283" s="129"/>
      <c r="C283" s="132"/>
      <c r="D283" s="130"/>
      <c r="E283" s="60"/>
      <c r="F283" s="58"/>
      <c r="G283" s="59"/>
      <c r="H283" s="73"/>
      <c r="I283" s="60"/>
      <c r="J283" s="75"/>
      <c r="K283" s="127"/>
    </row>
    <row r="284" spans="1:11" s="40" customFormat="1" ht="18" customHeight="1">
      <c r="A284" s="1"/>
      <c r="B284" s="129"/>
      <c r="C284" s="132"/>
      <c r="D284" s="130"/>
      <c r="E284" s="60"/>
      <c r="F284" s="58"/>
      <c r="G284" s="59"/>
      <c r="H284" s="73"/>
      <c r="I284" s="60"/>
      <c r="J284" s="75"/>
      <c r="K284" s="127"/>
    </row>
    <row r="285" spans="1:11" s="40" customFormat="1" ht="18" customHeight="1">
      <c r="A285" s="1"/>
      <c r="B285" s="129"/>
      <c r="C285" s="132"/>
      <c r="D285" s="130"/>
      <c r="E285" s="60"/>
      <c r="F285" s="58"/>
      <c r="G285" s="59"/>
      <c r="H285" s="73"/>
      <c r="I285" s="60"/>
      <c r="J285" s="75"/>
      <c r="K285" s="127"/>
    </row>
    <row r="286" spans="1:11" s="40" customFormat="1" ht="18" customHeight="1">
      <c r="A286" s="1"/>
      <c r="B286" s="129"/>
      <c r="C286" s="132"/>
      <c r="D286" s="130"/>
      <c r="E286" s="60"/>
      <c r="F286" s="58"/>
      <c r="G286" s="59"/>
      <c r="H286" s="73"/>
      <c r="I286" s="60"/>
      <c r="J286" s="75"/>
      <c r="K286" s="127"/>
    </row>
    <row r="287" spans="1:11" s="40" customFormat="1" ht="18" customHeight="1">
      <c r="A287" s="1"/>
      <c r="B287" s="129"/>
      <c r="C287" s="132"/>
      <c r="D287" s="130"/>
      <c r="E287" s="60"/>
      <c r="F287" s="58"/>
      <c r="G287" s="59"/>
      <c r="H287" s="73"/>
      <c r="I287" s="60"/>
      <c r="J287" s="75"/>
      <c r="K287" s="127"/>
    </row>
    <row r="288" spans="1:11" s="40" customFormat="1" ht="18" customHeight="1">
      <c r="A288" s="1"/>
      <c r="B288" s="129"/>
      <c r="C288" s="132"/>
      <c r="D288" s="130"/>
      <c r="E288" s="60"/>
      <c r="F288" s="58"/>
      <c r="G288" s="59"/>
      <c r="H288" s="73"/>
      <c r="I288" s="60"/>
      <c r="J288" s="75"/>
      <c r="K288" s="127"/>
    </row>
    <row r="289" spans="1:11" s="40" customFormat="1" ht="18" customHeight="1">
      <c r="A289" s="1"/>
      <c r="B289" s="129"/>
      <c r="C289" s="132"/>
      <c r="D289" s="130"/>
      <c r="E289" s="60"/>
      <c r="F289" s="58"/>
      <c r="G289" s="59"/>
      <c r="H289" s="73"/>
      <c r="I289" s="60"/>
      <c r="J289" s="75"/>
      <c r="K289" s="127"/>
    </row>
    <row r="290" spans="1:11" s="40" customFormat="1" ht="18" customHeight="1">
      <c r="A290" s="1"/>
      <c r="B290" s="129"/>
      <c r="C290" s="132"/>
      <c r="D290" s="130"/>
      <c r="E290" s="60"/>
      <c r="F290" s="58"/>
      <c r="G290" s="59"/>
      <c r="H290" s="73"/>
      <c r="I290" s="60"/>
      <c r="J290" s="75"/>
      <c r="K290" s="127"/>
    </row>
    <row r="291" spans="1:11" s="40" customFormat="1" ht="18" customHeight="1">
      <c r="A291" s="1"/>
      <c r="B291" s="129"/>
      <c r="C291" s="132"/>
      <c r="D291" s="130"/>
      <c r="E291" s="60"/>
      <c r="F291" s="58"/>
      <c r="G291" s="59"/>
      <c r="H291" s="73"/>
      <c r="I291" s="60"/>
      <c r="J291" s="75"/>
      <c r="K291" s="127"/>
    </row>
    <row r="292" spans="1:11" s="40" customFormat="1" ht="18" customHeight="1">
      <c r="A292" s="1"/>
      <c r="B292" s="129"/>
      <c r="C292" s="132"/>
      <c r="D292" s="130"/>
      <c r="E292" s="60"/>
      <c r="F292" s="58"/>
      <c r="G292" s="59"/>
      <c r="H292" s="73"/>
      <c r="I292" s="60"/>
      <c r="J292" s="75"/>
      <c r="K292" s="127"/>
    </row>
    <row r="293" spans="1:11" s="40" customFormat="1" ht="18" customHeight="1">
      <c r="A293" s="1"/>
      <c r="B293" s="129"/>
      <c r="C293" s="132"/>
      <c r="D293" s="130"/>
      <c r="E293" s="60"/>
      <c r="F293" s="58"/>
      <c r="G293" s="59"/>
      <c r="H293" s="73"/>
      <c r="I293" s="60"/>
      <c r="J293" s="75"/>
      <c r="K293" s="127"/>
    </row>
    <row r="294" spans="1:11" s="40" customFormat="1" ht="18" customHeight="1">
      <c r="A294" s="1"/>
      <c r="B294" s="129"/>
      <c r="C294" s="132"/>
      <c r="D294" s="130"/>
      <c r="E294" s="60"/>
      <c r="F294" s="58"/>
      <c r="G294" s="59"/>
      <c r="H294" s="73"/>
      <c r="I294" s="60"/>
      <c r="J294" s="75"/>
      <c r="K294" s="127"/>
    </row>
    <row r="295" spans="1:11" s="40" customFormat="1" ht="18" customHeight="1">
      <c r="A295" s="1"/>
      <c r="B295" s="129"/>
      <c r="C295" s="132"/>
      <c r="D295" s="130"/>
      <c r="E295" s="60"/>
      <c r="F295" s="58"/>
      <c r="G295" s="59"/>
      <c r="H295" s="73"/>
      <c r="I295" s="60"/>
      <c r="J295" s="75"/>
      <c r="K295" s="127"/>
    </row>
    <row r="296" spans="1:11" s="40" customFormat="1" ht="18" customHeight="1">
      <c r="A296" s="1"/>
      <c r="B296" s="129"/>
      <c r="C296" s="132"/>
      <c r="D296" s="130"/>
      <c r="E296" s="60"/>
      <c r="F296" s="58"/>
      <c r="G296" s="59"/>
      <c r="H296" s="73"/>
      <c r="I296" s="60"/>
      <c r="J296" s="75"/>
      <c r="K296" s="127"/>
    </row>
    <row r="297" spans="1:11" s="40" customFormat="1" ht="18" customHeight="1">
      <c r="A297" s="1"/>
      <c r="B297" s="129"/>
      <c r="C297" s="132"/>
      <c r="D297" s="130"/>
      <c r="E297" s="60"/>
      <c r="F297" s="58"/>
      <c r="G297" s="59"/>
      <c r="H297" s="73"/>
      <c r="I297" s="60"/>
      <c r="J297" s="75"/>
      <c r="K297" s="127"/>
    </row>
    <row r="298" spans="1:11" s="40" customFormat="1" ht="18" customHeight="1">
      <c r="A298" s="1"/>
      <c r="B298" s="129"/>
      <c r="C298" s="132"/>
      <c r="D298" s="130"/>
      <c r="E298" s="60"/>
      <c r="F298" s="58"/>
      <c r="G298" s="59"/>
      <c r="H298" s="73"/>
      <c r="I298" s="60"/>
      <c r="J298" s="75"/>
      <c r="K298" s="127"/>
    </row>
    <row r="299" spans="1:11" s="40" customFormat="1" ht="18" customHeight="1">
      <c r="A299" s="1"/>
      <c r="B299" s="129"/>
      <c r="C299" s="132"/>
      <c r="D299" s="130"/>
      <c r="E299" s="60"/>
      <c r="F299" s="58"/>
      <c r="G299" s="59"/>
      <c r="H299" s="73"/>
      <c r="I299" s="60"/>
      <c r="J299" s="75"/>
      <c r="K299" s="127"/>
    </row>
    <row r="300" spans="1:11" s="40" customFormat="1" ht="18" customHeight="1">
      <c r="A300" s="1"/>
      <c r="B300" s="129"/>
      <c r="C300" s="132"/>
      <c r="D300" s="130"/>
      <c r="E300" s="60"/>
      <c r="F300" s="58"/>
      <c r="G300" s="59"/>
      <c r="H300" s="73"/>
      <c r="I300" s="60"/>
      <c r="J300" s="75"/>
      <c r="K300" s="127"/>
    </row>
    <row r="301" spans="1:11" s="40" customFormat="1" ht="18" customHeight="1">
      <c r="A301" s="1"/>
      <c r="B301" s="129"/>
      <c r="C301" s="132"/>
      <c r="D301" s="130"/>
      <c r="E301" s="60"/>
      <c r="F301" s="58"/>
      <c r="G301" s="59"/>
      <c r="H301" s="73"/>
      <c r="I301" s="60"/>
      <c r="J301" s="75"/>
      <c r="K301" s="127"/>
    </row>
    <row r="302" spans="1:11" s="40" customFormat="1" ht="18" customHeight="1">
      <c r="A302" s="1"/>
      <c r="B302" s="129"/>
      <c r="C302" s="132"/>
      <c r="D302" s="130"/>
      <c r="E302" s="60"/>
      <c r="F302" s="58"/>
      <c r="G302" s="59"/>
      <c r="H302" s="73"/>
      <c r="I302" s="60"/>
      <c r="J302" s="75"/>
      <c r="K302" s="127"/>
    </row>
    <row r="303" spans="1:11" s="40" customFormat="1" ht="18" customHeight="1">
      <c r="A303" s="1"/>
      <c r="B303" s="129"/>
      <c r="C303" s="132"/>
      <c r="D303" s="130"/>
      <c r="E303" s="60"/>
      <c r="F303" s="58"/>
      <c r="G303" s="59"/>
      <c r="H303" s="73"/>
      <c r="I303" s="60"/>
      <c r="J303" s="75"/>
      <c r="K303" s="127"/>
    </row>
    <row r="304" spans="1:11" s="40" customFormat="1" ht="18" customHeight="1">
      <c r="A304" s="1"/>
      <c r="B304" s="129"/>
      <c r="C304" s="132"/>
      <c r="D304" s="130"/>
      <c r="E304" s="60"/>
      <c r="F304" s="58"/>
      <c r="G304" s="59"/>
      <c r="H304" s="73"/>
      <c r="I304" s="60"/>
      <c r="J304" s="75"/>
      <c r="K304" s="127"/>
    </row>
    <row r="305" spans="1:11" s="40" customFormat="1" ht="18" customHeight="1">
      <c r="A305" s="1"/>
      <c r="B305" s="129"/>
      <c r="C305" s="132"/>
      <c r="D305" s="130"/>
      <c r="E305" s="60"/>
      <c r="F305" s="58"/>
      <c r="G305" s="59"/>
      <c r="H305" s="73"/>
      <c r="I305" s="60"/>
      <c r="J305" s="75"/>
      <c r="K305" s="127"/>
    </row>
    <row r="306" spans="1:11" s="40" customFormat="1" ht="18" customHeight="1">
      <c r="A306" s="1"/>
      <c r="B306" s="129"/>
      <c r="C306" s="132"/>
      <c r="D306" s="130"/>
      <c r="E306" s="60"/>
      <c r="F306" s="58"/>
      <c r="G306" s="59"/>
      <c r="H306" s="73"/>
      <c r="I306" s="60"/>
      <c r="J306" s="75"/>
      <c r="K306" s="127"/>
    </row>
    <row r="307" spans="1:11" s="40" customFormat="1" ht="18" customHeight="1">
      <c r="A307" s="1"/>
      <c r="B307" s="129"/>
      <c r="C307" s="132"/>
      <c r="D307" s="130"/>
      <c r="E307" s="60"/>
      <c r="F307" s="58"/>
      <c r="G307" s="59"/>
      <c r="H307" s="73"/>
      <c r="I307" s="60"/>
      <c r="J307" s="75"/>
      <c r="K307" s="127"/>
    </row>
    <row r="308" spans="1:11" s="40" customFormat="1" ht="18" customHeight="1">
      <c r="A308" s="1"/>
      <c r="B308" s="129"/>
      <c r="C308" s="132"/>
      <c r="D308" s="130"/>
      <c r="E308" s="60"/>
      <c r="F308" s="58"/>
      <c r="G308" s="59"/>
      <c r="H308" s="73"/>
      <c r="I308" s="60"/>
      <c r="J308" s="75"/>
      <c r="K308" s="127"/>
    </row>
    <row r="309" spans="1:11" s="40" customFormat="1" ht="18" customHeight="1">
      <c r="A309" s="1"/>
      <c r="B309" s="129"/>
      <c r="C309" s="132"/>
      <c r="D309" s="130"/>
      <c r="E309" s="60"/>
      <c r="F309" s="58"/>
      <c r="G309" s="59"/>
      <c r="H309" s="73"/>
      <c r="I309" s="60"/>
      <c r="J309" s="75"/>
      <c r="K309" s="127"/>
    </row>
    <row r="310" spans="1:11" s="40" customFormat="1" ht="18" customHeight="1">
      <c r="A310" s="1"/>
      <c r="B310" s="129"/>
      <c r="C310" s="132"/>
      <c r="D310" s="130"/>
      <c r="E310" s="60"/>
      <c r="F310" s="58"/>
      <c r="G310" s="59"/>
      <c r="H310" s="73"/>
      <c r="I310" s="60"/>
      <c r="J310" s="75"/>
      <c r="K310" s="127"/>
    </row>
    <row r="311" spans="1:11" s="40" customFormat="1" ht="18" customHeight="1">
      <c r="A311" s="1"/>
      <c r="B311" s="129"/>
      <c r="C311" s="132"/>
      <c r="D311" s="130"/>
      <c r="E311" s="60"/>
      <c r="F311" s="58"/>
      <c r="G311" s="59"/>
      <c r="H311" s="73"/>
      <c r="I311" s="60"/>
      <c r="J311" s="75"/>
      <c r="K311" s="127"/>
    </row>
    <row r="312" spans="1:11" s="40" customFormat="1" ht="18" customHeight="1">
      <c r="A312" s="1"/>
      <c r="B312" s="129"/>
      <c r="C312" s="132"/>
      <c r="D312" s="130"/>
      <c r="E312" s="60"/>
      <c r="F312" s="58"/>
      <c r="G312" s="59"/>
      <c r="H312" s="73"/>
      <c r="I312" s="60"/>
      <c r="J312" s="75"/>
      <c r="K312" s="127"/>
    </row>
    <row r="313" spans="1:11" s="40" customFormat="1" ht="18" customHeight="1">
      <c r="A313" s="1"/>
      <c r="B313" s="129"/>
      <c r="C313" s="132"/>
      <c r="D313" s="130"/>
      <c r="E313" s="60"/>
      <c r="F313" s="58"/>
      <c r="G313" s="59"/>
      <c r="H313" s="73"/>
      <c r="I313" s="60"/>
      <c r="J313" s="75"/>
      <c r="K313" s="127"/>
    </row>
    <row r="314" spans="1:11" s="40" customFormat="1" ht="18" customHeight="1">
      <c r="A314" s="1"/>
      <c r="B314" s="129"/>
      <c r="C314" s="132"/>
      <c r="D314" s="130"/>
      <c r="E314" s="60"/>
      <c r="F314" s="58"/>
      <c r="G314" s="59"/>
      <c r="H314" s="73"/>
      <c r="I314" s="60"/>
      <c r="J314" s="75"/>
      <c r="K314" s="127"/>
    </row>
    <row r="315" spans="1:11" s="40" customFormat="1" ht="18" customHeight="1">
      <c r="A315" s="1"/>
      <c r="B315" s="129"/>
      <c r="C315" s="132"/>
      <c r="D315" s="130"/>
      <c r="E315" s="60"/>
      <c r="F315" s="58"/>
      <c r="G315" s="59"/>
      <c r="H315" s="73"/>
      <c r="I315" s="60"/>
      <c r="J315" s="75"/>
      <c r="K315" s="127"/>
    </row>
    <row r="316" spans="1:11" s="40" customFormat="1" ht="18" customHeight="1">
      <c r="A316" s="1"/>
      <c r="B316" s="129"/>
      <c r="C316" s="132"/>
      <c r="D316" s="130"/>
      <c r="E316" s="60"/>
      <c r="F316" s="58"/>
      <c r="G316" s="59"/>
      <c r="H316" s="73"/>
      <c r="I316" s="60"/>
      <c r="J316" s="75"/>
      <c r="K316" s="127"/>
    </row>
    <row r="317" spans="1:11" s="40" customFormat="1" ht="18" customHeight="1">
      <c r="A317" s="1"/>
      <c r="B317" s="129"/>
      <c r="C317" s="132"/>
      <c r="D317" s="130"/>
      <c r="E317" s="60"/>
      <c r="F317" s="58"/>
      <c r="G317" s="59"/>
      <c r="H317" s="73"/>
      <c r="I317" s="60"/>
      <c r="J317" s="75"/>
      <c r="K317" s="127"/>
    </row>
    <row r="318" spans="1:11" s="40" customFormat="1" ht="18" customHeight="1">
      <c r="A318" s="1"/>
      <c r="B318" s="129"/>
      <c r="C318" s="132"/>
      <c r="D318" s="130"/>
      <c r="E318" s="60"/>
      <c r="F318" s="58"/>
      <c r="G318" s="59"/>
      <c r="H318" s="73"/>
      <c r="I318" s="60"/>
      <c r="J318" s="75"/>
      <c r="K318" s="127"/>
    </row>
    <row r="319" spans="1:11" s="40" customFormat="1" ht="18" customHeight="1">
      <c r="A319" s="1"/>
      <c r="B319" s="129"/>
      <c r="C319" s="132"/>
      <c r="D319" s="130"/>
      <c r="E319" s="60"/>
      <c r="F319" s="58"/>
      <c r="G319" s="59"/>
      <c r="H319" s="73"/>
      <c r="I319" s="60"/>
      <c r="J319" s="75"/>
      <c r="K319" s="127"/>
    </row>
    <row r="320" spans="1:11" s="40" customFormat="1" ht="18" customHeight="1">
      <c r="A320" s="1"/>
      <c r="B320" s="129"/>
      <c r="C320" s="132"/>
      <c r="D320" s="130"/>
      <c r="E320" s="60"/>
      <c r="F320" s="58"/>
      <c r="G320" s="59"/>
      <c r="H320" s="73"/>
      <c r="I320" s="60"/>
      <c r="J320" s="75"/>
      <c r="K320" s="127"/>
    </row>
    <row r="321" spans="1:11" s="40" customFormat="1" ht="18" customHeight="1">
      <c r="A321" s="1"/>
      <c r="B321" s="129"/>
      <c r="C321" s="132"/>
      <c r="D321" s="130"/>
      <c r="E321" s="60"/>
      <c r="F321" s="58"/>
      <c r="G321" s="59"/>
      <c r="H321" s="73"/>
      <c r="I321" s="60"/>
      <c r="J321" s="75"/>
      <c r="K321" s="127"/>
    </row>
    <row r="322" spans="1:11" s="40" customFormat="1" ht="18" customHeight="1">
      <c r="A322" s="1"/>
      <c r="B322" s="129"/>
      <c r="C322" s="132"/>
      <c r="D322" s="130"/>
      <c r="E322" s="60"/>
      <c r="F322" s="58"/>
      <c r="G322" s="59"/>
      <c r="H322" s="73"/>
      <c r="I322" s="60"/>
      <c r="J322" s="75"/>
      <c r="K322" s="127"/>
    </row>
    <row r="323" spans="1:11" s="40" customFormat="1" ht="18" customHeight="1">
      <c r="A323" s="1"/>
      <c r="B323" s="129"/>
      <c r="C323" s="132"/>
      <c r="D323" s="130"/>
      <c r="E323" s="60"/>
      <c r="F323" s="58"/>
      <c r="G323" s="59"/>
      <c r="H323" s="73"/>
      <c r="I323" s="60"/>
      <c r="J323" s="75"/>
      <c r="K323" s="127"/>
    </row>
    <row r="324" spans="1:11" s="40" customFormat="1" ht="18" customHeight="1">
      <c r="A324" s="1"/>
      <c r="B324" s="129"/>
      <c r="C324" s="132"/>
      <c r="D324" s="130"/>
      <c r="E324" s="60"/>
      <c r="F324" s="58"/>
      <c r="G324" s="59"/>
      <c r="H324" s="73"/>
      <c r="I324" s="60"/>
      <c r="J324" s="75"/>
      <c r="K324" s="127"/>
    </row>
    <row r="325" spans="1:11" s="40" customFormat="1" ht="18" customHeight="1">
      <c r="A325" s="1"/>
      <c r="B325" s="129"/>
      <c r="C325" s="132"/>
      <c r="D325" s="130"/>
      <c r="E325" s="60"/>
      <c r="F325" s="58"/>
      <c r="G325" s="59"/>
      <c r="H325" s="73"/>
      <c r="I325" s="60"/>
      <c r="J325" s="75"/>
      <c r="K325" s="127"/>
    </row>
    <row r="326" spans="1:11" s="40" customFormat="1" ht="18" customHeight="1">
      <c r="A326" s="1"/>
      <c r="B326" s="129"/>
      <c r="C326" s="132"/>
      <c r="D326" s="130"/>
      <c r="E326" s="60"/>
      <c r="F326" s="58"/>
      <c r="G326" s="59"/>
      <c r="H326" s="73"/>
      <c r="I326" s="60"/>
      <c r="J326" s="75"/>
      <c r="K326" s="127"/>
    </row>
    <row r="327" spans="1:11" s="40" customFormat="1" ht="18" customHeight="1">
      <c r="A327" s="1"/>
      <c r="B327" s="129"/>
      <c r="C327" s="132"/>
      <c r="D327" s="130"/>
      <c r="E327" s="60"/>
      <c r="F327" s="58"/>
      <c r="G327" s="59"/>
      <c r="H327" s="73"/>
      <c r="I327" s="60"/>
      <c r="J327" s="75"/>
      <c r="K327" s="127"/>
    </row>
    <row r="328" spans="1:11" s="40" customFormat="1" ht="18" customHeight="1">
      <c r="A328" s="1"/>
      <c r="B328" s="129"/>
      <c r="C328" s="132"/>
      <c r="D328" s="130"/>
      <c r="E328" s="60"/>
      <c r="F328" s="58"/>
      <c r="G328" s="59"/>
      <c r="H328" s="73"/>
      <c r="I328" s="60"/>
      <c r="J328" s="75"/>
      <c r="K328" s="127"/>
    </row>
    <row r="329" spans="1:11" s="40" customFormat="1" ht="18" customHeight="1">
      <c r="A329" s="1"/>
      <c r="B329" s="129"/>
      <c r="C329" s="132"/>
      <c r="D329" s="130"/>
      <c r="E329" s="60"/>
      <c r="F329" s="58"/>
      <c r="G329" s="59"/>
      <c r="H329" s="73"/>
      <c r="I329" s="60"/>
      <c r="J329" s="75"/>
      <c r="K329" s="127"/>
    </row>
    <row r="330" spans="1:11" s="40" customFormat="1" ht="18" customHeight="1">
      <c r="A330" s="1"/>
      <c r="B330" s="129"/>
      <c r="C330" s="132"/>
      <c r="D330" s="130"/>
      <c r="E330" s="60"/>
      <c r="F330" s="58"/>
      <c r="G330" s="59"/>
      <c r="H330" s="73"/>
      <c r="I330" s="60"/>
      <c r="J330" s="75"/>
      <c r="K330" s="127"/>
    </row>
    <row r="331" spans="1:11" s="40" customFormat="1" ht="18" customHeight="1">
      <c r="A331" s="1"/>
      <c r="B331" s="129"/>
      <c r="C331" s="132"/>
      <c r="D331" s="130"/>
      <c r="E331" s="60"/>
      <c r="F331" s="58"/>
      <c r="G331" s="59"/>
      <c r="H331" s="73"/>
      <c r="I331" s="60"/>
      <c r="J331" s="75"/>
      <c r="K331" s="127"/>
    </row>
    <row r="332" spans="1:11" s="40" customFormat="1" ht="18" customHeight="1">
      <c r="A332" s="1"/>
      <c r="B332" s="129"/>
      <c r="C332" s="132"/>
      <c r="D332" s="130"/>
      <c r="E332" s="60"/>
      <c r="F332" s="58"/>
      <c r="G332" s="59"/>
      <c r="H332" s="73"/>
      <c r="I332" s="60"/>
      <c r="J332" s="75"/>
      <c r="K332" s="127"/>
    </row>
    <row r="333" spans="1:11" s="40" customFormat="1" ht="18" customHeight="1">
      <c r="A333" s="1"/>
      <c r="B333" s="129"/>
      <c r="C333" s="132"/>
      <c r="D333" s="130"/>
      <c r="E333" s="60"/>
      <c r="F333" s="58"/>
      <c r="G333" s="59"/>
      <c r="H333" s="73"/>
      <c r="I333" s="60"/>
      <c r="J333" s="75"/>
      <c r="K333" s="127"/>
    </row>
    <row r="334" spans="1:11" s="40" customFormat="1" ht="18" customHeight="1">
      <c r="A334" s="1"/>
      <c r="B334" s="129"/>
      <c r="C334" s="132"/>
      <c r="D334" s="130"/>
      <c r="E334" s="60"/>
      <c r="F334" s="58"/>
      <c r="G334" s="59"/>
      <c r="H334" s="73"/>
      <c r="I334" s="60"/>
      <c r="J334" s="75"/>
      <c r="K334" s="127"/>
    </row>
    <row r="335" spans="1:11" s="40" customFormat="1" ht="18" customHeight="1">
      <c r="A335" s="1"/>
      <c r="B335" s="129"/>
      <c r="C335" s="132"/>
      <c r="D335" s="130"/>
      <c r="E335" s="60"/>
      <c r="F335" s="58"/>
      <c r="G335" s="59"/>
      <c r="H335" s="73"/>
      <c r="I335" s="60"/>
      <c r="J335" s="75"/>
      <c r="K335" s="127"/>
    </row>
    <row r="336" spans="1:11" s="40" customFormat="1" ht="18" customHeight="1">
      <c r="A336" s="1"/>
      <c r="B336" s="129"/>
      <c r="C336" s="132"/>
      <c r="D336" s="130"/>
      <c r="E336" s="60"/>
      <c r="F336" s="58"/>
      <c r="G336" s="59"/>
      <c r="H336" s="73"/>
      <c r="I336" s="60"/>
      <c r="J336" s="75"/>
      <c r="K336" s="127"/>
    </row>
    <row r="337" spans="1:11" s="40" customFormat="1" ht="18" customHeight="1">
      <c r="A337" s="1"/>
      <c r="B337" s="129"/>
      <c r="C337" s="132"/>
      <c r="D337" s="130"/>
      <c r="E337" s="60"/>
      <c r="F337" s="58"/>
      <c r="G337" s="59"/>
      <c r="H337" s="73"/>
      <c r="I337" s="60"/>
      <c r="J337" s="75"/>
      <c r="K337" s="127"/>
    </row>
    <row r="338" spans="1:11" s="40" customFormat="1" ht="18" customHeight="1">
      <c r="A338" s="1"/>
      <c r="B338" s="129"/>
      <c r="C338" s="132"/>
      <c r="D338" s="130"/>
      <c r="E338" s="60"/>
      <c r="F338" s="58"/>
      <c r="G338" s="59"/>
      <c r="H338" s="73"/>
      <c r="I338" s="60"/>
      <c r="J338" s="75"/>
      <c r="K338" s="127"/>
    </row>
    <row r="339" spans="1:11" s="40" customFormat="1" ht="18" customHeight="1">
      <c r="A339" s="1"/>
      <c r="B339" s="129"/>
      <c r="C339" s="132"/>
      <c r="D339" s="130"/>
      <c r="E339" s="60"/>
      <c r="F339" s="58"/>
      <c r="G339" s="59"/>
      <c r="H339" s="73"/>
      <c r="I339" s="60"/>
      <c r="J339" s="75"/>
      <c r="K339" s="127"/>
    </row>
    <row r="340" spans="1:11" s="40" customFormat="1" ht="18" customHeight="1">
      <c r="A340" s="1"/>
      <c r="B340" s="129"/>
      <c r="C340" s="132"/>
      <c r="D340" s="130"/>
      <c r="E340" s="60"/>
      <c r="F340" s="58"/>
      <c r="G340" s="59"/>
      <c r="H340" s="73"/>
      <c r="I340" s="60"/>
      <c r="J340" s="75"/>
      <c r="K340" s="127"/>
    </row>
    <row r="341" spans="1:11" s="40" customFormat="1" ht="18" customHeight="1">
      <c r="A341" s="1"/>
      <c r="B341" s="129"/>
      <c r="C341" s="132"/>
      <c r="D341" s="130"/>
      <c r="E341" s="60"/>
      <c r="F341" s="58"/>
      <c r="G341" s="59"/>
      <c r="H341" s="73"/>
      <c r="I341" s="60"/>
      <c r="J341" s="75"/>
      <c r="K341" s="127"/>
    </row>
    <row r="342" spans="1:11" s="40" customFormat="1" ht="18" customHeight="1">
      <c r="A342" s="1"/>
      <c r="B342" s="129"/>
      <c r="C342" s="132"/>
      <c r="D342" s="130"/>
      <c r="E342" s="60"/>
      <c r="F342" s="58"/>
      <c r="G342" s="59"/>
      <c r="H342" s="73"/>
      <c r="I342" s="60"/>
      <c r="J342" s="75"/>
      <c r="K342" s="127"/>
    </row>
    <row r="343" spans="1:11" s="40" customFormat="1" ht="18" customHeight="1">
      <c r="A343" s="1"/>
      <c r="B343" s="129"/>
      <c r="C343" s="132"/>
      <c r="D343" s="130"/>
      <c r="E343" s="60"/>
      <c r="F343" s="58"/>
      <c r="G343" s="59"/>
      <c r="H343" s="73"/>
      <c r="I343" s="60"/>
      <c r="J343" s="75"/>
      <c r="K343" s="127"/>
    </row>
    <row r="344" spans="1:11" s="40" customFormat="1" ht="18" customHeight="1">
      <c r="A344" s="1"/>
      <c r="B344" s="129"/>
      <c r="C344" s="132"/>
      <c r="D344" s="130"/>
      <c r="E344" s="60"/>
      <c r="F344" s="58"/>
      <c r="G344" s="59"/>
      <c r="H344" s="73"/>
      <c r="I344" s="60"/>
      <c r="J344" s="75"/>
      <c r="K344" s="127"/>
    </row>
    <row r="345" spans="1:11" s="40" customFormat="1" ht="18" customHeight="1">
      <c r="A345" s="1"/>
      <c r="B345" s="129"/>
      <c r="C345" s="132"/>
      <c r="D345" s="130"/>
      <c r="E345" s="60"/>
      <c r="F345" s="58"/>
      <c r="G345" s="59"/>
      <c r="H345" s="73"/>
      <c r="I345" s="60"/>
      <c r="J345" s="75"/>
      <c r="K345" s="127"/>
    </row>
    <row r="346" spans="1:11" s="40" customFormat="1" ht="18" customHeight="1">
      <c r="A346" s="1"/>
      <c r="B346" s="129"/>
      <c r="C346" s="132"/>
      <c r="D346" s="130"/>
      <c r="E346" s="60"/>
      <c r="F346" s="58"/>
      <c r="G346" s="59"/>
      <c r="H346" s="73"/>
      <c r="I346" s="60"/>
      <c r="J346" s="75"/>
      <c r="K346" s="127"/>
    </row>
    <row r="347" spans="1:11" s="40" customFormat="1" ht="18" customHeight="1">
      <c r="A347" s="1"/>
      <c r="B347" s="129"/>
      <c r="C347" s="132"/>
      <c r="D347" s="130"/>
      <c r="E347" s="60"/>
      <c r="F347" s="58"/>
      <c r="G347" s="59"/>
      <c r="H347" s="73"/>
      <c r="I347" s="60"/>
      <c r="J347" s="75"/>
      <c r="K347" s="127"/>
    </row>
    <row r="348" spans="1:11" s="40" customFormat="1" ht="18" customHeight="1">
      <c r="A348" s="1"/>
      <c r="B348" s="129"/>
      <c r="C348" s="132"/>
      <c r="D348" s="130"/>
      <c r="E348" s="60"/>
      <c r="F348" s="58"/>
      <c r="G348" s="59"/>
      <c r="H348" s="73"/>
      <c r="I348" s="60"/>
      <c r="J348" s="75"/>
      <c r="K348" s="127"/>
    </row>
    <row r="349" spans="1:11" s="40" customFormat="1" ht="18" customHeight="1">
      <c r="A349" s="1"/>
      <c r="B349" s="129"/>
      <c r="C349" s="132"/>
      <c r="D349" s="130"/>
      <c r="E349" s="60"/>
      <c r="F349" s="58"/>
      <c r="G349" s="59"/>
      <c r="H349" s="73"/>
      <c r="I349" s="60"/>
      <c r="J349" s="75"/>
      <c r="K349" s="127"/>
    </row>
    <row r="350" spans="1:11" s="40" customFormat="1" ht="18" customHeight="1">
      <c r="A350" s="1"/>
      <c r="B350" s="129"/>
      <c r="C350" s="132"/>
      <c r="D350" s="130"/>
      <c r="E350" s="60"/>
      <c r="F350" s="58"/>
      <c r="G350" s="59"/>
      <c r="H350" s="73"/>
      <c r="I350" s="60"/>
      <c r="J350" s="75"/>
      <c r="K350" s="127"/>
    </row>
    <row r="351" spans="1:11" s="40" customFormat="1" ht="18" customHeight="1">
      <c r="A351" s="1"/>
      <c r="B351" s="129"/>
      <c r="C351" s="132"/>
      <c r="D351" s="130"/>
      <c r="E351" s="60"/>
      <c r="F351" s="58"/>
      <c r="G351" s="59"/>
      <c r="H351" s="73"/>
      <c r="I351" s="60"/>
      <c r="J351" s="75"/>
      <c r="K351" s="127"/>
    </row>
    <row r="352" spans="1:11" s="40" customFormat="1" ht="18" customHeight="1">
      <c r="A352" s="1"/>
      <c r="B352" s="129"/>
      <c r="C352" s="132"/>
      <c r="D352" s="130"/>
      <c r="E352" s="60"/>
      <c r="F352" s="58"/>
      <c r="G352" s="59"/>
      <c r="H352" s="73"/>
      <c r="I352" s="60"/>
      <c r="J352" s="75"/>
      <c r="K352" s="127"/>
    </row>
    <row r="353" spans="1:11" s="40" customFormat="1" ht="18" customHeight="1">
      <c r="A353" s="1"/>
      <c r="B353" s="129"/>
      <c r="C353" s="132"/>
      <c r="D353" s="130"/>
      <c r="E353" s="60"/>
      <c r="F353" s="58"/>
      <c r="G353" s="59"/>
      <c r="H353" s="73"/>
      <c r="I353" s="60"/>
      <c r="J353" s="75"/>
      <c r="K353" s="127"/>
    </row>
    <row r="354" spans="1:11" s="40" customFormat="1" ht="18" customHeight="1">
      <c r="A354" s="1"/>
      <c r="B354" s="129"/>
      <c r="C354" s="132"/>
      <c r="D354" s="130"/>
      <c r="E354" s="60"/>
      <c r="F354" s="58"/>
      <c r="G354" s="59"/>
      <c r="H354" s="73"/>
      <c r="I354" s="60"/>
      <c r="J354" s="75"/>
      <c r="K354" s="127"/>
    </row>
    <row r="355" spans="1:11" s="40" customFormat="1" ht="18" customHeight="1">
      <c r="A355" s="1"/>
      <c r="B355" s="129"/>
      <c r="C355" s="132"/>
      <c r="D355" s="130"/>
      <c r="E355" s="60"/>
      <c r="F355" s="58"/>
      <c r="G355" s="59"/>
      <c r="H355" s="73"/>
      <c r="I355" s="60"/>
      <c r="J355" s="75"/>
      <c r="K355" s="127"/>
    </row>
    <row r="356" spans="1:11" s="40" customFormat="1" ht="18" customHeight="1">
      <c r="A356" s="1"/>
      <c r="B356" s="129"/>
      <c r="C356" s="132"/>
      <c r="D356" s="130"/>
      <c r="E356" s="60"/>
      <c r="F356" s="58"/>
      <c r="G356" s="59"/>
      <c r="H356" s="73"/>
      <c r="I356" s="60"/>
      <c r="J356" s="75"/>
      <c r="K356" s="127"/>
    </row>
    <row r="357" spans="1:11" s="40" customFormat="1" ht="18" customHeight="1">
      <c r="A357" s="1"/>
      <c r="B357" s="129"/>
      <c r="C357" s="132"/>
      <c r="D357" s="130"/>
      <c r="E357" s="60"/>
      <c r="F357" s="58"/>
      <c r="G357" s="59"/>
      <c r="H357" s="73"/>
      <c r="I357" s="60"/>
      <c r="J357" s="75"/>
      <c r="K357" s="127"/>
    </row>
    <row r="358" spans="1:11" s="40" customFormat="1" ht="18" customHeight="1">
      <c r="A358" s="1"/>
      <c r="B358" s="129"/>
      <c r="C358" s="132"/>
      <c r="D358" s="130"/>
      <c r="E358" s="60"/>
      <c r="F358" s="58"/>
      <c r="G358" s="59"/>
      <c r="H358" s="73"/>
      <c r="I358" s="60"/>
      <c r="J358" s="75"/>
      <c r="K358" s="127"/>
    </row>
    <row r="359" spans="1:11" s="40" customFormat="1" ht="18" customHeight="1">
      <c r="A359" s="1"/>
      <c r="B359" s="129"/>
      <c r="C359" s="132"/>
      <c r="D359" s="130"/>
      <c r="E359" s="60"/>
      <c r="F359" s="58"/>
      <c r="G359" s="59"/>
      <c r="H359" s="73"/>
      <c r="I359" s="60"/>
      <c r="J359" s="75"/>
      <c r="K359" s="127"/>
    </row>
    <row r="360" spans="1:11" s="40" customFormat="1" ht="18" customHeight="1">
      <c r="A360" s="1"/>
      <c r="B360" s="129"/>
      <c r="C360" s="132"/>
      <c r="D360" s="130"/>
      <c r="E360" s="60"/>
      <c r="F360" s="58"/>
      <c r="G360" s="59"/>
      <c r="H360" s="73"/>
      <c r="I360" s="60"/>
      <c r="J360" s="75"/>
      <c r="K360" s="127"/>
    </row>
    <row r="361" spans="1:11" s="40" customFormat="1" ht="18" customHeight="1">
      <c r="A361" s="1"/>
      <c r="B361" s="129"/>
      <c r="C361" s="132"/>
      <c r="D361" s="130"/>
      <c r="E361" s="60"/>
      <c r="F361" s="58"/>
      <c r="G361" s="59"/>
      <c r="H361" s="73"/>
      <c r="I361" s="60"/>
      <c r="J361" s="75"/>
      <c r="K361" s="127"/>
    </row>
    <row r="362" spans="1:11" s="40" customFormat="1" ht="18" customHeight="1">
      <c r="A362" s="1"/>
      <c r="B362" s="129"/>
      <c r="C362" s="132"/>
      <c r="D362" s="130"/>
      <c r="E362" s="60"/>
      <c r="F362" s="58"/>
      <c r="G362" s="59"/>
      <c r="H362" s="73"/>
      <c r="I362" s="60"/>
      <c r="J362" s="75"/>
      <c r="K362" s="127"/>
    </row>
    <row r="363" spans="1:11" s="40" customFormat="1" ht="18" customHeight="1">
      <c r="A363" s="1"/>
      <c r="B363" s="129"/>
      <c r="C363" s="132"/>
      <c r="D363" s="130"/>
      <c r="E363" s="60"/>
      <c r="F363" s="58"/>
      <c r="G363" s="59"/>
      <c r="H363" s="73"/>
      <c r="I363" s="60"/>
      <c r="J363" s="75"/>
      <c r="K363" s="127"/>
    </row>
    <row r="364" spans="1:11" s="40" customFormat="1" ht="18" customHeight="1">
      <c r="A364" s="1"/>
      <c r="B364" s="129"/>
      <c r="C364" s="132"/>
      <c r="D364" s="130"/>
      <c r="E364" s="60"/>
      <c r="F364" s="58"/>
      <c r="G364" s="59"/>
      <c r="H364" s="73"/>
      <c r="I364" s="60"/>
      <c r="J364" s="75"/>
      <c r="K364" s="127"/>
    </row>
    <row r="365" spans="1:11" s="40" customFormat="1" ht="18" customHeight="1">
      <c r="A365" s="1"/>
      <c r="B365" s="129"/>
      <c r="C365" s="132"/>
      <c r="D365" s="130"/>
      <c r="E365" s="60"/>
      <c r="F365" s="58"/>
      <c r="G365" s="59"/>
      <c r="H365" s="73"/>
      <c r="I365" s="60"/>
      <c r="J365" s="75"/>
      <c r="K365" s="127"/>
    </row>
    <row r="366" spans="1:11" s="40" customFormat="1" ht="18" customHeight="1">
      <c r="A366" s="1"/>
      <c r="B366" s="129"/>
      <c r="C366" s="132"/>
      <c r="D366" s="130"/>
      <c r="E366" s="60"/>
      <c r="F366" s="58"/>
      <c r="G366" s="59"/>
      <c r="H366" s="73"/>
      <c r="I366" s="60"/>
      <c r="J366" s="75"/>
      <c r="K366" s="127"/>
    </row>
    <row r="367" spans="1:11" s="40" customFormat="1" ht="18" customHeight="1">
      <c r="A367" s="1"/>
      <c r="B367" s="129"/>
      <c r="C367" s="132"/>
      <c r="D367" s="130"/>
      <c r="E367" s="60"/>
      <c r="F367" s="58"/>
      <c r="G367" s="59"/>
      <c r="H367" s="73"/>
      <c r="I367" s="60"/>
      <c r="J367" s="75"/>
      <c r="K367" s="127"/>
    </row>
    <row r="368" spans="1:11" s="40" customFormat="1" ht="18" customHeight="1">
      <c r="A368" s="1"/>
      <c r="B368" s="129"/>
      <c r="C368" s="132"/>
      <c r="D368" s="130"/>
      <c r="E368" s="60"/>
      <c r="F368" s="58"/>
      <c r="G368" s="59"/>
      <c r="H368" s="73"/>
      <c r="I368" s="60"/>
      <c r="J368" s="75"/>
      <c r="K368" s="127"/>
    </row>
    <row r="369" spans="1:11" s="40" customFormat="1" ht="18" customHeight="1">
      <c r="A369" s="1"/>
      <c r="B369" s="129"/>
      <c r="C369" s="132"/>
      <c r="D369" s="130"/>
      <c r="E369" s="60"/>
      <c r="F369" s="58"/>
      <c r="G369" s="59"/>
      <c r="H369" s="73"/>
      <c r="I369" s="60"/>
      <c r="J369" s="75"/>
      <c r="K369" s="127"/>
    </row>
    <row r="370" spans="1:11" s="40" customFormat="1" ht="18" customHeight="1">
      <c r="A370" s="1"/>
      <c r="B370" s="129"/>
      <c r="C370" s="132"/>
      <c r="D370" s="130"/>
      <c r="E370" s="60"/>
      <c r="F370" s="58"/>
      <c r="G370" s="59"/>
      <c r="H370" s="73"/>
      <c r="I370" s="60"/>
      <c r="J370" s="75"/>
      <c r="K370" s="127"/>
    </row>
    <row r="371" spans="1:11" s="40" customFormat="1" ht="18" customHeight="1">
      <c r="A371" s="1"/>
      <c r="B371" s="129"/>
      <c r="C371" s="132"/>
      <c r="D371" s="130"/>
      <c r="E371" s="60"/>
      <c r="F371" s="58"/>
      <c r="G371" s="59"/>
      <c r="H371" s="73"/>
      <c r="I371" s="60"/>
      <c r="J371" s="75"/>
      <c r="K371" s="127"/>
    </row>
    <row r="372" spans="1:11" s="40" customFormat="1" ht="18" customHeight="1">
      <c r="A372" s="1"/>
      <c r="B372" s="129"/>
      <c r="C372" s="132"/>
      <c r="D372" s="130"/>
      <c r="E372" s="60"/>
      <c r="F372" s="58"/>
      <c r="G372" s="59"/>
      <c r="H372" s="73"/>
      <c r="I372" s="60"/>
      <c r="J372" s="75"/>
      <c r="K372" s="127"/>
    </row>
    <row r="373" spans="1:11" s="40" customFormat="1" ht="18" customHeight="1">
      <c r="A373" s="1"/>
      <c r="B373" s="129"/>
      <c r="C373" s="132"/>
      <c r="D373" s="130"/>
      <c r="E373" s="60"/>
      <c r="F373" s="58"/>
      <c r="G373" s="59"/>
      <c r="H373" s="73"/>
      <c r="I373" s="60"/>
      <c r="J373" s="75"/>
      <c r="K373" s="127"/>
    </row>
    <row r="374" spans="1:11" s="40" customFormat="1" ht="18" customHeight="1">
      <c r="A374" s="1"/>
      <c r="B374" s="129"/>
      <c r="C374" s="132"/>
      <c r="D374" s="130"/>
      <c r="E374" s="60"/>
      <c r="F374" s="58"/>
      <c r="G374" s="59"/>
      <c r="H374" s="73"/>
      <c r="I374" s="60"/>
      <c r="J374" s="75"/>
      <c r="K374" s="127"/>
    </row>
    <row r="375" spans="1:11" s="40" customFormat="1" ht="18" customHeight="1">
      <c r="A375" s="1"/>
      <c r="B375" s="129"/>
      <c r="C375" s="132"/>
      <c r="D375" s="130"/>
      <c r="E375" s="60"/>
      <c r="F375" s="58"/>
      <c r="G375" s="59"/>
      <c r="H375" s="73"/>
      <c r="I375" s="60"/>
      <c r="J375" s="75"/>
      <c r="K375" s="127"/>
    </row>
    <row r="376" spans="1:11" s="40" customFormat="1" ht="18" customHeight="1">
      <c r="A376" s="1"/>
      <c r="B376" s="129"/>
      <c r="C376" s="132"/>
      <c r="D376" s="130"/>
      <c r="E376" s="60"/>
      <c r="F376" s="58"/>
      <c r="G376" s="59"/>
      <c r="H376" s="73"/>
      <c r="I376" s="60"/>
      <c r="J376" s="75"/>
      <c r="K376" s="127"/>
    </row>
    <row r="377" spans="1:11" s="40" customFormat="1" ht="18" customHeight="1">
      <c r="A377" s="1"/>
      <c r="B377" s="129"/>
      <c r="C377" s="132"/>
      <c r="D377" s="130"/>
      <c r="E377" s="60"/>
      <c r="F377" s="58"/>
      <c r="G377" s="59"/>
      <c r="H377" s="73"/>
      <c r="I377" s="60"/>
      <c r="J377" s="75"/>
      <c r="K377" s="127"/>
    </row>
    <row r="378" spans="1:11" s="40" customFormat="1" ht="18" customHeight="1">
      <c r="A378" s="1"/>
      <c r="B378" s="129"/>
      <c r="C378" s="132"/>
      <c r="D378" s="130"/>
      <c r="E378" s="60"/>
      <c r="F378" s="58"/>
      <c r="G378" s="59"/>
      <c r="H378" s="73"/>
      <c r="I378" s="60"/>
      <c r="J378" s="75"/>
      <c r="K378" s="127"/>
    </row>
    <row r="379" spans="1:11" s="40" customFormat="1" ht="18" customHeight="1">
      <c r="A379" s="1"/>
      <c r="B379" s="129"/>
      <c r="C379" s="132"/>
      <c r="D379" s="130"/>
      <c r="E379" s="60"/>
      <c r="F379" s="58"/>
      <c r="G379" s="59"/>
      <c r="H379" s="73"/>
      <c r="I379" s="60"/>
      <c r="J379" s="75"/>
      <c r="K379" s="127"/>
    </row>
    <row r="380" spans="1:11" s="40" customFormat="1" ht="18" customHeight="1">
      <c r="A380" s="1"/>
      <c r="B380" s="129"/>
      <c r="C380" s="132"/>
      <c r="D380" s="130"/>
      <c r="E380" s="60"/>
      <c r="F380" s="58"/>
      <c r="G380" s="59"/>
      <c r="H380" s="73"/>
      <c r="I380" s="60"/>
      <c r="J380" s="75"/>
      <c r="K380" s="127"/>
    </row>
    <row r="381" spans="1:11" s="40" customFormat="1" ht="18" customHeight="1">
      <c r="A381" s="1"/>
      <c r="B381" s="129"/>
      <c r="C381" s="132"/>
      <c r="D381" s="130"/>
      <c r="E381" s="60"/>
      <c r="F381" s="58"/>
      <c r="G381" s="59"/>
      <c r="H381" s="73"/>
      <c r="I381" s="60"/>
      <c r="J381" s="75"/>
      <c r="K381" s="127"/>
    </row>
    <row r="382" spans="1:11" s="40" customFormat="1" ht="18" customHeight="1">
      <c r="A382" s="1"/>
      <c r="B382" s="129"/>
      <c r="C382" s="132"/>
      <c r="D382" s="130"/>
      <c r="E382" s="60"/>
      <c r="F382" s="58"/>
      <c r="G382" s="59"/>
      <c r="H382" s="73"/>
      <c r="I382" s="60"/>
      <c r="J382" s="75"/>
      <c r="K382" s="127"/>
    </row>
    <row r="383" spans="1:11" s="40" customFormat="1" ht="18" customHeight="1">
      <c r="A383" s="1"/>
      <c r="B383" s="129"/>
      <c r="C383" s="132"/>
      <c r="D383" s="130"/>
      <c r="E383" s="60"/>
      <c r="F383" s="58"/>
      <c r="G383" s="59"/>
      <c r="H383" s="73"/>
      <c r="I383" s="60"/>
      <c r="J383" s="75"/>
      <c r="K383" s="127"/>
    </row>
    <row r="384" spans="1:11" s="40" customFormat="1" ht="18" customHeight="1">
      <c r="A384" s="1"/>
      <c r="B384" s="129"/>
      <c r="C384" s="132"/>
      <c r="D384" s="130"/>
      <c r="E384" s="60"/>
      <c r="F384" s="58"/>
      <c r="G384" s="59"/>
      <c r="H384" s="73"/>
      <c r="I384" s="60"/>
      <c r="J384" s="75"/>
      <c r="K384" s="127"/>
    </row>
    <row r="385" spans="1:11" s="40" customFormat="1" ht="18" customHeight="1">
      <c r="A385" s="1"/>
      <c r="B385" s="129"/>
      <c r="C385" s="132"/>
      <c r="D385" s="130"/>
      <c r="E385" s="60"/>
      <c r="F385" s="58"/>
      <c r="G385" s="59"/>
      <c r="H385" s="73"/>
      <c r="I385" s="60"/>
      <c r="J385" s="75"/>
      <c r="K385" s="127"/>
    </row>
    <row r="386" spans="1:11" s="40" customFormat="1" ht="18" customHeight="1">
      <c r="A386" s="1"/>
      <c r="B386" s="129"/>
      <c r="C386" s="132"/>
      <c r="D386" s="130"/>
      <c r="E386" s="60"/>
      <c r="F386" s="58"/>
      <c r="G386" s="59"/>
      <c r="H386" s="73"/>
      <c r="I386" s="60"/>
      <c r="J386" s="75"/>
      <c r="K386" s="127"/>
    </row>
    <row r="387" spans="1:11" s="40" customFormat="1" ht="18" customHeight="1">
      <c r="A387" s="1"/>
      <c r="B387" s="129"/>
      <c r="C387" s="132"/>
      <c r="D387" s="130"/>
      <c r="E387" s="60"/>
      <c r="F387" s="58"/>
      <c r="G387" s="59"/>
      <c r="H387" s="73"/>
      <c r="I387" s="60"/>
      <c r="J387" s="75"/>
      <c r="K387" s="127"/>
    </row>
    <row r="388" spans="1:11" s="40" customFormat="1" ht="18" customHeight="1">
      <c r="A388" s="1"/>
      <c r="B388" s="129"/>
      <c r="C388" s="132"/>
      <c r="D388" s="130"/>
      <c r="E388" s="60"/>
      <c r="F388" s="58"/>
      <c r="G388" s="59"/>
      <c r="H388" s="73"/>
      <c r="I388" s="60"/>
      <c r="J388" s="75"/>
      <c r="K388" s="127"/>
    </row>
    <row r="389" spans="1:11" s="40" customFormat="1" ht="18" customHeight="1">
      <c r="A389" s="1"/>
      <c r="B389" s="129"/>
      <c r="C389" s="132"/>
      <c r="D389" s="130"/>
      <c r="E389" s="60"/>
      <c r="F389" s="58"/>
      <c r="G389" s="59"/>
      <c r="H389" s="73"/>
      <c r="I389" s="60"/>
      <c r="J389" s="75"/>
      <c r="K389" s="127"/>
    </row>
    <row r="390" spans="1:11" s="40" customFormat="1" ht="18" customHeight="1">
      <c r="A390" s="1"/>
      <c r="B390" s="129"/>
      <c r="C390" s="132"/>
      <c r="D390" s="130"/>
      <c r="E390" s="60"/>
      <c r="F390" s="58"/>
      <c r="G390" s="59"/>
      <c r="H390" s="73"/>
      <c r="I390" s="60"/>
      <c r="J390" s="75"/>
      <c r="K390" s="127"/>
    </row>
    <row r="391" spans="1:11" s="40" customFormat="1" ht="18" customHeight="1">
      <c r="A391" s="1"/>
      <c r="B391" s="129"/>
      <c r="C391" s="132"/>
      <c r="D391" s="130"/>
      <c r="E391" s="60"/>
      <c r="F391" s="58"/>
      <c r="G391" s="59"/>
      <c r="H391" s="73"/>
      <c r="I391" s="60"/>
      <c r="J391" s="75"/>
      <c r="K391" s="127"/>
    </row>
    <row r="392" spans="1:11" s="40" customFormat="1" ht="18" customHeight="1">
      <c r="A392" s="1"/>
      <c r="B392" s="129"/>
      <c r="C392" s="132"/>
      <c r="D392" s="130"/>
      <c r="E392" s="60"/>
      <c r="F392" s="58"/>
      <c r="G392" s="59"/>
      <c r="H392" s="73"/>
      <c r="I392" s="60"/>
      <c r="J392" s="75"/>
      <c r="K392" s="127"/>
    </row>
    <row r="393" spans="1:11" s="40" customFormat="1" ht="18" customHeight="1">
      <c r="A393" s="1"/>
      <c r="B393" s="129"/>
      <c r="C393" s="132"/>
      <c r="D393" s="130"/>
      <c r="E393" s="60"/>
      <c r="F393" s="58"/>
      <c r="G393" s="59"/>
      <c r="H393" s="73"/>
      <c r="I393" s="60"/>
      <c r="J393" s="75"/>
      <c r="K393" s="127"/>
    </row>
    <row r="394" spans="1:11" s="40" customFormat="1" ht="18" customHeight="1">
      <c r="A394" s="1"/>
      <c r="B394" s="129"/>
      <c r="C394" s="132"/>
      <c r="D394" s="130"/>
      <c r="E394" s="60"/>
      <c r="F394" s="58"/>
      <c r="G394" s="59"/>
      <c r="H394" s="73"/>
      <c r="I394" s="60"/>
      <c r="J394" s="75"/>
      <c r="K394" s="127"/>
    </row>
    <row r="395" spans="1:11" s="40" customFormat="1" ht="18" customHeight="1">
      <c r="A395" s="1"/>
      <c r="B395" s="129"/>
      <c r="C395" s="132"/>
      <c r="D395" s="130"/>
      <c r="E395" s="60"/>
      <c r="F395" s="58"/>
      <c r="G395" s="59"/>
      <c r="H395" s="73"/>
      <c r="I395" s="60"/>
      <c r="J395" s="75"/>
      <c r="K395" s="127"/>
    </row>
    <row r="396" spans="1:11" s="40" customFormat="1" ht="18" customHeight="1">
      <c r="A396" s="1"/>
      <c r="B396" s="129"/>
      <c r="C396" s="132"/>
      <c r="D396" s="130"/>
      <c r="E396" s="60"/>
      <c r="F396" s="58"/>
      <c r="G396" s="59"/>
      <c r="H396" s="73"/>
      <c r="I396" s="60"/>
      <c r="J396" s="75"/>
      <c r="K396" s="127"/>
    </row>
    <row r="397" spans="1:11" s="40" customFormat="1" ht="18" customHeight="1">
      <c r="A397" s="1"/>
      <c r="B397" s="129"/>
      <c r="C397" s="132"/>
      <c r="D397" s="130"/>
      <c r="E397" s="60"/>
      <c r="F397" s="58"/>
      <c r="G397" s="59"/>
      <c r="H397" s="73"/>
      <c r="I397" s="60"/>
      <c r="J397" s="75"/>
      <c r="K397" s="127"/>
    </row>
    <row r="398" spans="1:11" s="40" customFormat="1" ht="18" customHeight="1">
      <c r="A398" s="1"/>
      <c r="B398" s="129"/>
      <c r="C398" s="132"/>
      <c r="D398" s="130"/>
      <c r="E398" s="60"/>
      <c r="F398" s="58"/>
      <c r="G398" s="59"/>
      <c r="H398" s="73"/>
      <c r="I398" s="60"/>
      <c r="J398" s="75"/>
      <c r="K398" s="127"/>
    </row>
    <row r="399" spans="1:11" s="40" customFormat="1" ht="18" customHeight="1">
      <c r="A399" s="1"/>
      <c r="B399" s="129"/>
      <c r="C399" s="132"/>
      <c r="D399" s="130"/>
      <c r="E399" s="60"/>
      <c r="F399" s="58"/>
      <c r="G399" s="59"/>
      <c r="H399" s="73"/>
      <c r="I399" s="60"/>
      <c r="J399" s="75"/>
      <c r="K399" s="127"/>
    </row>
    <row r="400" spans="1:11" s="40" customFormat="1" ht="18" customHeight="1">
      <c r="A400" s="1"/>
      <c r="B400" s="129"/>
      <c r="C400" s="132"/>
      <c r="D400" s="130"/>
      <c r="E400" s="60"/>
      <c r="F400" s="58"/>
      <c r="G400" s="59"/>
      <c r="H400" s="73"/>
      <c r="I400" s="60"/>
      <c r="J400" s="75"/>
      <c r="K400" s="127"/>
    </row>
    <row r="401" spans="1:11" s="40" customFormat="1" ht="18" customHeight="1">
      <c r="A401" s="1"/>
      <c r="B401" s="129"/>
      <c r="C401" s="132"/>
      <c r="D401" s="130"/>
      <c r="E401" s="60"/>
      <c r="F401" s="58"/>
      <c r="G401" s="59"/>
      <c r="H401" s="73"/>
      <c r="I401" s="60"/>
      <c r="J401" s="75"/>
      <c r="K401" s="127"/>
    </row>
    <row r="402" spans="1:11" s="40" customFormat="1" ht="18" customHeight="1">
      <c r="A402" s="1"/>
      <c r="B402" s="129"/>
      <c r="C402" s="132"/>
      <c r="D402" s="130"/>
      <c r="E402" s="60"/>
      <c r="F402" s="58"/>
      <c r="G402" s="59"/>
      <c r="H402" s="73"/>
      <c r="I402" s="60"/>
      <c r="J402" s="75"/>
      <c r="K402" s="127"/>
    </row>
    <row r="403" spans="1:11" s="40" customFormat="1" ht="18" customHeight="1">
      <c r="A403" s="1"/>
      <c r="B403" s="129"/>
      <c r="C403" s="132"/>
      <c r="D403" s="130"/>
      <c r="E403" s="60"/>
      <c r="F403" s="58"/>
      <c r="G403" s="59"/>
      <c r="H403" s="73"/>
      <c r="I403" s="60"/>
      <c r="J403" s="75"/>
      <c r="K403" s="127"/>
    </row>
    <row r="404" spans="1:11" s="40" customFormat="1" ht="18" customHeight="1">
      <c r="A404" s="1"/>
      <c r="B404" s="129"/>
      <c r="C404" s="132"/>
      <c r="D404" s="130"/>
      <c r="E404" s="60"/>
      <c r="F404" s="58"/>
      <c r="G404" s="59"/>
      <c r="H404" s="73"/>
      <c r="I404" s="60"/>
      <c r="J404" s="75"/>
      <c r="K404" s="127"/>
    </row>
    <row r="405" spans="1:11" s="40" customFormat="1" ht="18" customHeight="1">
      <c r="A405" s="1"/>
      <c r="B405" s="129"/>
      <c r="C405" s="132"/>
      <c r="D405" s="130"/>
      <c r="E405" s="60"/>
      <c r="F405" s="58"/>
      <c r="G405" s="59"/>
      <c r="H405" s="73"/>
      <c r="I405" s="60"/>
      <c r="J405" s="75"/>
      <c r="K405" s="127"/>
    </row>
    <row r="406" spans="1:11" s="40" customFormat="1" ht="18" customHeight="1">
      <c r="A406" s="1"/>
      <c r="B406" s="129"/>
      <c r="C406" s="132"/>
      <c r="D406" s="130"/>
      <c r="E406" s="60"/>
      <c r="F406" s="58"/>
      <c r="G406" s="59"/>
      <c r="H406" s="73"/>
      <c r="I406" s="60"/>
      <c r="J406" s="75"/>
      <c r="K406" s="127"/>
    </row>
    <row r="407" spans="1:11" s="40" customFormat="1" ht="18" customHeight="1">
      <c r="A407" s="1"/>
      <c r="B407" s="129"/>
      <c r="C407" s="132"/>
      <c r="D407" s="130"/>
      <c r="E407" s="60"/>
      <c r="F407" s="58"/>
      <c r="G407" s="59"/>
      <c r="H407" s="73"/>
      <c r="I407" s="60"/>
      <c r="J407" s="75"/>
      <c r="K407" s="127"/>
    </row>
    <row r="408" spans="1:11" s="40" customFormat="1" ht="18" customHeight="1">
      <c r="A408" s="1"/>
      <c r="B408" s="129"/>
      <c r="C408" s="132"/>
      <c r="D408" s="130"/>
      <c r="E408" s="60"/>
      <c r="F408" s="58"/>
      <c r="G408" s="59"/>
      <c r="H408" s="73"/>
      <c r="I408" s="60"/>
      <c r="J408" s="75"/>
      <c r="K408" s="127"/>
    </row>
    <row r="409" spans="1:11" s="40" customFormat="1" ht="18" customHeight="1">
      <c r="A409" s="1"/>
      <c r="B409" s="129"/>
      <c r="C409" s="132"/>
      <c r="D409" s="130"/>
      <c r="E409" s="60"/>
      <c r="F409" s="58"/>
      <c r="G409" s="59"/>
      <c r="H409" s="73"/>
      <c r="I409" s="60"/>
      <c r="J409" s="75"/>
      <c r="K409" s="127"/>
    </row>
    <row r="410" spans="1:11" s="40" customFormat="1" ht="18" customHeight="1">
      <c r="A410" s="1"/>
      <c r="B410" s="129"/>
      <c r="C410" s="132"/>
      <c r="D410" s="130"/>
      <c r="E410" s="60"/>
      <c r="F410" s="58"/>
      <c r="G410" s="59"/>
      <c r="H410" s="73"/>
      <c r="I410" s="60"/>
      <c r="J410" s="75"/>
      <c r="K410" s="127"/>
    </row>
    <row r="411" spans="1:11" s="40" customFormat="1" ht="18" customHeight="1">
      <c r="A411" s="1"/>
      <c r="B411" s="129"/>
      <c r="C411" s="132"/>
      <c r="D411" s="130"/>
      <c r="E411" s="60"/>
      <c r="F411" s="58"/>
      <c r="G411" s="59"/>
      <c r="H411" s="73"/>
      <c r="I411" s="60"/>
      <c r="J411" s="75"/>
      <c r="K411" s="127"/>
    </row>
    <row r="412" spans="1:11" s="40" customFormat="1" ht="18" customHeight="1">
      <c r="A412" s="1"/>
      <c r="B412" s="129"/>
      <c r="C412" s="132"/>
      <c r="D412" s="130"/>
      <c r="E412" s="60"/>
      <c r="F412" s="58"/>
      <c r="G412" s="59"/>
      <c r="H412" s="73"/>
      <c r="I412" s="60"/>
      <c r="J412" s="75"/>
      <c r="K412" s="127"/>
    </row>
    <row r="413" spans="1:11" s="40" customFormat="1" ht="18" customHeight="1">
      <c r="A413" s="1"/>
      <c r="B413" s="129"/>
      <c r="C413" s="132"/>
      <c r="D413" s="130"/>
      <c r="E413" s="60"/>
      <c r="F413" s="58"/>
      <c r="G413" s="59"/>
      <c r="H413" s="73"/>
      <c r="I413" s="60"/>
      <c r="J413" s="75"/>
      <c r="K413" s="127"/>
    </row>
    <row r="414" spans="1:11" s="40" customFormat="1" ht="18" customHeight="1">
      <c r="A414" s="1"/>
      <c r="B414" s="129"/>
      <c r="C414" s="132"/>
      <c r="D414" s="130"/>
      <c r="E414" s="60"/>
      <c r="F414" s="58"/>
      <c r="G414" s="59"/>
      <c r="H414" s="73"/>
      <c r="I414" s="60"/>
      <c r="J414" s="75"/>
      <c r="K414" s="127"/>
    </row>
    <row r="415" spans="1:11" s="40" customFormat="1" ht="18" customHeight="1">
      <c r="A415" s="1"/>
      <c r="B415" s="129"/>
      <c r="C415" s="132"/>
      <c r="D415" s="130"/>
      <c r="E415" s="60"/>
      <c r="F415" s="58"/>
      <c r="G415" s="59"/>
      <c r="H415" s="73"/>
      <c r="I415" s="60"/>
      <c r="J415" s="75"/>
      <c r="K415" s="127"/>
    </row>
    <row r="416" spans="1:11" s="40" customFormat="1" ht="18" customHeight="1">
      <c r="A416" s="1"/>
      <c r="B416" s="129"/>
      <c r="C416" s="132"/>
      <c r="D416" s="130"/>
      <c r="E416" s="60"/>
      <c r="F416" s="58"/>
      <c r="G416" s="59"/>
      <c r="H416" s="73"/>
      <c r="I416" s="60"/>
      <c r="J416" s="75"/>
      <c r="K416" s="127"/>
    </row>
    <row r="417" spans="1:11" s="40" customFormat="1" ht="18" customHeight="1">
      <c r="A417" s="1"/>
      <c r="B417" s="129"/>
      <c r="C417" s="132"/>
      <c r="D417" s="130"/>
      <c r="E417" s="60"/>
      <c r="F417" s="58"/>
      <c r="G417" s="59"/>
      <c r="H417" s="73"/>
      <c r="I417" s="60"/>
      <c r="J417" s="75"/>
      <c r="K417" s="127"/>
    </row>
    <row r="418" spans="1:11" s="40" customFormat="1" ht="18" customHeight="1">
      <c r="A418" s="1"/>
      <c r="B418" s="129"/>
      <c r="C418" s="132"/>
      <c r="D418" s="130"/>
      <c r="E418" s="60"/>
      <c r="F418" s="58"/>
      <c r="G418" s="59"/>
      <c r="H418" s="73"/>
      <c r="I418" s="60"/>
      <c r="J418" s="75"/>
      <c r="K418" s="127"/>
    </row>
    <row r="419" spans="1:11" s="40" customFormat="1" ht="18" customHeight="1">
      <c r="A419" s="1"/>
      <c r="B419" s="129"/>
      <c r="C419" s="132"/>
      <c r="D419" s="130"/>
      <c r="E419" s="60"/>
      <c r="F419" s="58"/>
      <c r="G419" s="59"/>
      <c r="H419" s="73"/>
      <c r="I419" s="60"/>
      <c r="J419" s="75"/>
      <c r="K419" s="127"/>
    </row>
    <row r="420" spans="1:11" s="40" customFormat="1" ht="18" customHeight="1">
      <c r="A420" s="1"/>
      <c r="B420" s="129"/>
      <c r="C420" s="132"/>
      <c r="D420" s="130"/>
      <c r="E420" s="60"/>
      <c r="F420" s="58"/>
      <c r="G420" s="59"/>
      <c r="H420" s="73"/>
      <c r="I420" s="60"/>
      <c r="J420" s="75"/>
      <c r="K420" s="127"/>
    </row>
    <row r="421" spans="1:11" s="40" customFormat="1" ht="18" customHeight="1">
      <c r="A421" s="1"/>
      <c r="B421" s="129"/>
      <c r="C421" s="132"/>
      <c r="D421" s="130"/>
      <c r="E421" s="60"/>
      <c r="F421" s="58"/>
      <c r="G421" s="59"/>
      <c r="H421" s="73"/>
      <c r="I421" s="60"/>
      <c r="J421" s="75"/>
      <c r="K421" s="127"/>
    </row>
    <row r="422" spans="1:11" s="40" customFormat="1" ht="18" customHeight="1">
      <c r="A422" s="1"/>
      <c r="B422" s="129"/>
      <c r="C422" s="132"/>
      <c r="D422" s="130"/>
      <c r="E422" s="60"/>
      <c r="F422" s="58"/>
      <c r="G422" s="59"/>
      <c r="H422" s="73"/>
      <c r="I422" s="60"/>
      <c r="J422" s="75"/>
      <c r="K422" s="127"/>
    </row>
    <row r="423" spans="1:11" s="40" customFormat="1" ht="18" customHeight="1">
      <c r="A423" s="1"/>
      <c r="B423" s="129"/>
      <c r="C423" s="132"/>
      <c r="D423" s="130"/>
      <c r="E423" s="60"/>
      <c r="F423" s="58"/>
      <c r="G423" s="59"/>
      <c r="H423" s="73"/>
      <c r="I423" s="60"/>
      <c r="J423" s="75"/>
      <c r="K423" s="127"/>
    </row>
    <row r="424" spans="1:11" s="40" customFormat="1" ht="18" customHeight="1">
      <c r="A424" s="1"/>
      <c r="B424" s="129"/>
      <c r="C424" s="132"/>
      <c r="D424" s="130"/>
      <c r="E424" s="60"/>
      <c r="F424" s="58"/>
      <c r="G424" s="59"/>
      <c r="H424" s="73"/>
      <c r="I424" s="60"/>
      <c r="J424" s="75"/>
      <c r="K424" s="127"/>
    </row>
    <row r="425" spans="1:11" s="40" customFormat="1" ht="18" customHeight="1">
      <c r="A425" s="1"/>
      <c r="B425" s="129"/>
      <c r="C425" s="132"/>
      <c r="D425" s="130"/>
      <c r="E425" s="60"/>
      <c r="F425" s="58"/>
      <c r="G425" s="59"/>
      <c r="H425" s="73"/>
      <c r="I425" s="60"/>
      <c r="J425" s="75"/>
      <c r="K425" s="127"/>
    </row>
    <row r="426" spans="1:11" s="40" customFormat="1" ht="18" customHeight="1">
      <c r="A426" s="1"/>
      <c r="B426" s="129"/>
      <c r="C426" s="132"/>
      <c r="D426" s="130"/>
      <c r="E426" s="60"/>
      <c r="F426" s="58"/>
      <c r="G426" s="59"/>
      <c r="H426" s="73"/>
      <c r="I426" s="60"/>
      <c r="J426" s="75"/>
      <c r="K426" s="127"/>
    </row>
    <row r="427" spans="1:11" s="40" customFormat="1" ht="18" customHeight="1">
      <c r="A427" s="1"/>
      <c r="B427" s="129"/>
      <c r="C427" s="132"/>
      <c r="D427" s="130"/>
      <c r="E427" s="60"/>
      <c r="F427" s="58"/>
      <c r="G427" s="59"/>
      <c r="H427" s="73"/>
      <c r="I427" s="60"/>
      <c r="J427" s="75"/>
      <c r="K427" s="127"/>
    </row>
    <row r="428" spans="1:11" s="40" customFormat="1" ht="18" customHeight="1">
      <c r="A428" s="1"/>
      <c r="B428" s="129"/>
      <c r="C428" s="132"/>
      <c r="D428" s="130"/>
      <c r="E428" s="60"/>
      <c r="F428" s="58"/>
      <c r="G428" s="59"/>
      <c r="H428" s="73"/>
      <c r="I428" s="60"/>
      <c r="J428" s="75"/>
      <c r="K428" s="127"/>
    </row>
    <row r="429" spans="1:11" s="40" customFormat="1" ht="18" customHeight="1">
      <c r="A429" s="1"/>
      <c r="B429" s="129"/>
      <c r="C429" s="132"/>
      <c r="D429" s="130"/>
      <c r="E429" s="60"/>
      <c r="F429" s="58"/>
      <c r="G429" s="59"/>
      <c r="H429" s="73"/>
      <c r="I429" s="60"/>
      <c r="J429" s="75"/>
      <c r="K429" s="127"/>
    </row>
    <row r="430" spans="1:11" s="40" customFormat="1" ht="18" customHeight="1">
      <c r="A430" s="1"/>
      <c r="B430" s="129"/>
      <c r="C430" s="132"/>
      <c r="D430" s="130"/>
      <c r="E430" s="60"/>
      <c r="F430" s="58"/>
      <c r="G430" s="59"/>
      <c r="H430" s="73"/>
      <c r="I430" s="60"/>
      <c r="J430" s="75"/>
      <c r="K430" s="127"/>
    </row>
    <row r="431" spans="1:11" s="40" customFormat="1" ht="18" customHeight="1">
      <c r="A431" s="1"/>
      <c r="B431" s="129"/>
      <c r="C431" s="132"/>
      <c r="D431" s="130"/>
      <c r="E431" s="60"/>
      <c r="F431" s="58"/>
      <c r="G431" s="59"/>
      <c r="H431" s="73"/>
      <c r="I431" s="60"/>
      <c r="J431" s="75"/>
      <c r="K431" s="127"/>
    </row>
    <row r="432" spans="1:11" s="40" customFormat="1" ht="18" customHeight="1">
      <c r="A432" s="1"/>
      <c r="B432" s="129"/>
      <c r="C432" s="132"/>
      <c r="D432" s="130"/>
      <c r="E432" s="60"/>
      <c r="F432" s="58"/>
      <c r="G432" s="59"/>
      <c r="H432" s="73"/>
      <c r="I432" s="60"/>
      <c r="J432" s="75"/>
      <c r="K432" s="127"/>
    </row>
    <row r="433" spans="1:11" s="40" customFormat="1" ht="18" customHeight="1">
      <c r="A433" s="1"/>
      <c r="B433" s="129"/>
      <c r="C433" s="132"/>
      <c r="D433" s="130"/>
      <c r="E433" s="60"/>
      <c r="F433" s="58"/>
      <c r="G433" s="59"/>
      <c r="H433" s="73"/>
      <c r="I433" s="60"/>
      <c r="J433" s="75"/>
      <c r="K433" s="127"/>
    </row>
    <row r="434" spans="1:11" s="40" customFormat="1" ht="18" customHeight="1">
      <c r="A434" s="1"/>
      <c r="B434" s="129"/>
      <c r="C434" s="132"/>
      <c r="D434" s="130"/>
      <c r="E434" s="60"/>
      <c r="F434" s="58"/>
      <c r="G434" s="59"/>
      <c r="H434" s="73"/>
      <c r="I434" s="60"/>
      <c r="J434" s="75"/>
      <c r="K434" s="127"/>
    </row>
    <row r="435" spans="1:11" s="40" customFormat="1" ht="18" customHeight="1">
      <c r="A435" s="1"/>
      <c r="B435" s="129"/>
      <c r="C435" s="132"/>
      <c r="D435" s="130"/>
      <c r="E435" s="60"/>
      <c r="F435" s="58"/>
      <c r="G435" s="59"/>
      <c r="H435" s="73"/>
      <c r="I435" s="60"/>
      <c r="J435" s="75"/>
      <c r="K435" s="127"/>
    </row>
    <row r="436" spans="1:11" s="40" customFormat="1" ht="18" customHeight="1">
      <c r="A436" s="1"/>
      <c r="B436" s="129"/>
      <c r="C436" s="132"/>
      <c r="D436" s="130"/>
      <c r="E436" s="60"/>
      <c r="F436" s="58"/>
      <c r="G436" s="59"/>
      <c r="H436" s="73"/>
      <c r="I436" s="60"/>
      <c r="J436" s="75"/>
      <c r="K436" s="127"/>
    </row>
    <row r="437" spans="1:11" s="40" customFormat="1" ht="18" customHeight="1">
      <c r="A437" s="1"/>
      <c r="B437" s="129"/>
      <c r="C437" s="132"/>
      <c r="D437" s="130"/>
      <c r="E437" s="60"/>
      <c r="F437" s="58"/>
      <c r="G437" s="59"/>
      <c r="H437" s="73"/>
      <c r="I437" s="60"/>
      <c r="J437" s="75"/>
      <c r="K437" s="127"/>
    </row>
    <row r="438" spans="1:11" s="40" customFormat="1" ht="18" customHeight="1">
      <c r="A438" s="1"/>
      <c r="B438" s="129"/>
      <c r="C438" s="132"/>
      <c r="D438" s="130"/>
      <c r="E438" s="60"/>
      <c r="F438" s="58"/>
      <c r="G438" s="59"/>
      <c r="H438" s="73"/>
      <c r="I438" s="60"/>
      <c r="J438" s="75"/>
      <c r="K438" s="127"/>
    </row>
    <row r="439" spans="1:11" s="40" customFormat="1" ht="18" customHeight="1">
      <c r="A439" s="1"/>
      <c r="B439" s="129"/>
      <c r="C439" s="132"/>
      <c r="D439" s="130"/>
      <c r="E439" s="60"/>
      <c r="F439" s="58"/>
      <c r="G439" s="59"/>
      <c r="H439" s="73"/>
      <c r="I439" s="60"/>
      <c r="J439" s="75"/>
      <c r="K439" s="127"/>
    </row>
    <row r="440" spans="1:11" s="40" customFormat="1" ht="18" customHeight="1">
      <c r="A440" s="1"/>
      <c r="B440" s="129"/>
      <c r="C440" s="132"/>
      <c r="D440" s="130"/>
      <c r="E440" s="60"/>
      <c r="F440" s="58"/>
      <c r="G440" s="59"/>
      <c r="H440" s="73"/>
      <c r="I440" s="60"/>
      <c r="J440" s="75"/>
      <c r="K440" s="127"/>
    </row>
    <row r="441" spans="1:11" s="40" customFormat="1" ht="18" customHeight="1">
      <c r="A441" s="1"/>
      <c r="B441" s="129"/>
      <c r="C441" s="132"/>
      <c r="D441" s="130"/>
      <c r="E441" s="60"/>
      <c r="F441" s="58"/>
      <c r="G441" s="59"/>
      <c r="H441" s="73"/>
      <c r="I441" s="60"/>
      <c r="J441" s="75"/>
      <c r="K441" s="127"/>
    </row>
    <row r="442" spans="1:11" s="40" customFormat="1" ht="18" customHeight="1">
      <c r="A442" s="1"/>
      <c r="B442" s="129"/>
      <c r="C442" s="132"/>
      <c r="D442" s="130"/>
      <c r="E442" s="60"/>
      <c r="F442" s="58"/>
      <c r="G442" s="59"/>
      <c r="H442" s="73"/>
      <c r="I442" s="60"/>
      <c r="J442" s="75"/>
      <c r="K442" s="127"/>
    </row>
    <row r="443" spans="1:11" s="40" customFormat="1" ht="18" customHeight="1">
      <c r="A443" s="1"/>
      <c r="B443" s="129"/>
      <c r="C443" s="132"/>
      <c r="D443" s="130"/>
      <c r="E443" s="60"/>
      <c r="F443" s="58"/>
      <c r="G443" s="59"/>
      <c r="H443" s="73"/>
      <c r="I443" s="60"/>
      <c r="J443" s="75"/>
      <c r="K443" s="127"/>
    </row>
    <row r="444" spans="1:11" s="40" customFormat="1" ht="18" customHeight="1">
      <c r="A444" s="1"/>
      <c r="B444" s="129"/>
      <c r="C444" s="132"/>
      <c r="D444" s="130"/>
      <c r="E444" s="60"/>
      <c r="F444" s="58"/>
      <c r="G444" s="59"/>
      <c r="H444" s="73"/>
      <c r="I444" s="60"/>
      <c r="J444" s="75"/>
      <c r="K444" s="127"/>
    </row>
    <row r="445" spans="1:11" s="40" customFormat="1" ht="18" customHeight="1">
      <c r="A445" s="1"/>
      <c r="B445" s="129"/>
      <c r="C445" s="132"/>
      <c r="D445" s="130"/>
      <c r="E445" s="60"/>
      <c r="F445" s="58"/>
      <c r="G445" s="59"/>
      <c r="H445" s="73"/>
      <c r="I445" s="60"/>
      <c r="J445" s="75"/>
      <c r="K445" s="127"/>
    </row>
    <row r="446" spans="1:11" s="40" customFormat="1" ht="18" customHeight="1">
      <c r="A446" s="1"/>
      <c r="B446" s="129"/>
      <c r="C446" s="132"/>
      <c r="D446" s="130"/>
      <c r="E446" s="60"/>
      <c r="F446" s="58"/>
      <c r="G446" s="59"/>
      <c r="H446" s="73"/>
      <c r="I446" s="60"/>
      <c r="J446" s="75"/>
      <c r="K446" s="127"/>
    </row>
    <row r="447" spans="1:11" s="40" customFormat="1" ht="18" customHeight="1">
      <c r="A447" s="1"/>
      <c r="B447" s="129"/>
      <c r="C447" s="132"/>
      <c r="D447" s="130"/>
      <c r="E447" s="60"/>
      <c r="F447" s="58"/>
      <c r="G447" s="59"/>
      <c r="H447" s="73"/>
      <c r="I447" s="60"/>
      <c r="J447" s="75"/>
      <c r="K447" s="127"/>
    </row>
    <row r="448" spans="1:11" s="40" customFormat="1" ht="18" customHeight="1">
      <c r="A448" s="1"/>
      <c r="B448" s="129"/>
      <c r="C448" s="132"/>
      <c r="D448" s="130"/>
      <c r="E448" s="60"/>
      <c r="F448" s="58"/>
      <c r="G448" s="59"/>
      <c r="H448" s="73"/>
      <c r="I448" s="60"/>
      <c r="J448" s="75"/>
      <c r="K448" s="127"/>
    </row>
    <row r="449" spans="1:11" s="40" customFormat="1" ht="18" customHeight="1">
      <c r="A449" s="1"/>
      <c r="B449" s="129"/>
      <c r="C449" s="132"/>
      <c r="D449" s="130"/>
      <c r="E449" s="60"/>
      <c r="F449" s="58"/>
      <c r="G449" s="59"/>
      <c r="H449" s="73"/>
      <c r="I449" s="60"/>
      <c r="J449" s="75"/>
      <c r="K449" s="127"/>
    </row>
    <row r="450" spans="1:11" s="40" customFormat="1" ht="18" customHeight="1">
      <c r="A450" s="1"/>
      <c r="B450" s="129"/>
      <c r="C450" s="132"/>
      <c r="D450" s="130"/>
      <c r="E450" s="60"/>
      <c r="F450" s="58"/>
      <c r="G450" s="59"/>
      <c r="H450" s="73"/>
      <c r="I450" s="60"/>
      <c r="J450" s="75"/>
      <c r="K450" s="127"/>
    </row>
    <row r="451" spans="1:11" s="40" customFormat="1" ht="18" customHeight="1">
      <c r="A451" s="1"/>
      <c r="B451" s="129"/>
      <c r="C451" s="132"/>
      <c r="D451" s="130"/>
      <c r="E451" s="60"/>
      <c r="F451" s="58"/>
      <c r="G451" s="59"/>
      <c r="H451" s="73"/>
      <c r="I451" s="60"/>
      <c r="J451" s="75"/>
      <c r="K451" s="127"/>
    </row>
    <row r="452" spans="1:11" s="40" customFormat="1" ht="18" customHeight="1">
      <c r="A452" s="1"/>
      <c r="B452" s="129"/>
      <c r="C452" s="132"/>
      <c r="D452" s="130"/>
      <c r="E452" s="60"/>
      <c r="F452" s="58"/>
      <c r="G452" s="59"/>
      <c r="H452" s="73"/>
      <c r="I452" s="60"/>
      <c r="J452" s="75"/>
      <c r="K452" s="127"/>
    </row>
    <row r="453" spans="1:11" s="40" customFormat="1" ht="18" customHeight="1">
      <c r="A453" s="1"/>
      <c r="B453" s="129"/>
      <c r="C453" s="132"/>
      <c r="D453" s="130"/>
      <c r="E453" s="60"/>
      <c r="F453" s="58"/>
      <c r="G453" s="59"/>
      <c r="H453" s="73"/>
      <c r="I453" s="60"/>
      <c r="J453" s="75"/>
      <c r="K453" s="127"/>
    </row>
    <row r="454" spans="1:11" s="40" customFormat="1" ht="18" customHeight="1">
      <c r="A454" s="1"/>
      <c r="B454" s="129"/>
      <c r="C454" s="132"/>
      <c r="D454" s="130"/>
      <c r="E454" s="60"/>
      <c r="F454" s="58"/>
      <c r="G454" s="59"/>
      <c r="H454" s="73"/>
      <c r="I454" s="60"/>
      <c r="J454" s="75"/>
      <c r="K454" s="127"/>
    </row>
    <row r="455" spans="1:11" s="40" customFormat="1" ht="18" customHeight="1">
      <c r="A455" s="1"/>
      <c r="B455" s="129"/>
      <c r="C455" s="132"/>
      <c r="D455" s="130"/>
      <c r="E455" s="60"/>
      <c r="F455" s="58"/>
      <c r="G455" s="59"/>
      <c r="H455" s="73"/>
      <c r="I455" s="60"/>
      <c r="J455" s="75"/>
      <c r="K455" s="127"/>
    </row>
    <row r="456" spans="1:11" s="40" customFormat="1" ht="18" customHeight="1">
      <c r="A456" s="1"/>
      <c r="B456" s="129"/>
      <c r="C456" s="132"/>
      <c r="D456" s="130"/>
      <c r="E456" s="60"/>
      <c r="F456" s="58"/>
      <c r="G456" s="59"/>
      <c r="H456" s="73"/>
      <c r="I456" s="60"/>
      <c r="J456" s="75"/>
      <c r="K456" s="127"/>
    </row>
    <row r="457" spans="1:11" s="40" customFormat="1" ht="18" customHeight="1">
      <c r="A457" s="1"/>
      <c r="B457" s="129"/>
      <c r="C457" s="132"/>
      <c r="D457" s="130"/>
      <c r="E457" s="60"/>
      <c r="F457" s="58"/>
      <c r="G457" s="59"/>
      <c r="H457" s="73"/>
      <c r="I457" s="60"/>
      <c r="J457" s="75"/>
      <c r="K457" s="127"/>
    </row>
    <row r="458" spans="1:11" s="40" customFormat="1" ht="18" customHeight="1">
      <c r="A458" s="1"/>
      <c r="B458" s="129"/>
      <c r="C458" s="132"/>
      <c r="D458" s="130"/>
      <c r="E458" s="60"/>
      <c r="F458" s="58"/>
      <c r="G458" s="59"/>
      <c r="H458" s="73"/>
      <c r="I458" s="60"/>
      <c r="J458" s="75"/>
      <c r="K458" s="127"/>
    </row>
    <row r="459" spans="1:11" s="40" customFormat="1" ht="18" customHeight="1">
      <c r="A459" s="1"/>
      <c r="B459" s="129"/>
      <c r="C459" s="132"/>
      <c r="D459" s="130"/>
      <c r="E459" s="60"/>
      <c r="F459" s="58"/>
      <c r="G459" s="59"/>
      <c r="H459" s="73"/>
      <c r="I459" s="60"/>
      <c r="J459" s="75"/>
      <c r="K459" s="127"/>
    </row>
    <row r="460" spans="1:11" s="40" customFormat="1" ht="18" customHeight="1">
      <c r="A460" s="1"/>
      <c r="B460" s="129"/>
      <c r="C460" s="132"/>
      <c r="D460" s="130"/>
      <c r="E460" s="60"/>
      <c r="F460" s="58"/>
      <c r="G460" s="59"/>
      <c r="H460" s="73"/>
      <c r="I460" s="60"/>
      <c r="J460" s="75"/>
      <c r="K460" s="127"/>
    </row>
    <row r="461" spans="1:11" s="40" customFormat="1" ht="18" customHeight="1">
      <c r="A461" s="1"/>
      <c r="B461" s="129"/>
      <c r="C461" s="132"/>
      <c r="D461" s="130"/>
      <c r="E461" s="60"/>
      <c r="F461" s="58"/>
      <c r="G461" s="59"/>
      <c r="H461" s="73"/>
      <c r="I461" s="60"/>
      <c r="J461" s="75"/>
      <c r="K461" s="127"/>
    </row>
    <row r="462" spans="1:11" s="40" customFormat="1" ht="18" customHeight="1">
      <c r="A462" s="1"/>
      <c r="B462" s="129"/>
      <c r="C462" s="132"/>
      <c r="D462" s="130"/>
      <c r="E462" s="60"/>
      <c r="F462" s="58"/>
      <c r="G462" s="59"/>
      <c r="H462" s="73"/>
      <c r="I462" s="60"/>
      <c r="J462" s="75"/>
      <c r="K462" s="127"/>
    </row>
    <row r="463" spans="1:11" s="40" customFormat="1" ht="18" customHeight="1">
      <c r="A463" s="1"/>
      <c r="B463" s="129"/>
      <c r="C463" s="132"/>
      <c r="D463" s="130"/>
      <c r="E463" s="60"/>
      <c r="F463" s="58"/>
      <c r="G463" s="59"/>
      <c r="H463" s="73"/>
      <c r="I463" s="60"/>
      <c r="J463" s="75"/>
      <c r="K463" s="127"/>
    </row>
    <row r="464" spans="1:11" s="40" customFormat="1" ht="18" customHeight="1">
      <c r="A464" s="1"/>
      <c r="B464" s="129"/>
      <c r="C464" s="132"/>
      <c r="D464" s="130"/>
      <c r="E464" s="60"/>
      <c r="F464" s="58"/>
      <c r="G464" s="59"/>
      <c r="H464" s="73"/>
      <c r="I464" s="60"/>
      <c r="J464" s="75"/>
      <c r="K464" s="127"/>
    </row>
    <row r="465" spans="1:11" s="40" customFormat="1" ht="18" customHeight="1">
      <c r="A465" s="1"/>
      <c r="B465" s="129"/>
      <c r="C465" s="132"/>
      <c r="D465" s="130"/>
      <c r="E465" s="60"/>
      <c r="F465" s="58"/>
      <c r="G465" s="59"/>
      <c r="H465" s="73"/>
      <c r="I465" s="60"/>
      <c r="J465" s="75"/>
      <c r="K465" s="127"/>
    </row>
    <row r="466" spans="1:11" s="40" customFormat="1" ht="18" customHeight="1">
      <c r="A466" s="1"/>
      <c r="B466" s="129"/>
      <c r="C466" s="132"/>
      <c r="D466" s="130"/>
      <c r="E466" s="60"/>
      <c r="F466" s="58"/>
      <c r="G466" s="59"/>
      <c r="H466" s="73"/>
      <c r="I466" s="60"/>
      <c r="J466" s="75"/>
      <c r="K466" s="127"/>
    </row>
    <row r="467" spans="1:11" s="40" customFormat="1" ht="18" customHeight="1">
      <c r="A467" s="1"/>
      <c r="B467" s="129"/>
      <c r="C467" s="132"/>
      <c r="D467" s="130"/>
      <c r="E467" s="60"/>
      <c r="F467" s="58"/>
      <c r="G467" s="59"/>
      <c r="H467" s="73"/>
      <c r="I467" s="60"/>
      <c r="J467" s="75"/>
      <c r="K467" s="127"/>
    </row>
    <row r="468" spans="1:11" s="40" customFormat="1" ht="18" customHeight="1">
      <c r="A468" s="1"/>
      <c r="B468" s="129"/>
      <c r="C468" s="132"/>
      <c r="D468" s="130"/>
      <c r="E468" s="60"/>
      <c r="F468" s="58"/>
      <c r="G468" s="59"/>
      <c r="H468" s="73"/>
      <c r="I468" s="60"/>
      <c r="J468" s="75"/>
      <c r="K468" s="127"/>
    </row>
    <row r="469" spans="1:11" s="40" customFormat="1" ht="18" customHeight="1">
      <c r="A469" s="1"/>
      <c r="B469" s="129"/>
      <c r="C469" s="132"/>
      <c r="D469" s="130"/>
      <c r="E469" s="60"/>
      <c r="F469" s="58"/>
      <c r="G469" s="59"/>
      <c r="H469" s="73"/>
      <c r="I469" s="60"/>
      <c r="J469" s="75"/>
      <c r="K469" s="127"/>
    </row>
    <row r="470" spans="1:11" s="40" customFormat="1" ht="18" customHeight="1">
      <c r="A470" s="1"/>
      <c r="B470" s="129"/>
      <c r="C470" s="132"/>
      <c r="D470" s="130"/>
      <c r="E470" s="60"/>
      <c r="F470" s="58"/>
      <c r="G470" s="59"/>
      <c r="H470" s="73"/>
      <c r="I470" s="60"/>
      <c r="J470" s="75"/>
      <c r="K470" s="127"/>
    </row>
    <row r="471" spans="1:11" s="40" customFormat="1" ht="18" customHeight="1">
      <c r="A471" s="1"/>
      <c r="B471" s="129"/>
      <c r="C471" s="132"/>
      <c r="D471" s="130"/>
      <c r="E471" s="60"/>
      <c r="F471" s="58"/>
      <c r="G471" s="59"/>
      <c r="H471" s="73"/>
      <c r="I471" s="60"/>
      <c r="J471" s="75"/>
      <c r="K471" s="127"/>
    </row>
    <row r="472" spans="1:11" s="40" customFormat="1" ht="18" customHeight="1">
      <c r="A472" s="1"/>
      <c r="B472" s="129"/>
      <c r="C472" s="132"/>
      <c r="D472" s="130"/>
      <c r="E472" s="60"/>
      <c r="F472" s="58"/>
      <c r="G472" s="59"/>
      <c r="H472" s="73"/>
      <c r="I472" s="60"/>
      <c r="J472" s="75"/>
      <c r="K472" s="127"/>
    </row>
    <row r="473" spans="1:11" s="40" customFormat="1" ht="18" customHeight="1">
      <c r="A473" s="1"/>
      <c r="B473" s="129"/>
      <c r="C473" s="132"/>
      <c r="D473" s="130"/>
      <c r="E473" s="60"/>
      <c r="F473" s="58"/>
      <c r="G473" s="59"/>
      <c r="H473" s="73"/>
      <c r="I473" s="60"/>
      <c r="J473" s="75"/>
      <c r="K473" s="127"/>
    </row>
    <row r="474" spans="1:11" s="40" customFormat="1" ht="18" customHeight="1">
      <c r="A474" s="1"/>
      <c r="B474" s="129"/>
      <c r="C474" s="132"/>
      <c r="D474" s="130"/>
      <c r="E474" s="60"/>
      <c r="F474" s="58"/>
      <c r="G474" s="59"/>
      <c r="H474" s="73"/>
      <c r="I474" s="60"/>
      <c r="J474" s="75"/>
      <c r="K474" s="127"/>
    </row>
    <row r="475" spans="1:11" s="40" customFormat="1" ht="18" customHeight="1">
      <c r="A475" s="1"/>
      <c r="B475" s="129"/>
      <c r="C475" s="132"/>
      <c r="D475" s="130"/>
      <c r="E475" s="60"/>
      <c r="F475" s="58"/>
      <c r="G475" s="59"/>
      <c r="H475" s="73"/>
      <c r="I475" s="60"/>
      <c r="J475" s="75"/>
      <c r="K475" s="127"/>
    </row>
    <row r="476" spans="1:11" s="40" customFormat="1" ht="18" customHeight="1">
      <c r="A476" s="1"/>
      <c r="B476" s="129"/>
      <c r="C476" s="132"/>
      <c r="D476" s="130"/>
      <c r="E476" s="60"/>
      <c r="F476" s="58"/>
      <c r="G476" s="59"/>
      <c r="H476" s="73"/>
      <c r="I476" s="60"/>
      <c r="J476" s="75"/>
      <c r="K476" s="127"/>
    </row>
    <row r="477" spans="1:11" s="40" customFormat="1" ht="18" customHeight="1">
      <c r="A477" s="1"/>
      <c r="B477" s="129"/>
      <c r="C477" s="132"/>
      <c r="D477" s="130"/>
      <c r="E477" s="60"/>
      <c r="F477" s="58"/>
      <c r="G477" s="59"/>
      <c r="H477" s="73"/>
      <c r="I477" s="60"/>
      <c r="J477" s="75"/>
      <c r="K477" s="127"/>
    </row>
    <row r="478" spans="1:11" s="40" customFormat="1" ht="18" customHeight="1">
      <c r="A478" s="1"/>
      <c r="B478" s="129"/>
      <c r="C478" s="132"/>
      <c r="D478" s="130"/>
      <c r="E478" s="60"/>
      <c r="F478" s="58"/>
      <c r="G478" s="59"/>
      <c r="H478" s="73"/>
      <c r="I478" s="60"/>
      <c r="J478" s="75"/>
      <c r="K478" s="127"/>
    </row>
    <row r="479" spans="1:11" s="40" customFormat="1" ht="18" customHeight="1">
      <c r="A479" s="1"/>
      <c r="B479" s="129"/>
      <c r="C479" s="132"/>
      <c r="D479" s="130"/>
      <c r="E479" s="60"/>
      <c r="F479" s="58"/>
      <c r="G479" s="59"/>
      <c r="H479" s="73"/>
      <c r="I479" s="60"/>
      <c r="J479" s="75"/>
      <c r="K479" s="127"/>
    </row>
    <row r="480" spans="1:11" s="40" customFormat="1" ht="18" customHeight="1">
      <c r="A480" s="1"/>
      <c r="B480" s="129"/>
      <c r="C480" s="132"/>
      <c r="D480" s="130"/>
      <c r="E480" s="60"/>
      <c r="F480" s="58"/>
      <c r="G480" s="59"/>
      <c r="H480" s="73"/>
      <c r="I480" s="60"/>
      <c r="J480" s="75"/>
      <c r="K480" s="127"/>
    </row>
    <row r="481" spans="1:11" s="40" customFormat="1" ht="18" customHeight="1">
      <c r="A481" s="1"/>
      <c r="B481" s="129"/>
      <c r="C481" s="132"/>
      <c r="D481" s="130"/>
      <c r="E481" s="60"/>
      <c r="F481" s="58"/>
      <c r="G481" s="59"/>
      <c r="H481" s="73"/>
      <c r="I481" s="60"/>
      <c r="J481" s="75"/>
      <c r="K481" s="127"/>
    </row>
    <row r="482" spans="1:11" s="40" customFormat="1" ht="18" customHeight="1">
      <c r="A482" s="1"/>
      <c r="B482" s="129"/>
      <c r="C482" s="132"/>
      <c r="D482" s="130"/>
      <c r="E482" s="60"/>
      <c r="F482" s="58"/>
      <c r="G482" s="59"/>
      <c r="H482" s="73"/>
      <c r="I482" s="60"/>
      <c r="J482" s="75"/>
      <c r="K482" s="127"/>
    </row>
    <row r="483" spans="1:11" s="40" customFormat="1" ht="18" customHeight="1">
      <c r="A483" s="1"/>
      <c r="B483" s="129"/>
      <c r="C483" s="132"/>
      <c r="D483" s="130"/>
      <c r="E483" s="60"/>
      <c r="F483" s="58"/>
      <c r="G483" s="59"/>
      <c r="H483" s="73"/>
      <c r="I483" s="60"/>
      <c r="J483" s="75"/>
      <c r="K483" s="127"/>
    </row>
    <row r="484" spans="1:11" s="40" customFormat="1" ht="18" customHeight="1">
      <c r="A484" s="1"/>
      <c r="B484" s="129"/>
      <c r="C484" s="132"/>
      <c r="D484" s="130"/>
      <c r="E484" s="60"/>
      <c r="F484" s="58"/>
      <c r="G484" s="59"/>
      <c r="H484" s="73"/>
      <c r="I484" s="60"/>
      <c r="J484" s="75"/>
      <c r="K484" s="127"/>
    </row>
    <row r="485" spans="1:11" s="40" customFormat="1" ht="18" customHeight="1">
      <c r="A485" s="1"/>
      <c r="B485" s="129"/>
      <c r="C485" s="132"/>
      <c r="D485" s="130"/>
      <c r="E485" s="60"/>
      <c r="F485" s="58"/>
      <c r="G485" s="59"/>
      <c r="H485" s="73"/>
      <c r="I485" s="60"/>
      <c r="J485" s="75"/>
      <c r="K485" s="127"/>
    </row>
    <row r="486" spans="1:11" s="40" customFormat="1" ht="18" customHeight="1">
      <c r="A486" s="1"/>
      <c r="B486" s="129"/>
      <c r="C486" s="132"/>
      <c r="D486" s="130"/>
      <c r="E486" s="60"/>
      <c r="F486" s="58"/>
      <c r="G486" s="59"/>
      <c r="H486" s="73"/>
      <c r="I486" s="60"/>
      <c r="J486" s="75"/>
      <c r="K486" s="127"/>
    </row>
    <row r="487" spans="1:11" s="40" customFormat="1" ht="18" customHeight="1">
      <c r="A487" s="1"/>
      <c r="B487" s="129"/>
      <c r="C487" s="132"/>
      <c r="D487" s="130"/>
      <c r="E487" s="60"/>
      <c r="F487" s="58"/>
      <c r="G487" s="59"/>
      <c r="H487" s="73"/>
      <c r="I487" s="60"/>
      <c r="J487" s="75"/>
      <c r="K487" s="127"/>
    </row>
    <row r="488" spans="1:11" s="40" customFormat="1" ht="18" customHeight="1">
      <c r="A488" s="1"/>
      <c r="B488" s="129"/>
      <c r="C488" s="132"/>
      <c r="D488" s="130"/>
      <c r="E488" s="60"/>
      <c r="F488" s="58"/>
      <c r="G488" s="59"/>
      <c r="H488" s="73"/>
      <c r="I488" s="60"/>
      <c r="J488" s="75"/>
      <c r="K488" s="127"/>
    </row>
    <row r="489" spans="1:11" s="40" customFormat="1" ht="18" customHeight="1">
      <c r="A489" s="1"/>
      <c r="B489" s="129"/>
      <c r="C489" s="132"/>
      <c r="D489" s="130"/>
      <c r="E489" s="60"/>
      <c r="F489" s="58"/>
      <c r="G489" s="59"/>
      <c r="H489" s="73"/>
      <c r="I489" s="60"/>
      <c r="J489" s="75"/>
      <c r="K489" s="127"/>
    </row>
    <row r="490" spans="1:11" s="40" customFormat="1" ht="18" customHeight="1">
      <c r="A490" s="1"/>
      <c r="B490" s="129"/>
      <c r="C490" s="132"/>
      <c r="D490" s="130"/>
      <c r="E490" s="60"/>
      <c r="F490" s="58"/>
      <c r="G490" s="59"/>
      <c r="H490" s="73"/>
      <c r="I490" s="60"/>
      <c r="J490" s="75"/>
      <c r="K490" s="127"/>
    </row>
    <row r="491" spans="1:11" s="40" customFormat="1" ht="18" customHeight="1">
      <c r="A491" s="1"/>
      <c r="B491" s="129"/>
      <c r="C491" s="132"/>
      <c r="D491" s="130"/>
      <c r="E491" s="60"/>
      <c r="F491" s="58"/>
      <c r="G491" s="59"/>
      <c r="H491" s="73"/>
      <c r="I491" s="60"/>
      <c r="J491" s="75"/>
      <c r="K491" s="127"/>
    </row>
    <row r="492" spans="1:11" s="40" customFormat="1" ht="18" customHeight="1">
      <c r="A492" s="1"/>
      <c r="B492" s="129"/>
      <c r="C492" s="132"/>
      <c r="D492" s="130"/>
      <c r="E492" s="60"/>
      <c r="F492" s="58"/>
      <c r="G492" s="59"/>
      <c r="H492" s="73"/>
      <c r="I492" s="60"/>
      <c r="J492" s="75"/>
      <c r="K492" s="127"/>
    </row>
    <row r="493" spans="1:11" s="40" customFormat="1" ht="18" customHeight="1">
      <c r="A493" s="1"/>
      <c r="B493" s="129"/>
      <c r="C493" s="132"/>
      <c r="D493" s="130"/>
      <c r="E493" s="60"/>
      <c r="F493" s="58"/>
      <c r="G493" s="59"/>
      <c r="H493" s="73"/>
      <c r="I493" s="60"/>
      <c r="J493" s="75"/>
      <c r="K493" s="127"/>
    </row>
    <row r="494" spans="1:11" s="40" customFormat="1" ht="18" customHeight="1">
      <c r="A494" s="1"/>
      <c r="B494" s="129"/>
      <c r="C494" s="132"/>
      <c r="D494" s="130"/>
      <c r="E494" s="60"/>
      <c r="F494" s="58"/>
      <c r="G494" s="59"/>
      <c r="H494" s="73"/>
      <c r="I494" s="60"/>
      <c r="J494" s="75"/>
      <c r="K494" s="127"/>
    </row>
    <row r="495" spans="1:11" s="40" customFormat="1" ht="18" customHeight="1">
      <c r="A495" s="1"/>
      <c r="B495" s="129"/>
      <c r="C495" s="132"/>
      <c r="D495" s="130"/>
      <c r="E495" s="60"/>
      <c r="F495" s="58"/>
      <c r="G495" s="59"/>
      <c r="H495" s="73"/>
      <c r="I495" s="60"/>
      <c r="J495" s="75"/>
      <c r="K495" s="127"/>
    </row>
    <row r="496" spans="1:11" s="40" customFormat="1" ht="18" customHeight="1">
      <c r="A496" s="1"/>
      <c r="B496" s="129"/>
      <c r="C496" s="132"/>
      <c r="D496" s="130"/>
      <c r="E496" s="60"/>
      <c r="F496" s="58"/>
      <c r="G496" s="59"/>
      <c r="H496" s="73"/>
      <c r="I496" s="60"/>
      <c r="J496" s="75"/>
      <c r="K496" s="127"/>
    </row>
    <row r="497" spans="1:11" s="40" customFormat="1" ht="18" customHeight="1">
      <c r="A497" s="1"/>
      <c r="B497" s="129"/>
      <c r="C497" s="132"/>
      <c r="D497" s="130"/>
      <c r="E497" s="60"/>
      <c r="F497" s="58"/>
      <c r="G497" s="59"/>
      <c r="H497" s="73"/>
      <c r="I497" s="60"/>
      <c r="J497" s="75"/>
      <c r="K497" s="127"/>
    </row>
    <row r="498" spans="1:11" s="40" customFormat="1" ht="18" customHeight="1">
      <c r="A498" s="1"/>
      <c r="B498" s="129"/>
      <c r="C498" s="132"/>
      <c r="D498" s="130"/>
      <c r="E498" s="60"/>
      <c r="F498" s="58"/>
      <c r="G498" s="59"/>
      <c r="H498" s="73"/>
      <c r="I498" s="60"/>
      <c r="J498" s="75"/>
      <c r="K498" s="127"/>
    </row>
    <row r="499" spans="1:11" s="40" customFormat="1" ht="18" customHeight="1">
      <c r="A499" s="1"/>
      <c r="B499" s="129"/>
      <c r="C499" s="132"/>
      <c r="D499" s="130"/>
      <c r="E499" s="60"/>
      <c r="F499" s="58"/>
      <c r="G499" s="59"/>
      <c r="H499" s="73"/>
      <c r="I499" s="60"/>
      <c r="J499" s="75"/>
      <c r="K499" s="127"/>
    </row>
    <row r="500" spans="1:11" s="40" customFormat="1" ht="18" customHeight="1">
      <c r="A500" s="1"/>
      <c r="B500" s="129"/>
      <c r="C500" s="132"/>
      <c r="D500" s="130"/>
      <c r="E500" s="60"/>
      <c r="F500" s="58"/>
      <c r="G500" s="59"/>
      <c r="H500" s="73"/>
      <c r="I500" s="60"/>
      <c r="J500" s="75"/>
      <c r="K500" s="127"/>
    </row>
    <row r="501" spans="1:11" s="40" customFormat="1" ht="18" customHeight="1">
      <c r="A501" s="1"/>
      <c r="B501" s="129"/>
      <c r="C501" s="132"/>
      <c r="D501" s="130"/>
      <c r="E501" s="60"/>
      <c r="F501" s="58"/>
      <c r="G501" s="59"/>
      <c r="H501" s="73"/>
      <c r="I501" s="60"/>
      <c r="J501" s="75"/>
      <c r="K501" s="127"/>
    </row>
    <row r="502" spans="1:11" s="40" customFormat="1" ht="18" customHeight="1">
      <c r="A502" s="1"/>
      <c r="B502" s="129"/>
      <c r="C502" s="132"/>
      <c r="D502" s="130"/>
      <c r="E502" s="60"/>
      <c r="F502" s="58"/>
      <c r="G502" s="59"/>
      <c r="H502" s="73"/>
      <c r="I502" s="60"/>
      <c r="J502" s="75"/>
      <c r="K502" s="127"/>
    </row>
    <row r="503" spans="1:11" s="40" customFormat="1" ht="18" customHeight="1">
      <c r="A503" s="1"/>
      <c r="B503" s="129"/>
      <c r="C503" s="132"/>
      <c r="D503" s="130"/>
      <c r="E503" s="60"/>
      <c r="F503" s="58"/>
      <c r="G503" s="59"/>
      <c r="H503" s="73"/>
      <c r="I503" s="60"/>
      <c r="J503" s="75"/>
      <c r="K503" s="127"/>
    </row>
    <row r="504" spans="1:11" s="40" customFormat="1" ht="18" customHeight="1">
      <c r="A504" s="1"/>
      <c r="B504" s="129"/>
      <c r="C504" s="132"/>
      <c r="D504" s="130"/>
      <c r="E504" s="60"/>
      <c r="F504" s="58"/>
      <c r="G504" s="59"/>
      <c r="H504" s="73"/>
      <c r="I504" s="60"/>
      <c r="J504" s="75"/>
      <c r="K504" s="127"/>
    </row>
    <row r="505" spans="1:11" s="40" customFormat="1" ht="18" customHeight="1">
      <c r="A505" s="1"/>
      <c r="B505" s="129"/>
      <c r="C505" s="132"/>
      <c r="D505" s="130"/>
      <c r="E505" s="60"/>
      <c r="F505" s="58"/>
      <c r="G505" s="59"/>
      <c r="H505" s="73"/>
      <c r="I505" s="60"/>
      <c r="J505" s="75"/>
      <c r="K505" s="127"/>
    </row>
    <row r="506" spans="1:11" s="40" customFormat="1" ht="18" customHeight="1">
      <c r="A506" s="1"/>
      <c r="B506" s="129"/>
      <c r="C506" s="132"/>
      <c r="D506" s="130"/>
      <c r="E506" s="60"/>
      <c r="F506" s="58"/>
      <c r="G506" s="59"/>
      <c r="H506" s="73"/>
      <c r="I506" s="60"/>
      <c r="J506" s="75"/>
      <c r="K506" s="127"/>
    </row>
    <row r="507" spans="1:11" s="40" customFormat="1" ht="18" customHeight="1">
      <c r="A507" s="1"/>
      <c r="B507" s="129"/>
      <c r="C507" s="132"/>
      <c r="D507" s="130"/>
      <c r="E507" s="60"/>
      <c r="F507" s="58"/>
      <c r="G507" s="59"/>
      <c r="H507" s="73"/>
      <c r="I507" s="60"/>
      <c r="J507" s="75"/>
      <c r="K507" s="127"/>
    </row>
    <row r="508" spans="1:11" s="40" customFormat="1" ht="18" customHeight="1">
      <c r="A508" s="1"/>
      <c r="B508" s="129"/>
      <c r="C508" s="132"/>
      <c r="D508" s="130"/>
      <c r="E508" s="60"/>
      <c r="F508" s="58"/>
      <c r="G508" s="59"/>
      <c r="H508" s="73"/>
      <c r="I508" s="60"/>
      <c r="J508" s="75"/>
      <c r="K508" s="127"/>
    </row>
    <row r="509" spans="1:11" s="40" customFormat="1" ht="18" customHeight="1">
      <c r="A509" s="1"/>
      <c r="B509" s="129"/>
      <c r="C509" s="132"/>
      <c r="D509" s="130"/>
      <c r="E509" s="60"/>
      <c r="F509" s="58"/>
      <c r="G509" s="59"/>
      <c r="H509" s="73"/>
      <c r="I509" s="60"/>
      <c r="J509" s="75"/>
      <c r="K509" s="127"/>
    </row>
    <row r="510" spans="1:11" s="40" customFormat="1" ht="18" customHeight="1">
      <c r="A510" s="1"/>
      <c r="B510" s="129"/>
      <c r="C510" s="132"/>
      <c r="D510" s="130"/>
      <c r="E510" s="60"/>
      <c r="F510" s="58"/>
      <c r="G510" s="59"/>
      <c r="H510" s="73"/>
      <c r="I510" s="60"/>
      <c r="J510" s="75"/>
      <c r="K510" s="127"/>
    </row>
    <row r="511" spans="1:11" s="40" customFormat="1" ht="18" customHeight="1">
      <c r="A511" s="1"/>
      <c r="B511" s="129"/>
      <c r="C511" s="132"/>
      <c r="D511" s="130"/>
      <c r="E511" s="60"/>
      <c r="F511" s="58"/>
      <c r="G511" s="59"/>
      <c r="H511" s="73"/>
      <c r="I511" s="60"/>
      <c r="J511" s="75"/>
      <c r="K511" s="127"/>
    </row>
    <row r="512" spans="1:11" s="40" customFormat="1" ht="18" customHeight="1">
      <c r="A512" s="1"/>
      <c r="B512" s="129"/>
      <c r="C512" s="132"/>
      <c r="D512" s="130"/>
      <c r="E512" s="60"/>
      <c r="F512" s="58"/>
      <c r="G512" s="59"/>
      <c r="H512" s="73"/>
      <c r="I512" s="60"/>
      <c r="J512" s="75"/>
      <c r="K512" s="127"/>
    </row>
    <row r="513" spans="1:11" s="40" customFormat="1" ht="18" customHeight="1">
      <c r="A513" s="1"/>
      <c r="B513" s="129"/>
      <c r="C513" s="132"/>
      <c r="D513" s="130"/>
      <c r="E513" s="60"/>
      <c r="F513" s="58"/>
      <c r="G513" s="59"/>
      <c r="H513" s="73"/>
      <c r="I513" s="60"/>
      <c r="J513" s="75"/>
      <c r="K513" s="127"/>
    </row>
    <row r="514" spans="1:11" s="40" customFormat="1" ht="18" customHeight="1">
      <c r="A514" s="1"/>
      <c r="B514" s="129"/>
      <c r="C514" s="132"/>
      <c r="D514" s="130"/>
      <c r="E514" s="60"/>
      <c r="F514" s="58"/>
      <c r="G514" s="59"/>
      <c r="H514" s="73"/>
      <c r="I514" s="60"/>
      <c r="J514" s="75"/>
      <c r="K514" s="127"/>
    </row>
    <row r="515" spans="1:11" s="40" customFormat="1" ht="18" customHeight="1">
      <c r="A515" s="1"/>
      <c r="B515" s="129"/>
      <c r="C515" s="132"/>
      <c r="D515" s="130"/>
      <c r="E515" s="60"/>
      <c r="F515" s="58"/>
      <c r="G515" s="59"/>
      <c r="H515" s="73"/>
      <c r="I515" s="60"/>
      <c r="J515" s="75"/>
      <c r="K515" s="127"/>
    </row>
    <row r="516" spans="1:11" s="40" customFormat="1" ht="18" customHeight="1">
      <c r="A516" s="1"/>
      <c r="B516" s="129"/>
      <c r="C516" s="132"/>
      <c r="D516" s="130"/>
      <c r="E516" s="60"/>
      <c r="F516" s="58"/>
      <c r="G516" s="59"/>
      <c r="H516" s="73"/>
      <c r="I516" s="60"/>
      <c r="J516" s="75"/>
      <c r="K516" s="127"/>
    </row>
    <row r="517" spans="1:11" s="40" customFormat="1" ht="18" customHeight="1">
      <c r="A517" s="1"/>
      <c r="B517" s="129"/>
      <c r="C517" s="132"/>
      <c r="D517" s="130"/>
      <c r="E517" s="60"/>
      <c r="F517" s="58"/>
      <c r="G517" s="59"/>
      <c r="H517" s="73"/>
      <c r="I517" s="60"/>
      <c r="J517" s="75"/>
      <c r="K517" s="127"/>
    </row>
    <row r="518" spans="1:11" s="40" customFormat="1" ht="18" customHeight="1">
      <c r="A518" s="1"/>
      <c r="B518" s="129"/>
      <c r="C518" s="132"/>
      <c r="D518" s="130"/>
      <c r="E518" s="60"/>
      <c r="F518" s="58"/>
      <c r="G518" s="59"/>
      <c r="H518" s="73"/>
      <c r="I518" s="60"/>
      <c r="J518" s="75"/>
      <c r="K518" s="127"/>
    </row>
    <row r="519" spans="1:11" s="40" customFormat="1" ht="18" customHeight="1">
      <c r="A519" s="1"/>
      <c r="B519" s="129"/>
      <c r="C519" s="132"/>
      <c r="D519" s="130"/>
      <c r="E519" s="60"/>
      <c r="F519" s="58"/>
      <c r="G519" s="59"/>
      <c r="H519" s="73"/>
      <c r="I519" s="60"/>
      <c r="J519" s="75"/>
      <c r="K519" s="127"/>
    </row>
    <row r="520" spans="1:11" s="40" customFormat="1" ht="18" customHeight="1">
      <c r="A520" s="1"/>
      <c r="B520" s="129"/>
      <c r="C520" s="132"/>
      <c r="D520" s="130"/>
      <c r="E520" s="60"/>
      <c r="F520" s="58"/>
      <c r="G520" s="59"/>
      <c r="H520" s="73"/>
      <c r="I520" s="60"/>
      <c r="J520" s="75"/>
      <c r="K520" s="127"/>
    </row>
    <row r="521" spans="1:11" s="40" customFormat="1" ht="18" customHeight="1">
      <c r="A521" s="1"/>
      <c r="B521" s="129"/>
      <c r="C521" s="132"/>
      <c r="D521" s="130"/>
      <c r="E521" s="60"/>
      <c r="F521" s="58"/>
      <c r="G521" s="59"/>
      <c r="H521" s="73"/>
      <c r="I521" s="60"/>
      <c r="J521" s="75"/>
      <c r="K521" s="127"/>
    </row>
    <row r="522" spans="1:11" s="40" customFormat="1" ht="18" customHeight="1">
      <c r="A522" s="1"/>
      <c r="B522" s="129"/>
      <c r="C522" s="132"/>
      <c r="D522" s="130"/>
      <c r="E522" s="60"/>
      <c r="F522" s="58"/>
      <c r="G522" s="59"/>
      <c r="H522" s="73"/>
      <c r="I522" s="60"/>
      <c r="J522" s="75"/>
      <c r="K522" s="127"/>
    </row>
    <row r="523" spans="1:11" s="40" customFormat="1" ht="18" customHeight="1">
      <c r="A523" s="1"/>
      <c r="B523" s="129"/>
      <c r="C523" s="132"/>
      <c r="D523" s="130"/>
      <c r="E523" s="60"/>
      <c r="F523" s="58"/>
      <c r="G523" s="59"/>
      <c r="H523" s="73"/>
      <c r="I523" s="60"/>
      <c r="J523" s="75"/>
      <c r="K523" s="127"/>
    </row>
    <row r="524" spans="1:11" s="40" customFormat="1" ht="18" customHeight="1">
      <c r="A524" s="1"/>
      <c r="B524" s="129"/>
      <c r="C524" s="132"/>
      <c r="D524" s="130"/>
      <c r="E524" s="60"/>
      <c r="F524" s="58"/>
      <c r="G524" s="59"/>
      <c r="H524" s="73"/>
      <c r="I524" s="60"/>
      <c r="J524" s="75"/>
      <c r="K524" s="127"/>
    </row>
    <row r="525" spans="1:11" s="40" customFormat="1" ht="18" customHeight="1">
      <c r="A525" s="1"/>
      <c r="B525" s="129"/>
      <c r="C525" s="132"/>
      <c r="D525" s="130"/>
      <c r="E525" s="60"/>
      <c r="F525" s="58"/>
      <c r="G525" s="59"/>
      <c r="H525" s="73"/>
      <c r="I525" s="60"/>
      <c r="J525" s="75"/>
      <c r="K525" s="127"/>
    </row>
    <row r="526" spans="1:11" s="40" customFormat="1" ht="18" customHeight="1">
      <c r="A526" s="1"/>
      <c r="B526" s="129"/>
      <c r="C526" s="132"/>
      <c r="D526" s="130"/>
      <c r="E526" s="60"/>
      <c r="F526" s="58"/>
      <c r="G526" s="59"/>
      <c r="H526" s="73"/>
      <c r="I526" s="60"/>
      <c r="J526" s="75"/>
      <c r="K526" s="127"/>
    </row>
    <row r="527" spans="1:11" s="40" customFormat="1" ht="18" customHeight="1">
      <c r="A527" s="1"/>
      <c r="B527" s="129"/>
      <c r="C527" s="132"/>
      <c r="D527" s="130"/>
      <c r="E527" s="60"/>
      <c r="F527" s="58"/>
      <c r="G527" s="59"/>
      <c r="H527" s="73"/>
      <c r="I527" s="60"/>
      <c r="J527" s="75"/>
      <c r="K527" s="127"/>
    </row>
    <row r="528" spans="1:11" s="40" customFormat="1" ht="18" customHeight="1">
      <c r="A528" s="1"/>
      <c r="B528" s="129"/>
      <c r="C528" s="132"/>
      <c r="D528" s="130"/>
      <c r="E528" s="60"/>
      <c r="F528" s="58"/>
      <c r="G528" s="59"/>
      <c r="H528" s="73"/>
      <c r="I528" s="60"/>
      <c r="J528" s="75"/>
      <c r="K528" s="127"/>
    </row>
    <row r="529" spans="1:11" s="40" customFormat="1" ht="18" customHeight="1">
      <c r="A529" s="1"/>
      <c r="B529" s="129"/>
      <c r="C529" s="132"/>
      <c r="D529" s="130"/>
      <c r="E529" s="60"/>
      <c r="F529" s="58"/>
      <c r="G529" s="59"/>
      <c r="H529" s="73"/>
      <c r="I529" s="60"/>
      <c r="J529" s="75"/>
      <c r="K529" s="127"/>
    </row>
    <row r="530" spans="1:11" s="40" customFormat="1" ht="18" customHeight="1">
      <c r="A530" s="1"/>
      <c r="B530" s="129"/>
      <c r="C530" s="132"/>
      <c r="D530" s="130"/>
      <c r="E530" s="60"/>
      <c r="F530" s="58"/>
      <c r="G530" s="59"/>
      <c r="H530" s="73"/>
      <c r="I530" s="60"/>
      <c r="J530" s="75"/>
      <c r="K530" s="127"/>
    </row>
    <row r="531" spans="1:11" s="40" customFormat="1" ht="18" customHeight="1">
      <c r="A531" s="1"/>
      <c r="B531" s="129"/>
      <c r="C531" s="132"/>
      <c r="D531" s="130"/>
      <c r="E531" s="60"/>
      <c r="F531" s="58"/>
      <c r="G531" s="59"/>
      <c r="H531" s="73"/>
      <c r="I531" s="60"/>
      <c r="J531" s="75"/>
      <c r="K531" s="127"/>
    </row>
    <row r="532" spans="1:11" s="40" customFormat="1" ht="18" customHeight="1">
      <c r="A532" s="1"/>
      <c r="B532" s="129"/>
      <c r="C532" s="132"/>
      <c r="D532" s="130"/>
      <c r="E532" s="60"/>
      <c r="F532" s="58"/>
      <c r="G532" s="59"/>
      <c r="H532" s="73"/>
      <c r="I532" s="60"/>
      <c r="J532" s="75"/>
      <c r="K532" s="127"/>
    </row>
    <row r="533" spans="1:11" s="40" customFormat="1" ht="18" customHeight="1">
      <c r="A533" s="1"/>
      <c r="B533" s="129"/>
      <c r="C533" s="132"/>
      <c r="D533" s="130"/>
      <c r="E533" s="60"/>
      <c r="F533" s="58"/>
      <c r="G533" s="59"/>
      <c r="H533" s="73"/>
      <c r="I533" s="60"/>
      <c r="J533" s="75"/>
      <c r="K533" s="127"/>
    </row>
    <row r="534" spans="1:11" s="40" customFormat="1" ht="18" customHeight="1">
      <c r="A534" s="1"/>
      <c r="B534" s="129"/>
      <c r="C534" s="132"/>
      <c r="D534" s="130"/>
      <c r="E534" s="60"/>
      <c r="F534" s="58"/>
      <c r="G534" s="59"/>
      <c r="H534" s="73"/>
      <c r="I534" s="60"/>
      <c r="J534" s="75"/>
      <c r="K534" s="127"/>
    </row>
    <row r="535" spans="1:11" s="40" customFormat="1" ht="18" customHeight="1">
      <c r="A535" s="1"/>
      <c r="B535" s="129"/>
      <c r="C535" s="132"/>
      <c r="D535" s="130"/>
      <c r="E535" s="60"/>
      <c r="F535" s="58"/>
      <c r="G535" s="59"/>
      <c r="H535" s="73"/>
      <c r="I535" s="60"/>
      <c r="J535" s="75"/>
      <c r="K535" s="127"/>
    </row>
    <row r="536" spans="1:11" s="40" customFormat="1" ht="18" customHeight="1">
      <c r="A536" s="1"/>
      <c r="B536" s="129"/>
      <c r="C536" s="132"/>
      <c r="D536" s="130"/>
      <c r="E536" s="60"/>
      <c r="F536" s="58"/>
      <c r="G536" s="59"/>
      <c r="H536" s="73"/>
      <c r="I536" s="60"/>
      <c r="J536" s="75"/>
      <c r="K536" s="127"/>
    </row>
    <row r="537" spans="1:11" s="40" customFormat="1" ht="18" customHeight="1">
      <c r="A537" s="1"/>
      <c r="B537" s="129"/>
      <c r="C537" s="132"/>
      <c r="D537" s="130"/>
      <c r="E537" s="60"/>
      <c r="F537" s="58"/>
      <c r="G537" s="59"/>
      <c r="H537" s="73"/>
      <c r="I537" s="60"/>
      <c r="J537" s="75"/>
      <c r="K537" s="127"/>
    </row>
    <row r="538" spans="1:11" s="40" customFormat="1" ht="18" customHeight="1">
      <c r="A538" s="1"/>
      <c r="B538" s="129"/>
      <c r="C538" s="132"/>
      <c r="D538" s="130"/>
      <c r="E538" s="60"/>
      <c r="F538" s="58"/>
      <c r="G538" s="59"/>
      <c r="H538" s="73"/>
      <c r="I538" s="60"/>
      <c r="J538" s="75"/>
      <c r="K538" s="127"/>
    </row>
    <row r="539" spans="1:11" s="40" customFormat="1" ht="18" customHeight="1">
      <c r="A539" s="1"/>
      <c r="B539" s="129"/>
      <c r="C539" s="132"/>
      <c r="D539" s="130"/>
      <c r="E539" s="60"/>
      <c r="F539" s="58"/>
      <c r="G539" s="59"/>
      <c r="H539" s="73"/>
      <c r="I539" s="60"/>
      <c r="J539" s="75"/>
      <c r="K539" s="127"/>
    </row>
    <row r="540" spans="1:11" s="40" customFormat="1" ht="18" customHeight="1">
      <c r="A540" s="1"/>
      <c r="B540" s="129"/>
      <c r="C540" s="132"/>
      <c r="D540" s="130"/>
      <c r="E540" s="60"/>
      <c r="F540" s="58"/>
      <c r="G540" s="59"/>
      <c r="H540" s="73"/>
      <c r="I540" s="60"/>
      <c r="J540" s="75"/>
      <c r="K540" s="127"/>
    </row>
    <row r="541" spans="1:11" s="40" customFormat="1" ht="18" customHeight="1">
      <c r="A541" s="1"/>
      <c r="B541" s="129"/>
      <c r="C541" s="132"/>
      <c r="D541" s="130"/>
      <c r="E541" s="60"/>
      <c r="F541" s="58"/>
      <c r="G541" s="59"/>
      <c r="H541" s="73"/>
      <c r="I541" s="60"/>
      <c r="J541" s="75"/>
      <c r="K541" s="127"/>
    </row>
    <row r="542" spans="1:11" s="40" customFormat="1" ht="18" customHeight="1">
      <c r="A542" s="1"/>
      <c r="B542" s="129"/>
      <c r="C542" s="132"/>
      <c r="D542" s="130"/>
      <c r="E542" s="60"/>
      <c r="F542" s="58"/>
      <c r="G542" s="59"/>
      <c r="H542" s="73"/>
      <c r="I542" s="60"/>
      <c r="J542" s="75"/>
      <c r="K542" s="127"/>
    </row>
    <row r="543" spans="1:11" s="40" customFormat="1" ht="18" customHeight="1">
      <c r="A543" s="1"/>
      <c r="B543" s="129"/>
      <c r="C543" s="132"/>
      <c r="D543" s="130"/>
      <c r="E543" s="60"/>
      <c r="F543" s="58"/>
      <c r="G543" s="59"/>
      <c r="H543" s="73"/>
      <c r="I543" s="60"/>
      <c r="J543" s="75"/>
      <c r="K543" s="127"/>
    </row>
    <row r="544" spans="1:11" s="40" customFormat="1" ht="18" customHeight="1">
      <c r="A544" s="1"/>
      <c r="B544" s="129"/>
      <c r="C544" s="132"/>
      <c r="D544" s="130"/>
      <c r="E544" s="60"/>
      <c r="F544" s="58"/>
      <c r="G544" s="59"/>
      <c r="H544" s="73"/>
      <c r="I544" s="60"/>
      <c r="J544" s="75"/>
      <c r="K544" s="127"/>
    </row>
    <row r="545" spans="1:11" s="40" customFormat="1" ht="18" customHeight="1">
      <c r="A545" s="1"/>
      <c r="B545" s="129"/>
      <c r="C545" s="132"/>
      <c r="D545" s="130"/>
      <c r="E545" s="60"/>
      <c r="F545" s="58"/>
      <c r="G545" s="59"/>
      <c r="H545" s="73"/>
      <c r="I545" s="60"/>
      <c r="J545" s="75"/>
      <c r="K545" s="127"/>
    </row>
    <row r="546" spans="1:11" s="40" customFormat="1" ht="18" customHeight="1">
      <c r="A546" s="1"/>
      <c r="B546" s="129"/>
      <c r="C546" s="132"/>
      <c r="D546" s="130"/>
      <c r="E546" s="60"/>
      <c r="F546" s="58"/>
      <c r="G546" s="59"/>
      <c r="H546" s="73"/>
      <c r="I546" s="60"/>
      <c r="J546" s="75"/>
      <c r="K546" s="127"/>
    </row>
    <row r="547" spans="1:11" s="40" customFormat="1" ht="18" customHeight="1">
      <c r="A547" s="1"/>
      <c r="B547" s="129"/>
      <c r="C547" s="132"/>
      <c r="D547" s="130"/>
      <c r="E547" s="60"/>
      <c r="F547" s="58"/>
      <c r="G547" s="59"/>
      <c r="H547" s="73"/>
      <c r="I547" s="60"/>
      <c r="J547" s="75"/>
      <c r="K547" s="127"/>
    </row>
    <row r="548" spans="1:11" s="40" customFormat="1" ht="18" customHeight="1">
      <c r="A548" s="1"/>
      <c r="B548" s="129"/>
      <c r="C548" s="132"/>
      <c r="D548" s="130"/>
      <c r="E548" s="60"/>
      <c r="F548" s="58"/>
      <c r="G548" s="59"/>
      <c r="H548" s="73"/>
      <c r="I548" s="60"/>
      <c r="J548" s="75"/>
      <c r="K548" s="127"/>
    </row>
    <row r="549" spans="1:11" s="40" customFormat="1" ht="18" customHeight="1">
      <c r="A549" s="1"/>
      <c r="B549" s="129"/>
      <c r="C549" s="132"/>
      <c r="D549" s="130"/>
      <c r="E549" s="60"/>
      <c r="F549" s="58"/>
      <c r="G549" s="59"/>
      <c r="H549" s="73"/>
      <c r="I549" s="60"/>
      <c r="J549" s="75"/>
      <c r="K549" s="127"/>
    </row>
    <row r="550" spans="1:11" s="40" customFormat="1" ht="18" customHeight="1">
      <c r="A550" s="1"/>
      <c r="B550" s="129"/>
      <c r="C550" s="132"/>
      <c r="D550" s="130"/>
      <c r="E550" s="60"/>
      <c r="F550" s="58"/>
      <c r="G550" s="59"/>
      <c r="H550" s="73"/>
      <c r="I550" s="60"/>
      <c r="J550" s="75"/>
      <c r="K550" s="127"/>
    </row>
    <row r="551" spans="1:11" s="40" customFormat="1" ht="18" customHeight="1">
      <c r="A551" s="1"/>
      <c r="B551" s="129"/>
      <c r="C551" s="132"/>
      <c r="D551" s="130"/>
      <c r="E551" s="60"/>
      <c r="F551" s="58"/>
      <c r="G551" s="59"/>
      <c r="H551" s="73"/>
      <c r="I551" s="60"/>
      <c r="J551" s="75"/>
      <c r="K551" s="127"/>
    </row>
    <row r="552" spans="1:11" s="40" customFormat="1" ht="18" customHeight="1">
      <c r="A552" s="1"/>
      <c r="B552" s="129"/>
      <c r="C552" s="132"/>
      <c r="D552" s="130"/>
      <c r="E552" s="60"/>
      <c r="F552" s="58"/>
      <c r="G552" s="59"/>
      <c r="H552" s="73"/>
      <c r="I552" s="60"/>
      <c r="J552" s="75"/>
      <c r="K552" s="127"/>
    </row>
    <row r="553" spans="1:11" s="40" customFormat="1" ht="18" customHeight="1">
      <c r="A553" s="1"/>
      <c r="B553" s="129"/>
      <c r="C553" s="132"/>
      <c r="D553" s="130"/>
      <c r="E553" s="60"/>
      <c r="F553" s="58"/>
      <c r="G553" s="59"/>
      <c r="H553" s="73"/>
      <c r="I553" s="60"/>
      <c r="J553" s="75"/>
      <c r="K553" s="127"/>
    </row>
    <row r="554" spans="1:11" s="40" customFormat="1" ht="18" customHeight="1">
      <c r="A554" s="1"/>
      <c r="B554" s="129"/>
      <c r="C554" s="132"/>
      <c r="D554" s="130"/>
      <c r="E554" s="60"/>
      <c r="F554" s="58"/>
      <c r="G554" s="59"/>
      <c r="H554" s="73"/>
      <c r="I554" s="60"/>
      <c r="J554" s="75"/>
      <c r="K554" s="127"/>
    </row>
    <row r="555" spans="1:11" s="40" customFormat="1" ht="18" customHeight="1">
      <c r="A555" s="1"/>
      <c r="B555" s="129"/>
      <c r="C555" s="132"/>
      <c r="D555" s="130"/>
      <c r="E555" s="60"/>
      <c r="F555" s="58"/>
      <c r="G555" s="59"/>
      <c r="H555" s="73"/>
      <c r="I555" s="60"/>
      <c r="J555" s="75"/>
      <c r="K555" s="127"/>
    </row>
    <row r="556" spans="1:11" s="40" customFormat="1" ht="18" customHeight="1">
      <c r="A556" s="1"/>
      <c r="B556" s="129"/>
      <c r="C556" s="132"/>
      <c r="D556" s="130"/>
      <c r="E556" s="60"/>
      <c r="F556" s="58"/>
      <c r="G556" s="59"/>
      <c r="H556" s="73"/>
      <c r="I556" s="60"/>
      <c r="J556" s="75"/>
      <c r="K556" s="127"/>
    </row>
    <row r="557" spans="1:11" s="40" customFormat="1" ht="18" customHeight="1">
      <c r="A557" s="1"/>
      <c r="B557" s="129"/>
      <c r="C557" s="132"/>
      <c r="D557" s="130"/>
      <c r="E557" s="60"/>
      <c r="F557" s="58"/>
      <c r="G557" s="59"/>
      <c r="H557" s="73"/>
      <c r="I557" s="60"/>
      <c r="J557" s="75"/>
      <c r="K557" s="127"/>
    </row>
    <row r="558" spans="1:11" s="40" customFormat="1" ht="18" customHeight="1">
      <c r="A558" s="1"/>
      <c r="B558" s="129"/>
      <c r="C558" s="132"/>
      <c r="D558" s="130"/>
      <c r="E558" s="60"/>
      <c r="F558" s="58"/>
      <c r="G558" s="59"/>
      <c r="H558" s="73"/>
      <c r="I558" s="60"/>
      <c r="J558" s="75"/>
      <c r="K558" s="127"/>
    </row>
    <row r="559" spans="1:11" s="40" customFormat="1" ht="18" customHeight="1">
      <c r="A559" s="1"/>
      <c r="B559" s="129"/>
      <c r="C559" s="132"/>
      <c r="D559" s="130"/>
      <c r="E559" s="60"/>
      <c r="F559" s="58"/>
      <c r="G559" s="59"/>
      <c r="H559" s="73"/>
      <c r="I559" s="60"/>
      <c r="J559" s="75"/>
      <c r="K559" s="127"/>
    </row>
    <row r="560" spans="1:11" s="40" customFormat="1" ht="18" customHeight="1">
      <c r="A560" s="1"/>
      <c r="B560" s="129"/>
      <c r="C560" s="132"/>
      <c r="D560" s="130"/>
      <c r="E560" s="60"/>
      <c r="F560" s="58"/>
      <c r="G560" s="59"/>
      <c r="H560" s="73"/>
      <c r="I560" s="60"/>
      <c r="J560" s="75"/>
      <c r="K560" s="127"/>
    </row>
    <row r="561" spans="1:11" s="40" customFormat="1" ht="18" customHeight="1">
      <c r="A561" s="1"/>
      <c r="B561" s="129"/>
      <c r="C561" s="132"/>
      <c r="D561" s="130"/>
      <c r="E561" s="60"/>
      <c r="F561" s="58"/>
      <c r="G561" s="59"/>
      <c r="H561" s="73"/>
      <c r="I561" s="60"/>
      <c r="J561" s="75"/>
      <c r="K561" s="127"/>
    </row>
    <row r="562" spans="1:11" s="40" customFormat="1" ht="18" customHeight="1">
      <c r="A562" s="1"/>
      <c r="B562" s="129"/>
      <c r="C562" s="132"/>
      <c r="D562" s="130"/>
      <c r="E562" s="60"/>
      <c r="F562" s="58"/>
      <c r="G562" s="59"/>
      <c r="H562" s="73"/>
      <c r="I562" s="60"/>
      <c r="J562" s="75"/>
      <c r="K562" s="127"/>
    </row>
    <row r="563" spans="1:11" s="40" customFormat="1" ht="18" customHeight="1">
      <c r="A563" s="1"/>
      <c r="B563" s="129"/>
      <c r="C563" s="132"/>
      <c r="D563" s="130"/>
      <c r="E563" s="60"/>
      <c r="F563" s="58"/>
      <c r="G563" s="59"/>
      <c r="H563" s="73"/>
      <c r="I563" s="60"/>
      <c r="J563" s="75"/>
      <c r="K563" s="127"/>
    </row>
    <row r="564" spans="1:11" s="40" customFormat="1" ht="18" customHeight="1">
      <c r="A564" s="1"/>
      <c r="B564" s="129"/>
      <c r="C564" s="132"/>
      <c r="D564" s="130"/>
      <c r="E564" s="60"/>
      <c r="F564" s="58"/>
      <c r="G564" s="59"/>
      <c r="H564" s="73"/>
      <c r="I564" s="60"/>
      <c r="J564" s="75"/>
      <c r="K564" s="127"/>
    </row>
    <row r="565" spans="1:11" s="40" customFormat="1" ht="18" customHeight="1">
      <c r="A565" s="1"/>
      <c r="B565" s="129"/>
      <c r="C565" s="132"/>
      <c r="D565" s="130"/>
      <c r="E565" s="60"/>
      <c r="F565" s="58"/>
      <c r="G565" s="59"/>
      <c r="H565" s="73"/>
      <c r="I565" s="60"/>
      <c r="J565" s="75"/>
      <c r="K565" s="127"/>
    </row>
    <row r="566" spans="1:11" s="40" customFormat="1" ht="18" customHeight="1">
      <c r="A566" s="1"/>
      <c r="B566" s="129"/>
      <c r="C566" s="132"/>
      <c r="D566" s="130"/>
      <c r="E566" s="60"/>
      <c r="F566" s="58"/>
      <c r="G566" s="59"/>
      <c r="H566" s="73"/>
      <c r="I566" s="60"/>
      <c r="J566" s="75"/>
      <c r="K566" s="127"/>
    </row>
    <row r="567" spans="1:11" s="40" customFormat="1" ht="18" customHeight="1">
      <c r="A567" s="1"/>
      <c r="B567" s="129"/>
      <c r="C567" s="84"/>
      <c r="D567" s="130"/>
      <c r="E567" s="60"/>
      <c r="F567" s="58"/>
      <c r="G567" s="59"/>
      <c r="H567" s="73"/>
      <c r="I567" s="60"/>
      <c r="J567" s="75"/>
      <c r="K567" s="127"/>
    </row>
    <row r="568" spans="1:11" s="40" customFormat="1" ht="18" customHeight="1">
      <c r="A568" s="1"/>
      <c r="B568" s="129"/>
      <c r="C568" s="84"/>
      <c r="D568" s="130"/>
      <c r="E568" s="60"/>
      <c r="F568" s="58"/>
      <c r="G568" s="59"/>
      <c r="H568" s="73"/>
      <c r="I568" s="60"/>
      <c r="J568" s="75"/>
      <c r="K568" s="127"/>
    </row>
    <row r="569" spans="1:11" s="40" customFormat="1" ht="18" customHeight="1">
      <c r="A569" s="1"/>
      <c r="B569" s="129"/>
      <c r="C569" s="84"/>
      <c r="D569" s="130"/>
      <c r="E569" s="60"/>
      <c r="F569" s="58"/>
      <c r="G569" s="59"/>
      <c r="H569" s="73"/>
      <c r="I569" s="60"/>
      <c r="J569" s="75"/>
      <c r="K569" s="127"/>
    </row>
    <row r="570" spans="1:11" s="40" customFormat="1" ht="18" customHeight="1">
      <c r="A570" s="1"/>
      <c r="B570" s="129"/>
      <c r="C570" s="84"/>
      <c r="D570" s="130"/>
      <c r="E570" s="60"/>
      <c r="F570" s="58"/>
      <c r="G570" s="59"/>
      <c r="H570" s="73"/>
      <c r="I570" s="60"/>
      <c r="J570" s="75"/>
      <c r="K570" s="127"/>
    </row>
    <row r="571" spans="1:11" s="40" customFormat="1" ht="18" customHeight="1">
      <c r="A571" s="1"/>
      <c r="B571" s="129"/>
      <c r="C571" s="84"/>
      <c r="D571" s="130"/>
      <c r="E571" s="60"/>
      <c r="F571" s="58"/>
      <c r="G571" s="59"/>
      <c r="H571" s="73"/>
      <c r="I571" s="60"/>
      <c r="J571" s="75"/>
      <c r="K571" s="127"/>
    </row>
    <row r="572" spans="1:11" s="40" customFormat="1" ht="18" customHeight="1">
      <c r="A572" s="1"/>
      <c r="B572" s="129"/>
      <c r="C572" s="84"/>
      <c r="D572" s="130"/>
      <c r="E572" s="60"/>
      <c r="F572" s="58"/>
      <c r="G572" s="59"/>
      <c r="H572" s="73"/>
      <c r="I572" s="60"/>
      <c r="J572" s="75"/>
      <c r="K572" s="127"/>
    </row>
    <row r="573" spans="1:11" s="40" customFormat="1" ht="18" customHeight="1">
      <c r="A573" s="1"/>
      <c r="B573" s="129"/>
      <c r="C573" s="84"/>
      <c r="D573" s="130"/>
      <c r="E573" s="60"/>
      <c r="F573" s="58"/>
      <c r="G573" s="59"/>
      <c r="H573" s="73"/>
      <c r="I573" s="60"/>
      <c r="J573" s="75"/>
      <c r="K573" s="127"/>
    </row>
    <row r="574" spans="1:11" s="40" customFormat="1" ht="18" customHeight="1">
      <c r="A574" s="1"/>
      <c r="B574" s="129"/>
      <c r="C574" s="84"/>
      <c r="D574" s="130"/>
      <c r="E574" s="60"/>
      <c r="F574" s="58"/>
      <c r="G574" s="59"/>
      <c r="H574" s="73"/>
      <c r="I574" s="60"/>
      <c r="J574" s="75"/>
      <c r="K574" s="127"/>
    </row>
    <row r="575" spans="1:11" s="40" customFormat="1" ht="18" customHeight="1">
      <c r="A575" s="1"/>
      <c r="B575" s="129"/>
      <c r="C575" s="84"/>
      <c r="D575" s="130"/>
      <c r="E575" s="60"/>
      <c r="F575" s="58"/>
      <c r="G575" s="59"/>
      <c r="H575" s="73"/>
      <c r="I575" s="60"/>
      <c r="J575" s="75"/>
      <c r="K575" s="127"/>
    </row>
    <row r="576" spans="1:11" s="40" customFormat="1" ht="18" customHeight="1">
      <c r="A576" s="1"/>
      <c r="B576" s="129"/>
      <c r="C576" s="84"/>
      <c r="D576" s="130"/>
      <c r="E576" s="60"/>
      <c r="F576" s="58"/>
      <c r="G576" s="59"/>
      <c r="H576" s="73"/>
      <c r="I576" s="60"/>
      <c r="J576" s="75"/>
      <c r="K576" s="127"/>
    </row>
    <row r="577" spans="1:11" s="40" customFormat="1" ht="18" customHeight="1">
      <c r="A577" s="1"/>
      <c r="B577" s="129"/>
      <c r="C577" s="84"/>
      <c r="D577" s="130"/>
      <c r="E577" s="60"/>
      <c r="F577" s="58"/>
      <c r="G577" s="59"/>
      <c r="H577" s="73"/>
      <c r="I577" s="60"/>
      <c r="J577" s="75"/>
      <c r="K577" s="127"/>
    </row>
    <row r="578" spans="1:11" s="40" customFormat="1" ht="18" customHeight="1">
      <c r="A578" s="1"/>
      <c r="B578" s="129"/>
      <c r="C578" s="84"/>
      <c r="D578" s="130"/>
      <c r="E578" s="60"/>
      <c r="F578" s="58"/>
      <c r="G578" s="59"/>
      <c r="H578" s="73"/>
      <c r="I578" s="60"/>
      <c r="J578" s="75"/>
      <c r="K578" s="127"/>
    </row>
    <row r="579" spans="1:11" s="40" customFormat="1" ht="18" customHeight="1">
      <c r="A579" s="1"/>
      <c r="B579" s="129"/>
      <c r="C579" s="84"/>
      <c r="D579" s="130"/>
      <c r="E579" s="60"/>
      <c r="F579" s="58"/>
      <c r="G579" s="59"/>
      <c r="H579" s="73"/>
      <c r="I579" s="60"/>
      <c r="J579" s="75"/>
      <c r="K579" s="60"/>
    </row>
    <row r="580" spans="1:11" s="40" customFormat="1" ht="18" customHeight="1">
      <c r="A580" s="1"/>
      <c r="B580" s="129"/>
      <c r="C580" s="84"/>
      <c r="D580" s="130"/>
      <c r="E580" s="60"/>
      <c r="F580" s="58"/>
      <c r="G580" s="59"/>
      <c r="H580" s="73"/>
      <c r="I580" s="60"/>
      <c r="J580" s="75"/>
      <c r="K580" s="60"/>
    </row>
    <row r="581" spans="1:11" s="40" customFormat="1">
      <c r="A581" s="1"/>
      <c r="B581" s="129"/>
      <c r="C581" s="84"/>
      <c r="D581" s="130"/>
      <c r="E581" s="60"/>
      <c r="F581" s="58"/>
      <c r="G581" s="59"/>
      <c r="H581" s="73"/>
      <c r="I581" s="60"/>
      <c r="J581" s="75"/>
      <c r="K581" s="60"/>
    </row>
  </sheetData>
  <mergeCells count="1">
    <mergeCell ref="B1:D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EE15-006E-4F37-ABBA-9276F90B75EB}">
  <sheetPr codeName="Sheet24">
    <tabColor rgb="FF7030A0"/>
    <pageSetUpPr autoPageBreaks="0" fitToPage="1"/>
  </sheetPr>
  <dimension ref="A1:AV426"/>
  <sheetViews>
    <sheetView showGridLines="0" zoomScaleNormal="100" workbookViewId="0">
      <selection activeCell="K21" sqref="K21"/>
    </sheetView>
  </sheetViews>
  <sheetFormatPr defaultRowHeight="15"/>
  <cols>
    <col min="1" max="1" width="4.5703125" customWidth="1"/>
    <col min="2" max="2" width="4.5703125" style="27" customWidth="1"/>
    <col min="3" max="3" width="10.5703125" style="27" customWidth="1"/>
    <col min="4" max="4" width="20.42578125" style="27" customWidth="1"/>
    <col min="5" max="7" width="10.5703125" style="238" customWidth="1"/>
    <col min="8" max="12" width="10.5703125" style="241" customWidth="1"/>
    <col min="13" max="15" width="10.5703125" customWidth="1"/>
    <col min="16" max="16" width="4.5703125" customWidth="1"/>
    <col min="17" max="48" width="9.42578125" customWidth="1"/>
    <col min="49" max="49" width="4.7109375" customWidth="1"/>
  </cols>
  <sheetData>
    <row r="1" spans="1:37" ht="40.5" customHeight="1">
      <c r="A1" s="12"/>
      <c r="B1" s="905" t="s">
        <v>168</v>
      </c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12"/>
      <c r="O1" s="12"/>
      <c r="P1" s="12"/>
    </row>
    <row r="2" spans="1:37" ht="16.5" customHeight="1" thickBot="1"/>
    <row r="3" spans="1:37" ht="24.95" customHeight="1">
      <c r="M3" s="941" t="s">
        <v>70</v>
      </c>
      <c r="N3" s="247" t="s">
        <v>57</v>
      </c>
      <c r="O3" s="246" t="s">
        <v>92</v>
      </c>
    </row>
    <row r="4" spans="1:37" ht="24.95" customHeight="1" thickBot="1">
      <c r="M4" s="942"/>
      <c r="N4" s="248">
        <f>SUM($J$7:$J$56)</f>
        <v>40000000</v>
      </c>
      <c r="O4" s="245">
        <f>SUM($O$7:$O$56)</f>
        <v>42588760</v>
      </c>
    </row>
    <row r="5" spans="1:37" ht="16.5" customHeight="1" thickBot="1"/>
    <row r="6" spans="1:37" ht="24.95" customHeight="1" thickBot="1">
      <c r="B6" s="31" t="s">
        <v>154</v>
      </c>
      <c r="C6" s="31" t="s">
        <v>158</v>
      </c>
      <c r="D6" s="31" t="s">
        <v>159</v>
      </c>
      <c r="E6" s="32" t="s">
        <v>86</v>
      </c>
      <c r="F6" s="32" t="s">
        <v>87</v>
      </c>
      <c r="G6" s="31" t="s">
        <v>88</v>
      </c>
      <c r="H6" s="32" t="s">
        <v>60</v>
      </c>
      <c r="I6" s="32" t="s">
        <v>63</v>
      </c>
      <c r="J6" s="32" t="s">
        <v>57</v>
      </c>
      <c r="K6" s="31" t="s">
        <v>59</v>
      </c>
      <c r="L6" s="32" t="s">
        <v>58</v>
      </c>
      <c r="M6" s="32" t="s">
        <v>132</v>
      </c>
      <c r="N6" s="32" t="s">
        <v>133</v>
      </c>
      <c r="O6" s="33" t="s">
        <v>92</v>
      </c>
    </row>
    <row r="7" spans="1:37" ht="24.95" customHeight="1">
      <c r="B7" s="231">
        <v>1</v>
      </c>
      <c r="C7" s="231" t="s">
        <v>255</v>
      </c>
      <c r="D7" s="231" t="s">
        <v>363</v>
      </c>
      <c r="E7" s="239">
        <v>44927</v>
      </c>
      <c r="F7" s="239">
        <v>45292</v>
      </c>
      <c r="G7" s="282" t="str">
        <f>IF(H7="","",IF(H7&gt;37,"장기",IF(H7&lt;36,"단기","중기")))</f>
        <v>단기</v>
      </c>
      <c r="H7" s="283">
        <f>IF(F7="","",DATEDIF(E7,F7+1,"m"))</f>
        <v>12</v>
      </c>
      <c r="I7" s="283">
        <f ca="1">IF(F7="","",IF(F7&lt;TODAY(),0,DATEDIF(TODAY(),F7,"m")))</f>
        <v>0</v>
      </c>
      <c r="J7" s="42">
        <v>30000000</v>
      </c>
      <c r="K7" s="219">
        <v>5.1999999999999998E-2</v>
      </c>
      <c r="L7" s="284">
        <v>0.154</v>
      </c>
      <c r="M7" s="285">
        <f>IF(K7="","",J7*K7*((DATEDIF(E7,F7,"m"))/12))</f>
        <v>1560000</v>
      </c>
      <c r="N7" s="285">
        <f t="shared" ref="N7:N8" si="0">IF(M7="","",M7-(M7*L7))</f>
        <v>1319760</v>
      </c>
      <c r="O7" s="292">
        <f>IF(N7="","",J7+N7)</f>
        <v>31319760</v>
      </c>
    </row>
    <row r="8" spans="1:37" ht="24.95" customHeight="1">
      <c r="B8" s="231">
        <v>2</v>
      </c>
      <c r="C8" s="231" t="s">
        <v>293</v>
      </c>
      <c r="D8" s="231" t="s">
        <v>363</v>
      </c>
      <c r="E8" s="239">
        <v>44995</v>
      </c>
      <c r="F8" s="239">
        <v>46091</v>
      </c>
      <c r="G8" s="282" t="str">
        <f t="shared" ref="G8:G16" si="1">IF(H8="","",IF(H8&gt;37,"장기",IF(H8&lt;36,"단기","중기")))</f>
        <v>중기</v>
      </c>
      <c r="H8" s="283">
        <f>IF(F8="","",DATEDIF(E8,F8+1,"m"))</f>
        <v>36</v>
      </c>
      <c r="I8" s="283">
        <f t="shared" ref="I8:I16" ca="1" si="2">IF(F8="","",IF(F8&lt;TODAY(),0,DATEDIF(TODAY(),F8,"m")))</f>
        <v>4</v>
      </c>
      <c r="J8" s="42">
        <v>10000000</v>
      </c>
      <c r="K8" s="219">
        <v>0.05</v>
      </c>
      <c r="L8" s="284">
        <v>0.154</v>
      </c>
      <c r="M8" s="285">
        <f t="shared" ref="M8:M16" si="3">IF(K8="","",J8*K8*((DATEDIF(E8,F8,"m"))/12))</f>
        <v>1500000</v>
      </c>
      <c r="N8" s="285">
        <f t="shared" si="0"/>
        <v>1269000</v>
      </c>
      <c r="O8" s="292">
        <f t="shared" ref="O8:O16" si="4">IF(N8="","",J8+N8)</f>
        <v>11269000</v>
      </c>
      <c r="AB8" s="30"/>
      <c r="AK8" s="45"/>
    </row>
    <row r="9" spans="1:37" ht="24.95" customHeight="1">
      <c r="B9" s="231">
        <v>3</v>
      </c>
      <c r="C9" s="231"/>
      <c r="D9" s="231"/>
      <c r="E9" s="239"/>
      <c r="F9" s="239"/>
      <c r="G9" s="282" t="str">
        <f t="shared" si="1"/>
        <v/>
      </c>
      <c r="H9" s="283" t="str">
        <f t="shared" ref="H9:H16" si="5">IF(F9="","",DATEDIF(E9,F9+1,"m"))</f>
        <v/>
      </c>
      <c r="I9" s="283" t="str">
        <f t="shared" ca="1" si="2"/>
        <v/>
      </c>
      <c r="J9" s="42"/>
      <c r="K9" s="219"/>
      <c r="L9" s="284"/>
      <c r="M9" s="285" t="str">
        <f t="shared" si="3"/>
        <v/>
      </c>
      <c r="N9" s="285" t="str">
        <f>IF(M9="","",M9-(M9*L9))</f>
        <v/>
      </c>
      <c r="O9" s="292" t="str">
        <f t="shared" si="4"/>
        <v/>
      </c>
    </row>
    <row r="10" spans="1:37" ht="24.95" customHeight="1">
      <c r="B10" s="231">
        <v>4</v>
      </c>
      <c r="C10" s="231"/>
      <c r="D10" s="231"/>
      <c r="E10" s="239"/>
      <c r="F10" s="239"/>
      <c r="G10" s="282" t="str">
        <f t="shared" si="1"/>
        <v/>
      </c>
      <c r="H10" s="283" t="str">
        <f t="shared" si="5"/>
        <v/>
      </c>
      <c r="I10" s="283" t="str">
        <f t="shared" ca="1" si="2"/>
        <v/>
      </c>
      <c r="J10" s="42"/>
      <c r="K10" s="219"/>
      <c r="L10" s="284"/>
      <c r="M10" s="285" t="str">
        <f t="shared" si="3"/>
        <v/>
      </c>
      <c r="N10" s="285" t="str">
        <f t="shared" ref="N10:N16" si="6">IF(M10="","",M10-(M10*L10))</f>
        <v/>
      </c>
      <c r="O10" s="292" t="str">
        <f t="shared" si="4"/>
        <v/>
      </c>
    </row>
    <row r="11" spans="1:37" ht="24.95" customHeight="1">
      <c r="B11" s="231">
        <v>5</v>
      </c>
      <c r="C11" s="231"/>
      <c r="D11" s="231"/>
      <c r="E11" s="239"/>
      <c r="F11" s="239"/>
      <c r="G11" s="282" t="str">
        <f t="shared" si="1"/>
        <v/>
      </c>
      <c r="H11" s="283" t="str">
        <f t="shared" si="5"/>
        <v/>
      </c>
      <c r="I11" s="283" t="str">
        <f t="shared" ca="1" si="2"/>
        <v/>
      </c>
      <c r="J11" s="42"/>
      <c r="K11" s="219"/>
      <c r="L11" s="284"/>
      <c r="M11" s="285" t="str">
        <f t="shared" si="3"/>
        <v/>
      </c>
      <c r="N11" s="285" t="str">
        <f t="shared" si="6"/>
        <v/>
      </c>
      <c r="O11" s="292" t="str">
        <f t="shared" si="4"/>
        <v/>
      </c>
    </row>
    <row r="12" spans="1:37" ht="24.95" customHeight="1">
      <c r="B12" s="231">
        <v>6</v>
      </c>
      <c r="C12" s="231"/>
      <c r="D12" s="231"/>
      <c r="E12" s="239"/>
      <c r="F12" s="239"/>
      <c r="G12" s="282" t="str">
        <f t="shared" si="1"/>
        <v/>
      </c>
      <c r="H12" s="283" t="str">
        <f t="shared" si="5"/>
        <v/>
      </c>
      <c r="I12" s="283" t="str">
        <f t="shared" ca="1" si="2"/>
        <v/>
      </c>
      <c r="J12" s="42"/>
      <c r="K12" s="219"/>
      <c r="L12" s="284"/>
      <c r="M12" s="285" t="str">
        <f t="shared" si="3"/>
        <v/>
      </c>
      <c r="N12" s="285" t="str">
        <f t="shared" si="6"/>
        <v/>
      </c>
      <c r="O12" s="292" t="str">
        <f t="shared" si="4"/>
        <v/>
      </c>
    </row>
    <row r="13" spans="1:37" ht="24.95" customHeight="1">
      <c r="B13" s="231">
        <v>7</v>
      </c>
      <c r="C13" s="231"/>
      <c r="D13" s="231"/>
      <c r="E13" s="239"/>
      <c r="F13" s="239"/>
      <c r="G13" s="282" t="str">
        <f t="shared" si="1"/>
        <v/>
      </c>
      <c r="H13" s="283" t="str">
        <f t="shared" si="5"/>
        <v/>
      </c>
      <c r="I13" s="283" t="str">
        <f t="shared" ca="1" si="2"/>
        <v/>
      </c>
      <c r="J13" s="42"/>
      <c r="K13" s="219"/>
      <c r="L13" s="284"/>
      <c r="M13" s="285" t="str">
        <f t="shared" si="3"/>
        <v/>
      </c>
      <c r="N13" s="285" t="str">
        <f t="shared" si="6"/>
        <v/>
      </c>
      <c r="O13" s="292" t="str">
        <f t="shared" si="4"/>
        <v/>
      </c>
    </row>
    <row r="14" spans="1:37" ht="24.95" customHeight="1">
      <c r="B14" s="231">
        <v>8</v>
      </c>
      <c r="C14" s="231"/>
      <c r="D14" s="231"/>
      <c r="E14" s="239"/>
      <c r="F14" s="239"/>
      <c r="G14" s="282" t="str">
        <f t="shared" si="1"/>
        <v/>
      </c>
      <c r="H14" s="283" t="str">
        <f t="shared" si="5"/>
        <v/>
      </c>
      <c r="I14" s="283" t="str">
        <f t="shared" ca="1" si="2"/>
        <v/>
      </c>
      <c r="J14" s="42"/>
      <c r="K14" s="219"/>
      <c r="L14" s="284"/>
      <c r="M14" s="285" t="str">
        <f t="shared" si="3"/>
        <v/>
      </c>
      <c r="N14" s="285" t="str">
        <f t="shared" si="6"/>
        <v/>
      </c>
      <c r="O14" s="292" t="str">
        <f t="shared" si="4"/>
        <v/>
      </c>
    </row>
    <row r="15" spans="1:37" ht="24.95" customHeight="1">
      <c r="B15" s="231">
        <v>9</v>
      </c>
      <c r="C15" s="231"/>
      <c r="D15" s="231"/>
      <c r="E15" s="239"/>
      <c r="F15" s="239"/>
      <c r="G15" s="282" t="str">
        <f t="shared" si="1"/>
        <v/>
      </c>
      <c r="H15" s="283" t="str">
        <f t="shared" si="5"/>
        <v/>
      </c>
      <c r="I15" s="283" t="str">
        <f t="shared" ca="1" si="2"/>
        <v/>
      </c>
      <c r="J15" s="42"/>
      <c r="K15" s="219"/>
      <c r="L15" s="284"/>
      <c r="M15" s="285" t="str">
        <f t="shared" si="3"/>
        <v/>
      </c>
      <c r="N15" s="285" t="str">
        <f t="shared" si="6"/>
        <v/>
      </c>
      <c r="O15" s="292" t="str">
        <f t="shared" si="4"/>
        <v/>
      </c>
    </row>
    <row r="16" spans="1:37" ht="24.95" customHeight="1">
      <c r="B16" s="231">
        <v>10</v>
      </c>
      <c r="C16" s="231"/>
      <c r="D16" s="231"/>
      <c r="E16" s="239"/>
      <c r="F16" s="239"/>
      <c r="G16" s="282" t="str">
        <f t="shared" si="1"/>
        <v/>
      </c>
      <c r="H16" s="283" t="str">
        <f t="shared" si="5"/>
        <v/>
      </c>
      <c r="I16" s="283" t="str">
        <f t="shared" ca="1" si="2"/>
        <v/>
      </c>
      <c r="J16" s="42"/>
      <c r="K16" s="219"/>
      <c r="L16" s="284"/>
      <c r="M16" s="285" t="str">
        <f t="shared" si="3"/>
        <v/>
      </c>
      <c r="N16" s="285" t="str">
        <f t="shared" si="6"/>
        <v/>
      </c>
      <c r="O16" s="292" t="str">
        <f t="shared" si="4"/>
        <v/>
      </c>
    </row>
    <row r="17" spans="2:48" ht="24.95" customHeight="1">
      <c r="B17" s="46"/>
      <c r="C17" s="46"/>
      <c r="D17" s="46"/>
      <c r="E17" s="240"/>
      <c r="F17" s="240"/>
      <c r="G17" s="240"/>
      <c r="H17" s="242"/>
      <c r="I17" s="242"/>
      <c r="J17" s="242"/>
      <c r="K17" s="242"/>
      <c r="L17" s="242"/>
    </row>
    <row r="18" spans="2:48" ht="24.95" customHeight="1">
      <c r="B18" s="46"/>
      <c r="C18" s="46"/>
      <c r="D18" s="46"/>
      <c r="E18" s="240"/>
      <c r="F18" s="240"/>
      <c r="G18" s="240"/>
      <c r="H18" s="242"/>
      <c r="I18" s="242"/>
      <c r="J18" s="242"/>
      <c r="K18" s="242"/>
      <c r="L18" s="242"/>
    </row>
    <row r="19" spans="2:48" ht="24.95" customHeight="1">
      <c r="B19" s="46"/>
      <c r="C19" s="46"/>
      <c r="D19" s="46"/>
      <c r="E19" s="240"/>
      <c r="F19" s="240"/>
      <c r="G19" s="240"/>
      <c r="H19" s="242"/>
      <c r="I19" s="242"/>
      <c r="J19" s="242"/>
      <c r="K19" s="242"/>
      <c r="L19" s="242"/>
    </row>
    <row r="20" spans="2:48" ht="24.95" customHeight="1">
      <c r="B20" s="46"/>
      <c r="C20" s="46"/>
      <c r="D20" s="46"/>
      <c r="E20" s="240"/>
      <c r="F20" s="240"/>
      <c r="G20" s="240"/>
      <c r="H20" s="242"/>
      <c r="I20" s="242"/>
      <c r="J20" s="242"/>
      <c r="K20" s="242"/>
      <c r="L20" s="242"/>
    </row>
    <row r="21" spans="2:48" ht="24.95" customHeight="1">
      <c r="B21" s="46"/>
      <c r="C21" s="46"/>
      <c r="D21" s="46"/>
      <c r="E21" s="240"/>
      <c r="F21" s="240"/>
      <c r="G21" s="240"/>
      <c r="H21" s="242"/>
      <c r="I21" s="242"/>
      <c r="J21" s="242"/>
      <c r="K21" s="242"/>
      <c r="L21" s="242"/>
    </row>
    <row r="22" spans="2:48" ht="24.95" customHeight="1">
      <c r="B22" s="46"/>
      <c r="C22" s="46"/>
      <c r="D22" s="46"/>
      <c r="E22" s="240"/>
      <c r="F22" s="240"/>
      <c r="G22" s="240"/>
      <c r="H22" s="242"/>
      <c r="I22" s="242"/>
      <c r="J22" s="242"/>
      <c r="K22" s="242"/>
      <c r="L22" s="242"/>
      <c r="S22" s="1"/>
      <c r="T22" s="1"/>
      <c r="U22" s="1"/>
    </row>
    <row r="23" spans="2:48" ht="24.95" customHeight="1">
      <c r="B23" s="46"/>
      <c r="C23" s="46"/>
      <c r="D23" s="46"/>
      <c r="E23" s="240"/>
      <c r="F23" s="240"/>
      <c r="G23" s="240"/>
      <c r="H23" s="242"/>
      <c r="I23" s="242"/>
      <c r="J23" s="242"/>
      <c r="K23" s="242"/>
      <c r="L23" s="242"/>
      <c r="M23" s="46"/>
      <c r="S23" s="1"/>
      <c r="T23" s="1"/>
      <c r="U23" s="1"/>
    </row>
    <row r="24" spans="2:48" ht="24.95" customHeight="1">
      <c r="B24" s="46"/>
      <c r="C24" s="46"/>
      <c r="D24" s="46"/>
      <c r="E24" s="240"/>
      <c r="F24" s="240"/>
      <c r="G24" s="240"/>
      <c r="H24" s="242"/>
      <c r="I24" s="242"/>
      <c r="J24" s="242"/>
      <c r="K24" s="242"/>
      <c r="L24" s="242"/>
      <c r="S24" s="1"/>
      <c r="T24" s="1"/>
      <c r="U24" s="1"/>
      <c r="Y24" s="47"/>
      <c r="Z24" s="1"/>
      <c r="AA24" s="1"/>
      <c r="AE24" s="1"/>
      <c r="AF24" s="1"/>
      <c r="AG24" s="1"/>
      <c r="AN24" s="47"/>
      <c r="AO24" s="1"/>
      <c r="AP24" s="1"/>
      <c r="AT24" s="1"/>
      <c r="AU24" s="1"/>
      <c r="AV24" s="1"/>
    </row>
    <row r="25" spans="2:48" ht="24.95" customHeight="1">
      <c r="B25" s="46"/>
      <c r="C25" s="46"/>
      <c r="D25" s="46"/>
      <c r="E25" s="240"/>
      <c r="F25" s="240"/>
      <c r="G25" s="240"/>
      <c r="H25" s="242"/>
      <c r="I25" s="242"/>
      <c r="J25" s="242"/>
      <c r="K25" s="242"/>
      <c r="L25" s="242"/>
      <c r="M25" s="46"/>
      <c r="P25" s="46"/>
      <c r="S25" s="46"/>
      <c r="V25" s="46"/>
      <c r="Y25" s="46"/>
      <c r="AB25" s="46"/>
      <c r="AE25" s="46"/>
      <c r="AH25" s="46"/>
      <c r="AK25" s="46"/>
      <c r="AN25" s="46"/>
      <c r="AQ25" s="46"/>
      <c r="AT25" s="46"/>
    </row>
    <row r="26" spans="2:48" ht="24.95" customHeight="1">
      <c r="B26" s="46"/>
      <c r="C26" s="46"/>
      <c r="D26" s="46"/>
      <c r="E26" s="240"/>
      <c r="F26" s="240"/>
      <c r="G26" s="240"/>
      <c r="H26" s="242"/>
      <c r="I26" s="242"/>
      <c r="J26" s="242"/>
      <c r="K26" s="242"/>
      <c r="L26" s="242"/>
      <c r="M26" s="940"/>
      <c r="N26" s="940"/>
      <c r="P26" s="940"/>
      <c r="Q26" s="940"/>
      <c r="S26" s="940"/>
      <c r="T26" s="940"/>
      <c r="V26" s="940"/>
      <c r="W26" s="940"/>
      <c r="Y26" s="940"/>
      <c r="Z26" s="940"/>
      <c r="AB26" s="940"/>
      <c r="AC26" s="940"/>
      <c r="AE26" s="940"/>
      <c r="AF26" s="940"/>
      <c r="AG26" s="48"/>
      <c r="AH26" s="940"/>
      <c r="AI26" s="940"/>
      <c r="AJ26" s="48"/>
      <c r="AK26" s="940"/>
      <c r="AL26" s="940"/>
      <c r="AM26" s="48"/>
      <c r="AN26" s="940"/>
      <c r="AO26" s="940"/>
      <c r="AP26" s="48"/>
      <c r="AQ26" s="940"/>
      <c r="AR26" s="940"/>
      <c r="AS26" s="48"/>
      <c r="AT26" s="940"/>
      <c r="AU26" s="940"/>
      <c r="AV26" s="48"/>
    </row>
    <row r="27" spans="2:48" ht="24.95" customHeight="1">
      <c r="B27" s="46"/>
      <c r="C27" s="46"/>
      <c r="D27" s="46"/>
      <c r="E27" s="240"/>
      <c r="F27" s="240"/>
      <c r="G27" s="240"/>
      <c r="H27" s="242"/>
      <c r="I27" s="242"/>
      <c r="J27" s="242"/>
      <c r="K27" s="242"/>
      <c r="L27" s="242"/>
    </row>
    <row r="28" spans="2:48" ht="24.95" customHeight="1">
      <c r="B28" s="46"/>
      <c r="C28" s="46"/>
      <c r="D28" s="46"/>
      <c r="E28" s="240"/>
      <c r="F28" s="240"/>
      <c r="G28" s="240"/>
      <c r="H28" s="242"/>
      <c r="I28" s="242"/>
      <c r="J28" s="242"/>
      <c r="K28" s="242"/>
      <c r="L28" s="242"/>
    </row>
    <row r="29" spans="2:48" ht="24.95" customHeight="1">
      <c r="B29" s="46"/>
      <c r="C29" s="46"/>
      <c r="D29" s="46"/>
      <c r="E29" s="240"/>
      <c r="F29" s="240"/>
      <c r="G29" s="240"/>
      <c r="H29" s="242"/>
      <c r="I29" s="242"/>
      <c r="J29" s="242"/>
      <c r="K29" s="242"/>
      <c r="L29" s="242"/>
    </row>
    <row r="30" spans="2:48" ht="24.95" customHeight="1">
      <c r="B30" s="46"/>
      <c r="C30" s="46"/>
      <c r="D30" s="46"/>
      <c r="E30" s="240"/>
      <c r="F30" s="240"/>
      <c r="G30" s="240"/>
      <c r="H30" s="242"/>
      <c r="I30" s="242"/>
      <c r="J30" s="242"/>
      <c r="K30" s="242"/>
      <c r="L30" s="242"/>
    </row>
    <row r="31" spans="2:48" ht="24.95" customHeight="1">
      <c r="B31" s="46"/>
      <c r="C31" s="46"/>
      <c r="D31" s="46"/>
      <c r="E31" s="240"/>
      <c r="F31" s="240"/>
      <c r="G31" s="240"/>
      <c r="H31" s="242"/>
      <c r="I31" s="242"/>
      <c r="J31" s="242"/>
      <c r="K31" s="242"/>
      <c r="L31" s="242"/>
    </row>
    <row r="32" spans="2:48" ht="24.95" customHeight="1">
      <c r="B32" s="46"/>
      <c r="C32" s="46"/>
      <c r="D32" s="46"/>
      <c r="E32" s="240"/>
      <c r="F32" s="240"/>
      <c r="G32" s="240"/>
      <c r="H32" s="242"/>
      <c r="I32" s="242"/>
      <c r="J32" s="242"/>
      <c r="K32" s="242"/>
      <c r="L32" s="242"/>
    </row>
    <row r="33" spans="2:12" ht="24.95" customHeight="1">
      <c r="B33" s="46"/>
      <c r="C33" s="46"/>
      <c r="D33" s="46"/>
      <c r="E33" s="240"/>
      <c r="F33" s="240"/>
      <c r="G33" s="240"/>
      <c r="H33" s="242"/>
      <c r="I33" s="242"/>
      <c r="J33" s="242"/>
      <c r="K33" s="242"/>
      <c r="L33" s="242"/>
    </row>
    <row r="34" spans="2:12" ht="24.95" customHeight="1">
      <c r="B34" s="46"/>
      <c r="C34" s="46"/>
      <c r="D34" s="46"/>
      <c r="E34" s="240"/>
      <c r="F34" s="240"/>
      <c r="G34" s="240"/>
      <c r="H34" s="242"/>
      <c r="I34" s="242"/>
      <c r="J34" s="242"/>
      <c r="K34" s="242"/>
      <c r="L34" s="242"/>
    </row>
    <row r="35" spans="2:12" ht="24.95" customHeight="1">
      <c r="B35" s="46"/>
      <c r="C35" s="46"/>
      <c r="D35" s="46"/>
      <c r="E35" s="240"/>
      <c r="F35" s="240"/>
      <c r="G35" s="240"/>
      <c r="H35" s="242"/>
      <c r="I35" s="242"/>
      <c r="J35" s="242"/>
      <c r="K35" s="242"/>
      <c r="L35" s="242"/>
    </row>
    <row r="36" spans="2:12" ht="24.95" customHeight="1">
      <c r="B36" s="46"/>
      <c r="C36" s="46"/>
      <c r="D36" s="46"/>
      <c r="E36" s="240"/>
      <c r="F36" s="240"/>
      <c r="G36" s="240"/>
      <c r="H36" s="242"/>
      <c r="I36" s="242"/>
      <c r="J36" s="242"/>
      <c r="K36" s="242"/>
      <c r="L36" s="242"/>
    </row>
    <row r="37" spans="2:12" ht="24.95" customHeight="1">
      <c r="B37" s="46"/>
      <c r="C37" s="46"/>
      <c r="D37" s="46"/>
      <c r="E37" s="240"/>
      <c r="F37" s="240"/>
      <c r="G37" s="240"/>
      <c r="H37" s="242"/>
      <c r="I37" s="242"/>
      <c r="J37" s="242"/>
      <c r="K37" s="242"/>
      <c r="L37" s="242"/>
    </row>
    <row r="38" spans="2:12" ht="24.95" customHeight="1">
      <c r="B38" s="46"/>
      <c r="C38" s="46"/>
      <c r="D38" s="46"/>
      <c r="E38" s="240"/>
      <c r="F38" s="240"/>
      <c r="G38" s="240"/>
      <c r="H38" s="242"/>
      <c r="I38" s="242"/>
      <c r="J38" s="242"/>
      <c r="K38" s="242"/>
      <c r="L38" s="242"/>
    </row>
    <row r="39" spans="2:12" ht="24.95" customHeight="1">
      <c r="B39" s="46"/>
      <c r="C39" s="46"/>
      <c r="D39" s="46"/>
      <c r="E39" s="240"/>
      <c r="F39" s="240"/>
      <c r="G39" s="240"/>
      <c r="H39" s="242"/>
      <c r="I39" s="242"/>
      <c r="J39" s="242"/>
      <c r="K39" s="242"/>
      <c r="L39" s="242"/>
    </row>
    <row r="40" spans="2:12" ht="24.95" customHeight="1">
      <c r="B40" s="46"/>
      <c r="C40" s="46"/>
      <c r="D40" s="46"/>
      <c r="E40" s="240"/>
      <c r="F40" s="240"/>
      <c r="G40" s="240"/>
      <c r="H40" s="242"/>
      <c r="I40" s="242"/>
      <c r="J40" s="242"/>
      <c r="K40" s="242"/>
      <c r="L40" s="242"/>
    </row>
    <row r="41" spans="2:12" ht="24.95" customHeight="1">
      <c r="B41" s="46"/>
      <c r="C41" s="46"/>
      <c r="D41" s="46"/>
      <c r="E41" s="240"/>
      <c r="F41" s="240"/>
      <c r="G41" s="240"/>
      <c r="H41" s="242"/>
      <c r="I41" s="242"/>
      <c r="J41" s="242"/>
      <c r="K41" s="242"/>
      <c r="L41" s="242"/>
    </row>
    <row r="42" spans="2:12" ht="24.95" customHeight="1">
      <c r="B42" s="46"/>
      <c r="C42" s="46"/>
      <c r="D42" s="46"/>
      <c r="E42" s="240"/>
      <c r="F42" s="240"/>
      <c r="G42" s="240"/>
      <c r="H42" s="242"/>
      <c r="I42" s="242"/>
      <c r="J42" s="242"/>
      <c r="K42" s="242"/>
      <c r="L42" s="242"/>
    </row>
    <row r="43" spans="2:12" ht="24.95" customHeight="1">
      <c r="B43" s="46"/>
      <c r="C43" s="46"/>
      <c r="D43" s="46"/>
      <c r="E43" s="240"/>
      <c r="F43" s="240"/>
      <c r="G43" s="240"/>
      <c r="H43" s="242"/>
      <c r="I43" s="242"/>
      <c r="J43" s="242"/>
      <c r="K43" s="242"/>
      <c r="L43" s="242"/>
    </row>
    <row r="44" spans="2:12" ht="24.95" customHeight="1">
      <c r="B44" s="46"/>
      <c r="C44" s="46"/>
      <c r="D44" s="46"/>
      <c r="E44" s="240"/>
      <c r="F44" s="240"/>
      <c r="G44" s="240"/>
      <c r="H44" s="242"/>
      <c r="I44" s="242"/>
      <c r="J44" s="242"/>
      <c r="K44" s="242"/>
      <c r="L44" s="242"/>
    </row>
    <row r="45" spans="2:12" ht="24.95" customHeight="1">
      <c r="B45" s="46"/>
      <c r="C45" s="46"/>
      <c r="D45" s="46"/>
      <c r="E45" s="240"/>
      <c r="F45" s="240"/>
      <c r="G45" s="240"/>
      <c r="H45" s="242"/>
      <c r="I45" s="242"/>
      <c r="J45" s="242"/>
      <c r="K45" s="242"/>
      <c r="L45" s="242"/>
    </row>
    <row r="46" spans="2:12" ht="24.95" customHeight="1">
      <c r="B46" s="46"/>
      <c r="C46" s="46"/>
      <c r="D46" s="46"/>
      <c r="E46" s="240"/>
      <c r="F46" s="240"/>
      <c r="G46" s="240"/>
      <c r="H46" s="242"/>
      <c r="I46" s="242"/>
      <c r="J46" s="242"/>
      <c r="K46" s="242"/>
      <c r="L46" s="242"/>
    </row>
    <row r="47" spans="2:12" ht="24.95" customHeight="1">
      <c r="B47" s="46"/>
      <c r="C47" s="46"/>
      <c r="D47" s="46"/>
      <c r="E47" s="240"/>
      <c r="F47" s="240"/>
      <c r="G47" s="240"/>
      <c r="H47" s="242"/>
      <c r="I47" s="242"/>
      <c r="J47" s="242"/>
      <c r="K47" s="242"/>
      <c r="L47" s="242"/>
    </row>
    <row r="48" spans="2:12" ht="24.95" customHeight="1">
      <c r="B48" s="46"/>
      <c r="C48" s="46"/>
      <c r="D48" s="46"/>
      <c r="E48" s="240"/>
      <c r="F48" s="240"/>
      <c r="G48" s="240"/>
      <c r="H48" s="242"/>
      <c r="I48" s="242"/>
      <c r="J48" s="242"/>
      <c r="K48" s="242"/>
      <c r="L48" s="242"/>
    </row>
    <row r="49" spans="2:24" ht="24.95" customHeight="1">
      <c r="B49" s="46"/>
      <c r="C49" s="46"/>
      <c r="D49" s="46"/>
      <c r="E49" s="240"/>
      <c r="F49" s="240"/>
      <c r="G49" s="240"/>
      <c r="H49" s="242"/>
      <c r="I49" s="242"/>
      <c r="J49" s="242"/>
      <c r="K49" s="242"/>
      <c r="L49" s="242"/>
    </row>
    <row r="50" spans="2:24" ht="24.95" customHeight="1">
      <c r="B50" s="46"/>
      <c r="C50" s="46"/>
      <c r="D50" s="46"/>
      <c r="E50" s="240"/>
      <c r="F50" s="240"/>
      <c r="G50" s="240"/>
      <c r="H50" s="242"/>
      <c r="I50" s="242"/>
      <c r="J50" s="242"/>
      <c r="K50" s="242"/>
      <c r="L50" s="242"/>
    </row>
    <row r="51" spans="2:24" ht="24.95" customHeight="1">
      <c r="B51" s="46"/>
      <c r="C51" s="46"/>
      <c r="D51" s="46"/>
      <c r="E51" s="240"/>
      <c r="F51" s="240"/>
      <c r="G51" s="240"/>
      <c r="H51" s="242"/>
      <c r="I51" s="242"/>
      <c r="J51" s="242"/>
      <c r="K51" s="242"/>
      <c r="L51" s="242"/>
    </row>
    <row r="52" spans="2:24" ht="24.95" customHeight="1">
      <c r="B52" s="46"/>
      <c r="C52" s="46"/>
      <c r="D52" s="46"/>
      <c r="E52" s="240"/>
      <c r="F52" s="240"/>
      <c r="G52" s="240"/>
      <c r="H52" s="242"/>
      <c r="I52" s="242"/>
      <c r="J52" s="242"/>
      <c r="K52" s="242"/>
      <c r="L52" s="242"/>
    </row>
    <row r="53" spans="2:24" ht="24.95" customHeight="1">
      <c r="B53" s="46"/>
      <c r="C53" s="46"/>
      <c r="D53" s="46"/>
      <c r="E53" s="240"/>
      <c r="F53" s="240"/>
      <c r="G53" s="240"/>
      <c r="H53" s="242"/>
      <c r="I53" s="242"/>
      <c r="J53" s="242"/>
      <c r="K53" s="242"/>
      <c r="L53" s="242"/>
    </row>
    <row r="54" spans="2:24" ht="24.95" customHeight="1">
      <c r="B54" s="46"/>
      <c r="C54" s="46"/>
      <c r="D54" s="46"/>
      <c r="E54" s="240"/>
      <c r="F54" s="240"/>
      <c r="G54" s="240"/>
      <c r="H54" s="242"/>
      <c r="I54" s="242"/>
      <c r="J54" s="242"/>
      <c r="K54" s="242"/>
      <c r="L54" s="242"/>
    </row>
    <row r="55" spans="2:24" ht="24.95" customHeight="1">
      <c r="B55" s="46"/>
      <c r="C55" s="46"/>
      <c r="D55" s="46"/>
      <c r="E55" s="240"/>
      <c r="F55" s="240"/>
      <c r="G55" s="240"/>
      <c r="H55" s="242"/>
      <c r="I55" s="242"/>
      <c r="J55" s="242"/>
      <c r="K55" s="242"/>
      <c r="L55" s="242"/>
    </row>
    <row r="56" spans="2:24" ht="24.95" customHeight="1">
      <c r="B56" s="46"/>
      <c r="C56" s="46"/>
      <c r="D56" s="46"/>
      <c r="E56" s="240"/>
      <c r="F56" s="240"/>
      <c r="G56" s="240"/>
      <c r="H56" s="242"/>
      <c r="I56" s="242"/>
      <c r="J56" s="242"/>
      <c r="K56" s="242"/>
      <c r="L56" s="242"/>
    </row>
    <row r="57" spans="2:24">
      <c r="B57" s="46"/>
      <c r="C57" s="46"/>
      <c r="D57" s="46"/>
      <c r="E57" s="240"/>
      <c r="F57" s="240"/>
      <c r="G57" s="240"/>
      <c r="H57" s="242"/>
      <c r="I57" s="242"/>
      <c r="J57" s="242"/>
      <c r="K57" s="242"/>
      <c r="L57" s="242"/>
    </row>
    <row r="58" spans="2:24">
      <c r="B58" s="46"/>
      <c r="C58" s="46"/>
      <c r="D58" s="46"/>
      <c r="E58" s="240"/>
      <c r="F58" s="240"/>
      <c r="G58" s="240"/>
      <c r="H58" s="242"/>
      <c r="I58" s="242"/>
      <c r="J58" s="242"/>
      <c r="K58" s="242"/>
      <c r="L58" s="242"/>
    </row>
    <row r="59" spans="2:24">
      <c r="B59" s="46"/>
      <c r="C59" s="46"/>
      <c r="D59" s="46"/>
      <c r="E59" s="240"/>
      <c r="F59" s="240"/>
      <c r="G59" s="240"/>
      <c r="H59" s="242"/>
      <c r="I59" s="242"/>
      <c r="J59" s="242"/>
      <c r="K59" s="242"/>
      <c r="L59" s="242"/>
    </row>
    <row r="60" spans="2:24">
      <c r="B60" s="46"/>
      <c r="C60" s="46"/>
      <c r="D60" s="46"/>
      <c r="E60" s="240"/>
      <c r="F60" s="240"/>
      <c r="G60" s="240"/>
      <c r="H60" s="242"/>
      <c r="I60" s="242"/>
      <c r="J60" s="242"/>
      <c r="K60" s="242"/>
      <c r="L60" s="242"/>
      <c r="S60" s="1"/>
      <c r="T60" s="943"/>
      <c r="U60" s="944"/>
      <c r="V60" s="945"/>
      <c r="W60" s="1"/>
      <c r="X60" s="1"/>
    </row>
    <row r="61" spans="2:24">
      <c r="B61" s="46"/>
      <c r="C61" s="46"/>
      <c r="D61" s="46"/>
      <c r="E61" s="240"/>
      <c r="F61" s="240"/>
      <c r="G61" s="240"/>
      <c r="H61" s="242"/>
      <c r="I61" s="242"/>
      <c r="J61" s="242"/>
      <c r="K61" s="242"/>
      <c r="L61" s="242"/>
      <c r="S61" s="1"/>
      <c r="T61" s="1"/>
      <c r="U61" s="1"/>
      <c r="V61" s="1"/>
      <c r="W61" s="1"/>
      <c r="X61" s="1"/>
    </row>
    <row r="62" spans="2:24">
      <c r="B62" s="46"/>
      <c r="C62" s="46"/>
      <c r="D62" s="46"/>
      <c r="E62" s="240"/>
      <c r="F62" s="240"/>
      <c r="G62" s="240"/>
      <c r="H62" s="242"/>
      <c r="I62" s="242"/>
      <c r="J62" s="242"/>
      <c r="K62" s="242"/>
      <c r="L62" s="242"/>
      <c r="S62" s="1"/>
      <c r="T62" s="1"/>
      <c r="U62" s="1"/>
      <c r="V62" s="1"/>
      <c r="W62" s="1"/>
      <c r="X62" s="1"/>
    </row>
    <row r="63" spans="2:24">
      <c r="B63" s="46"/>
      <c r="C63" s="46"/>
      <c r="D63" s="46"/>
      <c r="E63" s="240"/>
      <c r="F63" s="240"/>
      <c r="G63" s="240"/>
      <c r="H63" s="242"/>
      <c r="I63" s="242"/>
      <c r="J63" s="242"/>
      <c r="K63" s="242"/>
      <c r="L63" s="242"/>
      <c r="S63" s="1"/>
      <c r="T63" s="1"/>
      <c r="U63" s="1"/>
      <c r="V63" s="1"/>
      <c r="W63" s="1"/>
      <c r="X63" s="1"/>
    </row>
    <row r="64" spans="2:24">
      <c r="B64" s="46"/>
      <c r="C64" s="46"/>
      <c r="D64" s="46"/>
      <c r="E64" s="240"/>
      <c r="F64" s="240"/>
      <c r="G64" s="240"/>
      <c r="H64" s="242"/>
      <c r="I64" s="242"/>
      <c r="J64" s="242"/>
      <c r="K64" s="242"/>
      <c r="L64" s="242"/>
      <c r="S64" s="1"/>
      <c r="T64" s="1"/>
      <c r="U64" s="1"/>
      <c r="V64" s="1"/>
      <c r="W64" s="1"/>
      <c r="X64" s="1"/>
    </row>
    <row r="65" spans="2:24">
      <c r="B65" s="46"/>
      <c r="C65" s="46"/>
      <c r="D65" s="46"/>
      <c r="E65" s="240"/>
      <c r="F65" s="240"/>
      <c r="G65" s="240"/>
      <c r="H65" s="242"/>
      <c r="I65" s="242"/>
      <c r="J65" s="242"/>
      <c r="K65" s="242"/>
      <c r="L65" s="242"/>
      <c r="S65" s="1"/>
      <c r="T65" s="1"/>
      <c r="U65" s="1"/>
      <c r="V65" s="1"/>
      <c r="W65" s="1"/>
      <c r="X65" s="1"/>
    </row>
    <row r="66" spans="2:24">
      <c r="B66" s="46"/>
      <c r="C66" s="46"/>
      <c r="D66" s="46"/>
      <c r="E66" s="240"/>
      <c r="F66" s="240"/>
      <c r="G66" s="240"/>
      <c r="H66" s="242"/>
      <c r="I66" s="242"/>
      <c r="J66" s="242"/>
      <c r="K66" s="242"/>
      <c r="L66" s="242"/>
      <c r="S66" s="1"/>
      <c r="T66" s="1"/>
      <c r="U66" s="1"/>
      <c r="V66" s="1"/>
      <c r="W66" s="1"/>
      <c r="X66" s="1"/>
    </row>
    <row r="67" spans="2:24">
      <c r="B67" s="46"/>
      <c r="C67" s="46"/>
      <c r="D67" s="46"/>
      <c r="E67" s="240"/>
      <c r="F67" s="240"/>
      <c r="G67" s="240"/>
      <c r="H67" s="242"/>
      <c r="I67" s="242"/>
      <c r="J67" s="242"/>
      <c r="K67" s="242"/>
      <c r="L67" s="242"/>
      <c r="S67" s="1"/>
      <c r="T67" s="1"/>
      <c r="U67" s="1"/>
      <c r="V67" s="1"/>
      <c r="W67" s="1"/>
      <c r="X67" s="1"/>
    </row>
    <row r="68" spans="2:24">
      <c r="B68" s="46"/>
      <c r="C68" s="46"/>
      <c r="D68" s="46"/>
      <c r="E68" s="240"/>
      <c r="F68" s="240"/>
      <c r="G68" s="240"/>
      <c r="H68" s="242"/>
      <c r="I68" s="242"/>
      <c r="J68" s="242"/>
      <c r="K68" s="242"/>
      <c r="L68" s="242"/>
      <c r="S68" s="1"/>
      <c r="T68" s="1"/>
      <c r="U68" s="1"/>
      <c r="V68" s="1"/>
      <c r="W68" s="1"/>
      <c r="X68" s="1"/>
    </row>
    <row r="69" spans="2:24">
      <c r="B69" s="46"/>
      <c r="C69" s="46"/>
      <c r="D69" s="46"/>
      <c r="E69" s="240"/>
      <c r="F69" s="240"/>
      <c r="G69" s="240"/>
      <c r="H69" s="242"/>
      <c r="I69" s="242"/>
      <c r="J69" s="242"/>
      <c r="K69" s="242"/>
      <c r="L69" s="242"/>
      <c r="S69" s="1"/>
      <c r="T69" s="1"/>
      <c r="U69" s="1"/>
      <c r="V69" s="1"/>
      <c r="W69" s="1"/>
      <c r="X69" s="1"/>
    </row>
    <row r="70" spans="2:24">
      <c r="B70" s="46"/>
      <c r="C70" s="46"/>
      <c r="D70" s="46"/>
      <c r="E70" s="240"/>
      <c r="F70" s="240"/>
      <c r="G70" s="240"/>
      <c r="H70" s="242"/>
      <c r="I70" s="242"/>
      <c r="J70" s="242"/>
      <c r="K70" s="242"/>
      <c r="L70" s="242"/>
      <c r="S70" s="1"/>
      <c r="T70" s="1"/>
      <c r="U70" s="1"/>
      <c r="V70" s="1"/>
      <c r="W70" s="1"/>
      <c r="X70" s="1"/>
    </row>
    <row r="71" spans="2:24">
      <c r="B71" s="46"/>
      <c r="C71" s="46"/>
      <c r="D71" s="46"/>
      <c r="E71" s="240"/>
      <c r="F71" s="240"/>
      <c r="G71" s="240"/>
      <c r="H71" s="242"/>
      <c r="I71" s="242"/>
      <c r="J71" s="242"/>
      <c r="K71" s="242"/>
      <c r="L71" s="242"/>
      <c r="S71" s="1"/>
      <c r="T71" s="1"/>
      <c r="U71" s="1"/>
      <c r="V71" s="1"/>
      <c r="W71" s="1"/>
      <c r="X71" s="1"/>
    </row>
    <row r="72" spans="2:24">
      <c r="B72" s="46"/>
      <c r="C72" s="46"/>
      <c r="D72" s="46"/>
      <c r="E72" s="240"/>
      <c r="F72" s="240"/>
      <c r="G72" s="240"/>
      <c r="H72" s="242"/>
      <c r="I72" s="242"/>
      <c r="J72" s="242"/>
      <c r="K72" s="242"/>
      <c r="L72" s="242"/>
      <c r="S72" s="1"/>
      <c r="T72" s="1"/>
      <c r="U72" s="1"/>
      <c r="V72" s="1"/>
      <c r="W72" s="1"/>
      <c r="X72" s="1"/>
    </row>
    <row r="73" spans="2:24">
      <c r="B73" s="46"/>
      <c r="C73" s="46"/>
      <c r="D73" s="46"/>
      <c r="E73" s="240"/>
      <c r="F73" s="240"/>
      <c r="G73" s="240"/>
      <c r="H73" s="242"/>
      <c r="I73" s="242"/>
      <c r="J73" s="242"/>
      <c r="K73" s="242"/>
      <c r="L73" s="242"/>
      <c r="S73" s="1"/>
      <c r="T73" s="1"/>
      <c r="U73" s="1"/>
      <c r="V73" s="1"/>
      <c r="W73" s="1"/>
      <c r="X73" s="1"/>
    </row>
    <row r="74" spans="2:24">
      <c r="B74" s="46"/>
      <c r="C74" s="46"/>
      <c r="D74" s="46"/>
      <c r="E74" s="240"/>
      <c r="F74" s="240"/>
      <c r="G74" s="240"/>
      <c r="H74" s="242"/>
      <c r="I74" s="242"/>
      <c r="J74" s="242"/>
      <c r="K74" s="242"/>
      <c r="L74" s="242"/>
      <c r="S74" s="1"/>
      <c r="T74" s="1"/>
      <c r="U74" s="1"/>
      <c r="V74" s="1"/>
      <c r="W74" s="1"/>
      <c r="X74" s="1"/>
    </row>
    <row r="75" spans="2:24">
      <c r="B75" s="46"/>
      <c r="C75" s="46"/>
      <c r="D75" s="46"/>
      <c r="E75" s="240"/>
      <c r="F75" s="240"/>
      <c r="G75" s="240"/>
      <c r="H75" s="242"/>
      <c r="I75" s="242"/>
      <c r="J75" s="242"/>
      <c r="K75" s="242"/>
      <c r="L75" s="242"/>
      <c r="S75" s="1"/>
      <c r="T75" s="1"/>
      <c r="U75" s="1"/>
      <c r="V75" s="1"/>
      <c r="W75" s="1"/>
      <c r="X75" s="1"/>
    </row>
    <row r="76" spans="2:24">
      <c r="B76" s="46"/>
      <c r="C76" s="46"/>
      <c r="D76" s="46"/>
      <c r="E76" s="240"/>
      <c r="F76" s="240"/>
      <c r="G76" s="240"/>
      <c r="H76" s="242"/>
      <c r="I76" s="242"/>
      <c r="J76" s="242"/>
      <c r="K76" s="242"/>
      <c r="L76" s="242"/>
      <c r="S76" s="1"/>
      <c r="T76" s="1"/>
      <c r="U76" s="1"/>
      <c r="V76" s="1"/>
      <c r="W76" s="1"/>
      <c r="X76" s="1"/>
    </row>
    <row r="77" spans="2:24">
      <c r="B77" s="46"/>
      <c r="C77" s="46"/>
      <c r="D77" s="46"/>
      <c r="E77" s="240"/>
      <c r="F77" s="240"/>
      <c r="G77" s="240"/>
      <c r="H77" s="242"/>
      <c r="I77" s="242"/>
      <c r="J77" s="242"/>
      <c r="K77" s="242"/>
      <c r="L77" s="242"/>
      <c r="S77" s="1"/>
      <c r="T77" s="1"/>
      <c r="U77" s="1"/>
      <c r="V77" s="1"/>
      <c r="W77" s="1"/>
      <c r="X77" s="1"/>
    </row>
    <row r="78" spans="2:24">
      <c r="B78" s="46"/>
      <c r="C78" s="46"/>
      <c r="D78" s="46"/>
      <c r="E78" s="240"/>
      <c r="F78" s="240"/>
      <c r="G78" s="240"/>
      <c r="H78" s="242"/>
      <c r="I78" s="242"/>
      <c r="J78" s="242"/>
      <c r="K78" s="242"/>
      <c r="L78" s="242"/>
      <c r="S78" s="1"/>
      <c r="T78" s="1"/>
      <c r="U78" s="1"/>
      <c r="V78" s="1"/>
      <c r="W78" s="1"/>
      <c r="X78" s="1"/>
    </row>
    <row r="79" spans="2:24">
      <c r="B79" s="46"/>
      <c r="C79" s="46"/>
      <c r="D79" s="46"/>
      <c r="E79" s="240"/>
      <c r="F79" s="240"/>
      <c r="G79" s="240"/>
      <c r="H79" s="242"/>
      <c r="I79" s="242"/>
      <c r="J79" s="242"/>
      <c r="K79" s="242"/>
      <c r="L79" s="242"/>
      <c r="S79" s="1"/>
      <c r="T79" s="1"/>
      <c r="U79" s="1"/>
      <c r="V79" s="1"/>
      <c r="W79" s="1"/>
      <c r="X79" s="1"/>
    </row>
    <row r="80" spans="2:24">
      <c r="B80" s="46"/>
      <c r="C80" s="46"/>
      <c r="D80" s="46"/>
      <c r="E80" s="240"/>
      <c r="F80" s="240"/>
      <c r="G80" s="240"/>
      <c r="H80" s="242"/>
      <c r="I80" s="242"/>
      <c r="J80" s="242"/>
      <c r="K80" s="242"/>
      <c r="L80" s="242"/>
      <c r="S80" s="1"/>
      <c r="T80" s="1"/>
      <c r="U80" s="1"/>
      <c r="V80" s="1"/>
      <c r="W80" s="1"/>
      <c r="X80" s="1"/>
    </row>
    <row r="81" spans="2:24">
      <c r="B81" s="46"/>
      <c r="C81" s="46"/>
      <c r="D81" s="46"/>
      <c r="E81" s="240"/>
      <c r="F81" s="240"/>
      <c r="G81" s="240"/>
      <c r="H81" s="242"/>
      <c r="I81" s="242"/>
      <c r="J81" s="242"/>
      <c r="K81" s="242"/>
      <c r="L81" s="242"/>
      <c r="S81" s="1"/>
      <c r="T81" s="1"/>
      <c r="U81" s="1"/>
      <c r="V81" s="1"/>
      <c r="W81" s="1"/>
      <c r="X81" s="1"/>
    </row>
    <row r="82" spans="2:24">
      <c r="B82" s="46"/>
      <c r="C82" s="46"/>
      <c r="D82" s="46"/>
      <c r="E82" s="240"/>
      <c r="F82" s="240"/>
      <c r="G82" s="240"/>
      <c r="H82" s="242"/>
      <c r="I82" s="242"/>
      <c r="J82" s="242"/>
      <c r="K82" s="242"/>
      <c r="L82" s="242"/>
      <c r="S82" s="1"/>
      <c r="T82" s="1"/>
      <c r="U82" s="1"/>
      <c r="V82" s="1"/>
      <c r="W82" s="1"/>
      <c r="X82" s="1"/>
    </row>
    <row r="83" spans="2:24">
      <c r="B83" s="46"/>
      <c r="C83" s="46"/>
      <c r="D83" s="46"/>
      <c r="E83" s="240"/>
      <c r="F83" s="240"/>
      <c r="G83" s="240"/>
      <c r="H83" s="242"/>
      <c r="I83" s="242"/>
      <c r="J83" s="242"/>
      <c r="K83" s="242"/>
      <c r="L83" s="242"/>
      <c r="S83" s="1"/>
      <c r="T83" s="1"/>
      <c r="U83" s="1"/>
      <c r="V83" s="1"/>
      <c r="W83" s="1"/>
      <c r="X83" s="1"/>
    </row>
    <row r="84" spans="2:24">
      <c r="B84" s="46"/>
      <c r="C84" s="46"/>
      <c r="D84" s="46"/>
      <c r="E84" s="240"/>
      <c r="F84" s="240"/>
      <c r="G84" s="240"/>
      <c r="H84" s="242"/>
      <c r="I84" s="242"/>
      <c r="J84" s="242"/>
      <c r="K84" s="242"/>
      <c r="L84" s="242"/>
      <c r="S84" s="1"/>
      <c r="T84" s="1"/>
      <c r="U84" s="1"/>
      <c r="V84" s="1"/>
      <c r="W84" s="1"/>
      <c r="X84" s="1"/>
    </row>
    <row r="85" spans="2:24">
      <c r="B85" s="46"/>
      <c r="C85" s="46"/>
      <c r="D85" s="46"/>
      <c r="E85" s="240"/>
      <c r="F85" s="240"/>
      <c r="G85" s="240"/>
      <c r="H85" s="242"/>
      <c r="I85" s="242"/>
      <c r="J85" s="242"/>
      <c r="K85" s="242"/>
      <c r="L85" s="242"/>
      <c r="S85" s="1"/>
      <c r="T85" s="1"/>
      <c r="U85" s="1"/>
      <c r="V85" s="1"/>
      <c r="W85" s="1"/>
      <c r="X85" s="1"/>
    </row>
    <row r="86" spans="2:24">
      <c r="B86" s="46"/>
      <c r="C86" s="46"/>
      <c r="D86" s="46"/>
      <c r="E86" s="240"/>
      <c r="F86" s="240"/>
      <c r="G86" s="240"/>
      <c r="H86" s="242"/>
      <c r="I86" s="242"/>
      <c r="J86" s="242"/>
      <c r="K86" s="242"/>
      <c r="L86" s="242"/>
      <c r="S86" s="1"/>
      <c r="T86" s="1"/>
      <c r="U86" s="1"/>
      <c r="V86" s="1"/>
      <c r="W86" s="1"/>
      <c r="X86" s="1"/>
    </row>
    <row r="87" spans="2:24">
      <c r="B87" s="46"/>
      <c r="C87" s="46"/>
      <c r="D87" s="46"/>
      <c r="E87" s="240"/>
      <c r="F87" s="240"/>
      <c r="G87" s="240"/>
      <c r="H87" s="242"/>
      <c r="I87" s="242"/>
      <c r="J87" s="242"/>
      <c r="K87" s="242"/>
      <c r="L87" s="242"/>
      <c r="S87" s="1"/>
      <c r="T87" s="1"/>
      <c r="U87" s="1"/>
      <c r="V87" s="1"/>
      <c r="W87" s="1"/>
      <c r="X87" s="1"/>
    </row>
    <row r="88" spans="2:24">
      <c r="B88" s="46"/>
      <c r="C88" s="46"/>
      <c r="D88" s="46"/>
      <c r="E88" s="240"/>
      <c r="F88" s="240"/>
      <c r="G88" s="240"/>
      <c r="H88" s="242"/>
      <c r="I88" s="242"/>
      <c r="J88" s="242"/>
      <c r="K88" s="242"/>
      <c r="L88" s="242"/>
      <c r="S88" s="1"/>
      <c r="T88" s="1"/>
      <c r="U88" s="1"/>
      <c r="V88" s="1"/>
      <c r="W88" s="1"/>
      <c r="X88" s="1"/>
    </row>
    <row r="89" spans="2:24">
      <c r="B89" s="46"/>
      <c r="C89" s="46"/>
      <c r="D89" s="46"/>
      <c r="E89" s="240"/>
      <c r="F89" s="240"/>
      <c r="G89" s="240"/>
      <c r="H89" s="242"/>
      <c r="I89" s="242"/>
      <c r="J89" s="242"/>
      <c r="K89" s="242"/>
      <c r="L89" s="242"/>
      <c r="S89" s="1"/>
      <c r="T89" s="1"/>
      <c r="U89" s="1"/>
      <c r="V89" s="1"/>
      <c r="W89" s="1"/>
      <c r="X89" s="1"/>
    </row>
    <row r="90" spans="2:24">
      <c r="B90" s="46"/>
      <c r="C90" s="46"/>
      <c r="D90" s="46"/>
      <c r="E90" s="240"/>
      <c r="F90" s="240"/>
      <c r="G90" s="240"/>
      <c r="H90" s="242"/>
      <c r="I90" s="242"/>
      <c r="J90" s="242"/>
      <c r="K90" s="242"/>
      <c r="L90" s="242"/>
      <c r="S90" s="1"/>
      <c r="T90" s="1"/>
      <c r="U90" s="1"/>
      <c r="V90" s="1"/>
      <c r="W90" s="1"/>
      <c r="X90" s="1"/>
    </row>
    <row r="91" spans="2:24">
      <c r="B91" s="46"/>
      <c r="C91" s="46"/>
      <c r="D91" s="46"/>
      <c r="E91" s="240"/>
      <c r="F91" s="240"/>
      <c r="G91" s="240"/>
      <c r="H91" s="242"/>
      <c r="I91" s="242"/>
      <c r="J91" s="242"/>
      <c r="K91" s="242"/>
      <c r="L91" s="242"/>
      <c r="S91" s="1"/>
      <c r="T91" s="1"/>
      <c r="U91" s="1"/>
      <c r="V91" s="1"/>
      <c r="W91" s="1"/>
      <c r="X91" s="1"/>
    </row>
    <row r="92" spans="2:24">
      <c r="B92" s="46"/>
      <c r="C92" s="46"/>
      <c r="D92" s="46"/>
      <c r="E92" s="240"/>
      <c r="F92" s="240"/>
      <c r="G92" s="240"/>
      <c r="H92" s="242"/>
      <c r="I92" s="242"/>
      <c r="J92" s="242"/>
      <c r="K92" s="242"/>
      <c r="L92" s="242"/>
      <c r="S92" s="1"/>
      <c r="T92" s="1"/>
      <c r="U92" s="1"/>
      <c r="V92" s="1"/>
      <c r="W92" s="1"/>
      <c r="X92" s="1"/>
    </row>
    <row r="93" spans="2:24">
      <c r="B93" s="46"/>
      <c r="C93" s="46"/>
      <c r="D93" s="46"/>
      <c r="E93" s="240"/>
      <c r="F93" s="240"/>
      <c r="G93" s="240"/>
      <c r="H93" s="242"/>
      <c r="I93" s="242"/>
      <c r="J93" s="242"/>
      <c r="K93" s="242"/>
      <c r="L93" s="242"/>
    </row>
    <row r="94" spans="2:24">
      <c r="B94" s="46"/>
      <c r="C94" s="46"/>
      <c r="D94" s="46"/>
      <c r="E94" s="240"/>
      <c r="F94" s="240"/>
      <c r="G94" s="240"/>
      <c r="H94" s="242"/>
      <c r="I94" s="242"/>
      <c r="J94" s="242"/>
      <c r="K94" s="242"/>
      <c r="L94" s="242"/>
    </row>
    <row r="95" spans="2:24">
      <c r="B95" s="46"/>
      <c r="C95" s="46"/>
      <c r="D95" s="46"/>
      <c r="E95" s="240"/>
      <c r="F95" s="240"/>
      <c r="G95" s="240"/>
      <c r="H95" s="242"/>
      <c r="I95" s="242"/>
      <c r="J95" s="242"/>
      <c r="K95" s="242"/>
      <c r="L95" s="242"/>
    </row>
    <row r="96" spans="2:24">
      <c r="B96" s="46"/>
      <c r="C96" s="46"/>
      <c r="D96" s="46"/>
      <c r="E96" s="240"/>
      <c r="F96" s="240"/>
      <c r="G96" s="240"/>
      <c r="H96" s="242"/>
      <c r="I96" s="242"/>
      <c r="J96" s="242"/>
      <c r="K96" s="242"/>
      <c r="L96" s="242"/>
    </row>
    <row r="97" spans="2:12">
      <c r="B97" s="46"/>
      <c r="C97" s="46"/>
      <c r="D97" s="46"/>
      <c r="E97" s="240"/>
      <c r="F97" s="240"/>
      <c r="G97" s="240"/>
      <c r="H97" s="242"/>
      <c r="I97" s="242"/>
      <c r="J97" s="242"/>
      <c r="K97" s="242"/>
      <c r="L97" s="242"/>
    </row>
    <row r="98" spans="2:12">
      <c r="B98" s="46"/>
      <c r="C98" s="46"/>
      <c r="D98" s="46"/>
      <c r="E98" s="240"/>
      <c r="F98" s="240"/>
      <c r="G98" s="240"/>
      <c r="H98" s="242"/>
      <c r="I98" s="242"/>
      <c r="J98" s="242"/>
      <c r="K98" s="242"/>
      <c r="L98" s="242"/>
    </row>
    <row r="99" spans="2:12">
      <c r="B99" s="46"/>
      <c r="C99" s="46"/>
      <c r="D99" s="46"/>
      <c r="E99" s="240"/>
      <c r="F99" s="240"/>
      <c r="G99" s="240"/>
      <c r="H99" s="242"/>
      <c r="I99" s="242"/>
      <c r="J99" s="242"/>
      <c r="K99" s="242"/>
      <c r="L99" s="242"/>
    </row>
    <row r="100" spans="2:12">
      <c r="B100" s="46"/>
      <c r="C100" s="46"/>
      <c r="D100" s="46"/>
      <c r="E100" s="240"/>
      <c r="F100" s="240"/>
      <c r="G100" s="240"/>
      <c r="H100" s="242"/>
      <c r="I100" s="242"/>
      <c r="J100" s="242"/>
      <c r="K100" s="242"/>
      <c r="L100" s="242"/>
    </row>
    <row r="101" spans="2:12">
      <c r="B101" s="46"/>
      <c r="C101" s="46"/>
      <c r="D101" s="46"/>
      <c r="E101" s="240"/>
      <c r="F101" s="240"/>
      <c r="G101" s="240"/>
      <c r="H101" s="242"/>
      <c r="I101" s="242"/>
      <c r="J101" s="242"/>
      <c r="K101" s="242"/>
      <c r="L101" s="242"/>
    </row>
    <row r="102" spans="2:12">
      <c r="B102" s="46"/>
      <c r="C102" s="46"/>
      <c r="D102" s="46"/>
      <c r="E102" s="240"/>
      <c r="F102" s="240"/>
      <c r="G102" s="240"/>
      <c r="H102" s="242"/>
      <c r="I102" s="242"/>
      <c r="J102" s="242"/>
      <c r="K102" s="242"/>
      <c r="L102" s="242"/>
    </row>
    <row r="103" spans="2:12">
      <c r="B103" s="46"/>
      <c r="C103" s="46"/>
      <c r="D103" s="46"/>
      <c r="E103" s="240"/>
      <c r="F103" s="240"/>
      <c r="G103" s="240"/>
      <c r="H103" s="242"/>
      <c r="I103" s="242"/>
      <c r="J103" s="242"/>
      <c r="K103" s="242"/>
      <c r="L103" s="242"/>
    </row>
    <row r="104" spans="2:12">
      <c r="B104" s="46"/>
      <c r="C104" s="46"/>
      <c r="D104" s="46"/>
      <c r="E104" s="240"/>
      <c r="F104" s="240"/>
      <c r="G104" s="240"/>
      <c r="H104" s="242"/>
      <c r="I104" s="242"/>
      <c r="J104" s="242"/>
      <c r="K104" s="242"/>
      <c r="L104" s="242"/>
    </row>
    <row r="105" spans="2:12">
      <c r="B105" s="46"/>
      <c r="C105" s="46"/>
      <c r="D105" s="46"/>
      <c r="E105" s="240"/>
      <c r="F105" s="240"/>
      <c r="G105" s="240"/>
      <c r="H105" s="242"/>
      <c r="I105" s="242"/>
      <c r="J105" s="242"/>
      <c r="K105" s="242"/>
      <c r="L105" s="242"/>
    </row>
    <row r="106" spans="2:12">
      <c r="B106" s="46"/>
      <c r="C106" s="46"/>
      <c r="D106" s="46"/>
      <c r="E106" s="240"/>
      <c r="F106" s="240"/>
      <c r="G106" s="240"/>
      <c r="H106" s="242"/>
      <c r="I106" s="242"/>
      <c r="J106" s="242"/>
      <c r="K106" s="242"/>
      <c r="L106" s="242"/>
    </row>
    <row r="107" spans="2:12">
      <c r="B107" s="46"/>
      <c r="C107" s="46"/>
      <c r="D107" s="46"/>
      <c r="E107" s="240"/>
      <c r="F107" s="240"/>
      <c r="G107" s="240"/>
      <c r="H107" s="242"/>
      <c r="I107" s="242"/>
      <c r="J107" s="242"/>
      <c r="K107" s="242"/>
      <c r="L107" s="242"/>
    </row>
    <row r="108" spans="2:12">
      <c r="B108" s="46"/>
      <c r="C108" s="46"/>
      <c r="D108" s="46"/>
      <c r="E108" s="240"/>
      <c r="F108" s="240"/>
      <c r="G108" s="240"/>
      <c r="H108" s="242"/>
      <c r="I108" s="242"/>
      <c r="J108" s="242"/>
      <c r="K108" s="242"/>
      <c r="L108" s="242"/>
    </row>
    <row r="109" spans="2:12">
      <c r="B109" s="46"/>
      <c r="C109" s="46"/>
      <c r="D109" s="46"/>
      <c r="E109" s="240"/>
      <c r="F109" s="240"/>
      <c r="G109" s="240"/>
      <c r="H109" s="242"/>
      <c r="I109" s="242"/>
      <c r="J109" s="242"/>
      <c r="K109" s="242"/>
      <c r="L109" s="242"/>
    </row>
    <row r="110" spans="2:12">
      <c r="B110" s="46"/>
      <c r="C110" s="46"/>
      <c r="D110" s="46"/>
      <c r="E110" s="240"/>
      <c r="F110" s="240"/>
      <c r="G110" s="240"/>
      <c r="H110" s="242"/>
      <c r="I110" s="242"/>
      <c r="J110" s="242"/>
      <c r="K110" s="242"/>
      <c r="L110" s="242"/>
    </row>
    <row r="111" spans="2:12">
      <c r="B111" s="46"/>
      <c r="C111" s="46"/>
      <c r="D111" s="46"/>
      <c r="E111" s="240"/>
      <c r="F111" s="240"/>
      <c r="G111" s="240"/>
      <c r="H111" s="242"/>
      <c r="I111" s="242"/>
      <c r="J111" s="242"/>
      <c r="K111" s="242"/>
      <c r="L111" s="242"/>
    </row>
    <row r="112" spans="2:12">
      <c r="B112" s="46"/>
      <c r="C112" s="46"/>
      <c r="D112" s="46"/>
      <c r="E112" s="240"/>
      <c r="F112" s="240"/>
      <c r="G112" s="240"/>
      <c r="H112" s="242"/>
      <c r="I112" s="242"/>
      <c r="J112" s="242"/>
      <c r="K112" s="242"/>
      <c r="L112" s="242"/>
    </row>
    <row r="113" spans="2:12">
      <c r="B113" s="46"/>
      <c r="C113" s="46"/>
      <c r="D113" s="46"/>
      <c r="E113" s="240"/>
      <c r="F113" s="240"/>
      <c r="G113" s="240"/>
      <c r="H113" s="242"/>
      <c r="I113" s="242"/>
      <c r="J113" s="242"/>
      <c r="K113" s="242"/>
      <c r="L113" s="242"/>
    </row>
    <row r="114" spans="2:12">
      <c r="B114" s="46"/>
      <c r="C114" s="46"/>
      <c r="D114" s="46"/>
      <c r="E114" s="240"/>
      <c r="F114" s="240"/>
      <c r="G114" s="240"/>
      <c r="H114" s="242"/>
      <c r="I114" s="242"/>
      <c r="J114" s="242"/>
      <c r="K114" s="242"/>
      <c r="L114" s="242"/>
    </row>
    <row r="115" spans="2:12">
      <c r="B115" s="46"/>
      <c r="C115" s="46"/>
      <c r="D115" s="46"/>
      <c r="E115" s="240"/>
      <c r="F115" s="240"/>
      <c r="G115" s="240"/>
      <c r="H115" s="242"/>
      <c r="I115" s="242"/>
      <c r="J115" s="242"/>
      <c r="K115" s="242"/>
      <c r="L115" s="242"/>
    </row>
    <row r="116" spans="2:12">
      <c r="B116" s="46"/>
      <c r="C116" s="46"/>
      <c r="D116" s="46"/>
      <c r="E116" s="240"/>
      <c r="F116" s="240"/>
      <c r="G116" s="240"/>
      <c r="H116" s="242"/>
      <c r="I116" s="242"/>
      <c r="J116" s="242"/>
      <c r="K116" s="242"/>
      <c r="L116" s="242"/>
    </row>
    <row r="117" spans="2:12">
      <c r="B117" s="46"/>
      <c r="C117" s="46"/>
      <c r="D117" s="46"/>
      <c r="E117" s="240"/>
      <c r="F117" s="240"/>
      <c r="G117" s="240"/>
      <c r="H117" s="242"/>
      <c r="I117" s="242"/>
      <c r="J117" s="242"/>
      <c r="K117" s="242"/>
      <c r="L117" s="242"/>
    </row>
    <row r="118" spans="2:12">
      <c r="B118" s="46"/>
      <c r="C118" s="46"/>
      <c r="D118" s="46"/>
      <c r="E118" s="240"/>
      <c r="F118" s="240"/>
      <c r="G118" s="240"/>
      <c r="H118" s="242"/>
      <c r="I118" s="242"/>
      <c r="J118" s="242"/>
      <c r="K118" s="242"/>
      <c r="L118" s="242"/>
    </row>
    <row r="119" spans="2:12">
      <c r="B119" s="46"/>
      <c r="C119" s="46"/>
      <c r="D119" s="46"/>
      <c r="E119" s="240"/>
      <c r="F119" s="240"/>
      <c r="G119" s="240"/>
      <c r="H119" s="242"/>
      <c r="I119" s="242"/>
      <c r="J119" s="242"/>
      <c r="K119" s="242"/>
      <c r="L119" s="242"/>
    </row>
    <row r="120" spans="2:12">
      <c r="B120" s="46"/>
      <c r="C120" s="46"/>
      <c r="D120" s="46"/>
      <c r="E120" s="240"/>
      <c r="F120" s="240"/>
      <c r="G120" s="240"/>
      <c r="H120" s="242"/>
      <c r="I120" s="242"/>
      <c r="J120" s="242"/>
      <c r="K120" s="242"/>
      <c r="L120" s="242"/>
    </row>
    <row r="121" spans="2:12">
      <c r="B121" s="46"/>
      <c r="C121" s="46"/>
      <c r="D121" s="46"/>
      <c r="E121" s="240"/>
      <c r="F121" s="240"/>
      <c r="G121" s="240"/>
      <c r="H121" s="242"/>
      <c r="I121" s="242"/>
      <c r="J121" s="242"/>
      <c r="K121" s="242"/>
      <c r="L121" s="242"/>
    </row>
    <row r="122" spans="2:12">
      <c r="B122" s="46"/>
      <c r="C122" s="46"/>
      <c r="D122" s="46"/>
      <c r="E122" s="240"/>
      <c r="F122" s="240"/>
      <c r="G122" s="240"/>
      <c r="H122" s="242"/>
      <c r="I122" s="242"/>
      <c r="J122" s="242"/>
      <c r="K122" s="242"/>
      <c r="L122" s="242"/>
    </row>
    <row r="123" spans="2:12">
      <c r="B123" s="46"/>
      <c r="C123" s="46"/>
      <c r="D123" s="46"/>
      <c r="E123" s="240"/>
      <c r="F123" s="240"/>
      <c r="G123" s="240"/>
      <c r="H123" s="242"/>
      <c r="I123" s="242"/>
      <c r="J123" s="242"/>
      <c r="K123" s="242"/>
      <c r="L123" s="242"/>
    </row>
    <row r="124" spans="2:12">
      <c r="B124" s="46"/>
      <c r="C124" s="46"/>
      <c r="D124" s="46"/>
      <c r="E124" s="240"/>
      <c r="F124" s="240"/>
      <c r="G124" s="240"/>
      <c r="H124" s="242"/>
      <c r="I124" s="242"/>
      <c r="J124" s="242"/>
      <c r="K124" s="242"/>
      <c r="L124" s="242"/>
    </row>
    <row r="125" spans="2:12">
      <c r="B125" s="46"/>
      <c r="C125" s="46"/>
      <c r="D125" s="46"/>
      <c r="E125" s="240"/>
      <c r="F125" s="240"/>
      <c r="G125" s="240"/>
      <c r="H125" s="242"/>
      <c r="I125" s="242"/>
      <c r="J125" s="242"/>
      <c r="K125" s="242"/>
      <c r="L125" s="242"/>
    </row>
    <row r="126" spans="2:12">
      <c r="B126" s="46"/>
      <c r="C126" s="46"/>
      <c r="D126" s="46"/>
      <c r="E126" s="240"/>
      <c r="F126" s="240"/>
      <c r="G126" s="240"/>
      <c r="H126" s="242"/>
      <c r="I126" s="242"/>
      <c r="J126" s="242"/>
      <c r="K126" s="242"/>
      <c r="L126" s="242"/>
    </row>
    <row r="127" spans="2:12">
      <c r="B127" s="46"/>
      <c r="C127" s="46"/>
      <c r="D127" s="46"/>
      <c r="E127" s="240"/>
      <c r="F127" s="240"/>
      <c r="G127" s="240"/>
      <c r="H127" s="242"/>
      <c r="I127" s="242"/>
      <c r="J127" s="242"/>
      <c r="K127" s="242"/>
      <c r="L127" s="242"/>
    </row>
    <row r="128" spans="2:12">
      <c r="B128" s="46"/>
      <c r="C128" s="46"/>
      <c r="D128" s="46"/>
      <c r="E128" s="240"/>
      <c r="F128" s="240"/>
      <c r="G128" s="240"/>
      <c r="H128" s="242"/>
      <c r="I128" s="242"/>
      <c r="J128" s="242"/>
      <c r="K128" s="242"/>
      <c r="L128" s="242"/>
    </row>
    <row r="129" spans="2:12">
      <c r="B129" s="46"/>
      <c r="C129" s="46"/>
      <c r="D129" s="46"/>
      <c r="E129" s="240"/>
      <c r="F129" s="240"/>
      <c r="G129" s="240"/>
      <c r="H129" s="242"/>
      <c r="I129" s="242"/>
      <c r="J129" s="242"/>
      <c r="K129" s="242"/>
      <c r="L129" s="242"/>
    </row>
    <row r="130" spans="2:12">
      <c r="B130" s="46"/>
      <c r="C130" s="46"/>
      <c r="D130" s="46"/>
      <c r="E130" s="240"/>
      <c r="F130" s="240"/>
      <c r="G130" s="240"/>
      <c r="H130" s="242"/>
      <c r="I130" s="242"/>
      <c r="J130" s="242"/>
      <c r="K130" s="242"/>
      <c r="L130" s="242"/>
    </row>
    <row r="131" spans="2:12">
      <c r="B131" s="46"/>
      <c r="C131" s="46"/>
      <c r="D131" s="46"/>
      <c r="E131" s="240"/>
      <c r="F131" s="240"/>
      <c r="G131" s="240"/>
      <c r="H131" s="242"/>
      <c r="I131" s="242"/>
      <c r="J131" s="242"/>
      <c r="K131" s="242"/>
      <c r="L131" s="242"/>
    </row>
    <row r="132" spans="2:12">
      <c r="B132" s="46"/>
      <c r="C132" s="46"/>
      <c r="D132" s="46"/>
      <c r="E132" s="240"/>
      <c r="F132" s="240"/>
      <c r="G132" s="240"/>
      <c r="H132" s="242"/>
      <c r="I132" s="242"/>
      <c r="J132" s="242"/>
      <c r="K132" s="242"/>
      <c r="L132" s="242"/>
    </row>
    <row r="133" spans="2:12">
      <c r="B133" s="46"/>
      <c r="C133" s="46"/>
      <c r="D133" s="46"/>
      <c r="E133" s="240"/>
      <c r="F133" s="240"/>
      <c r="G133" s="240"/>
      <c r="H133" s="242"/>
      <c r="I133" s="242"/>
      <c r="J133" s="242"/>
      <c r="K133" s="242"/>
      <c r="L133" s="242"/>
    </row>
    <row r="134" spans="2:12">
      <c r="B134" s="46"/>
      <c r="C134" s="46"/>
      <c r="D134" s="46"/>
      <c r="E134" s="240"/>
      <c r="F134" s="240"/>
      <c r="G134" s="240"/>
      <c r="H134" s="242"/>
      <c r="I134" s="242"/>
      <c r="J134" s="242"/>
      <c r="K134" s="242"/>
      <c r="L134" s="242"/>
    </row>
    <row r="135" spans="2:12">
      <c r="B135" s="46"/>
      <c r="C135" s="46"/>
      <c r="D135" s="46"/>
      <c r="E135" s="240"/>
      <c r="F135" s="240"/>
      <c r="G135" s="240"/>
      <c r="H135" s="242"/>
      <c r="I135" s="242"/>
      <c r="J135" s="242"/>
      <c r="K135" s="242"/>
      <c r="L135" s="242"/>
    </row>
    <row r="136" spans="2:12">
      <c r="B136" s="46"/>
      <c r="C136" s="46"/>
      <c r="D136" s="46"/>
      <c r="E136" s="240"/>
      <c r="F136" s="240"/>
      <c r="G136" s="240"/>
      <c r="H136" s="242"/>
      <c r="I136" s="242"/>
      <c r="J136" s="242"/>
      <c r="K136" s="242"/>
      <c r="L136" s="242"/>
    </row>
    <row r="137" spans="2:12">
      <c r="B137" s="46"/>
      <c r="C137" s="46"/>
      <c r="D137" s="46"/>
      <c r="E137" s="240"/>
      <c r="F137" s="240"/>
      <c r="G137" s="240"/>
      <c r="H137" s="242"/>
      <c r="I137" s="242"/>
      <c r="J137" s="242"/>
      <c r="K137" s="242"/>
      <c r="L137" s="242"/>
    </row>
    <row r="138" spans="2:12">
      <c r="B138" s="46"/>
      <c r="C138" s="46"/>
      <c r="D138" s="46"/>
      <c r="E138" s="240"/>
      <c r="F138" s="240"/>
      <c r="G138" s="240"/>
      <c r="H138" s="242"/>
      <c r="I138" s="242"/>
      <c r="J138" s="242"/>
      <c r="K138" s="242"/>
      <c r="L138" s="242"/>
    </row>
    <row r="139" spans="2:12">
      <c r="B139" s="46"/>
      <c r="C139" s="46"/>
      <c r="D139" s="46"/>
      <c r="E139" s="240"/>
      <c r="F139" s="240"/>
      <c r="G139" s="240"/>
      <c r="H139" s="242"/>
      <c r="I139" s="242"/>
      <c r="J139" s="242"/>
      <c r="K139" s="242"/>
      <c r="L139" s="242"/>
    </row>
    <row r="140" spans="2:12">
      <c r="B140" s="46"/>
      <c r="C140" s="46"/>
      <c r="D140" s="46"/>
      <c r="E140" s="240"/>
      <c r="F140" s="240"/>
      <c r="G140" s="240"/>
      <c r="H140" s="242"/>
      <c r="I140" s="242"/>
      <c r="J140" s="242"/>
      <c r="K140" s="242"/>
      <c r="L140" s="242"/>
    </row>
    <row r="141" spans="2:12">
      <c r="B141" s="46"/>
      <c r="C141" s="46"/>
      <c r="D141" s="46"/>
      <c r="E141" s="240"/>
      <c r="F141" s="240"/>
      <c r="G141" s="240"/>
      <c r="H141" s="242"/>
      <c r="I141" s="242"/>
      <c r="J141" s="242"/>
      <c r="K141" s="242"/>
      <c r="L141" s="242"/>
    </row>
    <row r="142" spans="2:12">
      <c r="B142" s="46"/>
      <c r="C142" s="46"/>
      <c r="D142" s="46"/>
      <c r="E142" s="240"/>
      <c r="F142" s="240"/>
      <c r="G142" s="240"/>
      <c r="H142" s="242"/>
      <c r="I142" s="242"/>
      <c r="J142" s="242"/>
      <c r="K142" s="242"/>
      <c r="L142" s="242"/>
    </row>
    <row r="143" spans="2:12">
      <c r="B143" s="46"/>
      <c r="C143" s="46"/>
      <c r="D143" s="46"/>
      <c r="E143" s="240"/>
      <c r="F143" s="240"/>
      <c r="G143" s="240"/>
      <c r="H143" s="242"/>
      <c r="I143" s="242"/>
      <c r="J143" s="242"/>
      <c r="K143" s="242"/>
      <c r="L143" s="242"/>
    </row>
    <row r="144" spans="2:12">
      <c r="B144" s="46"/>
      <c r="C144" s="46"/>
      <c r="D144" s="46"/>
      <c r="E144" s="240"/>
      <c r="F144" s="240"/>
      <c r="G144" s="240"/>
      <c r="H144" s="242"/>
      <c r="I144" s="242"/>
      <c r="J144" s="242"/>
      <c r="K144" s="242"/>
      <c r="L144" s="242"/>
    </row>
    <row r="145" spans="2:12">
      <c r="B145" s="46"/>
      <c r="C145" s="46"/>
      <c r="D145" s="46"/>
      <c r="E145" s="240"/>
      <c r="F145" s="240"/>
      <c r="G145" s="240"/>
      <c r="H145" s="242"/>
      <c r="I145" s="242"/>
      <c r="J145" s="242"/>
      <c r="K145" s="242"/>
      <c r="L145" s="242"/>
    </row>
    <row r="146" spans="2:12">
      <c r="B146" s="46"/>
      <c r="C146" s="46"/>
      <c r="D146" s="46"/>
      <c r="E146" s="240"/>
      <c r="F146" s="240"/>
      <c r="G146" s="240"/>
      <c r="H146" s="242"/>
      <c r="I146" s="242"/>
      <c r="J146" s="242"/>
      <c r="K146" s="242"/>
      <c r="L146" s="242"/>
    </row>
    <row r="147" spans="2:12">
      <c r="B147" s="46"/>
      <c r="C147" s="46"/>
      <c r="D147" s="46"/>
      <c r="E147" s="240"/>
      <c r="F147" s="240"/>
      <c r="G147" s="240"/>
      <c r="H147" s="242"/>
      <c r="I147" s="242"/>
      <c r="J147" s="242"/>
      <c r="K147" s="242"/>
      <c r="L147" s="242"/>
    </row>
    <row r="148" spans="2:12">
      <c r="B148" s="46"/>
      <c r="C148" s="46"/>
      <c r="D148" s="46"/>
      <c r="E148" s="240"/>
      <c r="F148" s="240"/>
      <c r="G148" s="240"/>
      <c r="H148" s="242"/>
      <c r="I148" s="242"/>
      <c r="J148" s="242"/>
      <c r="K148" s="242"/>
      <c r="L148" s="242"/>
    </row>
    <row r="149" spans="2:12">
      <c r="B149" s="46"/>
      <c r="C149" s="46"/>
      <c r="D149" s="46"/>
      <c r="E149" s="240"/>
      <c r="F149" s="240"/>
      <c r="G149" s="240"/>
      <c r="H149" s="242"/>
      <c r="I149" s="242"/>
      <c r="J149" s="242"/>
      <c r="K149" s="242"/>
      <c r="L149" s="242"/>
    </row>
    <row r="150" spans="2:12">
      <c r="B150" s="46"/>
      <c r="C150" s="46"/>
      <c r="D150" s="46"/>
      <c r="E150" s="240"/>
      <c r="F150" s="240"/>
      <c r="G150" s="240"/>
      <c r="H150" s="242"/>
      <c r="I150" s="242"/>
      <c r="J150" s="242"/>
      <c r="K150" s="242"/>
      <c r="L150" s="242"/>
    </row>
    <row r="151" spans="2:12">
      <c r="B151" s="46"/>
      <c r="C151" s="46"/>
      <c r="D151" s="46"/>
      <c r="E151" s="240"/>
      <c r="F151" s="240"/>
      <c r="G151" s="240"/>
      <c r="H151" s="242"/>
      <c r="I151" s="242"/>
      <c r="J151" s="242"/>
      <c r="K151" s="242"/>
      <c r="L151" s="242"/>
    </row>
    <row r="152" spans="2:12">
      <c r="B152" s="46"/>
      <c r="C152" s="46"/>
      <c r="D152" s="46"/>
      <c r="E152" s="240"/>
      <c r="F152" s="240"/>
      <c r="G152" s="240"/>
      <c r="H152" s="242"/>
      <c r="I152" s="242"/>
      <c r="J152" s="242"/>
      <c r="K152" s="242"/>
      <c r="L152" s="242"/>
    </row>
    <row r="153" spans="2:12">
      <c r="B153" s="46"/>
      <c r="C153" s="46"/>
      <c r="D153" s="46"/>
      <c r="E153" s="240"/>
      <c r="F153" s="240"/>
      <c r="G153" s="240"/>
      <c r="H153" s="242"/>
      <c r="I153" s="242"/>
      <c r="J153" s="242"/>
      <c r="K153" s="242"/>
      <c r="L153" s="242"/>
    </row>
    <row r="154" spans="2:12">
      <c r="B154" s="46"/>
      <c r="C154" s="46"/>
      <c r="D154" s="46"/>
      <c r="E154" s="240"/>
      <c r="F154" s="240"/>
      <c r="G154" s="240"/>
      <c r="H154" s="242"/>
      <c r="I154" s="242"/>
      <c r="J154" s="242"/>
      <c r="K154" s="242"/>
      <c r="L154" s="242"/>
    </row>
    <row r="155" spans="2:12">
      <c r="B155" s="46"/>
      <c r="C155" s="46"/>
      <c r="D155" s="46"/>
      <c r="E155" s="240"/>
      <c r="F155" s="240"/>
      <c r="G155" s="240"/>
      <c r="H155" s="242"/>
      <c r="I155" s="242"/>
      <c r="J155" s="242"/>
      <c r="K155" s="242"/>
      <c r="L155" s="242"/>
    </row>
    <row r="156" spans="2:12">
      <c r="B156" s="46"/>
      <c r="C156" s="46"/>
      <c r="D156" s="46"/>
      <c r="E156" s="240"/>
      <c r="F156" s="240"/>
      <c r="G156" s="240"/>
      <c r="H156" s="242"/>
      <c r="I156" s="242"/>
      <c r="J156" s="242"/>
      <c r="K156" s="242"/>
      <c r="L156" s="242"/>
    </row>
    <row r="157" spans="2:12">
      <c r="B157" s="46"/>
      <c r="C157" s="46"/>
      <c r="D157" s="46"/>
      <c r="E157" s="240"/>
      <c r="F157" s="240"/>
      <c r="G157" s="240"/>
      <c r="H157" s="242"/>
      <c r="I157" s="242"/>
      <c r="J157" s="242"/>
      <c r="K157" s="242"/>
      <c r="L157" s="242"/>
    </row>
    <row r="158" spans="2:12">
      <c r="B158" s="46"/>
      <c r="C158" s="46"/>
      <c r="D158" s="46"/>
      <c r="E158" s="240"/>
      <c r="F158" s="240"/>
      <c r="G158" s="240"/>
      <c r="H158" s="242"/>
      <c r="I158" s="242"/>
      <c r="J158" s="242"/>
      <c r="K158" s="242"/>
      <c r="L158" s="242"/>
    </row>
    <row r="159" spans="2:12">
      <c r="B159" s="46"/>
      <c r="C159" s="46"/>
      <c r="D159" s="46"/>
      <c r="E159" s="240"/>
      <c r="F159" s="240"/>
      <c r="G159" s="240"/>
      <c r="H159" s="242"/>
      <c r="I159" s="242"/>
      <c r="J159" s="242"/>
      <c r="K159" s="242"/>
      <c r="L159" s="242"/>
    </row>
    <row r="160" spans="2:12">
      <c r="B160" s="46"/>
      <c r="C160" s="46"/>
      <c r="D160" s="46"/>
      <c r="E160" s="240"/>
      <c r="F160" s="240"/>
      <c r="G160" s="240"/>
      <c r="H160" s="242"/>
      <c r="I160" s="242"/>
      <c r="J160" s="242"/>
      <c r="K160" s="242"/>
      <c r="L160" s="242"/>
    </row>
    <row r="161" spans="2:12">
      <c r="B161" s="46"/>
      <c r="C161" s="46"/>
      <c r="D161" s="46"/>
      <c r="E161" s="240"/>
      <c r="F161" s="240"/>
      <c r="G161" s="240"/>
      <c r="H161" s="242"/>
      <c r="I161" s="242"/>
      <c r="J161" s="242"/>
      <c r="K161" s="242"/>
      <c r="L161" s="242"/>
    </row>
    <row r="162" spans="2:12">
      <c r="B162" s="46"/>
      <c r="C162" s="46"/>
      <c r="D162" s="46"/>
      <c r="E162" s="240"/>
      <c r="F162" s="240"/>
      <c r="G162" s="240"/>
      <c r="H162" s="242"/>
      <c r="I162" s="242"/>
      <c r="J162" s="242"/>
      <c r="K162" s="242"/>
      <c r="L162" s="242"/>
    </row>
    <row r="163" spans="2:12">
      <c r="B163" s="46"/>
      <c r="C163" s="46"/>
      <c r="D163" s="46"/>
      <c r="E163" s="240"/>
      <c r="F163" s="240"/>
      <c r="G163" s="240"/>
      <c r="H163" s="242"/>
      <c r="I163" s="242"/>
      <c r="J163" s="242"/>
      <c r="K163" s="242"/>
      <c r="L163" s="242"/>
    </row>
    <row r="164" spans="2:12">
      <c r="B164" s="46"/>
      <c r="C164" s="46"/>
      <c r="D164" s="46"/>
      <c r="E164" s="240"/>
      <c r="F164" s="240"/>
      <c r="G164" s="240"/>
      <c r="H164" s="242"/>
      <c r="I164" s="242"/>
      <c r="J164" s="242"/>
      <c r="K164" s="242"/>
      <c r="L164" s="242"/>
    </row>
    <row r="165" spans="2:12">
      <c r="B165" s="46"/>
      <c r="C165" s="46"/>
      <c r="D165" s="46"/>
      <c r="E165" s="240"/>
      <c r="F165" s="240"/>
      <c r="G165" s="240"/>
      <c r="H165" s="242"/>
      <c r="I165" s="242"/>
      <c r="J165" s="242"/>
      <c r="K165" s="242"/>
      <c r="L165" s="242"/>
    </row>
    <row r="166" spans="2:12">
      <c r="B166" s="46"/>
      <c r="C166" s="46"/>
      <c r="D166" s="46"/>
      <c r="E166" s="240"/>
      <c r="F166" s="240"/>
      <c r="G166" s="240"/>
      <c r="H166" s="242"/>
      <c r="I166" s="242"/>
      <c r="J166" s="242"/>
      <c r="K166" s="242"/>
      <c r="L166" s="242"/>
    </row>
    <row r="167" spans="2:12">
      <c r="B167" s="46"/>
      <c r="C167" s="46"/>
      <c r="D167" s="46"/>
      <c r="E167" s="240"/>
      <c r="F167" s="240"/>
      <c r="G167" s="240"/>
      <c r="H167" s="242"/>
      <c r="I167" s="242"/>
      <c r="J167" s="242"/>
      <c r="K167" s="242"/>
      <c r="L167" s="242"/>
    </row>
    <row r="168" spans="2:12">
      <c r="B168" s="46"/>
      <c r="C168" s="46"/>
      <c r="D168" s="46"/>
      <c r="E168" s="240"/>
      <c r="F168" s="240"/>
      <c r="G168" s="240"/>
      <c r="H168" s="242"/>
      <c r="I168" s="242"/>
      <c r="J168" s="242"/>
      <c r="K168" s="242"/>
      <c r="L168" s="242"/>
    </row>
    <row r="169" spans="2:12">
      <c r="B169" s="46"/>
      <c r="C169" s="46"/>
      <c r="D169" s="46"/>
      <c r="E169" s="240"/>
      <c r="F169" s="240"/>
      <c r="G169" s="240"/>
      <c r="H169" s="242"/>
      <c r="I169" s="242"/>
      <c r="J169" s="242"/>
      <c r="K169" s="242"/>
      <c r="L169" s="242"/>
    </row>
    <row r="170" spans="2:12">
      <c r="B170" s="46"/>
      <c r="C170" s="46"/>
      <c r="D170" s="46"/>
      <c r="E170" s="240"/>
      <c r="F170" s="240"/>
      <c r="G170" s="240"/>
      <c r="H170" s="242"/>
      <c r="I170" s="242"/>
      <c r="J170" s="242"/>
      <c r="K170" s="242"/>
      <c r="L170" s="242"/>
    </row>
    <row r="171" spans="2:12">
      <c r="B171" s="46"/>
      <c r="C171" s="46"/>
      <c r="D171" s="46"/>
      <c r="E171" s="240"/>
      <c r="F171" s="240"/>
      <c r="G171" s="240"/>
      <c r="H171" s="242"/>
      <c r="I171" s="242"/>
      <c r="J171" s="242"/>
      <c r="K171" s="242"/>
      <c r="L171" s="242"/>
    </row>
    <row r="172" spans="2:12">
      <c r="B172" s="46"/>
      <c r="C172" s="46"/>
      <c r="D172" s="46"/>
      <c r="E172" s="240"/>
      <c r="F172" s="240"/>
      <c r="G172" s="240"/>
      <c r="H172" s="242"/>
      <c r="I172" s="242"/>
      <c r="J172" s="242"/>
      <c r="K172" s="242"/>
      <c r="L172" s="242"/>
    </row>
    <row r="173" spans="2:12">
      <c r="B173" s="46"/>
      <c r="C173" s="46"/>
      <c r="D173" s="46"/>
      <c r="E173" s="240"/>
      <c r="F173" s="240"/>
      <c r="G173" s="240"/>
      <c r="H173" s="242"/>
      <c r="I173" s="242"/>
      <c r="J173" s="242"/>
      <c r="K173" s="242"/>
      <c r="L173" s="242"/>
    </row>
    <row r="174" spans="2:12">
      <c r="B174" s="46"/>
      <c r="C174" s="46"/>
      <c r="D174" s="46"/>
      <c r="E174" s="240"/>
      <c r="F174" s="240"/>
      <c r="G174" s="240"/>
      <c r="H174" s="242"/>
      <c r="I174" s="242"/>
      <c r="J174" s="242"/>
      <c r="K174" s="242"/>
      <c r="L174" s="242"/>
    </row>
    <row r="175" spans="2:12">
      <c r="B175" s="46"/>
      <c r="C175" s="46"/>
      <c r="D175" s="46"/>
      <c r="E175" s="240"/>
      <c r="F175" s="240"/>
      <c r="G175" s="240"/>
      <c r="H175" s="242"/>
      <c r="I175" s="242"/>
      <c r="J175" s="242"/>
      <c r="K175" s="242"/>
      <c r="L175" s="242"/>
    </row>
    <row r="176" spans="2:12">
      <c r="B176" s="46"/>
      <c r="C176" s="46"/>
      <c r="D176" s="46"/>
      <c r="E176" s="240"/>
      <c r="F176" s="240"/>
      <c r="G176" s="240"/>
      <c r="H176" s="242"/>
      <c r="I176" s="242"/>
      <c r="J176" s="242"/>
      <c r="K176" s="242"/>
      <c r="L176" s="242"/>
    </row>
    <row r="177" spans="2:12">
      <c r="B177" s="46"/>
      <c r="C177" s="46"/>
      <c r="D177" s="46"/>
      <c r="E177" s="240"/>
      <c r="F177" s="240"/>
      <c r="G177" s="240"/>
      <c r="H177" s="242"/>
      <c r="I177" s="242"/>
      <c r="J177" s="242"/>
      <c r="K177" s="242"/>
      <c r="L177" s="242"/>
    </row>
    <row r="178" spans="2:12">
      <c r="B178" s="46"/>
      <c r="C178" s="46"/>
      <c r="D178" s="46"/>
      <c r="E178" s="240"/>
      <c r="F178" s="240"/>
      <c r="G178" s="240"/>
      <c r="H178" s="242"/>
      <c r="I178" s="242"/>
      <c r="J178" s="242"/>
      <c r="K178" s="242"/>
      <c r="L178" s="242"/>
    </row>
    <row r="179" spans="2:12">
      <c r="B179" s="46"/>
      <c r="C179" s="46"/>
      <c r="D179" s="46"/>
      <c r="E179" s="240"/>
      <c r="F179" s="240"/>
      <c r="G179" s="240"/>
      <c r="H179" s="242"/>
      <c r="I179" s="242"/>
      <c r="J179" s="242"/>
      <c r="K179" s="242"/>
      <c r="L179" s="242"/>
    </row>
    <row r="180" spans="2:12">
      <c r="B180" s="46"/>
      <c r="C180" s="46"/>
      <c r="D180" s="46"/>
      <c r="E180" s="240"/>
      <c r="F180" s="240"/>
      <c r="G180" s="240"/>
      <c r="H180" s="242"/>
      <c r="I180" s="242"/>
      <c r="J180" s="242"/>
      <c r="K180" s="242"/>
      <c r="L180" s="242"/>
    </row>
    <row r="181" spans="2:12">
      <c r="B181" s="46"/>
      <c r="C181" s="46"/>
      <c r="D181" s="46"/>
      <c r="E181" s="240"/>
      <c r="F181" s="240"/>
      <c r="G181" s="240"/>
      <c r="H181" s="242"/>
      <c r="I181" s="242"/>
      <c r="J181" s="242"/>
      <c r="K181" s="242"/>
      <c r="L181" s="242"/>
    </row>
    <row r="182" spans="2:12">
      <c r="B182" s="46"/>
      <c r="C182" s="46"/>
      <c r="D182" s="46"/>
      <c r="E182" s="240"/>
      <c r="F182" s="240"/>
      <c r="G182" s="240"/>
      <c r="H182" s="242"/>
      <c r="I182" s="242"/>
      <c r="J182" s="242"/>
      <c r="K182" s="242"/>
      <c r="L182" s="242"/>
    </row>
    <row r="183" spans="2:12">
      <c r="B183" s="46"/>
      <c r="C183" s="46"/>
      <c r="D183" s="46"/>
      <c r="E183" s="240"/>
      <c r="F183" s="240"/>
      <c r="G183" s="240"/>
      <c r="H183" s="242"/>
      <c r="I183" s="242"/>
      <c r="J183" s="242"/>
      <c r="K183" s="242"/>
      <c r="L183" s="242"/>
    </row>
    <row r="184" spans="2:12">
      <c r="B184" s="46"/>
      <c r="C184" s="46"/>
      <c r="D184" s="46"/>
      <c r="E184" s="240"/>
      <c r="F184" s="240"/>
      <c r="G184" s="240"/>
      <c r="H184" s="242"/>
      <c r="I184" s="242"/>
      <c r="J184" s="242"/>
      <c r="K184" s="242"/>
      <c r="L184" s="242"/>
    </row>
    <row r="185" spans="2:12">
      <c r="B185" s="46"/>
      <c r="C185" s="46"/>
      <c r="D185" s="46"/>
      <c r="E185" s="240"/>
      <c r="F185" s="240"/>
      <c r="G185" s="240"/>
      <c r="H185" s="242"/>
      <c r="I185" s="242"/>
      <c r="J185" s="242"/>
      <c r="K185" s="242"/>
      <c r="L185" s="242"/>
    </row>
    <row r="186" spans="2:12">
      <c r="B186" s="46"/>
      <c r="C186" s="46"/>
      <c r="D186" s="46"/>
      <c r="E186" s="240"/>
      <c r="F186" s="240"/>
      <c r="G186" s="240"/>
      <c r="H186" s="242"/>
      <c r="I186" s="242"/>
      <c r="J186" s="242"/>
      <c r="K186" s="242"/>
      <c r="L186" s="242"/>
    </row>
    <row r="187" spans="2:12">
      <c r="B187" s="46"/>
      <c r="C187" s="46"/>
      <c r="D187" s="46"/>
      <c r="E187" s="240"/>
      <c r="F187" s="240"/>
      <c r="G187" s="240"/>
      <c r="H187" s="242"/>
      <c r="I187" s="242"/>
      <c r="J187" s="242"/>
      <c r="K187" s="242"/>
      <c r="L187" s="242"/>
    </row>
    <row r="188" spans="2:12">
      <c r="B188" s="46"/>
      <c r="C188" s="46"/>
      <c r="D188" s="46"/>
      <c r="E188" s="240"/>
      <c r="F188" s="240"/>
      <c r="G188" s="240"/>
      <c r="H188" s="242"/>
      <c r="I188" s="242"/>
      <c r="J188" s="242"/>
      <c r="K188" s="242"/>
      <c r="L188" s="242"/>
    </row>
    <row r="189" spans="2:12">
      <c r="B189" s="46"/>
      <c r="C189" s="46"/>
      <c r="D189" s="46"/>
      <c r="E189" s="240"/>
      <c r="F189" s="240"/>
      <c r="G189" s="240"/>
      <c r="H189" s="242"/>
      <c r="I189" s="242"/>
      <c r="J189" s="242"/>
      <c r="K189" s="242"/>
      <c r="L189" s="242"/>
    </row>
    <row r="190" spans="2:12">
      <c r="B190" s="46"/>
      <c r="C190" s="46"/>
      <c r="D190" s="46"/>
      <c r="E190" s="240"/>
      <c r="F190" s="240"/>
      <c r="G190" s="240"/>
      <c r="H190" s="242"/>
      <c r="I190" s="242"/>
      <c r="J190" s="242"/>
      <c r="K190" s="242"/>
      <c r="L190" s="242"/>
    </row>
    <row r="191" spans="2:12">
      <c r="B191" s="46"/>
      <c r="C191" s="46"/>
      <c r="D191" s="46"/>
      <c r="E191" s="240"/>
      <c r="F191" s="240"/>
      <c r="G191" s="240"/>
      <c r="H191" s="242"/>
      <c r="I191" s="242"/>
      <c r="J191" s="242"/>
      <c r="K191" s="242"/>
      <c r="L191" s="242"/>
    </row>
    <row r="192" spans="2:12">
      <c r="B192" s="46"/>
      <c r="C192" s="46"/>
      <c r="D192" s="46"/>
      <c r="E192" s="240"/>
      <c r="F192" s="240"/>
      <c r="G192" s="240"/>
      <c r="H192" s="242"/>
      <c r="I192" s="242"/>
      <c r="J192" s="242"/>
      <c r="K192" s="242"/>
      <c r="L192" s="242"/>
    </row>
    <row r="193" spans="2:12">
      <c r="B193" s="46"/>
      <c r="C193" s="46"/>
      <c r="D193" s="46"/>
      <c r="E193" s="240"/>
      <c r="F193" s="240"/>
      <c r="G193" s="240"/>
      <c r="H193" s="242"/>
      <c r="I193" s="242"/>
      <c r="J193" s="242"/>
      <c r="K193" s="242"/>
      <c r="L193" s="242"/>
    </row>
    <row r="194" spans="2:12">
      <c r="B194" s="46"/>
      <c r="C194" s="46"/>
      <c r="D194" s="46"/>
      <c r="E194" s="240"/>
      <c r="F194" s="240"/>
      <c r="G194" s="240"/>
      <c r="H194" s="242"/>
      <c r="I194" s="242"/>
      <c r="J194" s="242"/>
      <c r="K194" s="242"/>
      <c r="L194" s="242"/>
    </row>
    <row r="195" spans="2:12">
      <c r="B195" s="46"/>
      <c r="C195" s="46"/>
      <c r="D195" s="46"/>
      <c r="E195" s="240"/>
      <c r="F195" s="240"/>
      <c r="G195" s="240"/>
      <c r="H195" s="242"/>
      <c r="I195" s="242"/>
      <c r="J195" s="242"/>
      <c r="K195" s="242"/>
      <c r="L195" s="242"/>
    </row>
    <row r="196" spans="2:12">
      <c r="B196" s="46"/>
      <c r="C196" s="46"/>
      <c r="D196" s="46"/>
      <c r="E196" s="240"/>
      <c r="F196" s="240"/>
      <c r="G196" s="240"/>
      <c r="H196" s="242"/>
      <c r="I196" s="242"/>
      <c r="J196" s="242"/>
      <c r="K196" s="242"/>
      <c r="L196" s="242"/>
    </row>
    <row r="197" spans="2:12">
      <c r="B197" s="46"/>
      <c r="C197" s="46"/>
      <c r="D197" s="46"/>
      <c r="E197" s="240"/>
      <c r="F197" s="240"/>
      <c r="G197" s="240"/>
      <c r="H197" s="242"/>
      <c r="I197" s="242"/>
      <c r="J197" s="242"/>
      <c r="K197" s="242"/>
      <c r="L197" s="242"/>
    </row>
    <row r="198" spans="2:12">
      <c r="B198" s="46"/>
      <c r="C198" s="46"/>
      <c r="D198" s="46"/>
      <c r="E198" s="240"/>
      <c r="F198" s="240"/>
      <c r="G198" s="240"/>
      <c r="H198" s="242"/>
      <c r="I198" s="242"/>
      <c r="J198" s="242"/>
      <c r="K198" s="242"/>
      <c r="L198" s="242"/>
    </row>
    <row r="199" spans="2:12">
      <c r="B199" s="46"/>
      <c r="C199" s="46"/>
      <c r="D199" s="46"/>
      <c r="E199" s="240"/>
      <c r="F199" s="240"/>
      <c r="G199" s="240"/>
      <c r="H199" s="242"/>
      <c r="I199" s="242"/>
      <c r="J199" s="242"/>
      <c r="K199" s="242"/>
      <c r="L199" s="242"/>
    </row>
    <row r="200" spans="2:12">
      <c r="B200" s="46"/>
      <c r="C200" s="46"/>
      <c r="D200" s="46"/>
      <c r="E200" s="240"/>
      <c r="F200" s="240"/>
      <c r="G200" s="240"/>
      <c r="H200" s="242"/>
      <c r="I200" s="242"/>
      <c r="J200" s="242"/>
      <c r="K200" s="242"/>
      <c r="L200" s="242"/>
    </row>
    <row r="201" spans="2:12">
      <c r="B201" s="46"/>
      <c r="C201" s="46"/>
      <c r="D201" s="46"/>
      <c r="E201" s="240"/>
      <c r="F201" s="240"/>
      <c r="G201" s="240"/>
      <c r="H201" s="242"/>
      <c r="I201" s="242"/>
      <c r="J201" s="242"/>
      <c r="K201" s="242"/>
      <c r="L201" s="242"/>
    </row>
    <row r="202" spans="2:12">
      <c r="B202" s="46"/>
      <c r="C202" s="46"/>
      <c r="D202" s="46"/>
      <c r="E202" s="240"/>
      <c r="F202" s="240"/>
      <c r="G202" s="240"/>
      <c r="H202" s="242"/>
      <c r="I202" s="242"/>
      <c r="J202" s="242"/>
      <c r="K202" s="242"/>
      <c r="L202" s="242"/>
    </row>
    <row r="203" spans="2:12">
      <c r="B203" s="46"/>
      <c r="C203" s="46"/>
      <c r="D203" s="46"/>
      <c r="E203" s="240"/>
      <c r="F203" s="240"/>
      <c r="G203" s="240"/>
      <c r="H203" s="242"/>
      <c r="I203" s="242"/>
      <c r="J203" s="242"/>
      <c r="K203" s="242"/>
      <c r="L203" s="242"/>
    </row>
    <row r="204" spans="2:12">
      <c r="B204" s="46"/>
      <c r="C204" s="46"/>
      <c r="D204" s="46"/>
      <c r="E204" s="240"/>
      <c r="F204" s="240"/>
      <c r="G204" s="240"/>
      <c r="H204" s="242"/>
      <c r="I204" s="242"/>
      <c r="J204" s="242"/>
      <c r="K204" s="242"/>
      <c r="L204" s="242"/>
    </row>
    <row r="205" spans="2:12">
      <c r="B205" s="46"/>
      <c r="C205" s="46"/>
      <c r="D205" s="46"/>
      <c r="E205" s="240"/>
      <c r="F205" s="240"/>
      <c r="G205" s="240"/>
      <c r="H205" s="242"/>
      <c r="I205" s="242"/>
      <c r="J205" s="242"/>
      <c r="K205" s="242"/>
      <c r="L205" s="242"/>
    </row>
    <row r="206" spans="2:12">
      <c r="B206" s="46"/>
      <c r="C206" s="46"/>
      <c r="D206" s="46"/>
      <c r="E206" s="240"/>
      <c r="F206" s="240"/>
      <c r="G206" s="240"/>
      <c r="H206" s="242"/>
      <c r="I206" s="242"/>
      <c r="J206" s="242"/>
      <c r="K206" s="242"/>
      <c r="L206" s="242"/>
    </row>
    <row r="207" spans="2:12">
      <c r="B207" s="46"/>
      <c r="C207" s="46"/>
      <c r="D207" s="46"/>
      <c r="E207" s="240"/>
      <c r="F207" s="240"/>
      <c r="G207" s="240"/>
      <c r="H207" s="242"/>
      <c r="I207" s="242"/>
      <c r="J207" s="242"/>
      <c r="K207" s="242"/>
      <c r="L207" s="242"/>
    </row>
    <row r="208" spans="2:12">
      <c r="B208" s="46"/>
      <c r="C208" s="46"/>
      <c r="D208" s="46"/>
      <c r="E208" s="240"/>
      <c r="F208" s="240"/>
      <c r="G208" s="240"/>
      <c r="H208" s="242"/>
      <c r="I208" s="242"/>
      <c r="J208" s="242"/>
      <c r="K208" s="242"/>
      <c r="L208" s="242"/>
    </row>
    <row r="209" spans="2:12">
      <c r="B209" s="46"/>
      <c r="C209" s="46"/>
      <c r="D209" s="46"/>
      <c r="E209" s="240"/>
      <c r="F209" s="240"/>
      <c r="G209" s="240"/>
      <c r="H209" s="242"/>
      <c r="I209" s="242"/>
      <c r="J209" s="242"/>
      <c r="K209" s="242"/>
      <c r="L209" s="242"/>
    </row>
    <row r="210" spans="2:12">
      <c r="B210" s="46"/>
      <c r="C210" s="46"/>
      <c r="D210" s="46"/>
      <c r="E210" s="240"/>
      <c r="F210" s="240"/>
      <c r="G210" s="240"/>
      <c r="H210" s="242"/>
      <c r="I210" s="242"/>
      <c r="J210" s="242"/>
      <c r="K210" s="242"/>
      <c r="L210" s="242"/>
    </row>
    <row r="211" spans="2:12">
      <c r="B211" s="46"/>
      <c r="C211" s="46"/>
      <c r="D211" s="46"/>
      <c r="E211" s="240"/>
      <c r="F211" s="240"/>
      <c r="G211" s="240"/>
      <c r="H211" s="242"/>
      <c r="I211" s="242"/>
      <c r="J211" s="242"/>
      <c r="K211" s="242"/>
      <c r="L211" s="242"/>
    </row>
    <row r="212" spans="2:12">
      <c r="B212" s="46"/>
      <c r="C212" s="46"/>
      <c r="D212" s="46"/>
      <c r="E212" s="240"/>
      <c r="F212" s="240"/>
      <c r="G212" s="240"/>
      <c r="H212" s="242"/>
      <c r="I212" s="242"/>
      <c r="J212" s="242"/>
      <c r="K212" s="242"/>
      <c r="L212" s="242"/>
    </row>
    <row r="213" spans="2:12">
      <c r="B213" s="46"/>
      <c r="C213" s="46"/>
      <c r="D213" s="46"/>
      <c r="E213" s="240"/>
      <c r="F213" s="240"/>
      <c r="G213" s="240"/>
      <c r="H213" s="242"/>
      <c r="I213" s="242"/>
      <c r="J213" s="242"/>
      <c r="K213" s="242"/>
      <c r="L213" s="242"/>
    </row>
    <row r="214" spans="2:12">
      <c r="B214" s="46"/>
      <c r="C214" s="46"/>
      <c r="D214" s="46"/>
      <c r="E214" s="240"/>
      <c r="F214" s="240"/>
      <c r="G214" s="240"/>
      <c r="H214" s="242"/>
      <c r="I214" s="242"/>
      <c r="J214" s="242"/>
      <c r="K214" s="242"/>
      <c r="L214" s="242"/>
    </row>
    <row r="215" spans="2:12">
      <c r="B215" s="46"/>
      <c r="C215" s="46"/>
      <c r="D215" s="46"/>
      <c r="E215" s="240"/>
      <c r="F215" s="240"/>
      <c r="G215" s="240"/>
      <c r="H215" s="242"/>
      <c r="I215" s="242"/>
      <c r="J215" s="242"/>
      <c r="K215" s="242"/>
      <c r="L215" s="242"/>
    </row>
    <row r="216" spans="2:12">
      <c r="B216" s="46"/>
      <c r="C216" s="46"/>
      <c r="D216" s="46"/>
      <c r="E216" s="240"/>
      <c r="F216" s="240"/>
      <c r="G216" s="240"/>
      <c r="H216" s="242"/>
      <c r="I216" s="242"/>
      <c r="J216" s="242"/>
      <c r="K216" s="242"/>
      <c r="L216" s="242"/>
    </row>
    <row r="217" spans="2:12">
      <c r="B217" s="46"/>
      <c r="C217" s="46"/>
      <c r="D217" s="46"/>
      <c r="E217" s="240"/>
      <c r="F217" s="240"/>
      <c r="G217" s="240"/>
      <c r="H217" s="242"/>
      <c r="I217" s="242"/>
      <c r="J217" s="242"/>
      <c r="K217" s="242"/>
      <c r="L217" s="242"/>
    </row>
    <row r="218" spans="2:12">
      <c r="B218" s="46"/>
      <c r="C218" s="46"/>
      <c r="D218" s="46"/>
      <c r="E218" s="240"/>
      <c r="F218" s="240"/>
      <c r="G218" s="240"/>
      <c r="H218" s="242"/>
      <c r="I218" s="242"/>
      <c r="J218" s="242"/>
      <c r="K218" s="242"/>
      <c r="L218" s="242"/>
    </row>
    <row r="219" spans="2:12">
      <c r="B219" s="46"/>
      <c r="C219" s="46"/>
      <c r="D219" s="46"/>
      <c r="E219" s="240"/>
      <c r="F219" s="240"/>
      <c r="G219" s="240"/>
      <c r="H219" s="242"/>
      <c r="I219" s="242"/>
      <c r="J219" s="242"/>
      <c r="K219" s="242"/>
      <c r="L219" s="242"/>
    </row>
    <row r="220" spans="2:12">
      <c r="B220" s="46"/>
      <c r="C220" s="46"/>
      <c r="D220" s="46"/>
      <c r="E220" s="240"/>
      <c r="F220" s="240"/>
      <c r="G220" s="240"/>
      <c r="H220" s="242"/>
      <c r="I220" s="242"/>
      <c r="J220" s="242"/>
      <c r="K220" s="242"/>
      <c r="L220" s="242"/>
    </row>
    <row r="221" spans="2:12">
      <c r="B221" s="46"/>
      <c r="C221" s="46"/>
      <c r="D221" s="46"/>
      <c r="E221" s="240"/>
      <c r="F221" s="240"/>
      <c r="G221" s="240"/>
      <c r="H221" s="242"/>
      <c r="I221" s="242"/>
      <c r="J221" s="242"/>
      <c r="K221" s="242"/>
      <c r="L221" s="242"/>
    </row>
    <row r="222" spans="2:12">
      <c r="B222" s="46"/>
      <c r="C222" s="46"/>
      <c r="D222" s="46"/>
      <c r="E222" s="240"/>
      <c r="F222" s="240"/>
      <c r="G222" s="240"/>
      <c r="H222" s="242"/>
      <c r="I222" s="242"/>
      <c r="J222" s="242"/>
      <c r="K222" s="242"/>
      <c r="L222" s="242"/>
    </row>
    <row r="223" spans="2:12">
      <c r="B223" s="46"/>
      <c r="C223" s="46"/>
      <c r="D223" s="46"/>
      <c r="E223" s="240"/>
      <c r="F223" s="240"/>
      <c r="G223" s="240"/>
      <c r="H223" s="242"/>
      <c r="I223" s="242"/>
      <c r="J223" s="242"/>
      <c r="K223" s="242"/>
      <c r="L223" s="242"/>
    </row>
    <row r="224" spans="2:12">
      <c r="B224" s="46"/>
      <c r="C224" s="46"/>
      <c r="D224" s="46"/>
      <c r="E224" s="240"/>
      <c r="F224" s="240"/>
      <c r="G224" s="240"/>
      <c r="H224" s="242"/>
      <c r="I224" s="242"/>
      <c r="J224" s="242"/>
      <c r="K224" s="242"/>
      <c r="L224" s="242"/>
    </row>
    <row r="225" spans="2:12">
      <c r="B225" s="46"/>
      <c r="C225" s="46"/>
      <c r="D225" s="46"/>
      <c r="E225" s="240"/>
      <c r="F225" s="240"/>
      <c r="G225" s="240"/>
      <c r="H225" s="242"/>
      <c r="I225" s="242"/>
      <c r="J225" s="242"/>
      <c r="K225" s="242"/>
      <c r="L225" s="242"/>
    </row>
    <row r="226" spans="2:12">
      <c r="B226" s="46"/>
      <c r="C226" s="46"/>
      <c r="D226" s="46"/>
      <c r="E226" s="240"/>
      <c r="F226" s="240"/>
      <c r="G226" s="240"/>
      <c r="H226" s="242"/>
      <c r="I226" s="242"/>
      <c r="J226" s="242"/>
      <c r="K226" s="242"/>
      <c r="L226" s="242"/>
    </row>
    <row r="227" spans="2:12">
      <c r="B227" s="46"/>
      <c r="C227" s="46"/>
      <c r="D227" s="46"/>
      <c r="E227" s="240"/>
      <c r="F227" s="240"/>
      <c r="G227" s="240"/>
      <c r="H227" s="242"/>
      <c r="I227" s="242"/>
      <c r="J227" s="242"/>
      <c r="K227" s="242"/>
      <c r="L227" s="242"/>
    </row>
    <row r="228" spans="2:12">
      <c r="B228" s="46"/>
      <c r="C228" s="46"/>
      <c r="D228" s="46"/>
      <c r="E228" s="240"/>
      <c r="F228" s="240"/>
      <c r="G228" s="240"/>
      <c r="H228" s="242"/>
      <c r="I228" s="242"/>
      <c r="J228" s="242"/>
      <c r="K228" s="242"/>
      <c r="L228" s="242"/>
    </row>
    <row r="229" spans="2:12">
      <c r="B229" s="46"/>
      <c r="C229" s="46"/>
      <c r="D229" s="46"/>
      <c r="E229" s="240"/>
      <c r="F229" s="240"/>
      <c r="G229" s="240"/>
      <c r="H229" s="242"/>
      <c r="I229" s="242"/>
      <c r="J229" s="242"/>
      <c r="K229" s="242"/>
      <c r="L229" s="242"/>
    </row>
    <row r="230" spans="2:12">
      <c r="B230" s="46"/>
      <c r="C230" s="46"/>
      <c r="D230" s="46"/>
      <c r="E230" s="240"/>
      <c r="F230" s="240"/>
      <c r="G230" s="240"/>
      <c r="H230" s="242"/>
      <c r="I230" s="242"/>
      <c r="J230" s="242"/>
      <c r="K230" s="242"/>
      <c r="L230" s="242"/>
    </row>
    <row r="231" spans="2:12">
      <c r="B231" s="46"/>
      <c r="C231" s="46"/>
      <c r="D231" s="46"/>
      <c r="E231" s="240"/>
      <c r="F231" s="240"/>
      <c r="G231" s="240"/>
      <c r="H231" s="242"/>
      <c r="I231" s="242"/>
      <c r="J231" s="242"/>
      <c r="K231" s="242"/>
      <c r="L231" s="242"/>
    </row>
    <row r="232" spans="2:12">
      <c r="B232" s="46"/>
      <c r="C232" s="46"/>
      <c r="D232" s="46"/>
      <c r="E232" s="240"/>
      <c r="F232" s="240"/>
      <c r="G232" s="240"/>
      <c r="H232" s="242"/>
      <c r="I232" s="242"/>
      <c r="J232" s="242"/>
      <c r="K232" s="242"/>
      <c r="L232" s="242"/>
    </row>
    <row r="233" spans="2:12">
      <c r="B233" s="46"/>
      <c r="C233" s="46"/>
      <c r="D233" s="46"/>
      <c r="E233" s="240"/>
      <c r="F233" s="240"/>
      <c r="G233" s="240"/>
      <c r="H233" s="242"/>
      <c r="I233" s="242"/>
      <c r="J233" s="242"/>
      <c r="K233" s="242"/>
      <c r="L233" s="242"/>
    </row>
    <row r="234" spans="2:12">
      <c r="B234" s="46"/>
      <c r="C234" s="46"/>
      <c r="D234" s="46"/>
      <c r="E234" s="240"/>
      <c r="F234" s="240"/>
      <c r="G234" s="240"/>
      <c r="H234" s="242"/>
      <c r="I234" s="242"/>
      <c r="J234" s="242"/>
      <c r="K234" s="242"/>
      <c r="L234" s="242"/>
    </row>
    <row r="235" spans="2:12">
      <c r="B235" s="46"/>
      <c r="C235" s="46"/>
      <c r="D235" s="46"/>
      <c r="E235" s="240"/>
      <c r="F235" s="240"/>
      <c r="G235" s="240"/>
      <c r="H235" s="242"/>
      <c r="I235" s="242"/>
      <c r="J235" s="242"/>
      <c r="K235" s="242"/>
      <c r="L235" s="242"/>
    </row>
    <row r="236" spans="2:12">
      <c r="B236" s="46"/>
      <c r="C236" s="46"/>
      <c r="D236" s="46"/>
      <c r="E236" s="240"/>
      <c r="F236" s="240"/>
      <c r="G236" s="240"/>
      <c r="H236" s="242"/>
      <c r="I236" s="242"/>
      <c r="J236" s="242"/>
      <c r="K236" s="242"/>
      <c r="L236" s="242"/>
    </row>
    <row r="237" spans="2:12">
      <c r="B237" s="46"/>
      <c r="C237" s="46"/>
      <c r="D237" s="46"/>
      <c r="E237" s="240"/>
      <c r="F237" s="240"/>
      <c r="G237" s="240"/>
      <c r="H237" s="242"/>
      <c r="I237" s="242"/>
      <c r="J237" s="242"/>
      <c r="K237" s="242"/>
      <c r="L237" s="242"/>
    </row>
    <row r="238" spans="2:12">
      <c r="B238" s="46"/>
      <c r="C238" s="46"/>
      <c r="D238" s="46"/>
      <c r="E238" s="240"/>
      <c r="F238" s="240"/>
      <c r="G238" s="240"/>
      <c r="H238" s="242"/>
      <c r="I238" s="242"/>
      <c r="J238" s="242"/>
      <c r="K238" s="242"/>
      <c r="L238" s="242"/>
    </row>
    <row r="239" spans="2:12">
      <c r="B239" s="46"/>
      <c r="C239" s="46"/>
      <c r="D239" s="46"/>
      <c r="E239" s="240"/>
      <c r="F239" s="240"/>
      <c r="G239" s="240"/>
      <c r="H239" s="242"/>
      <c r="I239" s="242"/>
      <c r="J239" s="242"/>
      <c r="K239" s="242"/>
      <c r="L239" s="242"/>
    </row>
    <row r="240" spans="2:12">
      <c r="B240" s="46"/>
      <c r="C240" s="46"/>
      <c r="D240" s="46"/>
      <c r="E240" s="240"/>
      <c r="F240" s="240"/>
      <c r="G240" s="240"/>
      <c r="H240" s="242"/>
      <c r="I240" s="242"/>
      <c r="J240" s="242"/>
      <c r="K240" s="242"/>
      <c r="L240" s="242"/>
    </row>
    <row r="241" spans="2:12">
      <c r="B241" s="46"/>
      <c r="C241" s="46"/>
      <c r="D241" s="46"/>
      <c r="E241" s="240"/>
      <c r="F241" s="240"/>
      <c r="G241" s="240"/>
      <c r="H241" s="242"/>
      <c r="I241" s="242"/>
      <c r="J241" s="242"/>
      <c r="K241" s="242"/>
      <c r="L241" s="242"/>
    </row>
    <row r="242" spans="2:12">
      <c r="B242" s="46"/>
      <c r="C242" s="46"/>
      <c r="D242" s="46"/>
      <c r="E242" s="240"/>
      <c r="F242" s="240"/>
      <c r="G242" s="240"/>
      <c r="H242" s="242"/>
      <c r="I242" s="242"/>
      <c r="J242" s="242"/>
      <c r="K242" s="242"/>
      <c r="L242" s="242"/>
    </row>
    <row r="243" spans="2:12">
      <c r="B243" s="46"/>
      <c r="C243" s="46"/>
      <c r="D243" s="46"/>
      <c r="E243" s="240"/>
      <c r="F243" s="240"/>
      <c r="G243" s="240"/>
      <c r="H243" s="242"/>
      <c r="I243" s="242"/>
      <c r="J243" s="242"/>
      <c r="K243" s="242"/>
      <c r="L243" s="242"/>
    </row>
    <row r="244" spans="2:12">
      <c r="B244" s="46"/>
      <c r="C244" s="46"/>
      <c r="D244" s="46"/>
      <c r="E244" s="240"/>
      <c r="F244" s="240"/>
      <c r="G244" s="240"/>
      <c r="H244" s="242"/>
      <c r="I244" s="242"/>
      <c r="J244" s="242"/>
      <c r="K244" s="242"/>
      <c r="L244" s="242"/>
    </row>
    <row r="245" spans="2:12">
      <c r="B245" s="46"/>
      <c r="C245" s="46"/>
      <c r="D245" s="46"/>
      <c r="E245" s="240"/>
      <c r="F245" s="240"/>
      <c r="G245" s="240"/>
      <c r="H245" s="242"/>
      <c r="I245" s="242"/>
      <c r="J245" s="242"/>
      <c r="K245" s="242"/>
      <c r="L245" s="242"/>
    </row>
    <row r="246" spans="2:12">
      <c r="B246" s="46"/>
      <c r="C246" s="46"/>
      <c r="D246" s="46"/>
      <c r="E246" s="240"/>
      <c r="F246" s="240"/>
      <c r="G246" s="240"/>
      <c r="H246" s="242"/>
      <c r="I246" s="242"/>
      <c r="J246" s="242"/>
      <c r="K246" s="242"/>
      <c r="L246" s="242"/>
    </row>
    <row r="247" spans="2:12">
      <c r="B247" s="46"/>
      <c r="C247" s="46"/>
      <c r="D247" s="46"/>
      <c r="E247" s="240"/>
      <c r="F247" s="240"/>
      <c r="G247" s="240"/>
      <c r="H247" s="242"/>
      <c r="I247" s="242"/>
      <c r="J247" s="242"/>
      <c r="K247" s="242"/>
      <c r="L247" s="242"/>
    </row>
    <row r="248" spans="2:12">
      <c r="B248" s="46"/>
      <c r="C248" s="46"/>
      <c r="D248" s="46"/>
      <c r="E248" s="240"/>
      <c r="F248" s="240"/>
      <c r="G248" s="240"/>
      <c r="H248" s="242"/>
      <c r="I248" s="242"/>
      <c r="J248" s="242"/>
      <c r="K248" s="242"/>
      <c r="L248" s="242"/>
    </row>
    <row r="249" spans="2:12">
      <c r="B249" s="46"/>
      <c r="C249" s="46"/>
      <c r="D249" s="46"/>
      <c r="E249" s="240"/>
      <c r="F249" s="240"/>
      <c r="G249" s="240"/>
      <c r="H249" s="242"/>
      <c r="I249" s="242"/>
      <c r="J249" s="242"/>
      <c r="K249" s="242"/>
      <c r="L249" s="242"/>
    </row>
    <row r="250" spans="2:12">
      <c r="B250" s="46"/>
      <c r="C250" s="46"/>
      <c r="D250" s="46"/>
      <c r="E250" s="240"/>
      <c r="F250" s="240"/>
      <c r="G250" s="240"/>
      <c r="H250" s="242"/>
      <c r="I250" s="242"/>
      <c r="J250" s="242"/>
      <c r="K250" s="242"/>
      <c r="L250" s="242"/>
    </row>
    <row r="251" spans="2:12">
      <c r="B251" s="46"/>
      <c r="C251" s="46"/>
      <c r="D251" s="46"/>
      <c r="E251" s="240"/>
      <c r="F251" s="240"/>
      <c r="G251" s="240"/>
      <c r="H251" s="242"/>
      <c r="I251" s="242"/>
      <c r="J251" s="242"/>
      <c r="K251" s="242"/>
      <c r="L251" s="242"/>
    </row>
    <row r="252" spans="2:12">
      <c r="B252" s="46"/>
      <c r="C252" s="46"/>
      <c r="D252" s="46"/>
      <c r="E252" s="240"/>
      <c r="F252" s="240"/>
      <c r="G252" s="240"/>
      <c r="H252" s="242"/>
      <c r="I252" s="242"/>
      <c r="J252" s="242"/>
      <c r="K252" s="242"/>
      <c r="L252" s="242"/>
    </row>
    <row r="253" spans="2:12">
      <c r="B253" s="46"/>
      <c r="C253" s="46"/>
      <c r="D253" s="46"/>
      <c r="E253" s="240"/>
      <c r="F253" s="240"/>
      <c r="G253" s="240"/>
      <c r="H253" s="242"/>
      <c r="I253" s="242"/>
      <c r="J253" s="242"/>
      <c r="K253" s="242"/>
      <c r="L253" s="242"/>
    </row>
    <row r="254" spans="2:12">
      <c r="B254" s="46"/>
      <c r="C254" s="46"/>
      <c r="D254" s="46"/>
      <c r="E254" s="240"/>
      <c r="F254" s="240"/>
      <c r="G254" s="240"/>
      <c r="H254" s="242"/>
      <c r="I254" s="242"/>
      <c r="J254" s="242"/>
      <c r="K254" s="242"/>
      <c r="L254" s="242"/>
    </row>
    <row r="255" spans="2:12">
      <c r="B255" s="46"/>
      <c r="C255" s="46"/>
      <c r="D255" s="46"/>
      <c r="E255" s="240"/>
      <c r="F255" s="240"/>
      <c r="G255" s="240"/>
      <c r="H255" s="242"/>
      <c r="I255" s="242"/>
      <c r="J255" s="242"/>
      <c r="K255" s="242"/>
      <c r="L255" s="242"/>
    </row>
    <row r="256" spans="2:12">
      <c r="B256" s="46"/>
      <c r="C256" s="46"/>
      <c r="D256" s="46"/>
      <c r="E256" s="240"/>
      <c r="F256" s="240"/>
      <c r="G256" s="240"/>
      <c r="H256" s="242"/>
      <c r="I256" s="242"/>
      <c r="J256" s="242"/>
      <c r="K256" s="242"/>
      <c r="L256" s="242"/>
    </row>
    <row r="257" spans="2:12">
      <c r="B257" s="46"/>
      <c r="C257" s="46"/>
      <c r="D257" s="46"/>
      <c r="E257" s="240"/>
      <c r="F257" s="240"/>
      <c r="G257" s="240"/>
      <c r="H257" s="242"/>
      <c r="I257" s="242"/>
      <c r="J257" s="242"/>
      <c r="K257" s="242"/>
      <c r="L257" s="242"/>
    </row>
    <row r="258" spans="2:12">
      <c r="B258" s="46"/>
      <c r="C258" s="46"/>
      <c r="D258" s="46"/>
      <c r="E258" s="240"/>
      <c r="F258" s="240"/>
      <c r="G258" s="240"/>
      <c r="H258" s="242"/>
      <c r="I258" s="242"/>
      <c r="J258" s="242"/>
      <c r="K258" s="242"/>
      <c r="L258" s="242"/>
    </row>
    <row r="259" spans="2:12">
      <c r="B259" s="46"/>
      <c r="C259" s="46"/>
      <c r="D259" s="46"/>
      <c r="E259" s="240"/>
      <c r="F259" s="240"/>
      <c r="G259" s="240"/>
      <c r="H259" s="242"/>
      <c r="I259" s="242"/>
      <c r="J259" s="242"/>
      <c r="K259" s="242"/>
      <c r="L259" s="242"/>
    </row>
    <row r="260" spans="2:12">
      <c r="B260" s="46"/>
      <c r="C260" s="46"/>
      <c r="D260" s="46"/>
      <c r="E260" s="240"/>
      <c r="F260" s="240"/>
      <c r="G260" s="240"/>
      <c r="H260" s="242"/>
      <c r="I260" s="242"/>
      <c r="J260" s="242"/>
      <c r="K260" s="242"/>
      <c r="L260" s="242"/>
    </row>
    <row r="261" spans="2:12">
      <c r="B261" s="46"/>
      <c r="C261" s="46"/>
      <c r="D261" s="46"/>
      <c r="E261" s="240"/>
      <c r="F261" s="240"/>
      <c r="G261" s="240"/>
      <c r="H261" s="242"/>
      <c r="I261" s="242"/>
      <c r="J261" s="242"/>
      <c r="K261" s="242"/>
      <c r="L261" s="242"/>
    </row>
    <row r="262" spans="2:12">
      <c r="B262" s="46"/>
      <c r="C262" s="46"/>
      <c r="D262" s="46"/>
      <c r="E262" s="240"/>
      <c r="F262" s="240"/>
      <c r="G262" s="240"/>
      <c r="H262" s="242"/>
      <c r="I262" s="242"/>
      <c r="J262" s="242"/>
      <c r="K262" s="242"/>
      <c r="L262" s="242"/>
    </row>
    <row r="263" spans="2:12">
      <c r="B263" s="46"/>
      <c r="C263" s="46"/>
      <c r="D263" s="46"/>
      <c r="E263" s="240"/>
      <c r="F263" s="240"/>
      <c r="G263" s="240"/>
      <c r="H263" s="242"/>
      <c r="I263" s="242"/>
      <c r="J263" s="242"/>
      <c r="K263" s="242"/>
      <c r="L263" s="242"/>
    </row>
    <row r="264" spans="2:12">
      <c r="B264" s="46"/>
      <c r="C264" s="46"/>
      <c r="D264" s="46"/>
      <c r="E264" s="240"/>
      <c r="F264" s="240"/>
      <c r="G264" s="240"/>
      <c r="H264" s="242"/>
      <c r="I264" s="242"/>
      <c r="J264" s="242"/>
      <c r="K264" s="242"/>
      <c r="L264" s="242"/>
    </row>
    <row r="265" spans="2:12">
      <c r="B265" s="46"/>
      <c r="C265" s="46"/>
      <c r="D265" s="46"/>
      <c r="E265" s="240"/>
      <c r="F265" s="240"/>
      <c r="G265" s="240"/>
      <c r="H265" s="242"/>
      <c r="I265" s="242"/>
      <c r="J265" s="242"/>
      <c r="K265" s="242"/>
      <c r="L265" s="242"/>
    </row>
    <row r="266" spans="2:12">
      <c r="B266" s="46"/>
      <c r="C266" s="46"/>
      <c r="D266" s="46"/>
      <c r="E266" s="240"/>
      <c r="F266" s="240"/>
      <c r="G266" s="240"/>
      <c r="H266" s="242"/>
      <c r="I266" s="242"/>
      <c r="J266" s="242"/>
      <c r="K266" s="242"/>
      <c r="L266" s="242"/>
    </row>
    <row r="267" spans="2:12">
      <c r="B267" s="46"/>
      <c r="C267" s="46"/>
      <c r="D267" s="46"/>
      <c r="E267" s="240"/>
      <c r="F267" s="240"/>
      <c r="G267" s="240"/>
      <c r="H267" s="242"/>
      <c r="I267" s="242"/>
      <c r="J267" s="242"/>
      <c r="K267" s="242"/>
      <c r="L267" s="242"/>
    </row>
    <row r="268" spans="2:12">
      <c r="B268" s="46"/>
      <c r="C268" s="46"/>
      <c r="D268" s="46"/>
      <c r="E268" s="240"/>
      <c r="F268" s="240"/>
      <c r="G268" s="240"/>
      <c r="H268" s="242"/>
      <c r="I268" s="242"/>
      <c r="J268" s="242"/>
      <c r="K268" s="242"/>
      <c r="L268" s="242"/>
    </row>
    <row r="269" spans="2:12">
      <c r="B269" s="46"/>
      <c r="C269" s="46"/>
      <c r="D269" s="46"/>
      <c r="E269" s="240"/>
      <c r="F269" s="240"/>
      <c r="G269" s="240"/>
      <c r="H269" s="242"/>
      <c r="I269" s="242"/>
      <c r="J269" s="242"/>
      <c r="K269" s="242"/>
      <c r="L269" s="242"/>
    </row>
    <row r="270" spans="2:12">
      <c r="B270" s="46"/>
      <c r="C270" s="46"/>
      <c r="D270" s="46"/>
      <c r="E270" s="240"/>
      <c r="F270" s="240"/>
      <c r="G270" s="240"/>
      <c r="H270" s="242"/>
      <c r="I270" s="242"/>
      <c r="J270" s="242"/>
      <c r="K270" s="242"/>
      <c r="L270" s="242"/>
    </row>
    <row r="271" spans="2:12">
      <c r="B271" s="46"/>
      <c r="C271" s="46"/>
      <c r="D271" s="46"/>
      <c r="E271" s="240"/>
      <c r="F271" s="240"/>
      <c r="G271" s="240"/>
      <c r="H271" s="242"/>
      <c r="I271" s="242"/>
      <c r="J271" s="242"/>
      <c r="K271" s="242"/>
      <c r="L271" s="242"/>
    </row>
    <row r="272" spans="2:12">
      <c r="B272" s="46"/>
      <c r="C272" s="46"/>
      <c r="D272" s="46"/>
      <c r="E272" s="240"/>
      <c r="F272" s="240"/>
      <c r="G272" s="240"/>
      <c r="H272" s="242"/>
      <c r="I272" s="242"/>
      <c r="J272" s="242"/>
      <c r="K272" s="242"/>
      <c r="L272" s="242"/>
    </row>
    <row r="273" spans="2:12">
      <c r="B273" s="46"/>
      <c r="C273" s="46"/>
      <c r="D273" s="46"/>
      <c r="E273" s="240"/>
      <c r="F273" s="240"/>
      <c r="G273" s="240"/>
      <c r="H273" s="242"/>
      <c r="I273" s="242"/>
      <c r="J273" s="242"/>
      <c r="K273" s="242"/>
      <c r="L273" s="242"/>
    </row>
    <row r="274" spans="2:12">
      <c r="B274" s="46"/>
      <c r="C274" s="46"/>
      <c r="D274" s="46"/>
      <c r="E274" s="240"/>
      <c r="F274" s="240"/>
      <c r="G274" s="240"/>
      <c r="H274" s="242"/>
      <c r="I274" s="242"/>
      <c r="J274" s="242"/>
      <c r="K274" s="242"/>
      <c r="L274" s="242"/>
    </row>
    <row r="275" spans="2:12">
      <c r="B275" s="46"/>
      <c r="C275" s="46"/>
      <c r="D275" s="46"/>
      <c r="E275" s="240"/>
      <c r="F275" s="240"/>
      <c r="G275" s="240"/>
      <c r="H275" s="242"/>
      <c r="I275" s="242"/>
      <c r="J275" s="242"/>
      <c r="K275" s="242"/>
      <c r="L275" s="242"/>
    </row>
    <row r="276" spans="2:12">
      <c r="B276" s="46"/>
      <c r="C276" s="46"/>
      <c r="D276" s="46"/>
      <c r="E276" s="240"/>
      <c r="F276" s="240"/>
      <c r="G276" s="240"/>
      <c r="H276" s="242"/>
      <c r="I276" s="242"/>
      <c r="J276" s="242"/>
      <c r="K276" s="242"/>
      <c r="L276" s="242"/>
    </row>
    <row r="277" spans="2:12">
      <c r="B277" s="46"/>
      <c r="C277" s="46"/>
      <c r="D277" s="46"/>
      <c r="E277" s="240"/>
      <c r="F277" s="240"/>
      <c r="G277" s="240"/>
      <c r="H277" s="242"/>
      <c r="I277" s="242"/>
      <c r="J277" s="242"/>
      <c r="K277" s="242"/>
      <c r="L277" s="242"/>
    </row>
    <row r="278" spans="2:12">
      <c r="B278" s="46"/>
      <c r="C278" s="46"/>
      <c r="D278" s="46"/>
      <c r="E278" s="240"/>
      <c r="F278" s="240"/>
      <c r="G278" s="240"/>
      <c r="H278" s="242"/>
      <c r="I278" s="242"/>
      <c r="J278" s="242"/>
      <c r="K278" s="242"/>
      <c r="L278" s="242"/>
    </row>
    <row r="279" spans="2:12">
      <c r="B279" s="46"/>
      <c r="C279" s="46"/>
      <c r="D279" s="46"/>
      <c r="E279" s="240"/>
      <c r="F279" s="240"/>
      <c r="G279" s="240"/>
      <c r="H279" s="242"/>
      <c r="I279" s="242"/>
      <c r="J279" s="242"/>
      <c r="K279" s="242"/>
      <c r="L279" s="242"/>
    </row>
    <row r="280" spans="2:12">
      <c r="B280" s="46"/>
      <c r="C280" s="46"/>
      <c r="D280" s="46"/>
      <c r="E280" s="240"/>
      <c r="F280" s="240"/>
      <c r="G280" s="240"/>
      <c r="H280" s="242"/>
      <c r="I280" s="242"/>
      <c r="J280" s="242"/>
      <c r="K280" s="242"/>
      <c r="L280" s="242"/>
    </row>
    <row r="281" spans="2:12">
      <c r="B281" s="46"/>
      <c r="C281" s="46"/>
      <c r="D281" s="46"/>
      <c r="E281" s="240"/>
      <c r="F281" s="240"/>
      <c r="G281" s="240"/>
      <c r="H281" s="242"/>
      <c r="I281" s="242"/>
      <c r="J281" s="242"/>
      <c r="K281" s="242"/>
      <c r="L281" s="242"/>
    </row>
    <row r="282" spans="2:12">
      <c r="B282" s="46"/>
      <c r="C282" s="46"/>
      <c r="D282" s="46"/>
      <c r="E282" s="240"/>
      <c r="F282" s="240"/>
      <c r="G282" s="240"/>
      <c r="H282" s="242"/>
      <c r="I282" s="242"/>
      <c r="J282" s="242"/>
      <c r="K282" s="242"/>
      <c r="L282" s="242"/>
    </row>
    <row r="283" spans="2:12">
      <c r="B283" s="46"/>
      <c r="C283" s="46"/>
      <c r="D283" s="46"/>
      <c r="E283" s="240"/>
      <c r="F283" s="240"/>
      <c r="G283" s="240"/>
      <c r="H283" s="242"/>
      <c r="I283" s="242"/>
      <c r="J283" s="242"/>
      <c r="K283" s="242"/>
      <c r="L283" s="242"/>
    </row>
    <row r="284" spans="2:12">
      <c r="B284" s="46"/>
      <c r="C284" s="46"/>
      <c r="D284" s="46"/>
      <c r="E284" s="240"/>
      <c r="F284" s="240"/>
      <c r="G284" s="240"/>
      <c r="H284" s="242"/>
      <c r="I284" s="242"/>
      <c r="J284" s="242"/>
      <c r="K284" s="242"/>
      <c r="L284" s="242"/>
    </row>
    <row r="285" spans="2:12">
      <c r="B285" s="46"/>
      <c r="C285" s="46"/>
      <c r="D285" s="46"/>
      <c r="E285" s="240"/>
      <c r="F285" s="240"/>
      <c r="G285" s="240"/>
      <c r="H285" s="242"/>
      <c r="I285" s="242"/>
      <c r="J285" s="242"/>
      <c r="K285" s="242"/>
      <c r="L285" s="242"/>
    </row>
    <row r="286" spans="2:12">
      <c r="B286" s="46"/>
      <c r="C286" s="46"/>
      <c r="D286" s="46"/>
      <c r="E286" s="240"/>
      <c r="F286" s="240"/>
      <c r="G286" s="240"/>
      <c r="H286" s="242"/>
      <c r="I286" s="242"/>
      <c r="J286" s="242"/>
      <c r="K286" s="242"/>
      <c r="L286" s="242"/>
    </row>
    <row r="287" spans="2:12">
      <c r="B287" s="46"/>
      <c r="C287" s="46"/>
      <c r="D287" s="46"/>
      <c r="E287" s="240"/>
      <c r="F287" s="240"/>
      <c r="G287" s="240"/>
      <c r="H287" s="242"/>
      <c r="I287" s="242"/>
      <c r="J287" s="242"/>
      <c r="K287" s="242"/>
      <c r="L287" s="242"/>
    </row>
    <row r="288" spans="2:12">
      <c r="B288" s="46"/>
      <c r="C288" s="46"/>
      <c r="D288" s="46"/>
      <c r="E288" s="240"/>
      <c r="F288" s="240"/>
      <c r="G288" s="240"/>
      <c r="H288" s="242"/>
      <c r="I288" s="242"/>
      <c r="J288" s="242"/>
      <c r="K288" s="242"/>
      <c r="L288" s="242"/>
    </row>
    <row r="289" spans="2:12">
      <c r="B289" s="46"/>
      <c r="C289" s="46"/>
      <c r="D289" s="46"/>
      <c r="E289" s="240"/>
      <c r="F289" s="240"/>
      <c r="G289" s="240"/>
      <c r="H289" s="242"/>
      <c r="I289" s="242"/>
      <c r="J289" s="242"/>
      <c r="K289" s="242"/>
      <c r="L289" s="242"/>
    </row>
    <row r="290" spans="2:12">
      <c r="B290" s="46"/>
      <c r="C290" s="46"/>
      <c r="D290" s="46"/>
      <c r="E290" s="240"/>
      <c r="F290" s="240"/>
      <c r="G290" s="240"/>
      <c r="H290" s="242"/>
      <c r="I290" s="242"/>
      <c r="J290" s="242"/>
      <c r="K290" s="242"/>
      <c r="L290" s="242"/>
    </row>
    <row r="291" spans="2:12">
      <c r="B291" s="46"/>
      <c r="C291" s="46"/>
      <c r="D291" s="46"/>
      <c r="E291" s="240"/>
      <c r="F291" s="240"/>
      <c r="G291" s="240"/>
      <c r="H291" s="242"/>
      <c r="I291" s="242"/>
      <c r="J291" s="242"/>
      <c r="K291" s="242"/>
      <c r="L291" s="242"/>
    </row>
    <row r="292" spans="2:12">
      <c r="B292" s="46"/>
      <c r="C292" s="46"/>
      <c r="D292" s="46"/>
      <c r="E292" s="240"/>
      <c r="F292" s="240"/>
      <c r="G292" s="240"/>
      <c r="H292" s="242"/>
      <c r="I292" s="242"/>
      <c r="J292" s="242"/>
      <c r="K292" s="242"/>
      <c r="L292" s="242"/>
    </row>
    <row r="293" spans="2:12">
      <c r="B293" s="46"/>
      <c r="C293" s="46"/>
      <c r="D293" s="46"/>
      <c r="E293" s="240"/>
      <c r="F293" s="240"/>
      <c r="G293" s="240"/>
      <c r="H293" s="242"/>
      <c r="I293" s="242"/>
      <c r="J293" s="242"/>
      <c r="K293" s="242"/>
      <c r="L293" s="242"/>
    </row>
    <row r="294" spans="2:12">
      <c r="B294" s="46"/>
      <c r="C294" s="46"/>
      <c r="D294" s="46"/>
      <c r="E294" s="240"/>
      <c r="F294" s="240"/>
      <c r="G294" s="240"/>
      <c r="H294" s="242"/>
      <c r="I294" s="242"/>
      <c r="J294" s="242"/>
      <c r="K294" s="242"/>
      <c r="L294" s="242"/>
    </row>
    <row r="295" spans="2:12">
      <c r="B295" s="46"/>
      <c r="C295" s="46"/>
      <c r="D295" s="46"/>
      <c r="E295" s="240"/>
      <c r="F295" s="240"/>
      <c r="G295" s="240"/>
      <c r="H295" s="242"/>
      <c r="I295" s="242"/>
      <c r="J295" s="242"/>
      <c r="K295" s="242"/>
      <c r="L295" s="242"/>
    </row>
    <row r="296" spans="2:12">
      <c r="B296" s="46"/>
      <c r="C296" s="46"/>
      <c r="D296" s="46"/>
      <c r="E296" s="240"/>
      <c r="F296" s="240"/>
      <c r="G296" s="240"/>
      <c r="H296" s="242"/>
      <c r="I296" s="242"/>
      <c r="J296" s="242"/>
      <c r="K296" s="242"/>
      <c r="L296" s="242"/>
    </row>
    <row r="297" spans="2:12">
      <c r="B297" s="46"/>
      <c r="C297" s="46"/>
      <c r="D297" s="46"/>
      <c r="E297" s="240"/>
      <c r="F297" s="240"/>
      <c r="G297" s="240"/>
      <c r="H297" s="242"/>
      <c r="I297" s="242"/>
      <c r="J297" s="242"/>
      <c r="K297" s="242"/>
      <c r="L297" s="242"/>
    </row>
    <row r="298" spans="2:12">
      <c r="B298" s="46"/>
      <c r="C298" s="46"/>
      <c r="D298" s="46"/>
      <c r="E298" s="240"/>
      <c r="F298" s="240"/>
      <c r="G298" s="240"/>
      <c r="H298" s="242"/>
      <c r="I298" s="242"/>
      <c r="J298" s="242"/>
      <c r="K298" s="242"/>
      <c r="L298" s="242"/>
    </row>
    <row r="299" spans="2:12">
      <c r="B299" s="46"/>
      <c r="C299" s="46"/>
      <c r="D299" s="46"/>
      <c r="E299" s="240"/>
      <c r="F299" s="240"/>
      <c r="G299" s="240"/>
      <c r="H299" s="242"/>
      <c r="I299" s="242"/>
      <c r="J299" s="242"/>
      <c r="K299" s="242"/>
      <c r="L299" s="242"/>
    </row>
    <row r="300" spans="2:12">
      <c r="B300" s="46"/>
      <c r="C300" s="46"/>
      <c r="D300" s="46"/>
      <c r="E300" s="240"/>
      <c r="F300" s="240"/>
      <c r="G300" s="240"/>
      <c r="H300" s="242"/>
      <c r="I300" s="242"/>
      <c r="J300" s="242"/>
      <c r="K300" s="242"/>
      <c r="L300" s="242"/>
    </row>
    <row r="301" spans="2:12">
      <c r="B301" s="46"/>
      <c r="C301" s="46"/>
      <c r="D301" s="46"/>
      <c r="E301" s="240"/>
      <c r="F301" s="240"/>
      <c r="G301" s="240"/>
      <c r="H301" s="242"/>
      <c r="I301" s="242"/>
      <c r="J301" s="242"/>
      <c r="K301" s="242"/>
      <c r="L301" s="242"/>
    </row>
    <row r="302" spans="2:12">
      <c r="B302" s="46"/>
      <c r="C302" s="46"/>
      <c r="D302" s="46"/>
      <c r="E302" s="240"/>
      <c r="F302" s="240"/>
      <c r="G302" s="240"/>
      <c r="H302" s="242"/>
      <c r="I302" s="242"/>
      <c r="J302" s="242"/>
      <c r="K302" s="242"/>
      <c r="L302" s="242"/>
    </row>
    <row r="303" spans="2:12">
      <c r="B303" s="46"/>
      <c r="C303" s="46"/>
      <c r="D303" s="46"/>
      <c r="E303" s="240"/>
      <c r="F303" s="240"/>
      <c r="G303" s="240"/>
      <c r="H303" s="242"/>
      <c r="I303" s="242"/>
      <c r="J303" s="242"/>
      <c r="K303" s="242"/>
      <c r="L303" s="242"/>
    </row>
    <row r="304" spans="2:12">
      <c r="B304" s="46"/>
      <c r="C304" s="46"/>
      <c r="D304" s="46"/>
      <c r="E304" s="240"/>
      <c r="F304" s="240"/>
      <c r="G304" s="240"/>
      <c r="H304" s="242"/>
      <c r="I304" s="242"/>
      <c r="J304" s="242"/>
      <c r="K304" s="242"/>
      <c r="L304" s="242"/>
    </row>
    <row r="305" spans="2:12">
      <c r="B305" s="46"/>
      <c r="C305" s="46"/>
      <c r="D305" s="46"/>
      <c r="E305" s="240"/>
      <c r="F305" s="240"/>
      <c r="G305" s="240"/>
      <c r="H305" s="242"/>
      <c r="I305" s="242"/>
      <c r="J305" s="242"/>
      <c r="K305" s="242"/>
      <c r="L305" s="242"/>
    </row>
    <row r="306" spans="2:12">
      <c r="B306" s="46"/>
      <c r="C306" s="46"/>
      <c r="D306" s="46"/>
      <c r="E306" s="240"/>
      <c r="F306" s="240"/>
      <c r="G306" s="240"/>
      <c r="H306" s="242"/>
      <c r="I306" s="242"/>
      <c r="J306" s="242"/>
      <c r="K306" s="242"/>
      <c r="L306" s="242"/>
    </row>
    <row r="307" spans="2:12">
      <c r="B307" s="46"/>
      <c r="C307" s="46"/>
      <c r="D307" s="46"/>
      <c r="E307" s="240"/>
      <c r="F307" s="240"/>
      <c r="G307" s="240"/>
      <c r="H307" s="242"/>
      <c r="I307" s="242"/>
      <c r="J307" s="242"/>
      <c r="K307" s="242"/>
      <c r="L307" s="242"/>
    </row>
    <row r="308" spans="2:12">
      <c r="B308" s="46"/>
      <c r="C308" s="46"/>
      <c r="D308" s="46"/>
      <c r="E308" s="240"/>
      <c r="F308" s="240"/>
      <c r="G308" s="240"/>
      <c r="H308" s="242"/>
      <c r="I308" s="242"/>
      <c r="J308" s="242"/>
      <c r="K308" s="242"/>
      <c r="L308" s="242"/>
    </row>
    <row r="309" spans="2:12">
      <c r="B309" s="46"/>
      <c r="C309" s="46"/>
      <c r="D309" s="46"/>
      <c r="E309" s="240"/>
      <c r="F309" s="240"/>
      <c r="G309" s="240"/>
      <c r="H309" s="242"/>
      <c r="I309" s="242"/>
      <c r="J309" s="242"/>
      <c r="K309" s="242"/>
      <c r="L309" s="242"/>
    </row>
    <row r="310" spans="2:12">
      <c r="B310" s="46"/>
      <c r="C310" s="46"/>
      <c r="D310" s="46"/>
      <c r="E310" s="240"/>
      <c r="F310" s="240"/>
      <c r="G310" s="240"/>
      <c r="H310" s="242"/>
      <c r="I310" s="242"/>
      <c r="J310" s="242"/>
      <c r="K310" s="242"/>
      <c r="L310" s="242"/>
    </row>
    <row r="311" spans="2:12">
      <c r="B311" s="46"/>
      <c r="C311" s="46"/>
      <c r="D311" s="46"/>
      <c r="E311" s="240"/>
      <c r="F311" s="240"/>
      <c r="G311" s="240"/>
      <c r="H311" s="242"/>
      <c r="I311" s="242"/>
      <c r="J311" s="242"/>
      <c r="K311" s="242"/>
      <c r="L311" s="242"/>
    </row>
    <row r="312" spans="2:12">
      <c r="B312" s="46"/>
      <c r="C312" s="46"/>
      <c r="D312" s="46"/>
      <c r="E312" s="240"/>
      <c r="F312" s="240"/>
      <c r="G312" s="240"/>
      <c r="H312" s="242"/>
      <c r="I312" s="242"/>
      <c r="J312" s="242"/>
      <c r="K312" s="242"/>
      <c r="L312" s="242"/>
    </row>
    <row r="313" spans="2:12">
      <c r="B313" s="46"/>
      <c r="C313" s="46"/>
      <c r="D313" s="46"/>
      <c r="E313" s="240"/>
      <c r="F313" s="240"/>
      <c r="G313" s="240"/>
      <c r="H313" s="242"/>
      <c r="I313" s="242"/>
      <c r="J313" s="242"/>
      <c r="K313" s="242"/>
      <c r="L313" s="242"/>
    </row>
    <row r="314" spans="2:12">
      <c r="B314" s="46"/>
      <c r="C314" s="46"/>
      <c r="D314" s="46"/>
      <c r="E314" s="240"/>
      <c r="F314" s="240"/>
      <c r="G314" s="240"/>
      <c r="H314" s="242"/>
      <c r="I314" s="242"/>
      <c r="J314" s="242"/>
      <c r="K314" s="242"/>
      <c r="L314" s="242"/>
    </row>
    <row r="315" spans="2:12">
      <c r="B315" s="46"/>
      <c r="C315" s="46"/>
      <c r="D315" s="46"/>
      <c r="E315" s="240"/>
      <c r="F315" s="240"/>
      <c r="G315" s="240"/>
      <c r="H315" s="242"/>
      <c r="I315" s="242"/>
      <c r="J315" s="242"/>
      <c r="K315" s="242"/>
      <c r="L315" s="242"/>
    </row>
    <row r="316" spans="2:12">
      <c r="B316" s="46"/>
      <c r="C316" s="46"/>
      <c r="D316" s="46"/>
      <c r="E316" s="240"/>
      <c r="F316" s="240"/>
      <c r="G316" s="240"/>
      <c r="H316" s="242"/>
      <c r="I316" s="242"/>
      <c r="J316" s="242"/>
      <c r="K316" s="242"/>
      <c r="L316" s="242"/>
    </row>
    <row r="317" spans="2:12">
      <c r="B317" s="46"/>
      <c r="C317" s="46"/>
      <c r="D317" s="46"/>
      <c r="E317" s="240"/>
      <c r="F317" s="240"/>
      <c r="G317" s="240"/>
      <c r="H317" s="242"/>
      <c r="I317" s="242"/>
      <c r="J317" s="242"/>
      <c r="K317" s="242"/>
      <c r="L317" s="242"/>
    </row>
    <row r="318" spans="2:12">
      <c r="B318" s="46"/>
      <c r="C318" s="46"/>
      <c r="D318" s="46"/>
      <c r="E318" s="240"/>
      <c r="F318" s="240"/>
      <c r="G318" s="240"/>
      <c r="H318" s="242"/>
      <c r="I318" s="242"/>
      <c r="J318" s="242"/>
      <c r="K318" s="242"/>
      <c r="L318" s="242"/>
    </row>
    <row r="319" spans="2:12">
      <c r="B319" s="46"/>
      <c r="C319" s="46"/>
      <c r="D319" s="46"/>
      <c r="E319" s="240"/>
      <c r="F319" s="240"/>
      <c r="G319" s="240"/>
      <c r="H319" s="242"/>
      <c r="I319" s="242"/>
      <c r="J319" s="242"/>
      <c r="K319" s="242"/>
      <c r="L319" s="242"/>
    </row>
    <row r="320" spans="2:12">
      <c r="B320" s="46"/>
      <c r="C320" s="46"/>
      <c r="D320" s="46"/>
      <c r="E320" s="240"/>
      <c r="F320" s="240"/>
      <c r="G320" s="240"/>
      <c r="H320" s="242"/>
      <c r="I320" s="242"/>
      <c r="J320" s="242"/>
      <c r="K320" s="242"/>
      <c r="L320" s="242"/>
    </row>
    <row r="321" spans="2:12">
      <c r="B321" s="46"/>
      <c r="C321" s="46"/>
      <c r="D321" s="46"/>
      <c r="E321" s="240"/>
      <c r="F321" s="240"/>
      <c r="G321" s="240"/>
      <c r="H321" s="242"/>
      <c r="I321" s="242"/>
      <c r="J321" s="242"/>
      <c r="K321" s="242"/>
      <c r="L321" s="242"/>
    </row>
    <row r="322" spans="2:12">
      <c r="B322" s="46"/>
      <c r="C322" s="46"/>
      <c r="D322" s="46"/>
      <c r="E322" s="240"/>
      <c r="F322" s="240"/>
      <c r="G322" s="240"/>
      <c r="H322" s="242"/>
      <c r="I322" s="242"/>
      <c r="J322" s="242"/>
      <c r="K322" s="242"/>
      <c r="L322" s="242"/>
    </row>
    <row r="323" spans="2:12">
      <c r="B323" s="46"/>
      <c r="C323" s="46"/>
      <c r="D323" s="46"/>
      <c r="E323" s="240"/>
      <c r="F323" s="240"/>
      <c r="G323" s="240"/>
      <c r="H323" s="242"/>
      <c r="I323" s="242"/>
      <c r="J323" s="242"/>
      <c r="K323" s="242"/>
      <c r="L323" s="242"/>
    </row>
    <row r="324" spans="2:12">
      <c r="B324" s="46"/>
      <c r="C324" s="46"/>
      <c r="D324" s="46"/>
      <c r="E324" s="240"/>
      <c r="F324" s="240"/>
      <c r="G324" s="240"/>
      <c r="H324" s="242"/>
      <c r="I324" s="242"/>
      <c r="J324" s="242"/>
      <c r="K324" s="242"/>
      <c r="L324" s="242"/>
    </row>
    <row r="325" spans="2:12">
      <c r="B325" s="46"/>
      <c r="C325" s="46"/>
      <c r="D325" s="46"/>
      <c r="E325" s="240"/>
      <c r="F325" s="240"/>
      <c r="G325" s="240"/>
      <c r="H325" s="242"/>
      <c r="I325" s="242"/>
      <c r="J325" s="242"/>
      <c r="K325" s="242"/>
      <c r="L325" s="242"/>
    </row>
    <row r="326" spans="2:12">
      <c r="B326" s="46"/>
      <c r="C326" s="46"/>
      <c r="D326" s="46"/>
      <c r="E326" s="240"/>
      <c r="F326" s="240"/>
      <c r="G326" s="240"/>
      <c r="H326" s="242"/>
      <c r="I326" s="242"/>
      <c r="J326" s="242"/>
      <c r="K326" s="242"/>
      <c r="L326" s="242"/>
    </row>
    <row r="327" spans="2:12">
      <c r="B327" s="46"/>
      <c r="C327" s="46"/>
      <c r="D327" s="46"/>
      <c r="E327" s="240"/>
      <c r="F327" s="240"/>
      <c r="G327" s="240"/>
      <c r="H327" s="242"/>
      <c r="I327" s="242"/>
      <c r="J327" s="242"/>
      <c r="K327" s="242"/>
      <c r="L327" s="242"/>
    </row>
    <row r="328" spans="2:12">
      <c r="B328" s="46"/>
      <c r="C328" s="46"/>
      <c r="D328" s="46"/>
      <c r="E328" s="240"/>
      <c r="F328" s="240"/>
      <c r="G328" s="240"/>
      <c r="H328" s="242"/>
      <c r="I328" s="242"/>
      <c r="J328" s="242"/>
      <c r="K328" s="242"/>
      <c r="L328" s="242"/>
    </row>
    <row r="329" spans="2:12">
      <c r="B329" s="46"/>
      <c r="C329" s="46"/>
      <c r="D329" s="46"/>
      <c r="E329" s="240"/>
      <c r="F329" s="240"/>
      <c r="G329" s="240"/>
      <c r="H329" s="242"/>
      <c r="I329" s="242"/>
      <c r="J329" s="242"/>
      <c r="K329" s="242"/>
      <c r="L329" s="242"/>
    </row>
    <row r="330" spans="2:12">
      <c r="B330" s="46"/>
      <c r="C330" s="46"/>
      <c r="D330" s="46"/>
      <c r="E330" s="240"/>
      <c r="F330" s="240"/>
      <c r="G330" s="240"/>
      <c r="H330" s="242"/>
      <c r="I330" s="242"/>
      <c r="J330" s="242"/>
      <c r="K330" s="242"/>
      <c r="L330" s="242"/>
    </row>
    <row r="331" spans="2:12">
      <c r="B331" s="46"/>
      <c r="C331" s="46"/>
      <c r="D331" s="46"/>
      <c r="E331" s="240"/>
      <c r="F331" s="240"/>
      <c r="G331" s="240"/>
      <c r="H331" s="242"/>
      <c r="I331" s="242"/>
      <c r="J331" s="242"/>
      <c r="K331" s="242"/>
      <c r="L331" s="242"/>
    </row>
    <row r="332" spans="2:12">
      <c r="B332" s="46"/>
      <c r="C332" s="46"/>
      <c r="D332" s="46"/>
      <c r="E332" s="240"/>
      <c r="F332" s="240"/>
      <c r="G332" s="240"/>
      <c r="H332" s="242"/>
      <c r="I332" s="242"/>
      <c r="J332" s="242"/>
      <c r="K332" s="242"/>
      <c r="L332" s="242"/>
    </row>
    <row r="333" spans="2:12">
      <c r="B333" s="46"/>
      <c r="C333" s="46"/>
      <c r="D333" s="46"/>
      <c r="E333" s="240"/>
      <c r="F333" s="240"/>
      <c r="G333" s="240"/>
      <c r="H333" s="242"/>
      <c r="I333" s="242"/>
      <c r="J333" s="242"/>
      <c r="K333" s="242"/>
      <c r="L333" s="242"/>
    </row>
    <row r="334" spans="2:12">
      <c r="B334" s="46"/>
      <c r="C334" s="46"/>
      <c r="D334" s="46"/>
      <c r="E334" s="240"/>
      <c r="F334" s="240"/>
      <c r="G334" s="240"/>
      <c r="H334" s="242"/>
      <c r="I334" s="242"/>
      <c r="J334" s="242"/>
      <c r="K334" s="242"/>
      <c r="L334" s="242"/>
    </row>
    <row r="335" spans="2:12">
      <c r="B335" s="46"/>
      <c r="C335" s="46"/>
      <c r="D335" s="46"/>
      <c r="E335" s="240"/>
      <c r="F335" s="240"/>
      <c r="G335" s="240"/>
      <c r="H335" s="242"/>
      <c r="I335" s="242"/>
      <c r="J335" s="242"/>
      <c r="K335" s="242"/>
      <c r="L335" s="242"/>
    </row>
    <row r="336" spans="2:12">
      <c r="B336" s="46"/>
      <c r="C336" s="46"/>
      <c r="D336" s="46"/>
      <c r="E336" s="240"/>
      <c r="F336" s="240"/>
      <c r="G336" s="240"/>
      <c r="H336" s="242"/>
      <c r="I336" s="242"/>
      <c r="J336" s="242"/>
      <c r="K336" s="242"/>
      <c r="L336" s="242"/>
    </row>
    <row r="337" spans="2:12">
      <c r="B337" s="46"/>
      <c r="C337" s="46"/>
      <c r="D337" s="46"/>
      <c r="E337" s="240"/>
      <c r="F337" s="240"/>
      <c r="G337" s="240"/>
      <c r="H337" s="242"/>
      <c r="I337" s="242"/>
      <c r="J337" s="242"/>
      <c r="K337" s="242"/>
      <c r="L337" s="242"/>
    </row>
    <row r="338" spans="2:12">
      <c r="B338" s="46"/>
      <c r="C338" s="46"/>
      <c r="D338" s="46"/>
      <c r="E338" s="240"/>
      <c r="F338" s="240"/>
      <c r="G338" s="240"/>
      <c r="H338" s="242"/>
      <c r="I338" s="242"/>
      <c r="J338" s="242"/>
      <c r="K338" s="242"/>
      <c r="L338" s="242"/>
    </row>
    <row r="339" spans="2:12">
      <c r="B339" s="46"/>
      <c r="C339" s="46"/>
      <c r="D339" s="46"/>
      <c r="E339" s="240"/>
      <c r="F339" s="240"/>
      <c r="G339" s="240"/>
      <c r="H339" s="242"/>
      <c r="I339" s="242"/>
      <c r="J339" s="242"/>
      <c r="K339" s="242"/>
      <c r="L339" s="242"/>
    </row>
    <row r="340" spans="2:12">
      <c r="B340" s="46"/>
      <c r="C340" s="46"/>
      <c r="D340" s="46"/>
      <c r="E340" s="240"/>
      <c r="F340" s="240"/>
      <c r="G340" s="240"/>
      <c r="H340" s="242"/>
      <c r="I340" s="242"/>
      <c r="J340" s="242"/>
      <c r="K340" s="242"/>
      <c r="L340" s="242"/>
    </row>
    <row r="341" spans="2:12">
      <c r="B341" s="46"/>
      <c r="C341" s="46"/>
      <c r="D341" s="46"/>
      <c r="E341" s="240"/>
      <c r="F341" s="240"/>
      <c r="G341" s="240"/>
      <c r="H341" s="242"/>
      <c r="I341" s="242"/>
      <c r="J341" s="242"/>
      <c r="K341" s="242"/>
      <c r="L341" s="242"/>
    </row>
    <row r="342" spans="2:12">
      <c r="B342" s="46"/>
      <c r="C342" s="46"/>
      <c r="D342" s="46"/>
      <c r="E342" s="240"/>
      <c r="F342" s="240"/>
      <c r="G342" s="240"/>
      <c r="H342" s="242"/>
      <c r="I342" s="242"/>
      <c r="J342" s="242"/>
      <c r="K342" s="242"/>
      <c r="L342" s="242"/>
    </row>
    <row r="343" spans="2:12">
      <c r="B343" s="46"/>
      <c r="C343" s="46"/>
      <c r="D343" s="46"/>
      <c r="E343" s="240"/>
      <c r="F343" s="240"/>
      <c r="G343" s="240"/>
      <c r="H343" s="242"/>
      <c r="I343" s="242"/>
      <c r="J343" s="242"/>
      <c r="K343" s="242"/>
      <c r="L343" s="242"/>
    </row>
    <row r="344" spans="2:12">
      <c r="B344" s="46"/>
      <c r="C344" s="46"/>
      <c r="D344" s="46"/>
      <c r="E344" s="240"/>
      <c r="F344" s="240"/>
      <c r="G344" s="240"/>
      <c r="H344" s="242"/>
      <c r="I344" s="242"/>
      <c r="J344" s="242"/>
      <c r="K344" s="242"/>
      <c r="L344" s="242"/>
    </row>
    <row r="345" spans="2:12">
      <c r="B345" s="46"/>
      <c r="C345" s="46"/>
      <c r="D345" s="46"/>
      <c r="E345" s="240"/>
      <c r="F345" s="240"/>
      <c r="G345" s="240"/>
      <c r="H345" s="242"/>
      <c r="I345" s="242"/>
      <c r="J345" s="242"/>
      <c r="K345" s="242"/>
      <c r="L345" s="242"/>
    </row>
    <row r="346" spans="2:12">
      <c r="B346" s="46"/>
      <c r="C346" s="46"/>
      <c r="D346" s="46"/>
      <c r="E346" s="240"/>
      <c r="F346" s="240"/>
      <c r="G346" s="240"/>
      <c r="H346" s="242"/>
      <c r="I346" s="242"/>
      <c r="J346" s="242"/>
      <c r="K346" s="242"/>
      <c r="L346" s="242"/>
    </row>
    <row r="347" spans="2:12">
      <c r="B347" s="46"/>
      <c r="C347" s="46"/>
      <c r="D347" s="46"/>
      <c r="E347" s="240"/>
      <c r="F347" s="240"/>
      <c r="G347" s="240"/>
      <c r="H347" s="242"/>
      <c r="I347" s="242"/>
      <c r="J347" s="242"/>
      <c r="K347" s="242"/>
      <c r="L347" s="242"/>
    </row>
    <row r="348" spans="2:12">
      <c r="B348" s="46"/>
      <c r="C348" s="46"/>
      <c r="D348" s="46"/>
      <c r="E348" s="240"/>
      <c r="F348" s="240"/>
      <c r="G348" s="240"/>
      <c r="H348" s="242"/>
      <c r="I348" s="242"/>
      <c r="J348" s="242"/>
      <c r="K348" s="242"/>
      <c r="L348" s="242"/>
    </row>
    <row r="349" spans="2:12">
      <c r="B349" s="46"/>
      <c r="C349" s="46"/>
      <c r="D349" s="46"/>
      <c r="E349" s="240"/>
      <c r="F349" s="240"/>
      <c r="G349" s="240"/>
      <c r="H349" s="242"/>
      <c r="I349" s="242"/>
      <c r="J349" s="242"/>
      <c r="K349" s="242"/>
      <c r="L349" s="242"/>
    </row>
    <row r="350" spans="2:12">
      <c r="B350" s="46"/>
      <c r="C350" s="46"/>
      <c r="D350" s="46"/>
      <c r="E350" s="240"/>
      <c r="F350" s="240"/>
      <c r="G350" s="240"/>
      <c r="H350" s="242"/>
      <c r="I350" s="242"/>
      <c r="J350" s="242"/>
      <c r="K350" s="242"/>
      <c r="L350" s="242"/>
    </row>
    <row r="351" spans="2:12">
      <c r="B351" s="46"/>
      <c r="C351" s="46"/>
      <c r="D351" s="46"/>
      <c r="E351" s="240"/>
      <c r="F351" s="240"/>
      <c r="G351" s="240"/>
      <c r="H351" s="242"/>
      <c r="I351" s="242"/>
      <c r="J351" s="242"/>
      <c r="K351" s="242"/>
      <c r="L351" s="242"/>
    </row>
    <row r="352" spans="2:12">
      <c r="B352" s="46"/>
      <c r="C352" s="46"/>
      <c r="D352" s="46"/>
      <c r="E352" s="240"/>
      <c r="F352" s="240"/>
      <c r="G352" s="240"/>
      <c r="H352" s="242"/>
      <c r="I352" s="242"/>
      <c r="J352" s="242"/>
      <c r="K352" s="242"/>
      <c r="L352" s="242"/>
    </row>
    <row r="353" spans="2:12">
      <c r="B353" s="46"/>
      <c r="C353" s="46"/>
      <c r="D353" s="46"/>
      <c r="E353" s="240"/>
      <c r="F353" s="240"/>
      <c r="G353" s="240"/>
      <c r="H353" s="242"/>
      <c r="I353" s="242"/>
      <c r="J353" s="242"/>
      <c r="K353" s="242"/>
      <c r="L353" s="242"/>
    </row>
    <row r="354" spans="2:12">
      <c r="B354" s="46"/>
      <c r="C354" s="46"/>
      <c r="D354" s="46"/>
      <c r="E354" s="240"/>
      <c r="F354" s="240"/>
      <c r="G354" s="240"/>
      <c r="H354" s="242"/>
      <c r="I354" s="242"/>
      <c r="J354" s="242"/>
      <c r="K354" s="242"/>
      <c r="L354" s="242"/>
    </row>
    <row r="355" spans="2:12">
      <c r="B355" s="46"/>
      <c r="C355" s="46"/>
      <c r="D355" s="46"/>
      <c r="E355" s="240"/>
      <c r="F355" s="240"/>
      <c r="G355" s="240"/>
      <c r="H355" s="242"/>
      <c r="I355" s="242"/>
      <c r="J355" s="242"/>
      <c r="K355" s="242"/>
      <c r="L355" s="242"/>
    </row>
    <row r="356" spans="2:12">
      <c r="B356" s="46"/>
      <c r="C356" s="46"/>
      <c r="D356" s="46"/>
      <c r="E356" s="240"/>
      <c r="F356" s="240"/>
      <c r="G356" s="240"/>
      <c r="H356" s="242"/>
      <c r="I356" s="242"/>
      <c r="J356" s="242"/>
      <c r="K356" s="242"/>
      <c r="L356" s="242"/>
    </row>
    <row r="357" spans="2:12">
      <c r="B357" s="46"/>
      <c r="C357" s="46"/>
      <c r="D357" s="46"/>
      <c r="E357" s="240"/>
      <c r="F357" s="240"/>
      <c r="G357" s="240"/>
      <c r="H357" s="242"/>
      <c r="I357" s="242"/>
      <c r="J357" s="242"/>
      <c r="K357" s="242"/>
      <c r="L357" s="242"/>
    </row>
    <row r="358" spans="2:12">
      <c r="B358" s="46"/>
      <c r="C358" s="46"/>
      <c r="D358" s="46"/>
      <c r="E358" s="240"/>
      <c r="F358" s="240"/>
      <c r="G358" s="240"/>
      <c r="H358" s="242"/>
      <c r="I358" s="242"/>
      <c r="J358" s="242"/>
      <c r="K358" s="242"/>
      <c r="L358" s="242"/>
    </row>
    <row r="359" spans="2:12">
      <c r="B359" s="46"/>
      <c r="C359" s="46"/>
      <c r="D359" s="46"/>
      <c r="E359" s="240"/>
      <c r="F359" s="240"/>
      <c r="G359" s="240"/>
      <c r="H359" s="242"/>
      <c r="I359" s="242"/>
      <c r="J359" s="242"/>
      <c r="K359" s="242"/>
      <c r="L359" s="242"/>
    </row>
    <row r="360" spans="2:12">
      <c r="B360" s="46"/>
      <c r="C360" s="46"/>
      <c r="D360" s="46"/>
      <c r="E360" s="240"/>
      <c r="F360" s="240"/>
      <c r="G360" s="240"/>
      <c r="H360" s="242"/>
      <c r="I360" s="242"/>
      <c r="J360" s="242"/>
      <c r="K360" s="242"/>
      <c r="L360" s="242"/>
    </row>
    <row r="361" spans="2:12">
      <c r="B361" s="46"/>
      <c r="C361" s="46"/>
      <c r="D361" s="46"/>
      <c r="E361" s="240"/>
      <c r="F361" s="240"/>
      <c r="G361" s="240"/>
      <c r="H361" s="242"/>
      <c r="I361" s="242"/>
      <c r="J361" s="242"/>
      <c r="K361" s="242"/>
      <c r="L361" s="242"/>
    </row>
    <row r="362" spans="2:12">
      <c r="B362" s="46"/>
      <c r="C362" s="46"/>
      <c r="D362" s="46"/>
      <c r="E362" s="240"/>
      <c r="F362" s="240"/>
      <c r="G362" s="240"/>
      <c r="H362" s="242"/>
      <c r="I362" s="242"/>
      <c r="J362" s="242"/>
      <c r="K362" s="242"/>
      <c r="L362" s="242"/>
    </row>
    <row r="363" spans="2:12">
      <c r="B363" s="46"/>
      <c r="C363" s="46"/>
      <c r="D363" s="46"/>
      <c r="E363" s="240"/>
      <c r="F363" s="240"/>
      <c r="G363" s="240"/>
      <c r="H363" s="242"/>
      <c r="I363" s="242"/>
      <c r="J363" s="242"/>
      <c r="K363" s="242"/>
      <c r="L363" s="242"/>
    </row>
    <row r="364" spans="2:12">
      <c r="B364" s="46"/>
      <c r="C364" s="46"/>
      <c r="D364" s="46"/>
      <c r="E364" s="240"/>
      <c r="F364" s="240"/>
      <c r="G364" s="240"/>
      <c r="H364" s="242"/>
      <c r="I364" s="242"/>
      <c r="J364" s="242"/>
      <c r="K364" s="242"/>
      <c r="L364" s="242"/>
    </row>
    <row r="365" spans="2:12">
      <c r="B365" s="46"/>
      <c r="C365" s="46"/>
      <c r="D365" s="46"/>
      <c r="E365" s="240"/>
      <c r="F365" s="240"/>
      <c r="G365" s="240"/>
      <c r="H365" s="242"/>
      <c r="I365" s="242"/>
      <c r="J365" s="242"/>
      <c r="K365" s="242"/>
      <c r="L365" s="242"/>
    </row>
    <row r="366" spans="2:12">
      <c r="B366" s="46"/>
      <c r="C366" s="46"/>
      <c r="D366" s="46"/>
      <c r="E366" s="240"/>
      <c r="F366" s="240"/>
      <c r="G366" s="240"/>
      <c r="H366" s="242"/>
      <c r="I366" s="242"/>
      <c r="J366" s="242"/>
      <c r="K366" s="242"/>
      <c r="L366" s="242"/>
    </row>
    <row r="367" spans="2:12">
      <c r="B367" s="46"/>
      <c r="C367" s="46"/>
      <c r="D367" s="46"/>
      <c r="E367" s="240"/>
      <c r="F367" s="240"/>
      <c r="G367" s="240"/>
      <c r="H367" s="242"/>
      <c r="I367" s="242"/>
      <c r="J367" s="242"/>
      <c r="K367" s="242"/>
      <c r="L367" s="242"/>
    </row>
    <row r="368" spans="2:12">
      <c r="B368" s="46"/>
      <c r="C368" s="46"/>
      <c r="D368" s="46"/>
      <c r="E368" s="240"/>
      <c r="F368" s="240"/>
      <c r="G368" s="240"/>
      <c r="H368" s="242"/>
      <c r="I368" s="242"/>
      <c r="J368" s="242"/>
      <c r="K368" s="242"/>
      <c r="L368" s="242"/>
    </row>
    <row r="369" spans="2:12">
      <c r="B369" s="46"/>
      <c r="C369" s="46"/>
      <c r="D369" s="46"/>
      <c r="E369" s="240"/>
      <c r="F369" s="240"/>
      <c r="G369" s="240"/>
      <c r="H369" s="242"/>
      <c r="I369" s="242"/>
      <c r="J369" s="242"/>
      <c r="K369" s="242"/>
      <c r="L369" s="242"/>
    </row>
    <row r="370" spans="2:12">
      <c r="B370" s="46"/>
      <c r="C370" s="46"/>
      <c r="D370" s="46"/>
      <c r="E370" s="240"/>
      <c r="F370" s="240"/>
      <c r="G370" s="240"/>
      <c r="H370" s="242"/>
      <c r="I370" s="242"/>
      <c r="J370" s="242"/>
      <c r="K370" s="242"/>
      <c r="L370" s="242"/>
    </row>
    <row r="371" spans="2:12">
      <c r="B371" s="46"/>
      <c r="C371" s="46"/>
      <c r="D371" s="46"/>
      <c r="E371" s="240"/>
      <c r="F371" s="240"/>
      <c r="G371" s="240"/>
      <c r="H371" s="242"/>
      <c r="I371" s="242"/>
      <c r="J371" s="242"/>
      <c r="K371" s="242"/>
      <c r="L371" s="242"/>
    </row>
    <row r="372" spans="2:12">
      <c r="B372" s="46"/>
      <c r="C372" s="46"/>
      <c r="D372" s="46"/>
      <c r="E372" s="240"/>
      <c r="F372" s="240"/>
      <c r="G372" s="240"/>
      <c r="H372" s="242"/>
      <c r="I372" s="242"/>
      <c r="J372" s="242"/>
      <c r="K372" s="242"/>
      <c r="L372" s="242"/>
    </row>
    <row r="373" spans="2:12">
      <c r="B373" s="46"/>
      <c r="C373" s="46"/>
      <c r="D373" s="46"/>
      <c r="E373" s="240"/>
      <c r="F373" s="240"/>
      <c r="G373" s="240"/>
      <c r="H373" s="242"/>
      <c r="I373" s="242"/>
      <c r="J373" s="242"/>
      <c r="K373" s="242"/>
      <c r="L373" s="242"/>
    </row>
    <row r="374" spans="2:12">
      <c r="B374" s="46"/>
      <c r="C374" s="46"/>
      <c r="D374" s="46"/>
      <c r="E374" s="240"/>
      <c r="F374" s="240"/>
      <c r="G374" s="240"/>
      <c r="H374" s="242"/>
      <c r="I374" s="242"/>
      <c r="J374" s="242"/>
      <c r="K374" s="242"/>
      <c r="L374" s="242"/>
    </row>
    <row r="375" spans="2:12">
      <c r="B375" s="46"/>
      <c r="C375" s="46"/>
      <c r="D375" s="46"/>
      <c r="E375" s="240"/>
      <c r="F375" s="240"/>
      <c r="G375" s="240"/>
      <c r="H375" s="242"/>
      <c r="I375" s="242"/>
      <c r="J375" s="242"/>
      <c r="K375" s="242"/>
      <c r="L375" s="242"/>
    </row>
    <row r="376" spans="2:12">
      <c r="B376" s="46"/>
      <c r="C376" s="46"/>
      <c r="D376" s="46"/>
      <c r="E376" s="240"/>
      <c r="F376" s="240"/>
      <c r="G376" s="240"/>
      <c r="H376" s="242"/>
      <c r="I376" s="242"/>
      <c r="J376" s="242"/>
      <c r="K376" s="242"/>
      <c r="L376" s="242"/>
    </row>
    <row r="377" spans="2:12">
      <c r="B377" s="46"/>
      <c r="C377" s="46"/>
      <c r="D377" s="46"/>
      <c r="E377" s="240"/>
      <c r="F377" s="240"/>
      <c r="G377" s="240"/>
      <c r="H377" s="242"/>
      <c r="I377" s="242"/>
      <c r="J377" s="242"/>
      <c r="K377" s="242"/>
      <c r="L377" s="242"/>
    </row>
    <row r="378" spans="2:12">
      <c r="B378" s="46"/>
      <c r="C378" s="46"/>
      <c r="D378" s="46"/>
      <c r="E378" s="240"/>
      <c r="F378" s="240"/>
      <c r="G378" s="240"/>
      <c r="H378" s="242"/>
      <c r="I378" s="242"/>
      <c r="J378" s="242"/>
      <c r="K378" s="242"/>
      <c r="L378" s="242"/>
    </row>
    <row r="379" spans="2:12">
      <c r="B379" s="46"/>
      <c r="C379" s="46"/>
      <c r="D379" s="46"/>
      <c r="E379" s="240"/>
      <c r="F379" s="240"/>
      <c r="G379" s="240"/>
      <c r="H379" s="242"/>
      <c r="I379" s="242"/>
      <c r="J379" s="242"/>
      <c r="K379" s="242"/>
      <c r="L379" s="242"/>
    </row>
    <row r="380" spans="2:12">
      <c r="B380" s="46"/>
      <c r="C380" s="46"/>
      <c r="D380" s="46"/>
      <c r="E380" s="240"/>
      <c r="F380" s="240"/>
      <c r="G380" s="240"/>
      <c r="H380" s="242"/>
      <c r="I380" s="242"/>
      <c r="J380" s="242"/>
      <c r="K380" s="242"/>
      <c r="L380" s="242"/>
    </row>
    <row r="381" spans="2:12">
      <c r="B381" s="46"/>
      <c r="C381" s="46"/>
      <c r="D381" s="46"/>
      <c r="E381" s="240"/>
      <c r="F381" s="240"/>
      <c r="G381" s="240"/>
      <c r="H381" s="242"/>
      <c r="I381" s="242"/>
      <c r="J381" s="242"/>
      <c r="K381" s="242"/>
      <c r="L381" s="242"/>
    </row>
    <row r="382" spans="2:12">
      <c r="B382" s="46"/>
      <c r="C382" s="46"/>
      <c r="D382" s="46"/>
      <c r="E382" s="240"/>
      <c r="F382" s="240"/>
      <c r="G382" s="240"/>
      <c r="H382" s="242"/>
      <c r="I382" s="242"/>
      <c r="J382" s="242"/>
      <c r="K382" s="242"/>
      <c r="L382" s="242"/>
    </row>
    <row r="383" spans="2:12">
      <c r="B383" s="46"/>
      <c r="C383" s="46"/>
      <c r="D383" s="46"/>
      <c r="E383" s="240"/>
      <c r="F383" s="240"/>
      <c r="G383" s="240"/>
      <c r="H383" s="242"/>
      <c r="I383" s="242"/>
      <c r="J383" s="242"/>
      <c r="K383" s="242"/>
      <c r="L383" s="242"/>
    </row>
    <row r="384" spans="2:12">
      <c r="B384" s="46"/>
      <c r="C384" s="46"/>
      <c r="D384" s="46"/>
      <c r="E384" s="240"/>
      <c r="F384" s="240"/>
      <c r="G384" s="240"/>
      <c r="H384" s="242"/>
      <c r="I384" s="242"/>
      <c r="J384" s="242"/>
      <c r="K384" s="242"/>
      <c r="L384" s="242"/>
    </row>
    <row r="385" spans="2:12">
      <c r="B385" s="46"/>
      <c r="C385" s="46"/>
      <c r="D385" s="46"/>
      <c r="E385" s="240"/>
      <c r="F385" s="240"/>
      <c r="G385" s="240"/>
      <c r="H385" s="242"/>
      <c r="I385" s="242"/>
      <c r="J385" s="242"/>
      <c r="K385" s="242"/>
      <c r="L385" s="242"/>
    </row>
    <row r="386" spans="2:12">
      <c r="B386" s="46"/>
      <c r="C386" s="46"/>
      <c r="D386" s="46"/>
      <c r="E386" s="240"/>
      <c r="F386" s="240"/>
      <c r="G386" s="240"/>
      <c r="H386" s="242"/>
      <c r="I386" s="242"/>
      <c r="J386" s="242"/>
      <c r="K386" s="242"/>
      <c r="L386" s="242"/>
    </row>
    <row r="387" spans="2:12">
      <c r="B387" s="46"/>
      <c r="C387" s="46"/>
      <c r="D387" s="46"/>
      <c r="E387" s="240"/>
      <c r="F387" s="240"/>
      <c r="G387" s="240"/>
      <c r="H387" s="242"/>
      <c r="I387" s="242"/>
      <c r="J387" s="242"/>
      <c r="K387" s="242"/>
      <c r="L387" s="242"/>
    </row>
    <row r="388" spans="2:12">
      <c r="B388" s="46"/>
      <c r="C388" s="46"/>
      <c r="D388" s="46"/>
      <c r="E388" s="240"/>
      <c r="F388" s="240"/>
      <c r="G388" s="240"/>
      <c r="H388" s="242"/>
      <c r="I388" s="242"/>
      <c r="J388" s="242"/>
      <c r="K388" s="242"/>
      <c r="L388" s="242"/>
    </row>
    <row r="389" spans="2:12">
      <c r="B389" s="46"/>
      <c r="C389" s="46"/>
      <c r="D389" s="46"/>
      <c r="E389" s="240"/>
      <c r="F389" s="240"/>
      <c r="G389" s="240"/>
      <c r="H389" s="242"/>
      <c r="I389" s="242"/>
      <c r="J389" s="242"/>
      <c r="K389" s="242"/>
      <c r="L389" s="242"/>
    </row>
    <row r="426" spans="13:13">
      <c r="M426" s="28"/>
    </row>
  </sheetData>
  <mergeCells count="15">
    <mergeCell ref="Y26:Z26"/>
    <mergeCell ref="AT26:AU26"/>
    <mergeCell ref="T60:V60"/>
    <mergeCell ref="AB26:AC26"/>
    <mergeCell ref="AE26:AF26"/>
    <mergeCell ref="AH26:AI26"/>
    <mergeCell ref="AK26:AL26"/>
    <mergeCell ref="AN26:AO26"/>
    <mergeCell ref="AQ26:AR26"/>
    <mergeCell ref="B1:M1"/>
    <mergeCell ref="M26:N26"/>
    <mergeCell ref="P26:Q26"/>
    <mergeCell ref="S26:T26"/>
    <mergeCell ref="V26:W26"/>
    <mergeCell ref="M3:M4"/>
  </mergeCells>
  <phoneticPr fontId="3" type="noConversion"/>
  <conditionalFormatting sqref="C7:O16">
    <cfRule type="expression" dxfId="8" priority="1">
      <formula>$I7=0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9" orientation="portrait" r:id="rId1"/>
  <colBreaks count="1" manualBreakCount="1">
    <brk id="16" max="1048575" man="1"/>
  </colBreak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DB99-787A-4822-80ED-3AD8E292DFA2}">
  <sheetPr codeName="Sheet32">
    <tabColor rgb="FF7030A0"/>
    <pageSetUpPr autoPageBreaks="0" fitToPage="1"/>
  </sheetPr>
  <dimension ref="A1:AZ426"/>
  <sheetViews>
    <sheetView showGridLines="0" zoomScaleNormal="100" workbookViewId="0">
      <selection activeCell="E23" sqref="E23"/>
    </sheetView>
  </sheetViews>
  <sheetFormatPr defaultRowHeight="15"/>
  <cols>
    <col min="1" max="1" width="4.5703125" customWidth="1"/>
    <col min="2" max="2" width="4.5703125" style="27" customWidth="1"/>
    <col min="3" max="3" width="10.5703125" style="27" customWidth="1"/>
    <col min="4" max="5" width="20.42578125" style="27" customWidth="1"/>
    <col min="6" max="8" width="10.5703125" style="238" customWidth="1"/>
    <col min="9" max="14" width="10.5703125" style="241" customWidth="1"/>
    <col min="15" max="16" width="10.5703125" style="249" customWidth="1"/>
    <col min="17" max="19" width="10.5703125" customWidth="1"/>
    <col min="20" max="20" width="4.5703125" customWidth="1"/>
    <col min="21" max="52" width="9.42578125" customWidth="1"/>
    <col min="53" max="53" width="4.7109375" customWidth="1"/>
  </cols>
  <sheetData>
    <row r="1" spans="1:41" ht="40.5" customHeight="1">
      <c r="A1" s="12"/>
      <c r="B1" s="905" t="s">
        <v>169</v>
      </c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12"/>
      <c r="S1" s="12"/>
      <c r="T1" s="12"/>
    </row>
    <row r="2" spans="1:41" ht="16.5" customHeight="1" thickBot="1">
      <c r="O2" s="252"/>
      <c r="P2" s="252"/>
    </row>
    <row r="3" spans="1:41" ht="24.95" customHeight="1">
      <c r="O3" s="252"/>
      <c r="P3" s="252"/>
      <c r="Q3" s="946" t="s">
        <v>70</v>
      </c>
      <c r="R3" s="247" t="s">
        <v>183</v>
      </c>
      <c r="S3" s="246" t="s">
        <v>92</v>
      </c>
    </row>
    <row r="4" spans="1:41" ht="24.95" customHeight="1" thickBot="1">
      <c r="O4" s="252"/>
      <c r="P4" s="252"/>
      <c r="Q4" s="947"/>
      <c r="R4" s="254">
        <f ca="1">SUM($P$7:$P$16)</f>
        <v>30100000</v>
      </c>
      <c r="S4" s="253">
        <f>SUM($S$7:$S$16)</f>
        <v>95459218</v>
      </c>
    </row>
    <row r="5" spans="1:41" ht="16.5" customHeight="1" thickBot="1">
      <c r="O5" s="252"/>
      <c r="P5" s="252"/>
    </row>
    <row r="6" spans="1:41" ht="24.95" customHeight="1" thickBot="1">
      <c r="B6" s="31" t="s">
        <v>154</v>
      </c>
      <c r="C6" s="31" t="s">
        <v>158</v>
      </c>
      <c r="D6" s="31" t="s">
        <v>160</v>
      </c>
      <c r="E6" s="31" t="s">
        <v>67</v>
      </c>
      <c r="F6" s="32" t="s">
        <v>86</v>
      </c>
      <c r="G6" s="32" t="s">
        <v>87</v>
      </c>
      <c r="H6" s="32" t="s">
        <v>88</v>
      </c>
      <c r="I6" s="32" t="s">
        <v>60</v>
      </c>
      <c r="J6" s="32" t="s">
        <v>63</v>
      </c>
      <c r="K6" s="32" t="s">
        <v>166</v>
      </c>
      <c r="L6" s="31" t="s">
        <v>59</v>
      </c>
      <c r="M6" s="32" t="s">
        <v>58</v>
      </c>
      <c r="N6" s="32" t="s">
        <v>167</v>
      </c>
      <c r="O6" s="251" t="s">
        <v>184</v>
      </c>
      <c r="P6" s="251" t="s">
        <v>183</v>
      </c>
      <c r="Q6" s="32" t="s">
        <v>132</v>
      </c>
      <c r="R6" s="32" t="s">
        <v>133</v>
      </c>
      <c r="S6" s="33" t="s">
        <v>92</v>
      </c>
    </row>
    <row r="7" spans="1:41" ht="24.95" customHeight="1">
      <c r="B7" s="231">
        <v>1</v>
      </c>
      <c r="C7" s="231" t="s">
        <v>253</v>
      </c>
      <c r="D7" s="231" t="s">
        <v>250</v>
      </c>
      <c r="E7" s="462" t="s">
        <v>364</v>
      </c>
      <c r="F7" s="239">
        <v>44594</v>
      </c>
      <c r="G7" s="239">
        <v>45324</v>
      </c>
      <c r="H7" s="288" t="str">
        <f>IF(I7="","",IF(I7&gt;37,"장기",IF(I7&lt;36,"단기","중기")))</f>
        <v>단기</v>
      </c>
      <c r="I7" s="283">
        <f>IF(G7="","",DATEDIF(F7,G7+1,"m"))</f>
        <v>24</v>
      </c>
      <c r="J7" s="283">
        <f ca="1">IF(G7="","",IF(G7&lt;TODAY(),0,DATEDIF(TODAY(),G7,"m")))</f>
        <v>0</v>
      </c>
      <c r="K7" s="42">
        <v>500000</v>
      </c>
      <c r="L7" s="219">
        <v>0.05</v>
      </c>
      <c r="M7" s="284">
        <v>0</v>
      </c>
      <c r="N7" s="289" t="s">
        <v>254</v>
      </c>
      <c r="O7" s="290">
        <f>IF(K7="","",I7*K7)</f>
        <v>12000000</v>
      </c>
      <c r="P7" s="290">
        <f ca="1">IF(K7="","",(K7*I7)-(K7*J7))</f>
        <v>12000000</v>
      </c>
      <c r="Q7" s="285">
        <f>IF(L7="","",IF(N7="단리",K7*((I7*(I7+1))/2*(L7/12)),IF(N7="월복리",-FV(L7/12,I7,K7,0,1)-K7*I7,"")))</f>
        <v>625000</v>
      </c>
      <c r="R7" s="285">
        <f t="shared" ref="R7:R8" si="0">IF(Q7="","",Q7-(Q7*M7))</f>
        <v>625000</v>
      </c>
      <c r="S7" s="292">
        <f>IF(L7="","",O7+R7)</f>
        <v>12625000</v>
      </c>
    </row>
    <row r="8" spans="1:41" ht="24.95" customHeight="1">
      <c r="B8" s="231">
        <v>2</v>
      </c>
      <c r="C8" s="231" t="s">
        <v>255</v>
      </c>
      <c r="D8" s="231" t="s">
        <v>256</v>
      </c>
      <c r="E8" s="462"/>
      <c r="F8" s="239">
        <v>40476</v>
      </c>
      <c r="G8" s="239">
        <v>56912</v>
      </c>
      <c r="H8" s="288" t="str">
        <f t="shared" ref="H8:H16" si="1">IF(I8="","",IF(I8&gt;37,"장기",IF(I8&lt;36,"단기","중기")))</f>
        <v>장기</v>
      </c>
      <c r="I8" s="283">
        <f>IF(G8="","",DATEDIF(F8,G8+1,"m"))</f>
        <v>540</v>
      </c>
      <c r="J8" s="283">
        <f t="shared" ref="J8:J16" ca="1" si="2">IF(G8="","",IF(G8&lt;TODAY(),0,DATEDIF(TODAY(),G8,"m")))</f>
        <v>359</v>
      </c>
      <c r="K8" s="42">
        <v>100000</v>
      </c>
      <c r="L8" s="219">
        <v>2.8000000000000001E-2</v>
      </c>
      <c r="M8" s="284">
        <v>0.154</v>
      </c>
      <c r="N8" s="289" t="s">
        <v>254</v>
      </c>
      <c r="O8" s="290">
        <f t="shared" ref="O8:O16" si="3">IF(K8="","",I8*K8)</f>
        <v>54000000</v>
      </c>
      <c r="P8" s="290">
        <f ca="1">IF(K8="","",(K8*I8)-(K8*J8))</f>
        <v>18100000</v>
      </c>
      <c r="Q8" s="285">
        <f t="shared" ref="Q8:Q16" si="4">IF(L8="","",IF(N8="단리",K8*((I8*(I8+1))/2*(L8/12)),IF(N8="월복리",-FV(L8/12,I8,K8,0,1)-K8*I8,"")))</f>
        <v>34083000.000000007</v>
      </c>
      <c r="R8" s="285">
        <f t="shared" si="0"/>
        <v>28834218.000000007</v>
      </c>
      <c r="S8" s="292">
        <f t="shared" ref="S8:S16" si="5">IF(L8="","",O8+R8)</f>
        <v>82834218</v>
      </c>
      <c r="AF8" s="30"/>
      <c r="AO8" s="45"/>
    </row>
    <row r="9" spans="1:41" ht="24.95" customHeight="1">
      <c r="B9" s="231">
        <v>3</v>
      </c>
      <c r="C9" s="231"/>
      <c r="D9" s="231"/>
      <c r="E9" s="462"/>
      <c r="F9" s="239"/>
      <c r="G9" s="239"/>
      <c r="H9" s="288" t="str">
        <f t="shared" si="1"/>
        <v/>
      </c>
      <c r="I9" s="283" t="str">
        <f>IF(G9="","",DATEDIF(F9,G9+1,"m"))</f>
        <v/>
      </c>
      <c r="J9" s="283" t="str">
        <f t="shared" ca="1" si="2"/>
        <v/>
      </c>
      <c r="K9" s="42"/>
      <c r="L9" s="219"/>
      <c r="M9" s="284"/>
      <c r="N9" s="289"/>
      <c r="O9" s="290" t="str">
        <f t="shared" si="3"/>
        <v/>
      </c>
      <c r="P9" s="290" t="str">
        <f t="shared" ref="P9:P16" si="6">IF(K9="","",(K9*I9)-(K9*J9))</f>
        <v/>
      </c>
      <c r="Q9" s="285" t="str">
        <f t="shared" si="4"/>
        <v/>
      </c>
      <c r="R9" s="285" t="str">
        <f>IF(Q9="","",Q9-(Q9*M9))</f>
        <v/>
      </c>
      <c r="S9" s="292" t="str">
        <f t="shared" si="5"/>
        <v/>
      </c>
    </row>
    <row r="10" spans="1:41" ht="24.95" customHeight="1">
      <c r="B10" s="231">
        <v>4</v>
      </c>
      <c r="C10" s="231"/>
      <c r="D10" s="231"/>
      <c r="E10" s="462"/>
      <c r="F10" s="239"/>
      <c r="G10" s="239"/>
      <c r="H10" s="288" t="str">
        <f t="shared" si="1"/>
        <v/>
      </c>
      <c r="I10" s="283" t="str">
        <f t="shared" ref="I10:I16" si="7">IF(G10="","",DATEDIF(F10,G10+1,"m"))</f>
        <v/>
      </c>
      <c r="J10" s="283" t="str">
        <f t="shared" ca="1" si="2"/>
        <v/>
      </c>
      <c r="K10" s="42"/>
      <c r="L10" s="219"/>
      <c r="M10" s="284"/>
      <c r="N10" s="289"/>
      <c r="O10" s="290" t="str">
        <f t="shared" si="3"/>
        <v/>
      </c>
      <c r="P10" s="290" t="str">
        <f>IF(K10="","",(K10*I10)-(K10*J10))</f>
        <v/>
      </c>
      <c r="Q10" s="285" t="str">
        <f t="shared" si="4"/>
        <v/>
      </c>
      <c r="R10" s="285" t="str">
        <f t="shared" ref="R10:R16" si="8">IF(Q10="","",Q10-(Q10*M10))</f>
        <v/>
      </c>
      <c r="S10" s="292" t="str">
        <f t="shared" si="5"/>
        <v/>
      </c>
    </row>
    <row r="11" spans="1:41" ht="24.95" customHeight="1">
      <c r="B11" s="231">
        <v>5</v>
      </c>
      <c r="C11" s="231"/>
      <c r="D11" s="231"/>
      <c r="E11" s="462"/>
      <c r="F11" s="239"/>
      <c r="G11" s="239"/>
      <c r="H11" s="288" t="str">
        <f t="shared" si="1"/>
        <v/>
      </c>
      <c r="I11" s="283" t="str">
        <f t="shared" si="7"/>
        <v/>
      </c>
      <c r="J11" s="283" t="str">
        <f t="shared" ca="1" si="2"/>
        <v/>
      </c>
      <c r="K11" s="42"/>
      <c r="L11" s="219"/>
      <c r="M11" s="284"/>
      <c r="N11" s="289"/>
      <c r="O11" s="290" t="str">
        <f t="shared" si="3"/>
        <v/>
      </c>
      <c r="P11" s="290" t="str">
        <f t="shared" si="6"/>
        <v/>
      </c>
      <c r="Q11" s="285" t="str">
        <f t="shared" si="4"/>
        <v/>
      </c>
      <c r="R11" s="285" t="str">
        <f t="shared" si="8"/>
        <v/>
      </c>
      <c r="S11" s="292" t="str">
        <f t="shared" si="5"/>
        <v/>
      </c>
    </row>
    <row r="12" spans="1:41" ht="24.95" customHeight="1">
      <c r="B12" s="630">
        <v>6</v>
      </c>
      <c r="C12" s="630"/>
      <c r="D12" s="630"/>
      <c r="E12" s="631"/>
      <c r="F12" s="255"/>
      <c r="G12" s="255"/>
      <c r="H12" s="288" t="str">
        <f t="shared" si="1"/>
        <v/>
      </c>
      <c r="I12" s="632" t="str">
        <f t="shared" si="7"/>
        <v/>
      </c>
      <c r="J12" s="632" t="str">
        <f t="shared" ca="1" si="2"/>
        <v/>
      </c>
      <c r="K12" s="43"/>
      <c r="L12" s="633"/>
      <c r="M12" s="634"/>
      <c r="N12" s="635"/>
      <c r="O12" s="636" t="str">
        <f t="shared" si="3"/>
        <v/>
      </c>
      <c r="P12" s="636" t="str">
        <f t="shared" si="6"/>
        <v/>
      </c>
      <c r="Q12" s="291" t="str">
        <f t="shared" si="4"/>
        <v/>
      </c>
      <c r="R12" s="291" t="str">
        <f t="shared" si="8"/>
        <v/>
      </c>
      <c r="S12" s="637" t="str">
        <f t="shared" si="5"/>
        <v/>
      </c>
    </row>
    <row r="13" spans="1:41" ht="24.95" customHeight="1">
      <c r="B13" s="231">
        <v>7</v>
      </c>
      <c r="C13" s="231"/>
      <c r="D13" s="231"/>
      <c r="E13" s="462"/>
      <c r="F13" s="239"/>
      <c r="G13" s="239"/>
      <c r="H13" s="288" t="str">
        <f t="shared" si="1"/>
        <v/>
      </c>
      <c r="I13" s="283" t="str">
        <f t="shared" si="7"/>
        <v/>
      </c>
      <c r="J13" s="283" t="str">
        <f t="shared" ca="1" si="2"/>
        <v/>
      </c>
      <c r="K13" s="42"/>
      <c r="L13" s="219"/>
      <c r="M13" s="284"/>
      <c r="N13" s="289"/>
      <c r="O13" s="290" t="str">
        <f t="shared" si="3"/>
        <v/>
      </c>
      <c r="P13" s="290" t="str">
        <f>IF(K13="","",(K13*I13)-(K13*J13))</f>
        <v/>
      </c>
      <c r="Q13" s="285" t="str">
        <f t="shared" si="4"/>
        <v/>
      </c>
      <c r="R13" s="285" t="str">
        <f t="shared" si="8"/>
        <v/>
      </c>
      <c r="S13" s="292" t="str">
        <f t="shared" si="5"/>
        <v/>
      </c>
    </row>
    <row r="14" spans="1:41" ht="24.95" customHeight="1">
      <c r="B14" s="231">
        <v>8</v>
      </c>
      <c r="C14" s="231"/>
      <c r="D14" s="231"/>
      <c r="E14" s="462"/>
      <c r="F14" s="239"/>
      <c r="G14" s="239"/>
      <c r="H14" s="288" t="str">
        <f t="shared" si="1"/>
        <v/>
      </c>
      <c r="I14" s="283" t="str">
        <f t="shared" si="7"/>
        <v/>
      </c>
      <c r="J14" s="283" t="str">
        <f t="shared" ca="1" si="2"/>
        <v/>
      </c>
      <c r="K14" s="42"/>
      <c r="L14" s="219"/>
      <c r="M14" s="284"/>
      <c r="N14" s="289"/>
      <c r="O14" s="290" t="str">
        <f t="shared" si="3"/>
        <v/>
      </c>
      <c r="P14" s="290" t="str">
        <f t="shared" si="6"/>
        <v/>
      </c>
      <c r="Q14" s="285" t="str">
        <f t="shared" si="4"/>
        <v/>
      </c>
      <c r="R14" s="285" t="str">
        <f t="shared" si="8"/>
        <v/>
      </c>
      <c r="S14" s="292" t="str">
        <f t="shared" si="5"/>
        <v/>
      </c>
    </row>
    <row r="15" spans="1:41" ht="24.95" customHeight="1">
      <c r="B15" s="231">
        <v>9</v>
      </c>
      <c r="C15" s="231"/>
      <c r="D15" s="231"/>
      <c r="E15" s="462"/>
      <c r="F15" s="239"/>
      <c r="G15" s="239"/>
      <c r="H15" s="288" t="str">
        <f t="shared" si="1"/>
        <v/>
      </c>
      <c r="I15" s="283" t="str">
        <f t="shared" si="7"/>
        <v/>
      </c>
      <c r="J15" s="283" t="str">
        <f t="shared" ca="1" si="2"/>
        <v/>
      </c>
      <c r="K15" s="42"/>
      <c r="L15" s="219"/>
      <c r="M15" s="284"/>
      <c r="N15" s="289"/>
      <c r="O15" s="290" t="str">
        <f t="shared" si="3"/>
        <v/>
      </c>
      <c r="P15" s="290" t="str">
        <f t="shared" si="6"/>
        <v/>
      </c>
      <c r="Q15" s="285" t="str">
        <f t="shared" si="4"/>
        <v/>
      </c>
      <c r="R15" s="285" t="str">
        <f t="shared" si="8"/>
        <v/>
      </c>
      <c r="S15" s="292" t="str">
        <f t="shared" si="5"/>
        <v/>
      </c>
    </row>
    <row r="16" spans="1:41" ht="24.95" customHeight="1">
      <c r="B16" s="231">
        <v>10</v>
      </c>
      <c r="C16" s="231"/>
      <c r="D16" s="231"/>
      <c r="E16" s="462"/>
      <c r="F16" s="239"/>
      <c r="G16" s="239"/>
      <c r="H16" s="288" t="str">
        <f t="shared" si="1"/>
        <v/>
      </c>
      <c r="I16" s="283" t="str">
        <f t="shared" si="7"/>
        <v/>
      </c>
      <c r="J16" s="283" t="str">
        <f t="shared" ca="1" si="2"/>
        <v/>
      </c>
      <c r="K16" s="42"/>
      <c r="L16" s="219"/>
      <c r="M16" s="284"/>
      <c r="N16" s="289"/>
      <c r="O16" s="290" t="str">
        <f t="shared" si="3"/>
        <v/>
      </c>
      <c r="P16" s="290" t="str">
        <f t="shared" si="6"/>
        <v/>
      </c>
      <c r="Q16" s="285" t="str">
        <f t="shared" si="4"/>
        <v/>
      </c>
      <c r="R16" s="285" t="str">
        <f t="shared" si="8"/>
        <v/>
      </c>
      <c r="S16" s="292" t="str">
        <f t="shared" si="5"/>
        <v/>
      </c>
    </row>
    <row r="17" spans="2:52" ht="24.95" customHeight="1">
      <c r="B17" s="46"/>
      <c r="C17" s="46"/>
      <c r="D17" s="46"/>
      <c r="E17" s="46"/>
      <c r="F17" s="240"/>
      <c r="G17" s="240"/>
      <c r="H17" s="240"/>
      <c r="I17" s="242"/>
      <c r="J17" s="242"/>
      <c r="K17" s="242"/>
      <c r="L17" s="242"/>
      <c r="M17" s="242"/>
      <c r="N17" s="242"/>
      <c r="O17" s="487"/>
      <c r="P17" s="250"/>
    </row>
    <row r="18" spans="2:52" ht="24.95" customHeight="1">
      <c r="B18" s="46"/>
      <c r="C18" s="684" t="s">
        <v>437</v>
      </c>
      <c r="D18" s="46"/>
      <c r="E18" s="46"/>
      <c r="F18" s="240"/>
      <c r="G18" s="240"/>
      <c r="H18" s="240"/>
      <c r="I18" s="242"/>
      <c r="J18" s="242"/>
      <c r="K18" s="242"/>
      <c r="L18" s="242"/>
      <c r="M18" s="242"/>
      <c r="N18" s="242"/>
      <c r="O18" s="487"/>
      <c r="P18" s="250"/>
    </row>
    <row r="19" spans="2:52" ht="24.95" customHeight="1">
      <c r="B19" s="46"/>
      <c r="C19" s="684" t="s">
        <v>4692</v>
      </c>
      <c r="D19" s="46"/>
      <c r="E19" s="46"/>
      <c r="F19" s="240"/>
      <c r="G19" s="240"/>
      <c r="H19" s="240"/>
      <c r="I19" s="242"/>
      <c r="J19" s="242"/>
      <c r="K19" s="242"/>
      <c r="L19" s="242"/>
      <c r="M19" s="242"/>
      <c r="N19" s="242"/>
      <c r="O19" s="250"/>
      <c r="P19" s="250"/>
    </row>
    <row r="20" spans="2:52" ht="24.95" customHeight="1">
      <c r="B20" s="46"/>
      <c r="C20" s="684" t="s">
        <v>438</v>
      </c>
      <c r="D20" s="46"/>
      <c r="E20" s="46"/>
      <c r="F20" s="240"/>
      <c r="G20" s="240"/>
      <c r="H20" s="240"/>
      <c r="I20" s="242"/>
      <c r="J20" s="242"/>
      <c r="K20" s="242"/>
      <c r="L20" s="242"/>
      <c r="M20" s="242"/>
      <c r="N20" s="242"/>
      <c r="O20" s="250"/>
      <c r="P20" s="250"/>
    </row>
    <row r="21" spans="2:52" ht="24.95" customHeight="1">
      <c r="B21" s="46"/>
      <c r="D21" s="46"/>
      <c r="E21" s="46"/>
      <c r="F21" s="240"/>
      <c r="G21" s="240"/>
      <c r="H21" s="240"/>
      <c r="I21" s="242"/>
      <c r="J21" s="242"/>
      <c r="K21" s="242"/>
      <c r="L21" s="242"/>
      <c r="M21" s="242"/>
      <c r="N21" s="242"/>
      <c r="O21" s="250"/>
      <c r="P21" s="250"/>
    </row>
    <row r="22" spans="2:52" ht="24.95" customHeight="1">
      <c r="B22" s="46"/>
      <c r="C22" s="46"/>
      <c r="D22" s="46"/>
      <c r="E22" s="46"/>
      <c r="F22" s="240"/>
      <c r="G22" s="240"/>
      <c r="H22" s="240"/>
      <c r="I22" s="242"/>
      <c r="J22" s="242"/>
      <c r="K22" s="242"/>
      <c r="L22" s="242"/>
      <c r="M22" s="242"/>
      <c r="N22" s="242"/>
      <c r="O22" s="250"/>
      <c r="P22" s="250"/>
      <c r="W22" s="1"/>
      <c r="X22" s="1"/>
      <c r="Y22" s="1"/>
    </row>
    <row r="23" spans="2:52" ht="24.95" customHeight="1">
      <c r="B23" s="46"/>
      <c r="C23" s="46"/>
      <c r="D23" s="46"/>
      <c r="E23" s="46"/>
      <c r="F23" s="240"/>
      <c r="G23" s="240"/>
      <c r="H23" s="240"/>
      <c r="I23" s="242"/>
      <c r="J23" s="242"/>
      <c r="K23" s="242"/>
      <c r="L23" s="242"/>
      <c r="M23" s="242"/>
      <c r="N23" s="242"/>
      <c r="O23" s="250"/>
      <c r="P23" s="250"/>
      <c r="Q23" s="46"/>
      <c r="W23" s="1"/>
      <c r="X23" s="1"/>
      <c r="Y23" s="1"/>
    </row>
    <row r="24" spans="2:52" ht="24.95" customHeight="1">
      <c r="B24" s="46"/>
      <c r="C24" s="46"/>
      <c r="D24" s="46"/>
      <c r="E24" s="46"/>
      <c r="F24" s="240"/>
      <c r="G24" s="240"/>
      <c r="H24" s="240"/>
      <c r="I24" s="242"/>
      <c r="J24" s="242"/>
      <c r="K24" s="242"/>
      <c r="L24" s="242"/>
      <c r="M24" s="242"/>
      <c r="N24" s="242"/>
      <c r="O24" s="250"/>
      <c r="P24" s="250"/>
      <c r="W24" s="1"/>
      <c r="X24" s="1"/>
      <c r="Y24" s="1"/>
      <c r="AC24" s="47"/>
      <c r="AD24" s="1"/>
      <c r="AE24" s="1"/>
      <c r="AI24" s="1"/>
      <c r="AJ24" s="1"/>
      <c r="AK24" s="1"/>
      <c r="AR24" s="47"/>
      <c r="AS24" s="1"/>
      <c r="AT24" s="1"/>
      <c r="AX24" s="1"/>
      <c r="AY24" s="1"/>
      <c r="AZ24" s="1"/>
    </row>
    <row r="25" spans="2:52" ht="24.95" customHeight="1">
      <c r="B25" s="46"/>
      <c r="C25" s="46"/>
      <c r="D25" s="46"/>
      <c r="E25" s="46"/>
      <c r="F25" s="240"/>
      <c r="G25" s="240"/>
      <c r="H25" s="240"/>
      <c r="I25" s="242"/>
      <c r="J25" s="242"/>
      <c r="K25" s="242"/>
      <c r="L25" s="242"/>
      <c r="M25" s="242"/>
      <c r="N25" s="242"/>
      <c r="O25" s="250"/>
      <c r="P25" s="250"/>
      <c r="Q25" s="46"/>
      <c r="T25" s="46"/>
      <c r="W25" s="46"/>
      <c r="Z25" s="46"/>
      <c r="AC25" s="46"/>
      <c r="AF25" s="46"/>
      <c r="AI25" s="46"/>
      <c r="AL25" s="46"/>
      <c r="AO25" s="46"/>
      <c r="AR25" s="46"/>
      <c r="AU25" s="46"/>
      <c r="AX25" s="46"/>
    </row>
    <row r="26" spans="2:52" ht="24.95" customHeight="1">
      <c r="B26" s="46"/>
      <c r="C26" s="46"/>
      <c r="D26" s="46"/>
      <c r="E26" s="46"/>
      <c r="F26" s="240"/>
      <c r="G26" s="240"/>
      <c r="H26" s="240"/>
      <c r="I26" s="242"/>
      <c r="J26" s="242"/>
      <c r="K26" s="242"/>
      <c r="L26" s="242"/>
      <c r="M26" s="242"/>
      <c r="N26" s="242"/>
      <c r="O26" s="250"/>
      <c r="P26" s="250"/>
      <c r="Q26" s="940"/>
      <c r="R26" s="940"/>
      <c r="T26" s="940"/>
      <c r="U26" s="940"/>
      <c r="W26" s="940"/>
      <c r="X26" s="940"/>
      <c r="Z26" s="940"/>
      <c r="AA26" s="940"/>
      <c r="AC26" s="940"/>
      <c r="AD26" s="940"/>
      <c r="AF26" s="940"/>
      <c r="AG26" s="940"/>
      <c r="AI26" s="940"/>
      <c r="AJ26" s="940"/>
      <c r="AK26" s="48"/>
      <c r="AL26" s="940"/>
      <c r="AM26" s="940"/>
      <c r="AN26" s="48"/>
      <c r="AO26" s="940"/>
      <c r="AP26" s="940"/>
      <c r="AQ26" s="48"/>
      <c r="AR26" s="940"/>
      <c r="AS26" s="940"/>
      <c r="AT26" s="48"/>
      <c r="AU26" s="940"/>
      <c r="AV26" s="940"/>
      <c r="AW26" s="48"/>
      <c r="AX26" s="940"/>
      <c r="AY26" s="940"/>
      <c r="AZ26" s="48"/>
    </row>
    <row r="27" spans="2:52" ht="24.95" customHeight="1">
      <c r="B27" s="46"/>
      <c r="C27" s="46"/>
      <c r="D27" s="46"/>
      <c r="E27" s="46"/>
      <c r="F27" s="240"/>
      <c r="G27" s="240"/>
      <c r="H27" s="240"/>
      <c r="I27" s="242"/>
      <c r="J27" s="242"/>
      <c r="K27" s="242"/>
      <c r="L27" s="242"/>
      <c r="M27" s="242"/>
      <c r="N27" s="242"/>
      <c r="O27" s="250"/>
      <c r="P27" s="250"/>
    </row>
    <row r="28" spans="2:52" ht="24.95" customHeight="1">
      <c r="B28" s="46"/>
      <c r="C28" s="46"/>
      <c r="D28" s="46"/>
      <c r="E28" s="46"/>
      <c r="F28" s="240"/>
      <c r="G28" s="240"/>
      <c r="H28" s="240"/>
      <c r="I28" s="242"/>
      <c r="J28" s="242"/>
      <c r="K28" s="242"/>
      <c r="L28" s="242"/>
      <c r="M28" s="242"/>
      <c r="N28" s="242"/>
      <c r="O28" s="250"/>
      <c r="P28" s="250"/>
    </row>
    <row r="29" spans="2:52" ht="24.95" customHeight="1">
      <c r="B29" s="46"/>
      <c r="C29" s="46"/>
      <c r="D29" s="46"/>
      <c r="E29" s="46"/>
      <c r="F29" s="240"/>
      <c r="G29" s="240"/>
      <c r="H29" s="240"/>
      <c r="I29" s="242"/>
      <c r="J29" s="242"/>
      <c r="K29" s="242"/>
      <c r="L29" s="242"/>
      <c r="M29" s="242"/>
      <c r="N29" s="242"/>
      <c r="O29" s="250"/>
      <c r="P29" s="250"/>
    </row>
    <row r="30" spans="2:52" ht="24.95" customHeight="1">
      <c r="B30" s="46"/>
      <c r="C30" s="46"/>
      <c r="D30" s="46"/>
      <c r="E30" s="46"/>
      <c r="F30" s="240"/>
      <c r="G30" s="240"/>
      <c r="H30" s="240"/>
      <c r="I30" s="242"/>
      <c r="J30" s="242"/>
      <c r="K30" s="242"/>
      <c r="L30" s="242"/>
      <c r="M30" s="242"/>
      <c r="N30" s="242"/>
      <c r="O30" s="250"/>
      <c r="P30" s="250"/>
    </row>
    <row r="31" spans="2:52" ht="24.95" customHeight="1">
      <c r="B31" s="46"/>
      <c r="C31" s="46"/>
      <c r="D31" s="46"/>
      <c r="E31" s="46"/>
      <c r="F31" s="240"/>
      <c r="G31" s="240"/>
      <c r="H31" s="240"/>
      <c r="I31" s="242"/>
      <c r="J31" s="242"/>
      <c r="K31" s="242"/>
      <c r="L31" s="242"/>
      <c r="M31" s="242"/>
      <c r="N31" s="242"/>
      <c r="O31" s="250"/>
      <c r="P31" s="250"/>
    </row>
    <row r="32" spans="2:52" ht="24.95" customHeight="1">
      <c r="B32" s="46"/>
      <c r="C32" s="46"/>
      <c r="D32" s="46"/>
      <c r="E32" s="46"/>
      <c r="F32" s="240"/>
      <c r="G32" s="240"/>
      <c r="H32" s="240"/>
      <c r="I32" s="242"/>
      <c r="J32" s="242"/>
      <c r="K32" s="242"/>
      <c r="L32" s="242"/>
      <c r="M32" s="242"/>
      <c r="N32" s="242"/>
      <c r="O32" s="250"/>
      <c r="P32" s="250"/>
    </row>
    <row r="33" spans="2:16" ht="24.95" customHeight="1">
      <c r="B33" s="46"/>
      <c r="C33" s="46"/>
      <c r="D33" s="46"/>
      <c r="E33" s="46"/>
      <c r="F33" s="240"/>
      <c r="G33" s="240"/>
      <c r="H33" s="240"/>
      <c r="I33" s="242"/>
      <c r="J33" s="242"/>
      <c r="K33" s="242"/>
      <c r="L33" s="242"/>
      <c r="M33" s="242"/>
      <c r="N33" s="242"/>
      <c r="O33" s="250"/>
      <c r="P33" s="250"/>
    </row>
    <row r="34" spans="2:16" ht="24.95" customHeight="1">
      <c r="B34" s="46"/>
      <c r="C34" s="46"/>
      <c r="D34" s="46"/>
      <c r="E34" s="46"/>
      <c r="F34" s="240"/>
      <c r="G34" s="240"/>
      <c r="H34" s="240"/>
      <c r="I34" s="242"/>
      <c r="J34" s="242"/>
      <c r="K34" s="242"/>
      <c r="L34" s="242"/>
      <c r="M34" s="242"/>
      <c r="N34" s="242"/>
      <c r="O34" s="250"/>
      <c r="P34" s="250"/>
    </row>
    <row r="35" spans="2:16" ht="24.95" customHeight="1">
      <c r="B35" s="46"/>
      <c r="C35" s="46"/>
      <c r="D35" s="46"/>
      <c r="E35" s="46"/>
      <c r="F35" s="240"/>
      <c r="G35" s="240"/>
      <c r="H35" s="240"/>
      <c r="I35" s="242"/>
      <c r="J35" s="242"/>
      <c r="K35" s="242"/>
      <c r="L35" s="242"/>
      <c r="M35" s="242"/>
      <c r="N35" s="242"/>
      <c r="O35" s="250"/>
      <c r="P35" s="250"/>
    </row>
    <row r="36" spans="2:16" ht="24.95" customHeight="1">
      <c r="B36" s="46"/>
      <c r="C36" s="46"/>
      <c r="D36" s="46"/>
      <c r="E36" s="46"/>
      <c r="F36" s="240"/>
      <c r="G36" s="240"/>
      <c r="H36" s="240"/>
      <c r="I36" s="242"/>
      <c r="J36" s="242"/>
      <c r="K36" s="242"/>
      <c r="L36" s="242"/>
      <c r="M36" s="242"/>
      <c r="N36" s="242"/>
      <c r="O36" s="250"/>
      <c r="P36" s="250"/>
    </row>
    <row r="37" spans="2:16" ht="24.95" customHeight="1">
      <c r="B37" s="46"/>
      <c r="C37" s="46"/>
      <c r="D37" s="46"/>
      <c r="E37" s="46"/>
      <c r="F37" s="240"/>
      <c r="G37" s="240"/>
      <c r="H37" s="240"/>
      <c r="I37" s="242"/>
      <c r="J37" s="242"/>
      <c r="K37" s="242"/>
      <c r="L37" s="242"/>
      <c r="M37" s="242"/>
      <c r="N37" s="242"/>
      <c r="O37" s="250"/>
      <c r="P37" s="250"/>
    </row>
    <row r="38" spans="2:16" ht="24.95" customHeight="1">
      <c r="B38" s="46"/>
      <c r="C38" s="46"/>
      <c r="D38" s="46"/>
      <c r="E38" s="46"/>
      <c r="F38" s="240"/>
      <c r="G38" s="240"/>
      <c r="H38" s="240"/>
      <c r="I38" s="242"/>
      <c r="J38" s="242"/>
      <c r="K38" s="242"/>
      <c r="L38" s="242"/>
      <c r="M38" s="242"/>
      <c r="N38" s="242"/>
      <c r="O38" s="250"/>
      <c r="P38" s="250"/>
    </row>
    <row r="39" spans="2:16" ht="24.95" customHeight="1">
      <c r="B39" s="46"/>
      <c r="C39" s="46"/>
      <c r="D39" s="46"/>
      <c r="E39" s="46"/>
      <c r="F39" s="240"/>
      <c r="G39" s="240"/>
      <c r="H39" s="240"/>
      <c r="I39" s="242"/>
      <c r="J39" s="242"/>
      <c r="K39" s="242"/>
      <c r="L39" s="242"/>
      <c r="M39" s="242"/>
      <c r="N39" s="242"/>
      <c r="O39" s="250"/>
      <c r="P39" s="250"/>
    </row>
    <row r="40" spans="2:16" ht="24.95" customHeight="1">
      <c r="B40" s="46"/>
      <c r="C40" s="46"/>
      <c r="D40" s="46"/>
      <c r="E40" s="46"/>
      <c r="F40" s="240"/>
      <c r="G40" s="240"/>
      <c r="H40" s="240"/>
      <c r="I40" s="242"/>
      <c r="J40" s="242"/>
      <c r="K40" s="242"/>
      <c r="L40" s="242"/>
      <c r="M40" s="242"/>
      <c r="N40" s="242"/>
      <c r="O40" s="250"/>
      <c r="P40" s="250"/>
    </row>
    <row r="41" spans="2:16" ht="24.95" customHeight="1">
      <c r="B41" s="46"/>
      <c r="C41" s="46"/>
      <c r="D41" s="46"/>
      <c r="E41" s="46"/>
      <c r="F41" s="240"/>
      <c r="G41" s="240"/>
      <c r="H41" s="240"/>
      <c r="I41" s="242"/>
      <c r="J41" s="242"/>
      <c r="K41" s="242"/>
      <c r="L41" s="242"/>
      <c r="M41" s="242"/>
      <c r="N41" s="242"/>
      <c r="O41" s="250"/>
      <c r="P41" s="250"/>
    </row>
    <row r="42" spans="2:16" ht="24.95" customHeight="1">
      <c r="B42" s="46"/>
      <c r="C42" s="46"/>
      <c r="D42" s="46"/>
      <c r="E42" s="46"/>
      <c r="F42" s="240"/>
      <c r="G42" s="240"/>
      <c r="H42" s="240"/>
      <c r="I42" s="242"/>
      <c r="J42" s="242"/>
      <c r="K42" s="242"/>
      <c r="L42" s="242"/>
      <c r="M42" s="242"/>
      <c r="N42" s="242"/>
      <c r="O42" s="250"/>
      <c r="P42" s="250"/>
    </row>
    <row r="43" spans="2:16" ht="24.95" customHeight="1">
      <c r="B43" s="46"/>
      <c r="C43" s="46"/>
      <c r="D43" s="46"/>
      <c r="E43" s="46"/>
      <c r="F43" s="240"/>
      <c r="G43" s="240"/>
      <c r="H43" s="240"/>
      <c r="I43" s="242"/>
      <c r="J43" s="242"/>
      <c r="K43" s="242"/>
      <c r="L43" s="242"/>
      <c r="M43" s="242"/>
      <c r="N43" s="242"/>
      <c r="O43" s="250"/>
      <c r="P43" s="250"/>
    </row>
    <row r="44" spans="2:16" ht="24.95" customHeight="1">
      <c r="B44" s="46"/>
      <c r="C44" s="46"/>
      <c r="D44" s="46"/>
      <c r="E44" s="46"/>
      <c r="F44" s="240"/>
      <c r="G44" s="240"/>
      <c r="H44" s="240"/>
      <c r="I44" s="242"/>
      <c r="J44" s="242"/>
      <c r="K44" s="242"/>
      <c r="L44" s="242"/>
      <c r="M44" s="242"/>
      <c r="N44" s="242"/>
      <c r="O44" s="250"/>
      <c r="P44" s="250"/>
    </row>
    <row r="45" spans="2:16" ht="24.95" customHeight="1">
      <c r="B45" s="46"/>
      <c r="C45" s="46"/>
      <c r="D45" s="46"/>
      <c r="E45" s="46"/>
      <c r="F45" s="240"/>
      <c r="G45" s="240"/>
      <c r="H45" s="240"/>
      <c r="I45" s="242"/>
      <c r="J45" s="242"/>
      <c r="K45" s="242"/>
      <c r="L45" s="242"/>
      <c r="M45" s="242"/>
      <c r="N45" s="242"/>
      <c r="O45" s="250"/>
      <c r="P45" s="250"/>
    </row>
    <row r="46" spans="2:16" ht="24.95" customHeight="1">
      <c r="B46" s="46"/>
      <c r="C46" s="46"/>
      <c r="D46" s="46"/>
      <c r="E46" s="46"/>
      <c r="F46" s="240"/>
      <c r="G46" s="240"/>
      <c r="H46" s="240"/>
      <c r="I46" s="242"/>
      <c r="J46" s="242"/>
      <c r="K46" s="242"/>
      <c r="L46" s="242"/>
      <c r="M46" s="242"/>
      <c r="N46" s="242"/>
      <c r="O46" s="250"/>
      <c r="P46" s="250"/>
    </row>
    <row r="47" spans="2:16" ht="24.95" customHeight="1">
      <c r="B47" s="46"/>
      <c r="C47" s="46"/>
      <c r="D47" s="46"/>
      <c r="E47" s="46"/>
      <c r="F47" s="240"/>
      <c r="G47" s="240"/>
      <c r="H47" s="240"/>
      <c r="I47" s="242"/>
      <c r="J47" s="242"/>
      <c r="K47" s="242"/>
      <c r="L47" s="242"/>
      <c r="M47" s="242"/>
      <c r="N47" s="242"/>
      <c r="O47" s="250"/>
      <c r="P47" s="250"/>
    </row>
    <row r="48" spans="2:16" ht="24.95" customHeight="1">
      <c r="B48" s="46"/>
      <c r="C48" s="46"/>
      <c r="D48" s="46"/>
      <c r="E48" s="46"/>
      <c r="F48" s="240"/>
      <c r="G48" s="240"/>
      <c r="H48" s="240"/>
      <c r="I48" s="242"/>
      <c r="J48" s="242"/>
      <c r="K48" s="242"/>
      <c r="L48" s="242"/>
      <c r="M48" s="242"/>
      <c r="N48" s="242"/>
      <c r="O48" s="250"/>
      <c r="P48" s="250"/>
    </row>
    <row r="49" spans="2:28" ht="24.95" customHeight="1">
      <c r="B49" s="46"/>
      <c r="C49" s="46"/>
      <c r="D49" s="46"/>
      <c r="E49" s="46"/>
      <c r="F49" s="240"/>
      <c r="G49" s="240"/>
      <c r="H49" s="240"/>
      <c r="I49" s="242"/>
      <c r="J49" s="242"/>
      <c r="K49" s="242"/>
      <c r="L49" s="242"/>
      <c r="M49" s="242"/>
      <c r="N49" s="242"/>
      <c r="O49" s="250"/>
      <c r="P49" s="250"/>
    </row>
    <row r="50" spans="2:28" ht="24.95" customHeight="1">
      <c r="B50" s="46"/>
      <c r="C50" s="46"/>
      <c r="D50" s="46"/>
      <c r="E50" s="46"/>
      <c r="F50" s="240"/>
      <c r="G50" s="240"/>
      <c r="H50" s="240"/>
      <c r="I50" s="242"/>
      <c r="J50" s="242"/>
      <c r="K50" s="242"/>
      <c r="L50" s="242"/>
      <c r="M50" s="242"/>
      <c r="N50" s="242"/>
      <c r="O50" s="250"/>
      <c r="P50" s="250"/>
    </row>
    <row r="51" spans="2:28" ht="24.95" customHeight="1">
      <c r="B51" s="46"/>
      <c r="C51" s="46"/>
      <c r="D51" s="46"/>
      <c r="E51" s="46"/>
      <c r="F51" s="240"/>
      <c r="G51" s="240"/>
      <c r="H51" s="240"/>
      <c r="I51" s="242"/>
      <c r="J51" s="242"/>
      <c r="K51" s="242"/>
      <c r="L51" s="242"/>
      <c r="M51" s="242"/>
      <c r="N51" s="242"/>
      <c r="O51" s="250"/>
      <c r="P51" s="250"/>
    </row>
    <row r="52" spans="2:28" ht="24.95" customHeight="1">
      <c r="B52" s="46"/>
      <c r="C52" s="46"/>
      <c r="D52" s="46"/>
      <c r="E52" s="46"/>
      <c r="F52" s="240"/>
      <c r="G52" s="240"/>
      <c r="H52" s="240"/>
      <c r="I52" s="242"/>
      <c r="J52" s="242"/>
      <c r="K52" s="242"/>
      <c r="L52" s="242"/>
      <c r="M52" s="242"/>
      <c r="N52" s="242"/>
      <c r="O52" s="250"/>
      <c r="P52" s="250"/>
    </row>
    <row r="53" spans="2:28" ht="24.95" customHeight="1">
      <c r="B53" s="46"/>
      <c r="C53" s="46"/>
      <c r="D53" s="46"/>
      <c r="E53" s="46"/>
      <c r="F53" s="240"/>
      <c r="G53" s="240"/>
      <c r="H53" s="240"/>
      <c r="I53" s="242"/>
      <c r="J53" s="242"/>
      <c r="K53" s="242"/>
      <c r="L53" s="242"/>
      <c r="M53" s="242"/>
      <c r="N53" s="242"/>
      <c r="O53" s="250"/>
      <c r="P53" s="250"/>
    </row>
    <row r="54" spans="2:28" ht="24.95" customHeight="1">
      <c r="B54" s="46"/>
      <c r="C54" s="46"/>
      <c r="D54" s="46"/>
      <c r="E54" s="46"/>
      <c r="F54" s="240"/>
      <c r="G54" s="240"/>
      <c r="H54" s="240"/>
      <c r="I54" s="242"/>
      <c r="J54" s="242"/>
      <c r="K54" s="242"/>
      <c r="L54" s="242"/>
      <c r="M54" s="242"/>
      <c r="N54" s="242"/>
      <c r="O54" s="250"/>
      <c r="P54" s="250"/>
    </row>
    <row r="55" spans="2:28" ht="24.95" customHeight="1">
      <c r="B55" s="46"/>
      <c r="C55" s="46"/>
      <c r="D55" s="46"/>
      <c r="E55" s="46"/>
      <c r="F55" s="240"/>
      <c r="G55" s="240"/>
      <c r="H55" s="240"/>
      <c r="I55" s="242"/>
      <c r="J55" s="242"/>
      <c r="K55" s="242"/>
      <c r="L55" s="242"/>
      <c r="M55" s="242"/>
      <c r="N55" s="242"/>
      <c r="O55" s="250"/>
      <c r="P55" s="250"/>
    </row>
    <row r="56" spans="2:28" ht="24.95" customHeight="1">
      <c r="B56" s="46"/>
      <c r="C56" s="46"/>
      <c r="D56" s="46"/>
      <c r="E56" s="46"/>
      <c r="F56" s="240"/>
      <c r="G56" s="240"/>
      <c r="H56" s="240"/>
      <c r="I56" s="242"/>
      <c r="J56" s="242"/>
      <c r="K56" s="242"/>
      <c r="L56" s="242"/>
      <c r="M56" s="242"/>
      <c r="N56" s="242"/>
      <c r="O56" s="250"/>
      <c r="P56" s="250"/>
    </row>
    <row r="57" spans="2:28">
      <c r="B57" s="46"/>
      <c r="C57" s="46"/>
      <c r="D57" s="46"/>
      <c r="E57" s="46"/>
      <c r="F57" s="240"/>
      <c r="G57" s="240"/>
      <c r="H57" s="240"/>
      <c r="I57" s="242"/>
      <c r="J57" s="242"/>
      <c r="K57" s="242"/>
      <c r="L57" s="242"/>
      <c r="M57" s="242"/>
      <c r="N57" s="242"/>
      <c r="O57" s="250"/>
      <c r="P57" s="250"/>
    </row>
    <row r="58" spans="2:28">
      <c r="B58" s="46"/>
      <c r="C58" s="46"/>
      <c r="D58" s="46"/>
      <c r="E58" s="46"/>
      <c r="F58" s="240"/>
      <c r="G58" s="240"/>
      <c r="H58" s="240"/>
      <c r="I58" s="242"/>
      <c r="J58" s="242"/>
      <c r="K58" s="242"/>
      <c r="L58" s="242"/>
      <c r="M58" s="242"/>
      <c r="N58" s="242"/>
      <c r="O58" s="250"/>
      <c r="P58" s="250"/>
    </row>
    <row r="59" spans="2:28">
      <c r="B59" s="46"/>
      <c r="C59" s="46"/>
      <c r="D59" s="46"/>
      <c r="E59" s="46"/>
      <c r="F59" s="240"/>
      <c r="G59" s="240"/>
      <c r="H59" s="240"/>
      <c r="I59" s="242"/>
      <c r="J59" s="242"/>
      <c r="K59" s="242"/>
      <c r="L59" s="242"/>
      <c r="M59" s="242"/>
      <c r="N59" s="242"/>
      <c r="O59" s="250"/>
      <c r="P59" s="250"/>
    </row>
    <row r="60" spans="2:28">
      <c r="B60" s="46"/>
      <c r="C60" s="46"/>
      <c r="D60" s="46"/>
      <c r="E60" s="46"/>
      <c r="F60" s="240"/>
      <c r="G60" s="240"/>
      <c r="H60" s="240"/>
      <c r="I60" s="242"/>
      <c r="J60" s="242"/>
      <c r="K60" s="242"/>
      <c r="L60" s="242"/>
      <c r="M60" s="242"/>
      <c r="N60" s="242"/>
      <c r="O60" s="250"/>
      <c r="P60" s="250"/>
      <c r="W60" s="1"/>
      <c r="X60" s="943"/>
      <c r="Y60" s="944"/>
      <c r="Z60" s="945"/>
      <c r="AA60" s="1"/>
      <c r="AB60" s="1"/>
    </row>
    <row r="61" spans="2:28">
      <c r="B61" s="46"/>
      <c r="C61" s="46"/>
      <c r="D61" s="46"/>
      <c r="E61" s="46"/>
      <c r="F61" s="240"/>
      <c r="G61" s="240"/>
      <c r="H61" s="240"/>
      <c r="I61" s="242"/>
      <c r="J61" s="242"/>
      <c r="K61" s="242"/>
      <c r="L61" s="242"/>
      <c r="M61" s="242"/>
      <c r="N61" s="242"/>
      <c r="O61" s="250"/>
      <c r="P61" s="250"/>
      <c r="W61" s="1"/>
      <c r="X61" s="1"/>
      <c r="Y61" s="1"/>
      <c r="Z61" s="1"/>
      <c r="AA61" s="1"/>
      <c r="AB61" s="1"/>
    </row>
    <row r="62" spans="2:28">
      <c r="B62" s="46"/>
      <c r="C62" s="46"/>
      <c r="D62" s="46"/>
      <c r="E62" s="46"/>
      <c r="F62" s="240"/>
      <c r="G62" s="240"/>
      <c r="H62" s="240"/>
      <c r="I62" s="242"/>
      <c r="J62" s="242"/>
      <c r="K62" s="242"/>
      <c r="L62" s="242"/>
      <c r="M62" s="242"/>
      <c r="N62" s="242"/>
      <c r="O62" s="250"/>
      <c r="P62" s="250"/>
      <c r="W62" s="1"/>
      <c r="X62" s="1"/>
      <c r="Y62" s="1"/>
      <c r="Z62" s="1"/>
      <c r="AA62" s="1"/>
      <c r="AB62" s="1"/>
    </row>
    <row r="63" spans="2:28">
      <c r="B63" s="46"/>
      <c r="C63" s="46"/>
      <c r="D63" s="46"/>
      <c r="E63" s="46"/>
      <c r="F63" s="240"/>
      <c r="G63" s="240"/>
      <c r="H63" s="240"/>
      <c r="I63" s="242"/>
      <c r="J63" s="242"/>
      <c r="K63" s="242"/>
      <c r="L63" s="242"/>
      <c r="M63" s="242"/>
      <c r="N63" s="242"/>
      <c r="O63" s="250"/>
      <c r="P63" s="250"/>
      <c r="W63" s="1"/>
      <c r="X63" s="1"/>
      <c r="Y63" s="1"/>
      <c r="Z63" s="1"/>
      <c r="AA63" s="1"/>
      <c r="AB63" s="1"/>
    </row>
    <row r="64" spans="2:28">
      <c r="B64" s="46"/>
      <c r="C64" s="46"/>
      <c r="D64" s="46"/>
      <c r="E64" s="46"/>
      <c r="F64" s="240"/>
      <c r="G64" s="240"/>
      <c r="H64" s="240"/>
      <c r="I64" s="242"/>
      <c r="J64" s="242"/>
      <c r="K64" s="242"/>
      <c r="L64" s="242"/>
      <c r="M64" s="242"/>
      <c r="N64" s="242"/>
      <c r="O64" s="250"/>
      <c r="P64" s="250"/>
      <c r="W64" s="1"/>
      <c r="X64" s="1"/>
      <c r="Y64" s="1"/>
      <c r="Z64" s="1"/>
      <c r="AA64" s="1"/>
      <c r="AB64" s="1"/>
    </row>
    <row r="65" spans="2:28">
      <c r="B65" s="46"/>
      <c r="C65" s="46"/>
      <c r="D65" s="46"/>
      <c r="E65" s="46"/>
      <c r="F65" s="240"/>
      <c r="G65" s="240"/>
      <c r="H65" s="240"/>
      <c r="I65" s="242"/>
      <c r="J65" s="242"/>
      <c r="K65" s="242"/>
      <c r="L65" s="242"/>
      <c r="M65" s="242"/>
      <c r="N65" s="242"/>
      <c r="O65" s="250"/>
      <c r="P65" s="250"/>
      <c r="W65" s="1"/>
      <c r="X65" s="1"/>
      <c r="Y65" s="1"/>
      <c r="Z65" s="1"/>
      <c r="AA65" s="1"/>
      <c r="AB65" s="1"/>
    </row>
    <row r="66" spans="2:28">
      <c r="B66" s="46"/>
      <c r="C66" s="46"/>
      <c r="D66" s="46"/>
      <c r="E66" s="46"/>
      <c r="F66" s="240"/>
      <c r="G66" s="240"/>
      <c r="H66" s="240"/>
      <c r="I66" s="242"/>
      <c r="J66" s="242"/>
      <c r="K66" s="242"/>
      <c r="L66" s="242"/>
      <c r="M66" s="242"/>
      <c r="N66" s="242"/>
      <c r="O66" s="250"/>
      <c r="P66" s="250"/>
      <c r="W66" s="1"/>
      <c r="X66" s="1"/>
      <c r="Y66" s="1"/>
      <c r="Z66" s="1"/>
      <c r="AA66" s="1"/>
      <c r="AB66" s="1"/>
    </row>
    <row r="67" spans="2:28">
      <c r="B67" s="46"/>
      <c r="C67" s="46"/>
      <c r="D67" s="46"/>
      <c r="E67" s="46"/>
      <c r="F67" s="240"/>
      <c r="G67" s="240"/>
      <c r="H67" s="240"/>
      <c r="I67" s="242"/>
      <c r="J67" s="242"/>
      <c r="K67" s="242"/>
      <c r="L67" s="242"/>
      <c r="M67" s="242"/>
      <c r="N67" s="242"/>
      <c r="O67" s="250"/>
      <c r="P67" s="250"/>
      <c r="W67" s="1"/>
      <c r="X67" s="1"/>
      <c r="Y67" s="1"/>
      <c r="Z67" s="1"/>
      <c r="AA67" s="1"/>
      <c r="AB67" s="1"/>
    </row>
    <row r="68" spans="2:28">
      <c r="B68" s="46"/>
      <c r="C68" s="46"/>
      <c r="D68" s="46"/>
      <c r="E68" s="46"/>
      <c r="F68" s="240"/>
      <c r="G68" s="240"/>
      <c r="H68" s="240"/>
      <c r="I68" s="242"/>
      <c r="J68" s="242"/>
      <c r="K68" s="242"/>
      <c r="L68" s="242"/>
      <c r="M68" s="242"/>
      <c r="N68" s="242"/>
      <c r="O68" s="250"/>
      <c r="P68" s="250"/>
      <c r="W68" s="1"/>
      <c r="X68" s="1"/>
      <c r="Y68" s="1"/>
      <c r="Z68" s="1"/>
      <c r="AA68" s="1"/>
      <c r="AB68" s="1"/>
    </row>
    <row r="69" spans="2:28">
      <c r="B69" s="46"/>
      <c r="C69" s="46"/>
      <c r="D69" s="46"/>
      <c r="E69" s="46"/>
      <c r="F69" s="240"/>
      <c r="G69" s="240"/>
      <c r="H69" s="240"/>
      <c r="I69" s="242"/>
      <c r="J69" s="242"/>
      <c r="K69" s="242"/>
      <c r="L69" s="242"/>
      <c r="M69" s="242"/>
      <c r="N69" s="242"/>
      <c r="O69" s="250"/>
      <c r="P69" s="250"/>
      <c r="W69" s="1"/>
      <c r="X69" s="1"/>
      <c r="Y69" s="1"/>
      <c r="Z69" s="1"/>
      <c r="AA69" s="1"/>
      <c r="AB69" s="1"/>
    </row>
    <row r="70" spans="2:28">
      <c r="B70" s="46"/>
      <c r="C70" s="46"/>
      <c r="D70" s="46"/>
      <c r="E70" s="46"/>
      <c r="F70" s="240"/>
      <c r="G70" s="240"/>
      <c r="H70" s="240"/>
      <c r="I70" s="242"/>
      <c r="J70" s="242"/>
      <c r="K70" s="242"/>
      <c r="L70" s="242"/>
      <c r="M70" s="242"/>
      <c r="N70" s="242"/>
      <c r="O70" s="250"/>
      <c r="P70" s="250"/>
      <c r="W70" s="1"/>
      <c r="X70" s="1"/>
      <c r="Y70" s="1"/>
      <c r="Z70" s="1"/>
      <c r="AA70" s="1"/>
      <c r="AB70" s="1"/>
    </row>
    <row r="71" spans="2:28">
      <c r="B71" s="46"/>
      <c r="C71" s="46"/>
      <c r="D71" s="46"/>
      <c r="E71" s="46"/>
      <c r="F71" s="240"/>
      <c r="G71" s="240"/>
      <c r="H71" s="240"/>
      <c r="I71" s="242"/>
      <c r="J71" s="242"/>
      <c r="K71" s="242"/>
      <c r="L71" s="242"/>
      <c r="M71" s="242"/>
      <c r="N71" s="242"/>
      <c r="O71" s="250"/>
      <c r="P71" s="250"/>
      <c r="W71" s="1"/>
      <c r="X71" s="1"/>
      <c r="Y71" s="1"/>
      <c r="Z71" s="1"/>
      <c r="AA71" s="1"/>
      <c r="AB71" s="1"/>
    </row>
    <row r="72" spans="2:28">
      <c r="B72" s="46"/>
      <c r="C72" s="46"/>
      <c r="D72" s="46"/>
      <c r="E72" s="46"/>
      <c r="F72" s="240"/>
      <c r="G72" s="240"/>
      <c r="H72" s="240"/>
      <c r="I72" s="242"/>
      <c r="J72" s="242"/>
      <c r="K72" s="242"/>
      <c r="L72" s="242"/>
      <c r="M72" s="242"/>
      <c r="N72" s="242"/>
      <c r="O72" s="250"/>
      <c r="P72" s="250"/>
      <c r="W72" s="1"/>
      <c r="X72" s="1"/>
      <c r="Y72" s="1"/>
      <c r="Z72" s="1"/>
      <c r="AA72" s="1"/>
      <c r="AB72" s="1"/>
    </row>
    <row r="73" spans="2:28">
      <c r="B73" s="46"/>
      <c r="C73" s="46"/>
      <c r="D73" s="46"/>
      <c r="E73" s="46"/>
      <c r="F73" s="240"/>
      <c r="G73" s="240"/>
      <c r="H73" s="240"/>
      <c r="I73" s="242"/>
      <c r="J73" s="242"/>
      <c r="K73" s="242"/>
      <c r="L73" s="242"/>
      <c r="M73" s="242"/>
      <c r="N73" s="242"/>
      <c r="O73" s="250"/>
      <c r="P73" s="250"/>
      <c r="W73" s="1"/>
      <c r="X73" s="1"/>
      <c r="Y73" s="1"/>
      <c r="Z73" s="1"/>
      <c r="AA73" s="1"/>
      <c r="AB73" s="1"/>
    </row>
    <row r="74" spans="2:28">
      <c r="B74" s="46"/>
      <c r="C74" s="46"/>
      <c r="D74" s="46"/>
      <c r="E74" s="46"/>
      <c r="F74" s="240"/>
      <c r="G74" s="240"/>
      <c r="H74" s="240"/>
      <c r="I74" s="242"/>
      <c r="J74" s="242"/>
      <c r="K74" s="242"/>
      <c r="L74" s="242"/>
      <c r="M74" s="242"/>
      <c r="N74" s="242"/>
      <c r="O74" s="250"/>
      <c r="P74" s="250"/>
      <c r="W74" s="1"/>
      <c r="X74" s="1"/>
      <c r="Y74" s="1"/>
      <c r="Z74" s="1"/>
      <c r="AA74" s="1"/>
      <c r="AB74" s="1"/>
    </row>
    <row r="75" spans="2:28">
      <c r="B75" s="46"/>
      <c r="C75" s="46"/>
      <c r="D75" s="46"/>
      <c r="E75" s="46"/>
      <c r="F75" s="240"/>
      <c r="G75" s="240"/>
      <c r="H75" s="240"/>
      <c r="I75" s="242"/>
      <c r="J75" s="242"/>
      <c r="K75" s="242"/>
      <c r="L75" s="242"/>
      <c r="M75" s="242"/>
      <c r="N75" s="242"/>
      <c r="O75" s="250"/>
      <c r="P75" s="250"/>
      <c r="W75" s="1"/>
      <c r="X75" s="1"/>
      <c r="Y75" s="1"/>
      <c r="Z75" s="1"/>
      <c r="AA75" s="1"/>
      <c r="AB75" s="1"/>
    </row>
    <row r="76" spans="2:28">
      <c r="B76" s="46"/>
      <c r="C76" s="46"/>
      <c r="D76" s="46"/>
      <c r="E76" s="46"/>
      <c r="F76" s="240"/>
      <c r="G76" s="240"/>
      <c r="H76" s="240"/>
      <c r="I76" s="242"/>
      <c r="J76" s="242"/>
      <c r="K76" s="242"/>
      <c r="L76" s="242"/>
      <c r="M76" s="242"/>
      <c r="N76" s="242"/>
      <c r="O76" s="250"/>
      <c r="P76" s="250"/>
      <c r="W76" s="1"/>
      <c r="X76" s="1"/>
      <c r="Y76" s="1"/>
      <c r="Z76" s="1"/>
      <c r="AA76" s="1"/>
      <c r="AB76" s="1"/>
    </row>
    <row r="77" spans="2:28">
      <c r="B77" s="46"/>
      <c r="C77" s="46"/>
      <c r="D77" s="46"/>
      <c r="E77" s="46"/>
      <c r="F77" s="240"/>
      <c r="G77" s="240"/>
      <c r="H77" s="240"/>
      <c r="I77" s="242"/>
      <c r="J77" s="242"/>
      <c r="K77" s="242"/>
      <c r="L77" s="242"/>
      <c r="M77" s="242"/>
      <c r="N77" s="242"/>
      <c r="O77" s="250"/>
      <c r="P77" s="250"/>
      <c r="W77" s="1"/>
      <c r="X77" s="1"/>
      <c r="Y77" s="1"/>
      <c r="Z77" s="1"/>
      <c r="AA77" s="1"/>
      <c r="AB77" s="1"/>
    </row>
    <row r="78" spans="2:28">
      <c r="B78" s="46"/>
      <c r="C78" s="46"/>
      <c r="D78" s="46"/>
      <c r="E78" s="46"/>
      <c r="F78" s="240"/>
      <c r="G78" s="240"/>
      <c r="H78" s="240"/>
      <c r="I78" s="242"/>
      <c r="J78" s="242"/>
      <c r="K78" s="242"/>
      <c r="L78" s="242"/>
      <c r="M78" s="242"/>
      <c r="N78" s="242"/>
      <c r="O78" s="250"/>
      <c r="P78" s="250"/>
      <c r="W78" s="1"/>
      <c r="X78" s="1"/>
      <c r="Y78" s="1"/>
      <c r="Z78" s="1"/>
      <c r="AA78" s="1"/>
      <c r="AB78" s="1"/>
    </row>
    <row r="79" spans="2:28">
      <c r="B79" s="46"/>
      <c r="C79" s="46"/>
      <c r="D79" s="46"/>
      <c r="E79" s="46"/>
      <c r="F79" s="240"/>
      <c r="G79" s="240"/>
      <c r="H79" s="240"/>
      <c r="I79" s="242"/>
      <c r="J79" s="242"/>
      <c r="K79" s="242"/>
      <c r="L79" s="242"/>
      <c r="M79" s="242"/>
      <c r="N79" s="242"/>
      <c r="O79" s="250"/>
      <c r="P79" s="250"/>
      <c r="W79" s="1"/>
      <c r="X79" s="1"/>
      <c r="Y79" s="1"/>
      <c r="Z79" s="1"/>
      <c r="AA79" s="1"/>
      <c r="AB79" s="1"/>
    </row>
    <row r="80" spans="2:28">
      <c r="B80" s="46"/>
      <c r="C80" s="46"/>
      <c r="D80" s="46"/>
      <c r="E80" s="46"/>
      <c r="F80" s="240"/>
      <c r="G80" s="240"/>
      <c r="H80" s="240"/>
      <c r="I80" s="242"/>
      <c r="J80" s="242"/>
      <c r="K80" s="242"/>
      <c r="L80" s="242"/>
      <c r="M80" s="242"/>
      <c r="N80" s="242"/>
      <c r="O80" s="250"/>
      <c r="P80" s="250"/>
      <c r="W80" s="1"/>
      <c r="X80" s="1"/>
      <c r="Y80" s="1"/>
      <c r="Z80" s="1"/>
      <c r="AA80" s="1"/>
      <c r="AB80" s="1"/>
    </row>
    <row r="81" spans="2:28">
      <c r="B81" s="46"/>
      <c r="C81" s="46"/>
      <c r="D81" s="46"/>
      <c r="E81" s="46"/>
      <c r="F81" s="240"/>
      <c r="G81" s="240"/>
      <c r="H81" s="240"/>
      <c r="I81" s="242"/>
      <c r="J81" s="242"/>
      <c r="K81" s="242"/>
      <c r="L81" s="242"/>
      <c r="M81" s="242"/>
      <c r="N81" s="242"/>
      <c r="O81" s="250"/>
      <c r="P81" s="250"/>
      <c r="W81" s="1"/>
      <c r="X81" s="1"/>
      <c r="Y81" s="1"/>
      <c r="Z81" s="1"/>
      <c r="AA81" s="1"/>
      <c r="AB81" s="1"/>
    </row>
    <row r="82" spans="2:28">
      <c r="B82" s="46"/>
      <c r="C82" s="46"/>
      <c r="D82" s="46"/>
      <c r="E82" s="46"/>
      <c r="F82" s="240"/>
      <c r="G82" s="240"/>
      <c r="H82" s="240"/>
      <c r="I82" s="242"/>
      <c r="J82" s="242"/>
      <c r="K82" s="242"/>
      <c r="L82" s="242"/>
      <c r="M82" s="242"/>
      <c r="N82" s="242"/>
      <c r="O82" s="250"/>
      <c r="P82" s="250"/>
      <c r="W82" s="1"/>
      <c r="X82" s="1"/>
      <c r="Y82" s="1"/>
      <c r="Z82" s="1"/>
      <c r="AA82" s="1"/>
      <c r="AB82" s="1"/>
    </row>
    <row r="83" spans="2:28">
      <c r="B83" s="46"/>
      <c r="C83" s="46"/>
      <c r="D83" s="46"/>
      <c r="E83" s="46"/>
      <c r="F83" s="240"/>
      <c r="G83" s="240"/>
      <c r="H83" s="240"/>
      <c r="I83" s="242"/>
      <c r="J83" s="242"/>
      <c r="K83" s="242"/>
      <c r="L83" s="242"/>
      <c r="M83" s="242"/>
      <c r="N83" s="242"/>
      <c r="O83" s="250"/>
      <c r="P83" s="250"/>
      <c r="W83" s="1"/>
      <c r="X83" s="1"/>
      <c r="Y83" s="1"/>
      <c r="Z83" s="1"/>
      <c r="AA83" s="1"/>
      <c r="AB83" s="1"/>
    </row>
    <row r="84" spans="2:28">
      <c r="B84" s="46"/>
      <c r="C84" s="46"/>
      <c r="D84" s="46"/>
      <c r="E84" s="46"/>
      <c r="F84" s="240"/>
      <c r="G84" s="240"/>
      <c r="H84" s="240"/>
      <c r="I84" s="242"/>
      <c r="J84" s="242"/>
      <c r="K84" s="242"/>
      <c r="L84" s="242"/>
      <c r="M84" s="242"/>
      <c r="N84" s="242"/>
      <c r="O84" s="250"/>
      <c r="P84" s="250"/>
      <c r="W84" s="1"/>
      <c r="X84" s="1"/>
      <c r="Y84" s="1"/>
      <c r="Z84" s="1"/>
      <c r="AA84" s="1"/>
      <c r="AB84" s="1"/>
    </row>
    <row r="85" spans="2:28">
      <c r="B85" s="46"/>
      <c r="C85" s="46"/>
      <c r="D85" s="46"/>
      <c r="E85" s="46"/>
      <c r="F85" s="240"/>
      <c r="G85" s="240"/>
      <c r="H85" s="240"/>
      <c r="I85" s="242"/>
      <c r="J85" s="242"/>
      <c r="K85" s="242"/>
      <c r="L85" s="242"/>
      <c r="M85" s="242"/>
      <c r="N85" s="242"/>
      <c r="O85" s="250"/>
      <c r="P85" s="250"/>
      <c r="W85" s="1"/>
      <c r="X85" s="1"/>
      <c r="Y85" s="1"/>
      <c r="Z85" s="1"/>
      <c r="AA85" s="1"/>
      <c r="AB85" s="1"/>
    </row>
    <row r="86" spans="2:28">
      <c r="B86" s="46"/>
      <c r="C86" s="46"/>
      <c r="D86" s="46"/>
      <c r="E86" s="46"/>
      <c r="F86" s="240"/>
      <c r="G86" s="240"/>
      <c r="H86" s="240"/>
      <c r="I86" s="242"/>
      <c r="J86" s="242"/>
      <c r="K86" s="242"/>
      <c r="L86" s="242"/>
      <c r="M86" s="242"/>
      <c r="N86" s="242"/>
      <c r="O86" s="250"/>
      <c r="P86" s="250"/>
      <c r="W86" s="1"/>
      <c r="X86" s="1"/>
      <c r="Y86" s="1"/>
      <c r="Z86" s="1"/>
      <c r="AA86" s="1"/>
      <c r="AB86" s="1"/>
    </row>
    <row r="87" spans="2:28">
      <c r="B87" s="46"/>
      <c r="C87" s="46"/>
      <c r="D87" s="46"/>
      <c r="E87" s="46"/>
      <c r="F87" s="240"/>
      <c r="G87" s="240"/>
      <c r="H87" s="240"/>
      <c r="I87" s="242"/>
      <c r="J87" s="242"/>
      <c r="K87" s="242"/>
      <c r="L87" s="242"/>
      <c r="M87" s="242"/>
      <c r="N87" s="242"/>
      <c r="O87" s="250"/>
      <c r="P87" s="250"/>
      <c r="W87" s="1"/>
      <c r="X87" s="1"/>
      <c r="Y87" s="1"/>
      <c r="Z87" s="1"/>
      <c r="AA87" s="1"/>
      <c r="AB87" s="1"/>
    </row>
    <row r="88" spans="2:28">
      <c r="B88" s="46"/>
      <c r="C88" s="46"/>
      <c r="D88" s="46"/>
      <c r="E88" s="46"/>
      <c r="F88" s="240"/>
      <c r="G88" s="240"/>
      <c r="H88" s="240"/>
      <c r="I88" s="242"/>
      <c r="J88" s="242"/>
      <c r="K88" s="242"/>
      <c r="L88" s="242"/>
      <c r="M88" s="242"/>
      <c r="N88" s="242"/>
      <c r="O88" s="250"/>
      <c r="P88" s="250"/>
      <c r="W88" s="1"/>
      <c r="X88" s="1"/>
      <c r="Y88" s="1"/>
      <c r="Z88" s="1"/>
      <c r="AA88" s="1"/>
      <c r="AB88" s="1"/>
    </row>
    <row r="89" spans="2:28">
      <c r="B89" s="46"/>
      <c r="C89" s="46"/>
      <c r="D89" s="46"/>
      <c r="E89" s="46"/>
      <c r="F89" s="240"/>
      <c r="G89" s="240"/>
      <c r="H89" s="240"/>
      <c r="I89" s="242"/>
      <c r="J89" s="242"/>
      <c r="K89" s="242"/>
      <c r="L89" s="242"/>
      <c r="M89" s="242"/>
      <c r="N89" s="242"/>
      <c r="O89" s="250"/>
      <c r="P89" s="250"/>
      <c r="W89" s="1"/>
      <c r="X89" s="1"/>
      <c r="Y89" s="1"/>
      <c r="Z89" s="1"/>
      <c r="AA89" s="1"/>
      <c r="AB89" s="1"/>
    </row>
    <row r="90" spans="2:28">
      <c r="B90" s="46"/>
      <c r="C90" s="46"/>
      <c r="D90" s="46"/>
      <c r="E90" s="46"/>
      <c r="F90" s="240"/>
      <c r="G90" s="240"/>
      <c r="H90" s="240"/>
      <c r="I90" s="242"/>
      <c r="J90" s="242"/>
      <c r="K90" s="242"/>
      <c r="L90" s="242"/>
      <c r="M90" s="242"/>
      <c r="N90" s="242"/>
      <c r="O90" s="250"/>
      <c r="P90" s="250"/>
      <c r="W90" s="1"/>
      <c r="X90" s="1"/>
      <c r="Y90" s="1"/>
      <c r="Z90" s="1"/>
      <c r="AA90" s="1"/>
      <c r="AB90" s="1"/>
    </row>
    <row r="91" spans="2:28">
      <c r="B91" s="46"/>
      <c r="C91" s="46"/>
      <c r="D91" s="46"/>
      <c r="E91" s="46"/>
      <c r="F91" s="240"/>
      <c r="G91" s="240"/>
      <c r="H91" s="240"/>
      <c r="I91" s="242"/>
      <c r="J91" s="242"/>
      <c r="K91" s="242"/>
      <c r="L91" s="242"/>
      <c r="M91" s="242"/>
      <c r="N91" s="242"/>
      <c r="O91" s="250"/>
      <c r="P91" s="250"/>
      <c r="W91" s="1"/>
      <c r="X91" s="1"/>
      <c r="Y91" s="1"/>
      <c r="Z91" s="1"/>
      <c r="AA91" s="1"/>
      <c r="AB91" s="1"/>
    </row>
    <row r="92" spans="2:28">
      <c r="B92" s="46"/>
      <c r="C92" s="46"/>
      <c r="D92" s="46"/>
      <c r="E92" s="46"/>
      <c r="F92" s="240"/>
      <c r="G92" s="240"/>
      <c r="H92" s="240"/>
      <c r="I92" s="242"/>
      <c r="J92" s="242"/>
      <c r="K92" s="242"/>
      <c r="L92" s="242"/>
      <c r="M92" s="242"/>
      <c r="N92" s="242"/>
      <c r="O92" s="250"/>
      <c r="P92" s="250"/>
      <c r="W92" s="1"/>
      <c r="X92" s="1"/>
      <c r="Y92" s="1"/>
      <c r="Z92" s="1"/>
      <c r="AA92" s="1"/>
      <c r="AB92" s="1"/>
    </row>
    <row r="93" spans="2:28">
      <c r="B93" s="46"/>
      <c r="C93" s="46"/>
      <c r="D93" s="46"/>
      <c r="E93" s="46"/>
      <c r="F93" s="240"/>
      <c r="G93" s="240"/>
      <c r="H93" s="240"/>
      <c r="I93" s="242"/>
      <c r="J93" s="242"/>
      <c r="K93" s="242"/>
      <c r="L93" s="242"/>
      <c r="M93" s="242"/>
      <c r="N93" s="242"/>
      <c r="O93" s="250"/>
      <c r="P93" s="250"/>
    </row>
    <row r="94" spans="2:28">
      <c r="B94" s="46"/>
      <c r="C94" s="46"/>
      <c r="D94" s="46"/>
      <c r="E94" s="46"/>
      <c r="F94" s="240"/>
      <c r="G94" s="240"/>
      <c r="H94" s="240"/>
      <c r="I94" s="242"/>
      <c r="J94" s="242"/>
      <c r="K94" s="242"/>
      <c r="L94" s="242"/>
      <c r="M94" s="242"/>
      <c r="N94" s="242"/>
      <c r="O94" s="250"/>
      <c r="P94" s="250"/>
    </row>
    <row r="95" spans="2:28">
      <c r="B95" s="46"/>
      <c r="C95" s="46"/>
      <c r="D95" s="46"/>
      <c r="E95" s="46"/>
      <c r="F95" s="240"/>
      <c r="G95" s="240"/>
      <c r="H95" s="240"/>
      <c r="I95" s="242"/>
      <c r="J95" s="242"/>
      <c r="K95" s="242"/>
      <c r="L95" s="242"/>
      <c r="M95" s="242"/>
      <c r="N95" s="242"/>
      <c r="O95" s="250"/>
      <c r="P95" s="250"/>
    </row>
    <row r="96" spans="2:28">
      <c r="B96" s="46"/>
      <c r="C96" s="46"/>
      <c r="D96" s="46"/>
      <c r="E96" s="46"/>
      <c r="F96" s="240"/>
      <c r="G96" s="240"/>
      <c r="H96" s="240"/>
      <c r="I96" s="242"/>
      <c r="J96" s="242"/>
      <c r="K96" s="242"/>
      <c r="L96" s="242"/>
      <c r="M96" s="242"/>
      <c r="N96" s="242"/>
      <c r="O96" s="250"/>
      <c r="P96" s="250"/>
    </row>
    <row r="97" spans="2:16">
      <c r="B97" s="46"/>
      <c r="C97" s="46"/>
      <c r="D97" s="46"/>
      <c r="E97" s="46"/>
      <c r="F97" s="240"/>
      <c r="G97" s="240"/>
      <c r="H97" s="240"/>
      <c r="I97" s="242"/>
      <c r="J97" s="242"/>
      <c r="K97" s="242"/>
      <c r="L97" s="242"/>
      <c r="M97" s="242"/>
      <c r="N97" s="242"/>
      <c r="O97" s="250"/>
      <c r="P97" s="250"/>
    </row>
    <row r="98" spans="2:16">
      <c r="B98" s="46"/>
      <c r="C98" s="46"/>
      <c r="D98" s="46"/>
      <c r="E98" s="46"/>
      <c r="F98" s="240"/>
      <c r="G98" s="240"/>
      <c r="H98" s="240"/>
      <c r="I98" s="242"/>
      <c r="J98" s="242"/>
      <c r="K98" s="242"/>
      <c r="L98" s="242"/>
      <c r="M98" s="242"/>
      <c r="N98" s="242"/>
      <c r="O98" s="250"/>
      <c r="P98" s="250"/>
    </row>
    <row r="99" spans="2:16">
      <c r="B99" s="46"/>
      <c r="C99" s="46"/>
      <c r="D99" s="46"/>
      <c r="E99" s="46"/>
      <c r="F99" s="240"/>
      <c r="G99" s="240"/>
      <c r="H99" s="240"/>
      <c r="I99" s="242"/>
      <c r="J99" s="242"/>
      <c r="K99" s="242"/>
      <c r="L99" s="242"/>
      <c r="M99" s="242"/>
      <c r="N99" s="242"/>
      <c r="O99" s="250"/>
      <c r="P99" s="250"/>
    </row>
    <row r="100" spans="2:16">
      <c r="B100" s="46"/>
      <c r="C100" s="46"/>
      <c r="D100" s="46"/>
      <c r="E100" s="46"/>
      <c r="F100" s="240"/>
      <c r="G100" s="240"/>
      <c r="H100" s="240"/>
      <c r="I100" s="242"/>
      <c r="J100" s="242"/>
      <c r="K100" s="242"/>
      <c r="L100" s="242"/>
      <c r="M100" s="242"/>
      <c r="N100" s="242"/>
      <c r="O100" s="250"/>
      <c r="P100" s="250"/>
    </row>
    <row r="101" spans="2:16">
      <c r="B101" s="46"/>
      <c r="C101" s="46"/>
      <c r="D101" s="46"/>
      <c r="E101" s="46"/>
      <c r="F101" s="240"/>
      <c r="G101" s="240"/>
      <c r="H101" s="240"/>
      <c r="I101" s="242"/>
      <c r="J101" s="242"/>
      <c r="K101" s="242"/>
      <c r="L101" s="242"/>
      <c r="M101" s="242"/>
      <c r="N101" s="242"/>
      <c r="O101" s="250"/>
      <c r="P101" s="250"/>
    </row>
    <row r="102" spans="2:16">
      <c r="B102" s="46"/>
      <c r="C102" s="46"/>
      <c r="D102" s="46"/>
      <c r="E102" s="46"/>
      <c r="F102" s="240"/>
      <c r="G102" s="240"/>
      <c r="H102" s="240"/>
      <c r="I102" s="242"/>
      <c r="J102" s="242"/>
      <c r="K102" s="242"/>
      <c r="L102" s="242"/>
      <c r="M102" s="242"/>
      <c r="N102" s="242"/>
      <c r="O102" s="250"/>
      <c r="P102" s="250"/>
    </row>
    <row r="103" spans="2:16">
      <c r="B103" s="46"/>
      <c r="C103" s="46"/>
      <c r="D103" s="46"/>
      <c r="E103" s="46"/>
      <c r="F103" s="240"/>
      <c r="G103" s="240"/>
      <c r="H103" s="240"/>
      <c r="I103" s="242"/>
      <c r="J103" s="242"/>
      <c r="K103" s="242"/>
      <c r="L103" s="242"/>
      <c r="M103" s="242"/>
      <c r="N103" s="242"/>
      <c r="O103" s="250"/>
      <c r="P103" s="250"/>
    </row>
    <row r="104" spans="2:16">
      <c r="B104" s="46"/>
      <c r="C104" s="46"/>
      <c r="D104" s="46"/>
      <c r="E104" s="46"/>
      <c r="F104" s="240"/>
      <c r="G104" s="240"/>
      <c r="H104" s="240"/>
      <c r="I104" s="242"/>
      <c r="J104" s="242"/>
      <c r="K104" s="242"/>
      <c r="L104" s="242"/>
      <c r="M104" s="242"/>
      <c r="N104" s="242"/>
      <c r="O104" s="250"/>
      <c r="P104" s="250"/>
    </row>
    <row r="105" spans="2:16">
      <c r="B105" s="46"/>
      <c r="C105" s="46"/>
      <c r="D105" s="46"/>
      <c r="E105" s="46"/>
      <c r="F105" s="240"/>
      <c r="G105" s="240"/>
      <c r="H105" s="240"/>
      <c r="I105" s="242"/>
      <c r="J105" s="242"/>
      <c r="K105" s="242"/>
      <c r="L105" s="242"/>
      <c r="M105" s="242"/>
      <c r="N105" s="242"/>
      <c r="O105" s="250"/>
      <c r="P105" s="250"/>
    </row>
    <row r="106" spans="2:16">
      <c r="B106" s="46"/>
      <c r="C106" s="46"/>
      <c r="D106" s="46"/>
      <c r="E106" s="46"/>
      <c r="F106" s="240"/>
      <c r="G106" s="240"/>
      <c r="H106" s="240"/>
      <c r="I106" s="242"/>
      <c r="J106" s="242"/>
      <c r="K106" s="242"/>
      <c r="L106" s="242"/>
      <c r="M106" s="242"/>
      <c r="N106" s="242"/>
      <c r="O106" s="250"/>
      <c r="P106" s="250"/>
    </row>
    <row r="107" spans="2:16">
      <c r="B107" s="46"/>
      <c r="C107" s="46"/>
      <c r="D107" s="46"/>
      <c r="E107" s="46"/>
      <c r="F107" s="240"/>
      <c r="G107" s="240"/>
      <c r="H107" s="240"/>
      <c r="I107" s="242"/>
      <c r="J107" s="242"/>
      <c r="K107" s="242"/>
      <c r="L107" s="242"/>
      <c r="M107" s="242"/>
      <c r="N107" s="242"/>
      <c r="O107" s="250"/>
      <c r="P107" s="250"/>
    </row>
    <row r="108" spans="2:16">
      <c r="B108" s="46"/>
      <c r="C108" s="46"/>
      <c r="D108" s="46"/>
      <c r="E108" s="46"/>
      <c r="F108" s="240"/>
      <c r="G108" s="240"/>
      <c r="H108" s="240"/>
      <c r="I108" s="242"/>
      <c r="J108" s="242"/>
      <c r="K108" s="242"/>
      <c r="L108" s="242"/>
      <c r="M108" s="242"/>
      <c r="N108" s="242"/>
      <c r="O108" s="250"/>
      <c r="P108" s="250"/>
    </row>
    <row r="109" spans="2:16">
      <c r="B109" s="46"/>
      <c r="C109" s="46"/>
      <c r="D109" s="46"/>
      <c r="E109" s="46"/>
      <c r="F109" s="240"/>
      <c r="G109" s="240"/>
      <c r="H109" s="240"/>
      <c r="I109" s="242"/>
      <c r="J109" s="242"/>
      <c r="K109" s="242"/>
      <c r="L109" s="242"/>
      <c r="M109" s="242"/>
      <c r="N109" s="242"/>
      <c r="O109" s="250"/>
      <c r="P109" s="250"/>
    </row>
    <row r="110" spans="2:16">
      <c r="B110" s="46"/>
      <c r="C110" s="46"/>
      <c r="D110" s="46"/>
      <c r="E110" s="46"/>
      <c r="F110" s="240"/>
      <c r="G110" s="240"/>
      <c r="H110" s="240"/>
      <c r="I110" s="242"/>
      <c r="J110" s="242"/>
      <c r="K110" s="242"/>
      <c r="L110" s="242"/>
      <c r="M110" s="242"/>
      <c r="N110" s="242"/>
      <c r="O110" s="250"/>
      <c r="P110" s="250"/>
    </row>
    <row r="111" spans="2:16">
      <c r="B111" s="46"/>
      <c r="C111" s="46"/>
      <c r="D111" s="46"/>
      <c r="E111" s="46"/>
      <c r="F111" s="240"/>
      <c r="G111" s="240"/>
      <c r="H111" s="240"/>
      <c r="I111" s="242"/>
      <c r="J111" s="242"/>
      <c r="K111" s="242"/>
      <c r="L111" s="242"/>
      <c r="M111" s="242"/>
      <c r="N111" s="242"/>
      <c r="O111" s="250"/>
      <c r="P111" s="250"/>
    </row>
    <row r="112" spans="2:16">
      <c r="B112" s="46"/>
      <c r="C112" s="46"/>
      <c r="D112" s="46"/>
      <c r="E112" s="46"/>
      <c r="F112" s="240"/>
      <c r="G112" s="240"/>
      <c r="H112" s="240"/>
      <c r="I112" s="242"/>
      <c r="J112" s="242"/>
      <c r="K112" s="242"/>
      <c r="L112" s="242"/>
      <c r="M112" s="242"/>
      <c r="N112" s="242"/>
      <c r="O112" s="250"/>
      <c r="P112" s="250"/>
    </row>
    <row r="113" spans="2:16">
      <c r="B113" s="46"/>
      <c r="C113" s="46"/>
      <c r="D113" s="46"/>
      <c r="E113" s="46"/>
      <c r="F113" s="240"/>
      <c r="G113" s="240"/>
      <c r="H113" s="240"/>
      <c r="I113" s="242"/>
      <c r="J113" s="242"/>
      <c r="K113" s="242"/>
      <c r="L113" s="242"/>
      <c r="M113" s="242"/>
      <c r="N113" s="242"/>
      <c r="O113" s="250"/>
      <c r="P113" s="250"/>
    </row>
    <row r="114" spans="2:16">
      <c r="B114" s="46"/>
      <c r="C114" s="46"/>
      <c r="D114" s="46"/>
      <c r="E114" s="46"/>
      <c r="F114" s="240"/>
      <c r="G114" s="240"/>
      <c r="H114" s="240"/>
      <c r="I114" s="242"/>
      <c r="J114" s="242"/>
      <c r="K114" s="242"/>
      <c r="L114" s="242"/>
      <c r="M114" s="242"/>
      <c r="N114" s="242"/>
      <c r="O114" s="250"/>
      <c r="P114" s="250"/>
    </row>
    <row r="115" spans="2:16">
      <c r="B115" s="46"/>
      <c r="C115" s="46"/>
      <c r="D115" s="46"/>
      <c r="E115" s="46"/>
      <c r="F115" s="240"/>
      <c r="G115" s="240"/>
      <c r="H115" s="240"/>
      <c r="I115" s="242"/>
      <c r="J115" s="242"/>
      <c r="K115" s="242"/>
      <c r="L115" s="242"/>
      <c r="M115" s="242"/>
      <c r="N115" s="242"/>
      <c r="O115" s="250"/>
      <c r="P115" s="250"/>
    </row>
    <row r="116" spans="2:16">
      <c r="B116" s="46"/>
      <c r="C116" s="46"/>
      <c r="D116" s="46"/>
      <c r="E116" s="46"/>
      <c r="F116" s="240"/>
      <c r="G116" s="240"/>
      <c r="H116" s="240"/>
      <c r="I116" s="242"/>
      <c r="J116" s="242"/>
      <c r="K116" s="242"/>
      <c r="L116" s="242"/>
      <c r="M116" s="242"/>
      <c r="N116" s="242"/>
      <c r="O116" s="250"/>
      <c r="P116" s="250"/>
    </row>
    <row r="117" spans="2:16">
      <c r="B117" s="46"/>
      <c r="C117" s="46"/>
      <c r="D117" s="46"/>
      <c r="E117" s="46"/>
      <c r="F117" s="240"/>
      <c r="G117" s="240"/>
      <c r="H117" s="240"/>
      <c r="I117" s="242"/>
      <c r="J117" s="242"/>
      <c r="K117" s="242"/>
      <c r="L117" s="242"/>
      <c r="M117" s="242"/>
      <c r="N117" s="242"/>
      <c r="O117" s="250"/>
      <c r="P117" s="250"/>
    </row>
    <row r="118" spans="2:16">
      <c r="B118" s="46"/>
      <c r="C118" s="46"/>
      <c r="D118" s="46"/>
      <c r="E118" s="46"/>
      <c r="F118" s="240"/>
      <c r="G118" s="240"/>
      <c r="H118" s="240"/>
      <c r="I118" s="242"/>
      <c r="J118" s="242"/>
      <c r="K118" s="242"/>
      <c r="L118" s="242"/>
      <c r="M118" s="242"/>
      <c r="N118" s="242"/>
      <c r="O118" s="250"/>
      <c r="P118" s="250"/>
    </row>
    <row r="119" spans="2:16">
      <c r="B119" s="46"/>
      <c r="C119" s="46"/>
      <c r="D119" s="46"/>
      <c r="E119" s="46"/>
      <c r="F119" s="240"/>
      <c r="G119" s="240"/>
      <c r="H119" s="240"/>
      <c r="I119" s="242"/>
      <c r="J119" s="242"/>
      <c r="K119" s="242"/>
      <c r="L119" s="242"/>
      <c r="M119" s="242"/>
      <c r="N119" s="242"/>
      <c r="O119" s="250"/>
      <c r="P119" s="250"/>
    </row>
    <row r="120" spans="2:16">
      <c r="B120" s="46"/>
      <c r="C120" s="46"/>
      <c r="D120" s="46"/>
      <c r="E120" s="46"/>
      <c r="F120" s="240"/>
      <c r="G120" s="240"/>
      <c r="H120" s="240"/>
      <c r="I120" s="242"/>
      <c r="J120" s="242"/>
      <c r="K120" s="242"/>
      <c r="L120" s="242"/>
      <c r="M120" s="242"/>
      <c r="N120" s="242"/>
      <c r="O120" s="250"/>
      <c r="P120" s="250"/>
    </row>
    <row r="121" spans="2:16">
      <c r="B121" s="46"/>
      <c r="C121" s="46"/>
      <c r="D121" s="46"/>
      <c r="E121" s="46"/>
      <c r="F121" s="240"/>
      <c r="G121" s="240"/>
      <c r="H121" s="240"/>
      <c r="I121" s="242"/>
      <c r="J121" s="242"/>
      <c r="K121" s="242"/>
      <c r="L121" s="242"/>
      <c r="M121" s="242"/>
      <c r="N121" s="242"/>
      <c r="O121" s="250"/>
      <c r="P121" s="250"/>
    </row>
    <row r="122" spans="2:16">
      <c r="B122" s="46"/>
      <c r="C122" s="46"/>
      <c r="D122" s="46"/>
      <c r="E122" s="46"/>
      <c r="F122" s="240"/>
      <c r="G122" s="240"/>
      <c r="H122" s="240"/>
      <c r="I122" s="242"/>
      <c r="J122" s="242"/>
      <c r="K122" s="242"/>
      <c r="L122" s="242"/>
      <c r="M122" s="242"/>
      <c r="N122" s="242"/>
      <c r="O122" s="250"/>
      <c r="P122" s="250"/>
    </row>
    <row r="123" spans="2:16">
      <c r="B123" s="46"/>
      <c r="C123" s="46"/>
      <c r="D123" s="46"/>
      <c r="E123" s="46"/>
      <c r="F123" s="240"/>
      <c r="G123" s="240"/>
      <c r="H123" s="240"/>
      <c r="I123" s="242"/>
      <c r="J123" s="242"/>
      <c r="K123" s="242"/>
      <c r="L123" s="242"/>
      <c r="M123" s="242"/>
      <c r="N123" s="242"/>
      <c r="O123" s="250"/>
      <c r="P123" s="250"/>
    </row>
    <row r="124" spans="2:16">
      <c r="B124" s="46"/>
      <c r="C124" s="46"/>
      <c r="D124" s="46"/>
      <c r="E124" s="46"/>
      <c r="F124" s="240"/>
      <c r="G124" s="240"/>
      <c r="H124" s="240"/>
      <c r="I124" s="242"/>
      <c r="J124" s="242"/>
      <c r="K124" s="242"/>
      <c r="L124" s="242"/>
      <c r="M124" s="242"/>
      <c r="N124" s="242"/>
      <c r="O124" s="250"/>
      <c r="P124" s="250"/>
    </row>
    <row r="125" spans="2:16">
      <c r="B125" s="46"/>
      <c r="C125" s="46"/>
      <c r="D125" s="46"/>
      <c r="E125" s="46"/>
      <c r="F125" s="240"/>
      <c r="G125" s="240"/>
      <c r="H125" s="240"/>
      <c r="I125" s="242"/>
      <c r="J125" s="242"/>
      <c r="K125" s="242"/>
      <c r="L125" s="242"/>
      <c r="M125" s="242"/>
      <c r="N125" s="242"/>
      <c r="O125" s="250"/>
      <c r="P125" s="250"/>
    </row>
    <row r="126" spans="2:16">
      <c r="B126" s="46"/>
      <c r="C126" s="46"/>
      <c r="D126" s="46"/>
      <c r="E126" s="46"/>
      <c r="F126" s="240"/>
      <c r="G126" s="240"/>
      <c r="H126" s="240"/>
      <c r="I126" s="242"/>
      <c r="J126" s="242"/>
      <c r="K126" s="242"/>
      <c r="L126" s="242"/>
      <c r="M126" s="242"/>
      <c r="N126" s="242"/>
      <c r="O126" s="250"/>
      <c r="P126" s="250"/>
    </row>
    <row r="127" spans="2:16">
      <c r="B127" s="46"/>
      <c r="C127" s="46"/>
      <c r="D127" s="46"/>
      <c r="E127" s="46"/>
      <c r="F127" s="240"/>
      <c r="G127" s="240"/>
      <c r="H127" s="240"/>
      <c r="I127" s="242"/>
      <c r="J127" s="242"/>
      <c r="K127" s="242"/>
      <c r="L127" s="242"/>
      <c r="M127" s="242"/>
      <c r="N127" s="242"/>
      <c r="O127" s="250"/>
      <c r="P127" s="250"/>
    </row>
    <row r="128" spans="2:16">
      <c r="B128" s="46"/>
      <c r="C128" s="46"/>
      <c r="D128" s="46"/>
      <c r="E128" s="46"/>
      <c r="F128" s="240"/>
      <c r="G128" s="240"/>
      <c r="H128" s="240"/>
      <c r="I128" s="242"/>
      <c r="J128" s="242"/>
      <c r="K128" s="242"/>
      <c r="L128" s="242"/>
      <c r="M128" s="242"/>
      <c r="N128" s="242"/>
      <c r="O128" s="250"/>
      <c r="P128" s="250"/>
    </row>
    <row r="129" spans="2:16">
      <c r="B129" s="46"/>
      <c r="C129" s="46"/>
      <c r="D129" s="46"/>
      <c r="E129" s="46"/>
      <c r="F129" s="240"/>
      <c r="G129" s="240"/>
      <c r="H129" s="240"/>
      <c r="I129" s="242"/>
      <c r="J129" s="242"/>
      <c r="K129" s="242"/>
      <c r="L129" s="242"/>
      <c r="M129" s="242"/>
      <c r="N129" s="242"/>
      <c r="O129" s="250"/>
      <c r="P129" s="250"/>
    </row>
    <row r="130" spans="2:16">
      <c r="B130" s="46"/>
      <c r="C130" s="46"/>
      <c r="D130" s="46"/>
      <c r="E130" s="46"/>
      <c r="F130" s="240"/>
      <c r="G130" s="240"/>
      <c r="H130" s="240"/>
      <c r="I130" s="242"/>
      <c r="J130" s="242"/>
      <c r="K130" s="242"/>
      <c r="L130" s="242"/>
      <c r="M130" s="242"/>
      <c r="N130" s="242"/>
      <c r="O130" s="250"/>
      <c r="P130" s="250"/>
    </row>
    <row r="131" spans="2:16">
      <c r="B131" s="46"/>
      <c r="C131" s="46"/>
      <c r="D131" s="46"/>
      <c r="E131" s="46"/>
      <c r="F131" s="240"/>
      <c r="G131" s="240"/>
      <c r="H131" s="240"/>
      <c r="I131" s="242"/>
      <c r="J131" s="242"/>
      <c r="K131" s="242"/>
      <c r="L131" s="242"/>
      <c r="M131" s="242"/>
      <c r="N131" s="242"/>
      <c r="O131" s="250"/>
      <c r="P131" s="250"/>
    </row>
    <row r="132" spans="2:16">
      <c r="B132" s="46"/>
      <c r="C132" s="46"/>
      <c r="D132" s="46"/>
      <c r="E132" s="46"/>
      <c r="F132" s="240"/>
      <c r="G132" s="240"/>
      <c r="H132" s="240"/>
      <c r="I132" s="242"/>
      <c r="J132" s="242"/>
      <c r="K132" s="242"/>
      <c r="L132" s="242"/>
      <c r="M132" s="242"/>
      <c r="N132" s="242"/>
      <c r="O132" s="250"/>
      <c r="P132" s="250"/>
    </row>
    <row r="133" spans="2:16">
      <c r="B133" s="46"/>
      <c r="C133" s="46"/>
      <c r="D133" s="46"/>
      <c r="E133" s="46"/>
      <c r="F133" s="240"/>
      <c r="G133" s="240"/>
      <c r="H133" s="240"/>
      <c r="I133" s="242"/>
      <c r="J133" s="242"/>
      <c r="K133" s="242"/>
      <c r="L133" s="242"/>
      <c r="M133" s="242"/>
      <c r="N133" s="242"/>
      <c r="O133" s="250"/>
      <c r="P133" s="250"/>
    </row>
    <row r="134" spans="2:16">
      <c r="B134" s="46"/>
      <c r="C134" s="46"/>
      <c r="D134" s="46"/>
      <c r="E134" s="46"/>
      <c r="F134" s="240"/>
      <c r="G134" s="240"/>
      <c r="H134" s="240"/>
      <c r="I134" s="242"/>
      <c r="J134" s="242"/>
      <c r="K134" s="242"/>
      <c r="L134" s="242"/>
      <c r="M134" s="242"/>
      <c r="N134" s="242"/>
      <c r="O134" s="250"/>
      <c r="P134" s="250"/>
    </row>
    <row r="135" spans="2:16">
      <c r="B135" s="46"/>
      <c r="C135" s="46"/>
      <c r="D135" s="46"/>
      <c r="E135" s="46"/>
      <c r="F135" s="240"/>
      <c r="G135" s="240"/>
      <c r="H135" s="240"/>
      <c r="I135" s="242"/>
      <c r="J135" s="242"/>
      <c r="K135" s="242"/>
      <c r="L135" s="242"/>
      <c r="M135" s="242"/>
      <c r="N135" s="242"/>
      <c r="O135" s="250"/>
      <c r="P135" s="250"/>
    </row>
    <row r="136" spans="2:16">
      <c r="B136" s="46"/>
      <c r="C136" s="46"/>
      <c r="D136" s="46"/>
      <c r="E136" s="46"/>
      <c r="F136" s="240"/>
      <c r="G136" s="240"/>
      <c r="H136" s="240"/>
      <c r="I136" s="242"/>
      <c r="J136" s="242"/>
      <c r="K136" s="242"/>
      <c r="L136" s="242"/>
      <c r="M136" s="242"/>
      <c r="N136" s="242"/>
      <c r="O136" s="250"/>
      <c r="P136" s="250"/>
    </row>
    <row r="137" spans="2:16">
      <c r="B137" s="46"/>
      <c r="C137" s="46"/>
      <c r="D137" s="46"/>
      <c r="E137" s="46"/>
      <c r="F137" s="240"/>
      <c r="G137" s="240"/>
      <c r="H137" s="240"/>
      <c r="I137" s="242"/>
      <c r="J137" s="242"/>
      <c r="K137" s="242"/>
      <c r="L137" s="242"/>
      <c r="M137" s="242"/>
      <c r="N137" s="242"/>
      <c r="O137" s="250"/>
      <c r="P137" s="250"/>
    </row>
    <row r="138" spans="2:16">
      <c r="B138" s="46"/>
      <c r="C138" s="46"/>
      <c r="D138" s="46"/>
      <c r="E138" s="46"/>
      <c r="F138" s="240"/>
      <c r="G138" s="240"/>
      <c r="H138" s="240"/>
      <c r="I138" s="242"/>
      <c r="J138" s="242"/>
      <c r="K138" s="242"/>
      <c r="L138" s="242"/>
      <c r="M138" s="242"/>
      <c r="N138" s="242"/>
      <c r="O138" s="250"/>
      <c r="P138" s="250"/>
    </row>
    <row r="139" spans="2:16">
      <c r="B139" s="46"/>
      <c r="C139" s="46"/>
      <c r="D139" s="46"/>
      <c r="E139" s="46"/>
      <c r="F139" s="240"/>
      <c r="G139" s="240"/>
      <c r="H139" s="240"/>
      <c r="I139" s="242"/>
      <c r="J139" s="242"/>
      <c r="K139" s="242"/>
      <c r="L139" s="242"/>
      <c r="M139" s="242"/>
      <c r="N139" s="242"/>
      <c r="O139" s="250"/>
      <c r="P139" s="250"/>
    </row>
    <row r="140" spans="2:16">
      <c r="B140" s="46"/>
      <c r="C140" s="46"/>
      <c r="D140" s="46"/>
      <c r="E140" s="46"/>
      <c r="F140" s="240"/>
      <c r="G140" s="240"/>
      <c r="H140" s="240"/>
      <c r="I140" s="242"/>
      <c r="J140" s="242"/>
      <c r="K140" s="242"/>
      <c r="L140" s="242"/>
      <c r="M140" s="242"/>
      <c r="N140" s="242"/>
      <c r="O140" s="250"/>
      <c r="P140" s="250"/>
    </row>
    <row r="141" spans="2:16">
      <c r="B141" s="46"/>
      <c r="C141" s="46"/>
      <c r="D141" s="46"/>
      <c r="E141" s="46"/>
      <c r="F141" s="240"/>
      <c r="G141" s="240"/>
      <c r="H141" s="240"/>
      <c r="I141" s="242"/>
      <c r="J141" s="242"/>
      <c r="K141" s="242"/>
      <c r="L141" s="242"/>
      <c r="M141" s="242"/>
      <c r="N141" s="242"/>
      <c r="O141" s="250"/>
      <c r="P141" s="250"/>
    </row>
    <row r="142" spans="2:16">
      <c r="B142" s="46"/>
      <c r="C142" s="46"/>
      <c r="D142" s="46"/>
      <c r="E142" s="46"/>
      <c r="F142" s="240"/>
      <c r="G142" s="240"/>
      <c r="H142" s="240"/>
      <c r="I142" s="242"/>
      <c r="J142" s="242"/>
      <c r="K142" s="242"/>
      <c r="L142" s="242"/>
      <c r="M142" s="242"/>
      <c r="N142" s="242"/>
      <c r="O142" s="250"/>
      <c r="P142" s="250"/>
    </row>
    <row r="143" spans="2:16">
      <c r="B143" s="46"/>
      <c r="C143" s="46"/>
      <c r="D143" s="46"/>
      <c r="E143" s="46"/>
      <c r="F143" s="240"/>
      <c r="G143" s="240"/>
      <c r="H143" s="240"/>
      <c r="I143" s="242"/>
      <c r="J143" s="242"/>
      <c r="K143" s="242"/>
      <c r="L143" s="242"/>
      <c r="M143" s="242"/>
      <c r="N143" s="242"/>
      <c r="O143" s="250"/>
      <c r="P143" s="250"/>
    </row>
    <row r="144" spans="2:16">
      <c r="B144" s="46"/>
      <c r="C144" s="46"/>
      <c r="D144" s="46"/>
      <c r="E144" s="46"/>
      <c r="F144" s="240"/>
      <c r="G144" s="240"/>
      <c r="H144" s="240"/>
      <c r="I144" s="242"/>
      <c r="J144" s="242"/>
      <c r="K144" s="242"/>
      <c r="L144" s="242"/>
      <c r="M144" s="242"/>
      <c r="N144" s="242"/>
      <c r="O144" s="250"/>
      <c r="P144" s="250"/>
    </row>
    <row r="145" spans="2:16">
      <c r="B145" s="46"/>
      <c r="C145" s="46"/>
      <c r="D145" s="46"/>
      <c r="E145" s="46"/>
      <c r="F145" s="240"/>
      <c r="G145" s="240"/>
      <c r="H145" s="240"/>
      <c r="I145" s="242"/>
      <c r="J145" s="242"/>
      <c r="K145" s="242"/>
      <c r="L145" s="242"/>
      <c r="M145" s="242"/>
      <c r="N145" s="242"/>
      <c r="O145" s="250"/>
      <c r="P145" s="250"/>
    </row>
    <row r="146" spans="2:16">
      <c r="B146" s="46"/>
      <c r="C146" s="46"/>
      <c r="D146" s="46"/>
      <c r="E146" s="46"/>
      <c r="F146" s="240"/>
      <c r="G146" s="240"/>
      <c r="H146" s="240"/>
      <c r="I146" s="242"/>
      <c r="J146" s="242"/>
      <c r="K146" s="242"/>
      <c r="L146" s="242"/>
      <c r="M146" s="242"/>
      <c r="N146" s="242"/>
      <c r="O146" s="250"/>
      <c r="P146" s="250"/>
    </row>
    <row r="147" spans="2:16">
      <c r="B147" s="46"/>
      <c r="C147" s="46"/>
      <c r="D147" s="46"/>
      <c r="E147" s="46"/>
      <c r="F147" s="240"/>
      <c r="G147" s="240"/>
      <c r="H147" s="240"/>
      <c r="I147" s="242"/>
      <c r="J147" s="242"/>
      <c r="K147" s="242"/>
      <c r="L147" s="242"/>
      <c r="M147" s="242"/>
      <c r="N147" s="242"/>
      <c r="O147" s="250"/>
      <c r="P147" s="250"/>
    </row>
    <row r="148" spans="2:16">
      <c r="B148" s="46"/>
      <c r="C148" s="46"/>
      <c r="D148" s="46"/>
      <c r="E148" s="46"/>
      <c r="F148" s="240"/>
      <c r="G148" s="240"/>
      <c r="H148" s="240"/>
      <c r="I148" s="242"/>
      <c r="J148" s="242"/>
      <c r="K148" s="242"/>
      <c r="L148" s="242"/>
      <c r="M148" s="242"/>
      <c r="N148" s="242"/>
      <c r="O148" s="250"/>
      <c r="P148" s="250"/>
    </row>
    <row r="149" spans="2:16">
      <c r="B149" s="46"/>
      <c r="C149" s="46"/>
      <c r="D149" s="46"/>
      <c r="E149" s="46"/>
      <c r="F149" s="240"/>
      <c r="G149" s="240"/>
      <c r="H149" s="240"/>
      <c r="I149" s="242"/>
      <c r="J149" s="242"/>
      <c r="K149" s="242"/>
      <c r="L149" s="242"/>
      <c r="M149" s="242"/>
      <c r="N149" s="242"/>
      <c r="O149" s="250"/>
      <c r="P149" s="250"/>
    </row>
    <row r="150" spans="2:16">
      <c r="B150" s="46"/>
      <c r="C150" s="46"/>
      <c r="D150" s="46"/>
      <c r="E150" s="46"/>
      <c r="F150" s="240"/>
      <c r="G150" s="240"/>
      <c r="H150" s="240"/>
      <c r="I150" s="242"/>
      <c r="J150" s="242"/>
      <c r="K150" s="242"/>
      <c r="L150" s="242"/>
      <c r="M150" s="242"/>
      <c r="N150" s="242"/>
      <c r="O150" s="250"/>
      <c r="P150" s="250"/>
    </row>
    <row r="151" spans="2:16">
      <c r="B151" s="46"/>
      <c r="C151" s="46"/>
      <c r="D151" s="46"/>
      <c r="E151" s="46"/>
      <c r="F151" s="240"/>
      <c r="G151" s="240"/>
      <c r="H151" s="240"/>
      <c r="I151" s="242"/>
      <c r="J151" s="242"/>
      <c r="K151" s="242"/>
      <c r="L151" s="242"/>
      <c r="M151" s="242"/>
      <c r="N151" s="242"/>
      <c r="O151" s="250"/>
      <c r="P151" s="250"/>
    </row>
    <row r="152" spans="2:16">
      <c r="B152" s="46"/>
      <c r="C152" s="46"/>
      <c r="D152" s="46"/>
      <c r="E152" s="46"/>
      <c r="F152" s="240"/>
      <c r="G152" s="240"/>
      <c r="H152" s="240"/>
      <c r="I152" s="242"/>
      <c r="J152" s="242"/>
      <c r="K152" s="242"/>
      <c r="L152" s="242"/>
      <c r="M152" s="242"/>
      <c r="N152" s="242"/>
      <c r="O152" s="250"/>
      <c r="P152" s="250"/>
    </row>
    <row r="153" spans="2:16">
      <c r="B153" s="46"/>
      <c r="C153" s="46"/>
      <c r="D153" s="46"/>
      <c r="E153" s="46"/>
      <c r="F153" s="240"/>
      <c r="G153" s="240"/>
      <c r="H153" s="240"/>
      <c r="I153" s="242"/>
      <c r="J153" s="242"/>
      <c r="K153" s="242"/>
      <c r="L153" s="242"/>
      <c r="M153" s="242"/>
      <c r="N153" s="242"/>
      <c r="O153" s="250"/>
      <c r="P153" s="250"/>
    </row>
    <row r="154" spans="2:16">
      <c r="B154" s="46"/>
      <c r="C154" s="46"/>
      <c r="D154" s="46"/>
      <c r="E154" s="46"/>
      <c r="F154" s="240"/>
      <c r="G154" s="240"/>
      <c r="H154" s="240"/>
      <c r="I154" s="242"/>
      <c r="J154" s="242"/>
      <c r="K154" s="242"/>
      <c r="L154" s="242"/>
      <c r="M154" s="242"/>
      <c r="N154" s="242"/>
      <c r="O154" s="250"/>
      <c r="P154" s="250"/>
    </row>
    <row r="155" spans="2:16">
      <c r="B155" s="46"/>
      <c r="C155" s="46"/>
      <c r="D155" s="46"/>
      <c r="E155" s="46"/>
      <c r="F155" s="240"/>
      <c r="G155" s="240"/>
      <c r="H155" s="240"/>
      <c r="I155" s="242"/>
      <c r="J155" s="242"/>
      <c r="K155" s="242"/>
      <c r="L155" s="242"/>
      <c r="M155" s="242"/>
      <c r="N155" s="242"/>
      <c r="O155" s="250"/>
      <c r="P155" s="250"/>
    </row>
    <row r="156" spans="2:16">
      <c r="B156" s="46"/>
      <c r="C156" s="46"/>
      <c r="D156" s="46"/>
      <c r="E156" s="46"/>
      <c r="F156" s="240"/>
      <c r="G156" s="240"/>
      <c r="H156" s="240"/>
      <c r="I156" s="242"/>
      <c r="J156" s="242"/>
      <c r="K156" s="242"/>
      <c r="L156" s="242"/>
      <c r="M156" s="242"/>
      <c r="N156" s="242"/>
      <c r="O156" s="250"/>
      <c r="P156" s="250"/>
    </row>
    <row r="157" spans="2:16">
      <c r="B157" s="46"/>
      <c r="C157" s="46"/>
      <c r="D157" s="46"/>
      <c r="E157" s="46"/>
      <c r="F157" s="240"/>
      <c r="G157" s="240"/>
      <c r="H157" s="240"/>
      <c r="I157" s="242"/>
      <c r="J157" s="242"/>
      <c r="K157" s="242"/>
      <c r="L157" s="242"/>
      <c r="M157" s="242"/>
      <c r="N157" s="242"/>
      <c r="O157" s="250"/>
      <c r="P157" s="250"/>
    </row>
    <row r="158" spans="2:16">
      <c r="B158" s="46"/>
      <c r="C158" s="46"/>
      <c r="D158" s="46"/>
      <c r="E158" s="46"/>
      <c r="F158" s="240"/>
      <c r="G158" s="240"/>
      <c r="H158" s="240"/>
      <c r="I158" s="242"/>
      <c r="J158" s="242"/>
      <c r="K158" s="242"/>
      <c r="L158" s="242"/>
      <c r="M158" s="242"/>
      <c r="N158" s="242"/>
      <c r="O158" s="250"/>
      <c r="P158" s="250"/>
    </row>
    <row r="159" spans="2:16">
      <c r="B159" s="46"/>
      <c r="C159" s="46"/>
      <c r="D159" s="46"/>
      <c r="E159" s="46"/>
      <c r="F159" s="240"/>
      <c r="G159" s="240"/>
      <c r="H159" s="240"/>
      <c r="I159" s="242"/>
      <c r="J159" s="242"/>
      <c r="K159" s="242"/>
      <c r="L159" s="242"/>
      <c r="M159" s="242"/>
      <c r="N159" s="242"/>
      <c r="O159" s="250"/>
      <c r="P159" s="250"/>
    </row>
    <row r="160" spans="2:16">
      <c r="B160" s="46"/>
      <c r="C160" s="46"/>
      <c r="D160" s="46"/>
      <c r="E160" s="46"/>
      <c r="F160" s="240"/>
      <c r="G160" s="240"/>
      <c r="H160" s="240"/>
      <c r="I160" s="242"/>
      <c r="J160" s="242"/>
      <c r="K160" s="242"/>
      <c r="L160" s="242"/>
      <c r="M160" s="242"/>
      <c r="N160" s="242"/>
      <c r="O160" s="250"/>
      <c r="P160" s="250"/>
    </row>
    <row r="161" spans="2:16">
      <c r="B161" s="46"/>
      <c r="C161" s="46"/>
      <c r="D161" s="46"/>
      <c r="E161" s="46"/>
      <c r="F161" s="240"/>
      <c r="G161" s="240"/>
      <c r="H161" s="240"/>
      <c r="I161" s="242"/>
      <c r="J161" s="242"/>
      <c r="K161" s="242"/>
      <c r="L161" s="242"/>
      <c r="M161" s="242"/>
      <c r="N161" s="242"/>
      <c r="O161" s="250"/>
      <c r="P161" s="250"/>
    </row>
    <row r="162" spans="2:16">
      <c r="B162" s="46"/>
      <c r="C162" s="46"/>
      <c r="D162" s="46"/>
      <c r="E162" s="46"/>
      <c r="F162" s="240"/>
      <c r="G162" s="240"/>
      <c r="H162" s="240"/>
      <c r="I162" s="242"/>
      <c r="J162" s="242"/>
      <c r="K162" s="242"/>
      <c r="L162" s="242"/>
      <c r="M162" s="242"/>
      <c r="N162" s="242"/>
      <c r="O162" s="250"/>
      <c r="P162" s="250"/>
    </row>
    <row r="163" spans="2:16">
      <c r="B163" s="46"/>
      <c r="C163" s="46"/>
      <c r="D163" s="46"/>
      <c r="E163" s="46"/>
      <c r="F163" s="240"/>
      <c r="G163" s="240"/>
      <c r="H163" s="240"/>
      <c r="I163" s="242"/>
      <c r="J163" s="242"/>
      <c r="K163" s="242"/>
      <c r="L163" s="242"/>
      <c r="M163" s="242"/>
      <c r="N163" s="242"/>
      <c r="O163" s="250"/>
      <c r="P163" s="250"/>
    </row>
    <row r="164" spans="2:16">
      <c r="B164" s="46"/>
      <c r="C164" s="46"/>
      <c r="D164" s="46"/>
      <c r="E164" s="46"/>
      <c r="F164" s="240"/>
      <c r="G164" s="240"/>
      <c r="H164" s="240"/>
      <c r="I164" s="242"/>
      <c r="J164" s="242"/>
      <c r="K164" s="242"/>
      <c r="L164" s="242"/>
      <c r="M164" s="242"/>
      <c r="N164" s="242"/>
      <c r="O164" s="250"/>
      <c r="P164" s="250"/>
    </row>
    <row r="165" spans="2:16">
      <c r="B165" s="46"/>
      <c r="C165" s="46"/>
      <c r="D165" s="46"/>
      <c r="E165" s="46"/>
      <c r="F165" s="240"/>
      <c r="G165" s="240"/>
      <c r="H165" s="240"/>
      <c r="I165" s="242"/>
      <c r="J165" s="242"/>
      <c r="K165" s="242"/>
      <c r="L165" s="242"/>
      <c r="M165" s="242"/>
      <c r="N165" s="242"/>
      <c r="O165" s="250"/>
      <c r="P165" s="250"/>
    </row>
    <row r="166" spans="2:16">
      <c r="B166" s="46"/>
      <c r="C166" s="46"/>
      <c r="D166" s="46"/>
      <c r="E166" s="46"/>
      <c r="F166" s="240"/>
      <c r="G166" s="240"/>
      <c r="H166" s="240"/>
      <c r="I166" s="242"/>
      <c r="J166" s="242"/>
      <c r="K166" s="242"/>
      <c r="L166" s="242"/>
      <c r="M166" s="242"/>
      <c r="N166" s="242"/>
      <c r="O166" s="250"/>
      <c r="P166" s="250"/>
    </row>
    <row r="167" spans="2:16">
      <c r="B167" s="46"/>
      <c r="C167" s="46"/>
      <c r="D167" s="46"/>
      <c r="E167" s="46"/>
      <c r="F167" s="240"/>
      <c r="G167" s="240"/>
      <c r="H167" s="240"/>
      <c r="I167" s="242"/>
      <c r="J167" s="242"/>
      <c r="K167" s="242"/>
      <c r="L167" s="242"/>
      <c r="M167" s="242"/>
      <c r="N167" s="242"/>
      <c r="O167" s="250"/>
      <c r="P167" s="250"/>
    </row>
    <row r="168" spans="2:16">
      <c r="B168" s="46"/>
      <c r="C168" s="46"/>
      <c r="D168" s="46"/>
      <c r="E168" s="46"/>
      <c r="F168" s="240"/>
      <c r="G168" s="240"/>
      <c r="H168" s="240"/>
      <c r="I168" s="242"/>
      <c r="J168" s="242"/>
      <c r="K168" s="242"/>
      <c r="L168" s="242"/>
      <c r="M168" s="242"/>
      <c r="N168" s="242"/>
      <c r="O168" s="250"/>
      <c r="P168" s="250"/>
    </row>
    <row r="169" spans="2:16">
      <c r="B169" s="46"/>
      <c r="C169" s="46"/>
      <c r="D169" s="46"/>
      <c r="E169" s="46"/>
      <c r="F169" s="240"/>
      <c r="G169" s="240"/>
      <c r="H169" s="240"/>
      <c r="I169" s="242"/>
      <c r="J169" s="242"/>
      <c r="K169" s="242"/>
      <c r="L169" s="242"/>
      <c r="M169" s="242"/>
      <c r="N169" s="242"/>
      <c r="O169" s="250"/>
      <c r="P169" s="250"/>
    </row>
    <row r="170" spans="2:16">
      <c r="B170" s="46"/>
      <c r="C170" s="46"/>
      <c r="D170" s="46"/>
      <c r="E170" s="46"/>
      <c r="F170" s="240"/>
      <c r="G170" s="240"/>
      <c r="H170" s="240"/>
      <c r="I170" s="242"/>
      <c r="J170" s="242"/>
      <c r="K170" s="242"/>
      <c r="L170" s="242"/>
      <c r="M170" s="242"/>
      <c r="N170" s="242"/>
      <c r="O170" s="250"/>
      <c r="P170" s="250"/>
    </row>
    <row r="171" spans="2:16">
      <c r="B171" s="46"/>
      <c r="C171" s="46"/>
      <c r="D171" s="46"/>
      <c r="E171" s="46"/>
      <c r="F171" s="240"/>
      <c r="G171" s="240"/>
      <c r="H171" s="240"/>
      <c r="I171" s="242"/>
      <c r="J171" s="242"/>
      <c r="K171" s="242"/>
      <c r="L171" s="242"/>
      <c r="M171" s="242"/>
      <c r="N171" s="242"/>
      <c r="O171" s="250"/>
      <c r="P171" s="250"/>
    </row>
    <row r="172" spans="2:16">
      <c r="B172" s="46"/>
      <c r="C172" s="46"/>
      <c r="D172" s="46"/>
      <c r="E172" s="46"/>
      <c r="F172" s="240"/>
      <c r="G172" s="240"/>
      <c r="H172" s="240"/>
      <c r="I172" s="242"/>
      <c r="J172" s="242"/>
      <c r="K172" s="242"/>
      <c r="L172" s="242"/>
      <c r="M172" s="242"/>
      <c r="N172" s="242"/>
      <c r="O172" s="250"/>
      <c r="P172" s="250"/>
    </row>
    <row r="173" spans="2:16">
      <c r="B173" s="46"/>
      <c r="C173" s="46"/>
      <c r="D173" s="46"/>
      <c r="E173" s="46"/>
      <c r="F173" s="240"/>
      <c r="G173" s="240"/>
      <c r="H173" s="240"/>
      <c r="I173" s="242"/>
      <c r="J173" s="242"/>
      <c r="K173" s="242"/>
      <c r="L173" s="242"/>
      <c r="M173" s="242"/>
      <c r="N173" s="242"/>
      <c r="O173" s="250"/>
      <c r="P173" s="250"/>
    </row>
    <row r="174" spans="2:16">
      <c r="B174" s="46"/>
      <c r="C174" s="46"/>
      <c r="D174" s="46"/>
      <c r="E174" s="46"/>
      <c r="F174" s="240"/>
      <c r="G174" s="240"/>
      <c r="H174" s="240"/>
      <c r="I174" s="242"/>
      <c r="J174" s="242"/>
      <c r="K174" s="242"/>
      <c r="L174" s="242"/>
      <c r="M174" s="242"/>
      <c r="N174" s="242"/>
      <c r="O174" s="250"/>
      <c r="P174" s="250"/>
    </row>
    <row r="175" spans="2:16">
      <c r="B175" s="46"/>
      <c r="C175" s="46"/>
      <c r="D175" s="46"/>
      <c r="E175" s="46"/>
      <c r="F175" s="240"/>
      <c r="G175" s="240"/>
      <c r="H175" s="240"/>
      <c r="I175" s="242"/>
      <c r="J175" s="242"/>
      <c r="K175" s="242"/>
      <c r="L175" s="242"/>
      <c r="M175" s="242"/>
      <c r="N175" s="242"/>
      <c r="O175" s="250"/>
      <c r="P175" s="250"/>
    </row>
    <row r="176" spans="2:16">
      <c r="B176" s="46"/>
      <c r="C176" s="46"/>
      <c r="D176" s="46"/>
      <c r="E176" s="46"/>
      <c r="F176" s="240"/>
      <c r="G176" s="240"/>
      <c r="H176" s="240"/>
      <c r="I176" s="242"/>
      <c r="J176" s="242"/>
      <c r="K176" s="242"/>
      <c r="L176" s="242"/>
      <c r="M176" s="242"/>
      <c r="N176" s="242"/>
      <c r="O176" s="250"/>
      <c r="P176" s="250"/>
    </row>
    <row r="177" spans="2:16">
      <c r="B177" s="46"/>
      <c r="C177" s="46"/>
      <c r="D177" s="46"/>
      <c r="E177" s="46"/>
      <c r="F177" s="240"/>
      <c r="G177" s="240"/>
      <c r="H177" s="240"/>
      <c r="I177" s="242"/>
      <c r="J177" s="242"/>
      <c r="K177" s="242"/>
      <c r="L177" s="242"/>
      <c r="M177" s="242"/>
      <c r="N177" s="242"/>
      <c r="O177" s="250"/>
      <c r="P177" s="250"/>
    </row>
    <row r="178" spans="2:16">
      <c r="B178" s="46"/>
      <c r="C178" s="46"/>
      <c r="D178" s="46"/>
      <c r="E178" s="46"/>
      <c r="F178" s="240"/>
      <c r="G178" s="240"/>
      <c r="H178" s="240"/>
      <c r="I178" s="242"/>
      <c r="J178" s="242"/>
      <c r="K178" s="242"/>
      <c r="L178" s="242"/>
      <c r="M178" s="242"/>
      <c r="N178" s="242"/>
      <c r="O178" s="250"/>
      <c r="P178" s="250"/>
    </row>
    <row r="179" spans="2:16">
      <c r="B179" s="46"/>
      <c r="C179" s="46"/>
      <c r="D179" s="46"/>
      <c r="E179" s="46"/>
      <c r="F179" s="240"/>
      <c r="G179" s="240"/>
      <c r="H179" s="240"/>
      <c r="I179" s="242"/>
      <c r="J179" s="242"/>
      <c r="K179" s="242"/>
      <c r="L179" s="242"/>
      <c r="M179" s="242"/>
      <c r="N179" s="242"/>
      <c r="O179" s="250"/>
      <c r="P179" s="250"/>
    </row>
    <row r="180" spans="2:16">
      <c r="B180" s="46"/>
      <c r="C180" s="46"/>
      <c r="D180" s="46"/>
      <c r="E180" s="46"/>
      <c r="F180" s="240"/>
      <c r="G180" s="240"/>
      <c r="H180" s="240"/>
      <c r="I180" s="242"/>
      <c r="J180" s="242"/>
      <c r="K180" s="242"/>
      <c r="L180" s="242"/>
      <c r="M180" s="242"/>
      <c r="N180" s="242"/>
      <c r="O180" s="250"/>
      <c r="P180" s="250"/>
    </row>
    <row r="181" spans="2:16">
      <c r="B181" s="46"/>
      <c r="C181" s="46"/>
      <c r="D181" s="46"/>
      <c r="E181" s="46"/>
      <c r="F181" s="240"/>
      <c r="G181" s="240"/>
      <c r="H181" s="240"/>
      <c r="I181" s="242"/>
      <c r="J181" s="242"/>
      <c r="K181" s="242"/>
      <c r="L181" s="242"/>
      <c r="M181" s="242"/>
      <c r="N181" s="242"/>
      <c r="O181" s="250"/>
      <c r="P181" s="250"/>
    </row>
    <row r="182" spans="2:16">
      <c r="B182" s="46"/>
      <c r="C182" s="46"/>
      <c r="D182" s="46"/>
      <c r="E182" s="46"/>
      <c r="F182" s="240"/>
      <c r="G182" s="240"/>
      <c r="H182" s="240"/>
      <c r="I182" s="242"/>
      <c r="J182" s="242"/>
      <c r="K182" s="242"/>
      <c r="L182" s="242"/>
      <c r="M182" s="242"/>
      <c r="N182" s="242"/>
      <c r="O182" s="250"/>
      <c r="P182" s="250"/>
    </row>
    <row r="183" spans="2:16">
      <c r="B183" s="46"/>
      <c r="C183" s="46"/>
      <c r="D183" s="46"/>
      <c r="E183" s="46"/>
      <c r="F183" s="240"/>
      <c r="G183" s="240"/>
      <c r="H183" s="240"/>
      <c r="I183" s="242"/>
      <c r="J183" s="242"/>
      <c r="K183" s="242"/>
      <c r="L183" s="242"/>
      <c r="M183" s="242"/>
      <c r="N183" s="242"/>
      <c r="O183" s="250"/>
      <c r="P183" s="250"/>
    </row>
    <row r="184" spans="2:16">
      <c r="B184" s="46"/>
      <c r="C184" s="46"/>
      <c r="D184" s="46"/>
      <c r="E184" s="46"/>
      <c r="F184" s="240"/>
      <c r="G184" s="240"/>
      <c r="H184" s="240"/>
      <c r="I184" s="242"/>
      <c r="J184" s="242"/>
      <c r="K184" s="242"/>
      <c r="L184" s="242"/>
      <c r="M184" s="242"/>
      <c r="N184" s="242"/>
      <c r="O184" s="250"/>
      <c r="P184" s="250"/>
    </row>
    <row r="185" spans="2:16">
      <c r="B185" s="46"/>
      <c r="C185" s="46"/>
      <c r="D185" s="46"/>
      <c r="E185" s="46"/>
      <c r="F185" s="240"/>
      <c r="G185" s="240"/>
      <c r="H185" s="240"/>
      <c r="I185" s="242"/>
      <c r="J185" s="242"/>
      <c r="K185" s="242"/>
      <c r="L185" s="242"/>
      <c r="M185" s="242"/>
      <c r="N185" s="242"/>
      <c r="O185" s="250"/>
      <c r="P185" s="250"/>
    </row>
    <row r="186" spans="2:16">
      <c r="B186" s="46"/>
      <c r="C186" s="46"/>
      <c r="D186" s="46"/>
      <c r="E186" s="46"/>
      <c r="F186" s="240"/>
      <c r="G186" s="240"/>
      <c r="H186" s="240"/>
      <c r="I186" s="242"/>
      <c r="J186" s="242"/>
      <c r="K186" s="242"/>
      <c r="L186" s="242"/>
      <c r="M186" s="242"/>
      <c r="N186" s="242"/>
      <c r="O186" s="250"/>
      <c r="P186" s="250"/>
    </row>
    <row r="187" spans="2:16">
      <c r="B187" s="46"/>
      <c r="C187" s="46"/>
      <c r="D187" s="46"/>
      <c r="E187" s="46"/>
      <c r="F187" s="240"/>
      <c r="G187" s="240"/>
      <c r="H187" s="240"/>
      <c r="I187" s="242"/>
      <c r="J187" s="242"/>
      <c r="K187" s="242"/>
      <c r="L187" s="242"/>
      <c r="M187" s="242"/>
      <c r="N187" s="242"/>
      <c r="O187" s="250"/>
      <c r="P187" s="250"/>
    </row>
    <row r="188" spans="2:16">
      <c r="B188" s="46"/>
      <c r="C188" s="46"/>
      <c r="D188" s="46"/>
      <c r="E188" s="46"/>
      <c r="F188" s="240"/>
      <c r="G188" s="240"/>
      <c r="H188" s="240"/>
      <c r="I188" s="242"/>
      <c r="J188" s="242"/>
      <c r="K188" s="242"/>
      <c r="L188" s="242"/>
      <c r="M188" s="242"/>
      <c r="N188" s="242"/>
      <c r="O188" s="250"/>
      <c r="P188" s="250"/>
    </row>
    <row r="189" spans="2:16">
      <c r="B189" s="46"/>
      <c r="C189" s="46"/>
      <c r="D189" s="46"/>
      <c r="E189" s="46"/>
      <c r="F189" s="240"/>
      <c r="G189" s="240"/>
      <c r="H189" s="240"/>
      <c r="I189" s="242"/>
      <c r="J189" s="242"/>
      <c r="K189" s="242"/>
      <c r="L189" s="242"/>
      <c r="M189" s="242"/>
      <c r="N189" s="242"/>
      <c r="O189" s="250"/>
      <c r="P189" s="250"/>
    </row>
    <row r="190" spans="2:16">
      <c r="B190" s="46"/>
      <c r="C190" s="46"/>
      <c r="D190" s="46"/>
      <c r="E190" s="46"/>
      <c r="F190" s="240"/>
      <c r="G190" s="240"/>
      <c r="H190" s="240"/>
      <c r="I190" s="242"/>
      <c r="J190" s="242"/>
      <c r="K190" s="242"/>
      <c r="L190" s="242"/>
      <c r="M190" s="242"/>
      <c r="N190" s="242"/>
      <c r="O190" s="250"/>
      <c r="P190" s="250"/>
    </row>
    <row r="191" spans="2:16">
      <c r="B191" s="46"/>
      <c r="C191" s="46"/>
      <c r="D191" s="46"/>
      <c r="E191" s="46"/>
      <c r="F191" s="240"/>
      <c r="G191" s="240"/>
      <c r="H191" s="240"/>
      <c r="I191" s="242"/>
      <c r="J191" s="242"/>
      <c r="K191" s="242"/>
      <c r="L191" s="242"/>
      <c r="M191" s="242"/>
      <c r="N191" s="242"/>
      <c r="O191" s="250"/>
      <c r="P191" s="250"/>
    </row>
    <row r="192" spans="2:16">
      <c r="B192" s="46"/>
      <c r="C192" s="46"/>
      <c r="D192" s="46"/>
      <c r="E192" s="46"/>
      <c r="F192" s="240"/>
      <c r="G192" s="240"/>
      <c r="H192" s="240"/>
      <c r="I192" s="242"/>
      <c r="J192" s="242"/>
      <c r="K192" s="242"/>
      <c r="L192" s="242"/>
      <c r="M192" s="242"/>
      <c r="N192" s="242"/>
      <c r="O192" s="250"/>
      <c r="P192" s="250"/>
    </row>
    <row r="193" spans="2:16">
      <c r="B193" s="46"/>
      <c r="C193" s="46"/>
      <c r="D193" s="46"/>
      <c r="E193" s="46"/>
      <c r="F193" s="240"/>
      <c r="G193" s="240"/>
      <c r="H193" s="240"/>
      <c r="I193" s="242"/>
      <c r="J193" s="242"/>
      <c r="K193" s="242"/>
      <c r="L193" s="242"/>
      <c r="M193" s="242"/>
      <c r="N193" s="242"/>
      <c r="O193" s="250"/>
      <c r="P193" s="250"/>
    </row>
    <row r="194" spans="2:16">
      <c r="B194" s="46"/>
      <c r="C194" s="46"/>
      <c r="D194" s="46"/>
      <c r="E194" s="46"/>
      <c r="F194" s="240"/>
      <c r="G194" s="240"/>
      <c r="H194" s="240"/>
      <c r="I194" s="242"/>
      <c r="J194" s="242"/>
      <c r="K194" s="242"/>
      <c r="L194" s="242"/>
      <c r="M194" s="242"/>
      <c r="N194" s="242"/>
      <c r="O194" s="250"/>
      <c r="P194" s="250"/>
    </row>
    <row r="195" spans="2:16">
      <c r="B195" s="46"/>
      <c r="C195" s="46"/>
      <c r="D195" s="46"/>
      <c r="E195" s="46"/>
      <c r="F195" s="240"/>
      <c r="G195" s="240"/>
      <c r="H195" s="240"/>
      <c r="I195" s="242"/>
      <c r="J195" s="242"/>
      <c r="K195" s="242"/>
      <c r="L195" s="242"/>
      <c r="M195" s="242"/>
      <c r="N195" s="242"/>
      <c r="O195" s="250"/>
      <c r="P195" s="250"/>
    </row>
    <row r="196" spans="2:16">
      <c r="B196" s="46"/>
      <c r="C196" s="46"/>
      <c r="D196" s="46"/>
      <c r="E196" s="46"/>
      <c r="F196" s="240"/>
      <c r="G196" s="240"/>
      <c r="H196" s="240"/>
      <c r="I196" s="242"/>
      <c r="J196" s="242"/>
      <c r="K196" s="242"/>
      <c r="L196" s="242"/>
      <c r="M196" s="242"/>
      <c r="N196" s="242"/>
      <c r="O196" s="250"/>
      <c r="P196" s="250"/>
    </row>
    <row r="197" spans="2:16">
      <c r="B197" s="46"/>
      <c r="C197" s="46"/>
      <c r="D197" s="46"/>
      <c r="E197" s="46"/>
      <c r="F197" s="240"/>
      <c r="G197" s="240"/>
      <c r="H197" s="240"/>
      <c r="I197" s="242"/>
      <c r="J197" s="242"/>
      <c r="K197" s="242"/>
      <c r="L197" s="242"/>
      <c r="M197" s="242"/>
      <c r="N197" s="242"/>
      <c r="O197" s="250"/>
      <c r="P197" s="250"/>
    </row>
    <row r="198" spans="2:16">
      <c r="B198" s="46"/>
      <c r="C198" s="46"/>
      <c r="D198" s="46"/>
      <c r="E198" s="46"/>
      <c r="F198" s="240"/>
      <c r="G198" s="240"/>
      <c r="H198" s="240"/>
      <c r="I198" s="242"/>
      <c r="J198" s="242"/>
      <c r="K198" s="242"/>
      <c r="L198" s="242"/>
      <c r="M198" s="242"/>
      <c r="N198" s="242"/>
      <c r="O198" s="250"/>
      <c r="P198" s="250"/>
    </row>
    <row r="199" spans="2:16">
      <c r="B199" s="46"/>
      <c r="C199" s="46"/>
      <c r="D199" s="46"/>
      <c r="E199" s="46"/>
      <c r="F199" s="240"/>
      <c r="G199" s="240"/>
      <c r="H199" s="240"/>
      <c r="I199" s="242"/>
      <c r="J199" s="242"/>
      <c r="K199" s="242"/>
      <c r="L199" s="242"/>
      <c r="M199" s="242"/>
      <c r="N199" s="242"/>
      <c r="O199" s="250"/>
      <c r="P199" s="250"/>
    </row>
    <row r="200" spans="2:16">
      <c r="B200" s="46"/>
      <c r="C200" s="46"/>
      <c r="D200" s="46"/>
      <c r="E200" s="46"/>
      <c r="F200" s="240"/>
      <c r="G200" s="240"/>
      <c r="H200" s="240"/>
      <c r="I200" s="242"/>
      <c r="J200" s="242"/>
      <c r="K200" s="242"/>
      <c r="L200" s="242"/>
      <c r="M200" s="242"/>
      <c r="N200" s="242"/>
      <c r="O200" s="250"/>
      <c r="P200" s="250"/>
    </row>
    <row r="201" spans="2:16">
      <c r="B201" s="46"/>
      <c r="C201" s="46"/>
      <c r="D201" s="46"/>
      <c r="E201" s="46"/>
      <c r="F201" s="240"/>
      <c r="G201" s="240"/>
      <c r="H201" s="240"/>
      <c r="I201" s="242"/>
      <c r="J201" s="242"/>
      <c r="K201" s="242"/>
      <c r="L201" s="242"/>
      <c r="M201" s="242"/>
      <c r="N201" s="242"/>
      <c r="O201" s="250"/>
      <c r="P201" s="250"/>
    </row>
    <row r="202" spans="2:16">
      <c r="B202" s="46"/>
      <c r="C202" s="46"/>
      <c r="D202" s="46"/>
      <c r="E202" s="46"/>
      <c r="F202" s="240"/>
      <c r="G202" s="240"/>
      <c r="H202" s="240"/>
      <c r="I202" s="242"/>
      <c r="J202" s="242"/>
      <c r="K202" s="242"/>
      <c r="L202" s="242"/>
      <c r="M202" s="242"/>
      <c r="N202" s="242"/>
      <c r="O202" s="250"/>
      <c r="P202" s="250"/>
    </row>
    <row r="203" spans="2:16">
      <c r="B203" s="46"/>
      <c r="C203" s="46"/>
      <c r="D203" s="46"/>
      <c r="E203" s="46"/>
      <c r="F203" s="240"/>
      <c r="G203" s="240"/>
      <c r="H203" s="240"/>
      <c r="I203" s="242"/>
      <c r="J203" s="242"/>
      <c r="K203" s="242"/>
      <c r="L203" s="242"/>
      <c r="M203" s="242"/>
      <c r="N203" s="242"/>
      <c r="O203" s="250"/>
      <c r="P203" s="250"/>
    </row>
    <row r="204" spans="2:16">
      <c r="B204" s="46"/>
      <c r="C204" s="46"/>
      <c r="D204" s="46"/>
      <c r="E204" s="46"/>
      <c r="F204" s="240"/>
      <c r="G204" s="240"/>
      <c r="H204" s="240"/>
      <c r="I204" s="242"/>
      <c r="J204" s="242"/>
      <c r="K204" s="242"/>
      <c r="L204" s="242"/>
      <c r="M204" s="242"/>
      <c r="N204" s="242"/>
      <c r="O204" s="250"/>
      <c r="P204" s="250"/>
    </row>
    <row r="205" spans="2:16">
      <c r="B205" s="46"/>
      <c r="C205" s="46"/>
      <c r="D205" s="46"/>
      <c r="E205" s="46"/>
      <c r="F205" s="240"/>
      <c r="G205" s="240"/>
      <c r="H205" s="240"/>
      <c r="I205" s="242"/>
      <c r="J205" s="242"/>
      <c r="K205" s="242"/>
      <c r="L205" s="242"/>
      <c r="M205" s="242"/>
      <c r="N205" s="242"/>
      <c r="O205" s="250"/>
      <c r="P205" s="250"/>
    </row>
    <row r="206" spans="2:16">
      <c r="B206" s="46"/>
      <c r="C206" s="46"/>
      <c r="D206" s="46"/>
      <c r="E206" s="46"/>
      <c r="F206" s="240"/>
      <c r="G206" s="240"/>
      <c r="H206" s="240"/>
      <c r="I206" s="242"/>
      <c r="J206" s="242"/>
      <c r="K206" s="242"/>
      <c r="L206" s="242"/>
      <c r="M206" s="242"/>
      <c r="N206" s="242"/>
      <c r="O206" s="250"/>
      <c r="P206" s="250"/>
    </row>
    <row r="207" spans="2:16">
      <c r="B207" s="46"/>
      <c r="C207" s="46"/>
      <c r="D207" s="46"/>
      <c r="E207" s="46"/>
      <c r="F207" s="240"/>
      <c r="G207" s="240"/>
      <c r="H207" s="240"/>
      <c r="I207" s="242"/>
      <c r="J207" s="242"/>
      <c r="K207" s="242"/>
      <c r="L207" s="242"/>
      <c r="M207" s="242"/>
      <c r="N207" s="242"/>
      <c r="O207" s="250"/>
      <c r="P207" s="250"/>
    </row>
    <row r="208" spans="2:16">
      <c r="B208" s="46"/>
      <c r="C208" s="46"/>
      <c r="D208" s="46"/>
      <c r="E208" s="46"/>
      <c r="F208" s="240"/>
      <c r="G208" s="240"/>
      <c r="H208" s="240"/>
      <c r="I208" s="242"/>
      <c r="J208" s="242"/>
      <c r="K208" s="242"/>
      <c r="L208" s="242"/>
      <c r="M208" s="242"/>
      <c r="N208" s="242"/>
      <c r="O208" s="250"/>
      <c r="P208" s="250"/>
    </row>
    <row r="209" spans="2:16">
      <c r="B209" s="46"/>
      <c r="C209" s="46"/>
      <c r="D209" s="46"/>
      <c r="E209" s="46"/>
      <c r="F209" s="240"/>
      <c r="G209" s="240"/>
      <c r="H209" s="240"/>
      <c r="I209" s="242"/>
      <c r="J209" s="242"/>
      <c r="K209" s="242"/>
      <c r="L209" s="242"/>
      <c r="M209" s="242"/>
      <c r="N209" s="242"/>
      <c r="O209" s="250"/>
      <c r="P209" s="250"/>
    </row>
    <row r="210" spans="2:16">
      <c r="B210" s="46"/>
      <c r="C210" s="46"/>
      <c r="D210" s="46"/>
      <c r="E210" s="46"/>
      <c r="F210" s="240"/>
      <c r="G210" s="240"/>
      <c r="H210" s="240"/>
      <c r="I210" s="242"/>
      <c r="J210" s="242"/>
      <c r="K210" s="242"/>
      <c r="L210" s="242"/>
      <c r="M210" s="242"/>
      <c r="N210" s="242"/>
      <c r="O210" s="250"/>
      <c r="P210" s="250"/>
    </row>
    <row r="211" spans="2:16">
      <c r="B211" s="46"/>
      <c r="C211" s="46"/>
      <c r="D211" s="46"/>
      <c r="E211" s="46"/>
      <c r="F211" s="240"/>
      <c r="G211" s="240"/>
      <c r="H211" s="240"/>
      <c r="I211" s="242"/>
      <c r="J211" s="242"/>
      <c r="K211" s="242"/>
      <c r="L211" s="242"/>
      <c r="M211" s="242"/>
      <c r="N211" s="242"/>
      <c r="O211" s="250"/>
      <c r="P211" s="250"/>
    </row>
    <row r="212" spans="2:16">
      <c r="B212" s="46"/>
      <c r="C212" s="46"/>
      <c r="D212" s="46"/>
      <c r="E212" s="46"/>
      <c r="F212" s="240"/>
      <c r="G212" s="240"/>
      <c r="H212" s="240"/>
      <c r="I212" s="242"/>
      <c r="J212" s="242"/>
      <c r="K212" s="242"/>
      <c r="L212" s="242"/>
      <c r="M212" s="242"/>
      <c r="N212" s="242"/>
      <c r="O212" s="250"/>
      <c r="P212" s="250"/>
    </row>
    <row r="213" spans="2:16">
      <c r="B213" s="46"/>
      <c r="C213" s="46"/>
      <c r="D213" s="46"/>
      <c r="E213" s="46"/>
      <c r="F213" s="240"/>
      <c r="G213" s="240"/>
      <c r="H213" s="240"/>
      <c r="I213" s="242"/>
      <c r="J213" s="242"/>
      <c r="K213" s="242"/>
      <c r="L213" s="242"/>
      <c r="M213" s="242"/>
      <c r="N213" s="242"/>
      <c r="O213" s="250"/>
      <c r="P213" s="250"/>
    </row>
    <row r="214" spans="2:16">
      <c r="B214" s="46"/>
      <c r="C214" s="46"/>
      <c r="D214" s="46"/>
      <c r="E214" s="46"/>
      <c r="F214" s="240"/>
      <c r="G214" s="240"/>
      <c r="H214" s="240"/>
      <c r="I214" s="242"/>
      <c r="J214" s="242"/>
      <c r="K214" s="242"/>
      <c r="L214" s="242"/>
      <c r="M214" s="242"/>
      <c r="N214" s="242"/>
      <c r="O214" s="250"/>
      <c r="P214" s="250"/>
    </row>
    <row r="215" spans="2:16">
      <c r="B215" s="46"/>
      <c r="C215" s="46"/>
      <c r="D215" s="46"/>
      <c r="E215" s="46"/>
      <c r="F215" s="240"/>
      <c r="G215" s="240"/>
      <c r="H215" s="240"/>
      <c r="I215" s="242"/>
      <c r="J215" s="242"/>
      <c r="K215" s="242"/>
      <c r="L215" s="242"/>
      <c r="M215" s="242"/>
      <c r="N215" s="242"/>
      <c r="O215" s="250"/>
      <c r="P215" s="250"/>
    </row>
    <row r="216" spans="2:16">
      <c r="B216" s="46"/>
      <c r="C216" s="46"/>
      <c r="D216" s="46"/>
      <c r="E216" s="46"/>
      <c r="F216" s="240"/>
      <c r="G216" s="240"/>
      <c r="H216" s="240"/>
      <c r="I216" s="242"/>
      <c r="J216" s="242"/>
      <c r="K216" s="242"/>
      <c r="L216" s="242"/>
      <c r="M216" s="242"/>
      <c r="N216" s="242"/>
      <c r="O216" s="250"/>
      <c r="P216" s="250"/>
    </row>
    <row r="217" spans="2:16">
      <c r="B217" s="46"/>
      <c r="C217" s="46"/>
      <c r="D217" s="46"/>
      <c r="E217" s="46"/>
      <c r="F217" s="240"/>
      <c r="G217" s="240"/>
      <c r="H217" s="240"/>
      <c r="I217" s="242"/>
      <c r="J217" s="242"/>
      <c r="K217" s="242"/>
      <c r="L217" s="242"/>
      <c r="M217" s="242"/>
      <c r="N217" s="242"/>
      <c r="O217" s="250"/>
      <c r="P217" s="250"/>
    </row>
    <row r="218" spans="2:16">
      <c r="B218" s="46"/>
      <c r="C218" s="46"/>
      <c r="D218" s="46"/>
      <c r="E218" s="46"/>
      <c r="F218" s="240"/>
      <c r="G218" s="240"/>
      <c r="H218" s="240"/>
      <c r="I218" s="242"/>
      <c r="J218" s="242"/>
      <c r="K218" s="242"/>
      <c r="L218" s="242"/>
      <c r="M218" s="242"/>
      <c r="N218" s="242"/>
      <c r="O218" s="250"/>
      <c r="P218" s="250"/>
    </row>
    <row r="219" spans="2:16">
      <c r="B219" s="46"/>
      <c r="C219" s="46"/>
      <c r="D219" s="46"/>
      <c r="E219" s="46"/>
      <c r="F219" s="240"/>
      <c r="G219" s="240"/>
      <c r="H219" s="240"/>
      <c r="I219" s="242"/>
      <c r="J219" s="242"/>
      <c r="K219" s="242"/>
      <c r="L219" s="242"/>
      <c r="M219" s="242"/>
      <c r="N219" s="242"/>
      <c r="O219" s="250"/>
      <c r="P219" s="250"/>
    </row>
    <row r="220" spans="2:16">
      <c r="B220" s="46"/>
      <c r="C220" s="46"/>
      <c r="D220" s="46"/>
      <c r="E220" s="46"/>
      <c r="F220" s="240"/>
      <c r="G220" s="240"/>
      <c r="H220" s="240"/>
      <c r="I220" s="242"/>
      <c r="J220" s="242"/>
      <c r="K220" s="242"/>
      <c r="L220" s="242"/>
      <c r="M220" s="242"/>
      <c r="N220" s="242"/>
      <c r="O220" s="250"/>
      <c r="P220" s="250"/>
    </row>
    <row r="221" spans="2:16">
      <c r="B221" s="46"/>
      <c r="C221" s="46"/>
      <c r="D221" s="46"/>
      <c r="E221" s="46"/>
      <c r="F221" s="240"/>
      <c r="G221" s="240"/>
      <c r="H221" s="240"/>
      <c r="I221" s="242"/>
      <c r="J221" s="242"/>
      <c r="K221" s="242"/>
      <c r="L221" s="242"/>
      <c r="M221" s="242"/>
      <c r="N221" s="242"/>
      <c r="O221" s="250"/>
      <c r="P221" s="250"/>
    </row>
    <row r="222" spans="2:16">
      <c r="B222" s="46"/>
      <c r="C222" s="46"/>
      <c r="D222" s="46"/>
      <c r="E222" s="46"/>
      <c r="F222" s="240"/>
      <c r="G222" s="240"/>
      <c r="H222" s="240"/>
      <c r="I222" s="242"/>
      <c r="J222" s="242"/>
      <c r="K222" s="242"/>
      <c r="L222" s="242"/>
      <c r="M222" s="242"/>
      <c r="N222" s="242"/>
      <c r="O222" s="250"/>
      <c r="P222" s="250"/>
    </row>
    <row r="223" spans="2:16">
      <c r="B223" s="46"/>
      <c r="C223" s="46"/>
      <c r="D223" s="46"/>
      <c r="E223" s="46"/>
      <c r="F223" s="240"/>
      <c r="G223" s="240"/>
      <c r="H223" s="240"/>
      <c r="I223" s="242"/>
      <c r="J223" s="242"/>
      <c r="K223" s="242"/>
      <c r="L223" s="242"/>
      <c r="M223" s="242"/>
      <c r="N223" s="242"/>
      <c r="O223" s="250"/>
      <c r="P223" s="250"/>
    </row>
    <row r="224" spans="2:16">
      <c r="B224" s="46"/>
      <c r="C224" s="46"/>
      <c r="D224" s="46"/>
      <c r="E224" s="46"/>
      <c r="F224" s="240"/>
      <c r="G224" s="240"/>
      <c r="H224" s="240"/>
      <c r="I224" s="242"/>
      <c r="J224" s="242"/>
      <c r="K224" s="242"/>
      <c r="L224" s="242"/>
      <c r="M224" s="242"/>
      <c r="N224" s="242"/>
      <c r="O224" s="250"/>
      <c r="P224" s="250"/>
    </row>
    <row r="225" spans="2:16">
      <c r="B225" s="46"/>
      <c r="C225" s="46"/>
      <c r="D225" s="46"/>
      <c r="E225" s="46"/>
      <c r="F225" s="240"/>
      <c r="G225" s="240"/>
      <c r="H225" s="240"/>
      <c r="I225" s="242"/>
      <c r="J225" s="242"/>
      <c r="K225" s="242"/>
      <c r="L225" s="242"/>
      <c r="M225" s="242"/>
      <c r="N225" s="242"/>
      <c r="O225" s="250"/>
      <c r="P225" s="250"/>
    </row>
    <row r="226" spans="2:16">
      <c r="B226" s="46"/>
      <c r="C226" s="46"/>
      <c r="D226" s="46"/>
      <c r="E226" s="46"/>
      <c r="F226" s="240"/>
      <c r="G226" s="240"/>
      <c r="H226" s="240"/>
      <c r="I226" s="242"/>
      <c r="J226" s="242"/>
      <c r="K226" s="242"/>
      <c r="L226" s="242"/>
      <c r="M226" s="242"/>
      <c r="N226" s="242"/>
      <c r="O226" s="250"/>
      <c r="P226" s="250"/>
    </row>
    <row r="227" spans="2:16">
      <c r="B227" s="46"/>
      <c r="C227" s="46"/>
      <c r="D227" s="46"/>
      <c r="E227" s="46"/>
      <c r="F227" s="240"/>
      <c r="G227" s="240"/>
      <c r="H227" s="240"/>
      <c r="I227" s="242"/>
      <c r="J227" s="242"/>
      <c r="K227" s="242"/>
      <c r="L227" s="242"/>
      <c r="M227" s="242"/>
      <c r="N227" s="242"/>
      <c r="O227" s="250"/>
      <c r="P227" s="250"/>
    </row>
    <row r="228" spans="2:16">
      <c r="B228" s="46"/>
      <c r="C228" s="46"/>
      <c r="D228" s="46"/>
      <c r="E228" s="46"/>
      <c r="F228" s="240"/>
      <c r="G228" s="240"/>
      <c r="H228" s="240"/>
      <c r="I228" s="242"/>
      <c r="J228" s="242"/>
      <c r="K228" s="242"/>
      <c r="L228" s="242"/>
      <c r="M228" s="242"/>
      <c r="N228" s="242"/>
      <c r="O228" s="250"/>
      <c r="P228" s="250"/>
    </row>
    <row r="229" spans="2:16">
      <c r="B229" s="46"/>
      <c r="C229" s="46"/>
      <c r="D229" s="46"/>
      <c r="E229" s="46"/>
      <c r="F229" s="240"/>
      <c r="G229" s="240"/>
      <c r="H229" s="240"/>
      <c r="I229" s="242"/>
      <c r="J229" s="242"/>
      <c r="K229" s="242"/>
      <c r="L229" s="242"/>
      <c r="M229" s="242"/>
      <c r="N229" s="242"/>
      <c r="O229" s="250"/>
      <c r="P229" s="250"/>
    </row>
    <row r="230" spans="2:16">
      <c r="B230" s="46"/>
      <c r="C230" s="46"/>
      <c r="D230" s="46"/>
      <c r="E230" s="46"/>
      <c r="F230" s="240"/>
      <c r="G230" s="240"/>
      <c r="H230" s="240"/>
      <c r="I230" s="242"/>
      <c r="J230" s="242"/>
      <c r="K230" s="242"/>
      <c r="L230" s="242"/>
      <c r="M230" s="242"/>
      <c r="N230" s="242"/>
      <c r="O230" s="250"/>
      <c r="P230" s="250"/>
    </row>
    <row r="231" spans="2:16">
      <c r="B231" s="46"/>
      <c r="C231" s="46"/>
      <c r="D231" s="46"/>
      <c r="E231" s="46"/>
      <c r="F231" s="240"/>
      <c r="G231" s="240"/>
      <c r="H231" s="240"/>
      <c r="I231" s="242"/>
      <c r="J231" s="242"/>
      <c r="K231" s="242"/>
      <c r="L231" s="242"/>
      <c r="M231" s="242"/>
      <c r="N231" s="242"/>
      <c r="O231" s="250"/>
      <c r="P231" s="250"/>
    </row>
    <row r="232" spans="2:16">
      <c r="B232" s="46"/>
      <c r="C232" s="46"/>
      <c r="D232" s="46"/>
      <c r="E232" s="46"/>
      <c r="F232" s="240"/>
      <c r="G232" s="240"/>
      <c r="H232" s="240"/>
      <c r="I232" s="242"/>
      <c r="J232" s="242"/>
      <c r="K232" s="242"/>
      <c r="L232" s="242"/>
      <c r="M232" s="242"/>
      <c r="N232" s="242"/>
      <c r="O232" s="250"/>
      <c r="P232" s="250"/>
    </row>
    <row r="233" spans="2:16">
      <c r="B233" s="46"/>
      <c r="C233" s="46"/>
      <c r="D233" s="46"/>
      <c r="E233" s="46"/>
      <c r="F233" s="240"/>
      <c r="G233" s="240"/>
      <c r="H233" s="240"/>
      <c r="I233" s="242"/>
      <c r="J233" s="242"/>
      <c r="K233" s="242"/>
      <c r="L233" s="242"/>
      <c r="M233" s="242"/>
      <c r="N233" s="242"/>
      <c r="O233" s="250"/>
      <c r="P233" s="250"/>
    </row>
    <row r="234" spans="2:16">
      <c r="B234" s="46"/>
      <c r="C234" s="46"/>
      <c r="D234" s="46"/>
      <c r="E234" s="46"/>
      <c r="F234" s="240"/>
      <c r="G234" s="240"/>
      <c r="H234" s="240"/>
      <c r="I234" s="242"/>
      <c r="J234" s="242"/>
      <c r="K234" s="242"/>
      <c r="L234" s="242"/>
      <c r="M234" s="242"/>
      <c r="N234" s="242"/>
      <c r="O234" s="250"/>
      <c r="P234" s="250"/>
    </row>
    <row r="235" spans="2:16">
      <c r="B235" s="46"/>
      <c r="C235" s="46"/>
      <c r="D235" s="46"/>
      <c r="E235" s="46"/>
      <c r="F235" s="240"/>
      <c r="G235" s="240"/>
      <c r="H235" s="240"/>
      <c r="I235" s="242"/>
      <c r="J235" s="242"/>
      <c r="K235" s="242"/>
      <c r="L235" s="242"/>
      <c r="M235" s="242"/>
      <c r="N235" s="242"/>
      <c r="O235" s="250"/>
      <c r="P235" s="250"/>
    </row>
    <row r="236" spans="2:16">
      <c r="B236" s="46"/>
      <c r="C236" s="46"/>
      <c r="D236" s="46"/>
      <c r="E236" s="46"/>
      <c r="F236" s="240"/>
      <c r="G236" s="240"/>
      <c r="H236" s="240"/>
      <c r="I236" s="242"/>
      <c r="J236" s="242"/>
      <c r="K236" s="242"/>
      <c r="L236" s="242"/>
      <c r="M236" s="242"/>
      <c r="N236" s="242"/>
      <c r="O236" s="250"/>
      <c r="P236" s="250"/>
    </row>
    <row r="237" spans="2:16">
      <c r="B237" s="46"/>
      <c r="C237" s="46"/>
      <c r="D237" s="46"/>
      <c r="E237" s="46"/>
      <c r="F237" s="240"/>
      <c r="G237" s="240"/>
      <c r="H237" s="240"/>
      <c r="I237" s="242"/>
      <c r="J237" s="242"/>
      <c r="K237" s="242"/>
      <c r="L237" s="242"/>
      <c r="M237" s="242"/>
      <c r="N237" s="242"/>
      <c r="O237" s="250"/>
      <c r="P237" s="250"/>
    </row>
    <row r="238" spans="2:16">
      <c r="B238" s="46"/>
      <c r="C238" s="46"/>
      <c r="D238" s="46"/>
      <c r="E238" s="46"/>
      <c r="F238" s="240"/>
      <c r="G238" s="240"/>
      <c r="H238" s="240"/>
      <c r="I238" s="242"/>
      <c r="J238" s="242"/>
      <c r="K238" s="242"/>
      <c r="L238" s="242"/>
      <c r="M238" s="242"/>
      <c r="N238" s="242"/>
      <c r="O238" s="250"/>
      <c r="P238" s="250"/>
    </row>
    <row r="239" spans="2:16">
      <c r="B239" s="46"/>
      <c r="C239" s="46"/>
      <c r="D239" s="46"/>
      <c r="E239" s="46"/>
      <c r="F239" s="240"/>
      <c r="G239" s="240"/>
      <c r="H239" s="240"/>
      <c r="I239" s="242"/>
      <c r="J239" s="242"/>
      <c r="K239" s="242"/>
      <c r="L239" s="242"/>
      <c r="M239" s="242"/>
      <c r="N239" s="242"/>
      <c r="O239" s="250"/>
      <c r="P239" s="250"/>
    </row>
    <row r="240" spans="2:16">
      <c r="B240" s="46"/>
      <c r="C240" s="46"/>
      <c r="D240" s="46"/>
      <c r="E240" s="46"/>
      <c r="F240" s="240"/>
      <c r="G240" s="240"/>
      <c r="H240" s="240"/>
      <c r="I240" s="242"/>
      <c r="J240" s="242"/>
      <c r="K240" s="242"/>
      <c r="L240" s="242"/>
      <c r="M240" s="242"/>
      <c r="N240" s="242"/>
      <c r="O240" s="250"/>
      <c r="P240" s="250"/>
    </row>
    <row r="241" spans="2:16">
      <c r="B241" s="46"/>
      <c r="C241" s="46"/>
      <c r="D241" s="46"/>
      <c r="E241" s="46"/>
      <c r="F241" s="240"/>
      <c r="G241" s="240"/>
      <c r="H241" s="240"/>
      <c r="I241" s="242"/>
      <c r="J241" s="242"/>
      <c r="K241" s="242"/>
      <c r="L241" s="242"/>
      <c r="M241" s="242"/>
      <c r="N241" s="242"/>
      <c r="O241" s="250"/>
      <c r="P241" s="250"/>
    </row>
    <row r="242" spans="2:16">
      <c r="B242" s="46"/>
      <c r="C242" s="46"/>
      <c r="D242" s="46"/>
      <c r="E242" s="46"/>
      <c r="F242" s="240"/>
      <c r="G242" s="240"/>
      <c r="H242" s="240"/>
      <c r="I242" s="242"/>
      <c r="J242" s="242"/>
      <c r="K242" s="242"/>
      <c r="L242" s="242"/>
      <c r="M242" s="242"/>
      <c r="N242" s="242"/>
      <c r="O242" s="250"/>
      <c r="P242" s="250"/>
    </row>
    <row r="243" spans="2:16">
      <c r="B243" s="46"/>
      <c r="C243" s="46"/>
      <c r="D243" s="46"/>
      <c r="E243" s="46"/>
      <c r="F243" s="240"/>
      <c r="G243" s="240"/>
      <c r="H243" s="240"/>
      <c r="I243" s="242"/>
      <c r="J243" s="242"/>
      <c r="K243" s="242"/>
      <c r="L243" s="242"/>
      <c r="M243" s="242"/>
      <c r="N243" s="242"/>
      <c r="O243" s="250"/>
      <c r="P243" s="250"/>
    </row>
    <row r="244" spans="2:16">
      <c r="B244" s="46"/>
      <c r="C244" s="46"/>
      <c r="D244" s="46"/>
      <c r="E244" s="46"/>
      <c r="F244" s="240"/>
      <c r="G244" s="240"/>
      <c r="H244" s="240"/>
      <c r="I244" s="242"/>
      <c r="J244" s="242"/>
      <c r="K244" s="242"/>
      <c r="L244" s="242"/>
      <c r="M244" s="242"/>
      <c r="N244" s="242"/>
      <c r="O244" s="250"/>
      <c r="P244" s="250"/>
    </row>
    <row r="245" spans="2:16">
      <c r="B245" s="46"/>
      <c r="C245" s="46"/>
      <c r="D245" s="46"/>
      <c r="E245" s="46"/>
      <c r="F245" s="240"/>
      <c r="G245" s="240"/>
      <c r="H245" s="240"/>
      <c r="I245" s="242"/>
      <c r="J245" s="242"/>
      <c r="K245" s="242"/>
      <c r="L245" s="242"/>
      <c r="M245" s="242"/>
      <c r="N245" s="242"/>
      <c r="O245" s="250"/>
      <c r="P245" s="250"/>
    </row>
    <row r="246" spans="2:16">
      <c r="B246" s="46"/>
      <c r="C246" s="46"/>
      <c r="D246" s="46"/>
      <c r="E246" s="46"/>
      <c r="F246" s="240"/>
      <c r="G246" s="240"/>
      <c r="H246" s="240"/>
      <c r="I246" s="242"/>
      <c r="J246" s="242"/>
      <c r="K246" s="242"/>
      <c r="L246" s="242"/>
      <c r="M246" s="242"/>
      <c r="N246" s="242"/>
      <c r="O246" s="250"/>
      <c r="P246" s="250"/>
    </row>
    <row r="247" spans="2:16">
      <c r="B247" s="46"/>
      <c r="C247" s="46"/>
      <c r="D247" s="46"/>
      <c r="E247" s="46"/>
      <c r="F247" s="240"/>
      <c r="G247" s="240"/>
      <c r="H247" s="240"/>
      <c r="I247" s="242"/>
      <c r="J247" s="242"/>
      <c r="K247" s="242"/>
      <c r="L247" s="242"/>
      <c r="M247" s="242"/>
      <c r="N247" s="242"/>
      <c r="O247" s="250"/>
      <c r="P247" s="250"/>
    </row>
    <row r="248" spans="2:16">
      <c r="B248" s="46"/>
      <c r="C248" s="46"/>
      <c r="D248" s="46"/>
      <c r="E248" s="46"/>
      <c r="F248" s="240"/>
      <c r="G248" s="240"/>
      <c r="H248" s="240"/>
      <c r="I248" s="242"/>
      <c r="J248" s="242"/>
      <c r="K248" s="242"/>
      <c r="L248" s="242"/>
      <c r="M248" s="242"/>
      <c r="N248" s="242"/>
      <c r="O248" s="250"/>
      <c r="P248" s="250"/>
    </row>
    <row r="249" spans="2:16">
      <c r="B249" s="46"/>
      <c r="C249" s="46"/>
      <c r="D249" s="46"/>
      <c r="E249" s="46"/>
      <c r="F249" s="240"/>
      <c r="G249" s="240"/>
      <c r="H249" s="240"/>
      <c r="I249" s="242"/>
      <c r="J249" s="242"/>
      <c r="K249" s="242"/>
      <c r="L249" s="242"/>
      <c r="M249" s="242"/>
      <c r="N249" s="242"/>
      <c r="O249" s="250"/>
      <c r="P249" s="250"/>
    </row>
    <row r="250" spans="2:16">
      <c r="B250" s="46"/>
      <c r="C250" s="46"/>
      <c r="D250" s="46"/>
      <c r="E250" s="46"/>
      <c r="F250" s="240"/>
      <c r="G250" s="240"/>
      <c r="H250" s="240"/>
      <c r="I250" s="242"/>
      <c r="J250" s="242"/>
      <c r="K250" s="242"/>
      <c r="L250" s="242"/>
      <c r="M250" s="242"/>
      <c r="N250" s="242"/>
      <c r="O250" s="250"/>
      <c r="P250" s="250"/>
    </row>
    <row r="251" spans="2:16">
      <c r="B251" s="46"/>
      <c r="C251" s="46"/>
      <c r="D251" s="46"/>
      <c r="E251" s="46"/>
      <c r="F251" s="240"/>
      <c r="G251" s="240"/>
      <c r="H251" s="240"/>
      <c r="I251" s="242"/>
      <c r="J251" s="242"/>
      <c r="K251" s="242"/>
      <c r="L251" s="242"/>
      <c r="M251" s="242"/>
      <c r="N251" s="242"/>
      <c r="O251" s="250"/>
      <c r="P251" s="250"/>
    </row>
    <row r="252" spans="2:16">
      <c r="B252" s="46"/>
      <c r="C252" s="46"/>
      <c r="D252" s="46"/>
      <c r="E252" s="46"/>
      <c r="F252" s="240"/>
      <c r="G252" s="240"/>
      <c r="H252" s="240"/>
      <c r="I252" s="242"/>
      <c r="J252" s="242"/>
      <c r="K252" s="242"/>
      <c r="L252" s="242"/>
      <c r="M252" s="242"/>
      <c r="N252" s="242"/>
      <c r="O252" s="250"/>
      <c r="P252" s="250"/>
    </row>
    <row r="253" spans="2:16">
      <c r="B253" s="46"/>
      <c r="C253" s="46"/>
      <c r="D253" s="46"/>
      <c r="E253" s="46"/>
      <c r="F253" s="240"/>
      <c r="G253" s="240"/>
      <c r="H253" s="240"/>
      <c r="I253" s="242"/>
      <c r="J253" s="242"/>
      <c r="K253" s="242"/>
      <c r="L253" s="242"/>
      <c r="M253" s="242"/>
      <c r="N253" s="242"/>
      <c r="O253" s="250"/>
      <c r="P253" s="250"/>
    </row>
    <row r="254" spans="2:16">
      <c r="B254" s="46"/>
      <c r="C254" s="46"/>
      <c r="D254" s="46"/>
      <c r="E254" s="46"/>
      <c r="F254" s="240"/>
      <c r="G254" s="240"/>
      <c r="H254" s="240"/>
      <c r="I254" s="242"/>
      <c r="J254" s="242"/>
      <c r="K254" s="242"/>
      <c r="L254" s="242"/>
      <c r="M254" s="242"/>
      <c r="N254" s="242"/>
      <c r="O254" s="250"/>
      <c r="P254" s="250"/>
    </row>
    <row r="255" spans="2:16">
      <c r="B255" s="46"/>
      <c r="C255" s="46"/>
      <c r="D255" s="46"/>
      <c r="E255" s="46"/>
      <c r="F255" s="240"/>
      <c r="G255" s="240"/>
      <c r="H255" s="240"/>
      <c r="I255" s="242"/>
      <c r="J255" s="242"/>
      <c r="K255" s="242"/>
      <c r="L255" s="242"/>
      <c r="M255" s="242"/>
      <c r="N255" s="242"/>
      <c r="O255" s="250"/>
      <c r="P255" s="250"/>
    </row>
    <row r="256" spans="2:16">
      <c r="B256" s="46"/>
      <c r="C256" s="46"/>
      <c r="D256" s="46"/>
      <c r="E256" s="46"/>
      <c r="F256" s="240"/>
      <c r="G256" s="240"/>
      <c r="H256" s="240"/>
      <c r="I256" s="242"/>
      <c r="J256" s="242"/>
      <c r="K256" s="242"/>
      <c r="L256" s="242"/>
      <c r="M256" s="242"/>
      <c r="N256" s="242"/>
      <c r="O256" s="250"/>
      <c r="P256" s="250"/>
    </row>
    <row r="257" spans="2:16">
      <c r="B257" s="46"/>
      <c r="C257" s="46"/>
      <c r="D257" s="46"/>
      <c r="E257" s="46"/>
      <c r="F257" s="240"/>
      <c r="G257" s="240"/>
      <c r="H257" s="240"/>
      <c r="I257" s="242"/>
      <c r="J257" s="242"/>
      <c r="K257" s="242"/>
      <c r="L257" s="242"/>
      <c r="M257" s="242"/>
      <c r="N257" s="242"/>
      <c r="O257" s="250"/>
      <c r="P257" s="250"/>
    </row>
    <row r="258" spans="2:16">
      <c r="B258" s="46"/>
      <c r="C258" s="46"/>
      <c r="D258" s="46"/>
      <c r="E258" s="46"/>
      <c r="F258" s="240"/>
      <c r="G258" s="240"/>
      <c r="H258" s="240"/>
      <c r="I258" s="242"/>
      <c r="J258" s="242"/>
      <c r="K258" s="242"/>
      <c r="L258" s="242"/>
      <c r="M258" s="242"/>
      <c r="N258" s="242"/>
      <c r="O258" s="250"/>
      <c r="P258" s="250"/>
    </row>
    <row r="259" spans="2:16">
      <c r="B259" s="46"/>
      <c r="C259" s="46"/>
      <c r="D259" s="46"/>
      <c r="E259" s="46"/>
      <c r="F259" s="240"/>
      <c r="G259" s="240"/>
      <c r="H259" s="240"/>
      <c r="I259" s="242"/>
      <c r="J259" s="242"/>
      <c r="K259" s="242"/>
      <c r="L259" s="242"/>
      <c r="M259" s="242"/>
      <c r="N259" s="242"/>
      <c r="O259" s="250"/>
      <c r="P259" s="250"/>
    </row>
    <row r="260" spans="2:16">
      <c r="B260" s="46"/>
      <c r="C260" s="46"/>
      <c r="D260" s="46"/>
      <c r="E260" s="46"/>
      <c r="F260" s="240"/>
      <c r="G260" s="240"/>
      <c r="H260" s="240"/>
      <c r="I260" s="242"/>
      <c r="J260" s="242"/>
      <c r="K260" s="242"/>
      <c r="L260" s="242"/>
      <c r="M260" s="242"/>
      <c r="N260" s="242"/>
      <c r="O260" s="250"/>
      <c r="P260" s="250"/>
    </row>
    <row r="261" spans="2:16">
      <c r="B261" s="46"/>
      <c r="C261" s="46"/>
      <c r="D261" s="46"/>
      <c r="E261" s="46"/>
      <c r="F261" s="240"/>
      <c r="G261" s="240"/>
      <c r="H261" s="240"/>
      <c r="I261" s="242"/>
      <c r="J261" s="242"/>
      <c r="K261" s="242"/>
      <c r="L261" s="242"/>
      <c r="M261" s="242"/>
      <c r="N261" s="242"/>
      <c r="O261" s="250"/>
      <c r="P261" s="250"/>
    </row>
    <row r="262" spans="2:16">
      <c r="B262" s="46"/>
      <c r="C262" s="46"/>
      <c r="D262" s="46"/>
      <c r="E262" s="46"/>
      <c r="F262" s="240"/>
      <c r="G262" s="240"/>
      <c r="H262" s="240"/>
      <c r="I262" s="242"/>
      <c r="J262" s="242"/>
      <c r="K262" s="242"/>
      <c r="L262" s="242"/>
      <c r="M262" s="242"/>
      <c r="N262" s="242"/>
      <c r="O262" s="250"/>
      <c r="P262" s="250"/>
    </row>
    <row r="263" spans="2:16">
      <c r="B263" s="46"/>
      <c r="C263" s="46"/>
      <c r="D263" s="46"/>
      <c r="E263" s="46"/>
      <c r="F263" s="240"/>
      <c r="G263" s="240"/>
      <c r="H263" s="240"/>
      <c r="I263" s="242"/>
      <c r="J263" s="242"/>
      <c r="K263" s="242"/>
      <c r="L263" s="242"/>
      <c r="M263" s="242"/>
      <c r="N263" s="242"/>
      <c r="O263" s="250"/>
      <c r="P263" s="250"/>
    </row>
    <row r="264" spans="2:16">
      <c r="B264" s="46"/>
      <c r="C264" s="46"/>
      <c r="D264" s="46"/>
      <c r="E264" s="46"/>
      <c r="F264" s="240"/>
      <c r="G264" s="240"/>
      <c r="H264" s="240"/>
      <c r="I264" s="242"/>
      <c r="J264" s="242"/>
      <c r="K264" s="242"/>
      <c r="L264" s="242"/>
      <c r="M264" s="242"/>
      <c r="N264" s="242"/>
      <c r="O264" s="250"/>
      <c r="P264" s="250"/>
    </row>
    <row r="265" spans="2:16">
      <c r="B265" s="46"/>
      <c r="C265" s="46"/>
      <c r="D265" s="46"/>
      <c r="E265" s="46"/>
      <c r="F265" s="240"/>
      <c r="G265" s="240"/>
      <c r="H265" s="240"/>
      <c r="I265" s="242"/>
      <c r="J265" s="242"/>
      <c r="K265" s="242"/>
      <c r="L265" s="242"/>
      <c r="M265" s="242"/>
      <c r="N265" s="242"/>
      <c r="O265" s="250"/>
      <c r="P265" s="250"/>
    </row>
    <row r="266" spans="2:16">
      <c r="B266" s="46"/>
      <c r="C266" s="46"/>
      <c r="D266" s="46"/>
      <c r="E266" s="46"/>
      <c r="F266" s="240"/>
      <c r="G266" s="240"/>
      <c r="H266" s="240"/>
      <c r="I266" s="242"/>
      <c r="J266" s="242"/>
      <c r="K266" s="242"/>
      <c r="L266" s="242"/>
      <c r="M266" s="242"/>
      <c r="N266" s="242"/>
      <c r="O266" s="250"/>
      <c r="P266" s="250"/>
    </row>
    <row r="267" spans="2:16">
      <c r="B267" s="46"/>
      <c r="C267" s="46"/>
      <c r="D267" s="46"/>
      <c r="E267" s="46"/>
      <c r="F267" s="240"/>
      <c r="G267" s="240"/>
      <c r="H267" s="240"/>
      <c r="I267" s="242"/>
      <c r="J267" s="242"/>
      <c r="K267" s="242"/>
      <c r="L267" s="242"/>
      <c r="M267" s="242"/>
      <c r="N267" s="242"/>
      <c r="O267" s="250"/>
      <c r="P267" s="250"/>
    </row>
    <row r="268" spans="2:16">
      <c r="B268" s="46"/>
      <c r="C268" s="46"/>
      <c r="D268" s="46"/>
      <c r="E268" s="46"/>
      <c r="F268" s="240"/>
      <c r="G268" s="240"/>
      <c r="H268" s="240"/>
      <c r="I268" s="242"/>
      <c r="J268" s="242"/>
      <c r="K268" s="242"/>
      <c r="L268" s="242"/>
      <c r="M268" s="242"/>
      <c r="N268" s="242"/>
      <c r="O268" s="250"/>
      <c r="P268" s="250"/>
    </row>
    <row r="269" spans="2:16">
      <c r="B269" s="46"/>
      <c r="C269" s="46"/>
      <c r="D269" s="46"/>
      <c r="E269" s="46"/>
      <c r="F269" s="240"/>
      <c r="G269" s="240"/>
      <c r="H269" s="240"/>
      <c r="I269" s="242"/>
      <c r="J269" s="242"/>
      <c r="K269" s="242"/>
      <c r="L269" s="242"/>
      <c r="M269" s="242"/>
      <c r="N269" s="242"/>
      <c r="O269" s="250"/>
      <c r="P269" s="250"/>
    </row>
    <row r="270" spans="2:16">
      <c r="B270" s="46"/>
      <c r="C270" s="46"/>
      <c r="D270" s="46"/>
      <c r="E270" s="46"/>
      <c r="F270" s="240"/>
      <c r="G270" s="240"/>
      <c r="H270" s="240"/>
      <c r="I270" s="242"/>
      <c r="J270" s="242"/>
      <c r="K270" s="242"/>
      <c r="L270" s="242"/>
      <c r="M270" s="242"/>
      <c r="N270" s="242"/>
      <c r="O270" s="250"/>
      <c r="P270" s="250"/>
    </row>
    <row r="271" spans="2:16">
      <c r="B271" s="46"/>
      <c r="C271" s="46"/>
      <c r="D271" s="46"/>
      <c r="E271" s="46"/>
      <c r="F271" s="240"/>
      <c r="G271" s="240"/>
      <c r="H271" s="240"/>
      <c r="I271" s="242"/>
      <c r="J271" s="242"/>
      <c r="K271" s="242"/>
      <c r="L271" s="242"/>
      <c r="M271" s="242"/>
      <c r="N271" s="242"/>
      <c r="O271" s="250"/>
      <c r="P271" s="250"/>
    </row>
    <row r="272" spans="2:16">
      <c r="B272" s="46"/>
      <c r="C272" s="46"/>
      <c r="D272" s="46"/>
      <c r="E272" s="46"/>
      <c r="F272" s="240"/>
      <c r="G272" s="240"/>
      <c r="H272" s="240"/>
      <c r="I272" s="242"/>
      <c r="J272" s="242"/>
      <c r="K272" s="242"/>
      <c r="L272" s="242"/>
      <c r="M272" s="242"/>
      <c r="N272" s="242"/>
      <c r="O272" s="250"/>
      <c r="P272" s="250"/>
    </row>
    <row r="273" spans="2:16">
      <c r="B273" s="46"/>
      <c r="C273" s="46"/>
      <c r="D273" s="46"/>
      <c r="E273" s="46"/>
      <c r="F273" s="240"/>
      <c r="G273" s="240"/>
      <c r="H273" s="240"/>
      <c r="I273" s="242"/>
      <c r="J273" s="242"/>
      <c r="K273" s="242"/>
      <c r="L273" s="242"/>
      <c r="M273" s="242"/>
      <c r="N273" s="242"/>
      <c r="O273" s="250"/>
      <c r="P273" s="250"/>
    </row>
    <row r="274" spans="2:16">
      <c r="B274" s="46"/>
      <c r="C274" s="46"/>
      <c r="D274" s="46"/>
      <c r="E274" s="46"/>
      <c r="F274" s="240"/>
      <c r="G274" s="240"/>
      <c r="H274" s="240"/>
      <c r="I274" s="242"/>
      <c r="J274" s="242"/>
      <c r="K274" s="242"/>
      <c r="L274" s="242"/>
      <c r="M274" s="242"/>
      <c r="N274" s="242"/>
      <c r="O274" s="250"/>
      <c r="P274" s="250"/>
    </row>
    <row r="275" spans="2:16">
      <c r="B275" s="46"/>
      <c r="C275" s="46"/>
      <c r="D275" s="46"/>
      <c r="E275" s="46"/>
      <c r="F275" s="240"/>
      <c r="G275" s="240"/>
      <c r="H275" s="240"/>
      <c r="I275" s="242"/>
      <c r="J275" s="242"/>
      <c r="K275" s="242"/>
      <c r="L275" s="242"/>
      <c r="M275" s="242"/>
      <c r="N275" s="242"/>
      <c r="O275" s="250"/>
      <c r="P275" s="250"/>
    </row>
    <row r="276" spans="2:16">
      <c r="B276" s="46"/>
      <c r="C276" s="46"/>
      <c r="D276" s="46"/>
      <c r="E276" s="46"/>
      <c r="F276" s="240"/>
      <c r="G276" s="240"/>
      <c r="H276" s="240"/>
      <c r="I276" s="242"/>
      <c r="J276" s="242"/>
      <c r="K276" s="242"/>
      <c r="L276" s="242"/>
      <c r="M276" s="242"/>
      <c r="N276" s="242"/>
      <c r="O276" s="250"/>
      <c r="P276" s="250"/>
    </row>
    <row r="277" spans="2:16">
      <c r="B277" s="46"/>
      <c r="C277" s="46"/>
      <c r="D277" s="46"/>
      <c r="E277" s="46"/>
      <c r="F277" s="240"/>
      <c r="G277" s="240"/>
      <c r="H277" s="240"/>
      <c r="I277" s="242"/>
      <c r="J277" s="242"/>
      <c r="K277" s="242"/>
      <c r="L277" s="242"/>
      <c r="M277" s="242"/>
      <c r="N277" s="242"/>
      <c r="O277" s="250"/>
      <c r="P277" s="250"/>
    </row>
    <row r="278" spans="2:16">
      <c r="B278" s="46"/>
      <c r="C278" s="46"/>
      <c r="D278" s="46"/>
      <c r="E278" s="46"/>
      <c r="F278" s="240"/>
      <c r="G278" s="240"/>
      <c r="H278" s="240"/>
      <c r="I278" s="242"/>
      <c r="J278" s="242"/>
      <c r="K278" s="242"/>
      <c r="L278" s="242"/>
      <c r="M278" s="242"/>
      <c r="N278" s="242"/>
      <c r="O278" s="250"/>
      <c r="P278" s="250"/>
    </row>
    <row r="279" spans="2:16">
      <c r="B279" s="46"/>
      <c r="C279" s="46"/>
      <c r="D279" s="46"/>
      <c r="E279" s="46"/>
      <c r="F279" s="240"/>
      <c r="G279" s="240"/>
      <c r="H279" s="240"/>
      <c r="I279" s="242"/>
      <c r="J279" s="242"/>
      <c r="K279" s="242"/>
      <c r="L279" s="242"/>
      <c r="M279" s="242"/>
      <c r="N279" s="242"/>
      <c r="O279" s="250"/>
      <c r="P279" s="250"/>
    </row>
    <row r="280" spans="2:16">
      <c r="B280" s="46"/>
      <c r="C280" s="46"/>
      <c r="D280" s="46"/>
      <c r="E280" s="46"/>
      <c r="F280" s="240"/>
      <c r="G280" s="240"/>
      <c r="H280" s="240"/>
      <c r="I280" s="242"/>
      <c r="J280" s="242"/>
      <c r="K280" s="242"/>
      <c r="L280" s="242"/>
      <c r="M280" s="242"/>
      <c r="N280" s="242"/>
      <c r="O280" s="250"/>
      <c r="P280" s="250"/>
    </row>
    <row r="281" spans="2:16">
      <c r="B281" s="46"/>
      <c r="C281" s="46"/>
      <c r="D281" s="46"/>
      <c r="E281" s="46"/>
      <c r="F281" s="240"/>
      <c r="G281" s="240"/>
      <c r="H281" s="240"/>
      <c r="I281" s="242"/>
      <c r="J281" s="242"/>
      <c r="K281" s="242"/>
      <c r="L281" s="242"/>
      <c r="M281" s="242"/>
      <c r="N281" s="242"/>
      <c r="O281" s="250"/>
      <c r="P281" s="250"/>
    </row>
    <row r="282" spans="2:16">
      <c r="B282" s="46"/>
      <c r="C282" s="46"/>
      <c r="D282" s="46"/>
      <c r="E282" s="46"/>
      <c r="F282" s="240"/>
      <c r="G282" s="240"/>
      <c r="H282" s="240"/>
      <c r="I282" s="242"/>
      <c r="J282" s="242"/>
      <c r="K282" s="242"/>
      <c r="L282" s="242"/>
      <c r="M282" s="242"/>
      <c r="N282" s="242"/>
      <c r="O282" s="250"/>
      <c r="P282" s="250"/>
    </row>
    <row r="283" spans="2:16">
      <c r="B283" s="46"/>
      <c r="C283" s="46"/>
      <c r="D283" s="46"/>
      <c r="E283" s="46"/>
      <c r="F283" s="240"/>
      <c r="G283" s="240"/>
      <c r="H283" s="240"/>
      <c r="I283" s="242"/>
      <c r="J283" s="242"/>
      <c r="K283" s="242"/>
      <c r="L283" s="242"/>
      <c r="M283" s="242"/>
      <c r="N283" s="242"/>
      <c r="O283" s="250"/>
      <c r="P283" s="250"/>
    </row>
    <row r="284" spans="2:16">
      <c r="B284" s="46"/>
      <c r="C284" s="46"/>
      <c r="D284" s="46"/>
      <c r="E284" s="46"/>
      <c r="F284" s="240"/>
      <c r="G284" s="240"/>
      <c r="H284" s="240"/>
      <c r="I284" s="242"/>
      <c r="J284" s="242"/>
      <c r="K284" s="242"/>
      <c r="L284" s="242"/>
      <c r="M284" s="242"/>
      <c r="N284" s="242"/>
      <c r="O284" s="250"/>
      <c r="P284" s="250"/>
    </row>
    <row r="285" spans="2:16">
      <c r="B285" s="46"/>
      <c r="C285" s="46"/>
      <c r="D285" s="46"/>
      <c r="E285" s="46"/>
      <c r="F285" s="240"/>
      <c r="G285" s="240"/>
      <c r="H285" s="240"/>
      <c r="I285" s="242"/>
      <c r="J285" s="242"/>
      <c r="K285" s="242"/>
      <c r="L285" s="242"/>
      <c r="M285" s="242"/>
      <c r="N285" s="242"/>
      <c r="O285" s="250"/>
      <c r="P285" s="250"/>
    </row>
    <row r="286" spans="2:16">
      <c r="B286" s="46"/>
      <c r="C286" s="46"/>
      <c r="D286" s="46"/>
      <c r="E286" s="46"/>
      <c r="F286" s="240"/>
      <c r="G286" s="240"/>
      <c r="H286" s="240"/>
      <c r="I286" s="242"/>
      <c r="J286" s="242"/>
      <c r="K286" s="242"/>
      <c r="L286" s="242"/>
      <c r="M286" s="242"/>
      <c r="N286" s="242"/>
      <c r="O286" s="250"/>
      <c r="P286" s="250"/>
    </row>
    <row r="287" spans="2:16">
      <c r="B287" s="46"/>
      <c r="C287" s="46"/>
      <c r="D287" s="46"/>
      <c r="E287" s="46"/>
      <c r="F287" s="240"/>
      <c r="G287" s="240"/>
      <c r="H287" s="240"/>
      <c r="I287" s="242"/>
      <c r="J287" s="242"/>
      <c r="K287" s="242"/>
      <c r="L287" s="242"/>
      <c r="M287" s="242"/>
      <c r="N287" s="242"/>
      <c r="O287" s="250"/>
      <c r="P287" s="250"/>
    </row>
    <row r="288" spans="2:16">
      <c r="B288" s="46"/>
      <c r="C288" s="46"/>
      <c r="D288" s="46"/>
      <c r="E288" s="46"/>
      <c r="F288" s="240"/>
      <c r="G288" s="240"/>
      <c r="H288" s="240"/>
      <c r="I288" s="242"/>
      <c r="J288" s="242"/>
      <c r="K288" s="242"/>
      <c r="L288" s="242"/>
      <c r="M288" s="242"/>
      <c r="N288" s="242"/>
      <c r="O288" s="250"/>
      <c r="P288" s="250"/>
    </row>
    <row r="289" spans="2:16">
      <c r="B289" s="46"/>
      <c r="C289" s="46"/>
      <c r="D289" s="46"/>
      <c r="E289" s="46"/>
      <c r="F289" s="240"/>
      <c r="G289" s="240"/>
      <c r="H289" s="240"/>
      <c r="I289" s="242"/>
      <c r="J289" s="242"/>
      <c r="K289" s="242"/>
      <c r="L289" s="242"/>
      <c r="M289" s="242"/>
      <c r="N289" s="242"/>
      <c r="O289" s="250"/>
      <c r="P289" s="250"/>
    </row>
    <row r="290" spans="2:16">
      <c r="B290" s="46"/>
      <c r="C290" s="46"/>
      <c r="D290" s="46"/>
      <c r="E290" s="46"/>
      <c r="F290" s="240"/>
      <c r="G290" s="240"/>
      <c r="H290" s="240"/>
      <c r="I290" s="242"/>
      <c r="J290" s="242"/>
      <c r="K290" s="242"/>
      <c r="L290" s="242"/>
      <c r="M290" s="242"/>
      <c r="N290" s="242"/>
      <c r="O290" s="250"/>
      <c r="P290" s="250"/>
    </row>
    <row r="291" spans="2:16">
      <c r="B291" s="46"/>
      <c r="C291" s="46"/>
      <c r="D291" s="46"/>
      <c r="E291" s="46"/>
      <c r="F291" s="240"/>
      <c r="G291" s="240"/>
      <c r="H291" s="240"/>
      <c r="I291" s="242"/>
      <c r="J291" s="242"/>
      <c r="K291" s="242"/>
      <c r="L291" s="242"/>
      <c r="M291" s="242"/>
      <c r="N291" s="242"/>
      <c r="O291" s="250"/>
      <c r="P291" s="250"/>
    </row>
    <row r="292" spans="2:16">
      <c r="B292" s="46"/>
      <c r="C292" s="46"/>
      <c r="D292" s="46"/>
      <c r="E292" s="46"/>
      <c r="F292" s="240"/>
      <c r="G292" s="240"/>
      <c r="H292" s="240"/>
      <c r="I292" s="242"/>
      <c r="J292" s="242"/>
      <c r="K292" s="242"/>
      <c r="L292" s="242"/>
      <c r="M292" s="242"/>
      <c r="N292" s="242"/>
      <c r="O292" s="250"/>
      <c r="P292" s="250"/>
    </row>
    <row r="293" spans="2:16">
      <c r="B293" s="46"/>
      <c r="C293" s="46"/>
      <c r="D293" s="46"/>
      <c r="E293" s="46"/>
      <c r="F293" s="240"/>
      <c r="G293" s="240"/>
      <c r="H293" s="240"/>
      <c r="I293" s="242"/>
      <c r="J293" s="242"/>
      <c r="K293" s="242"/>
      <c r="L293" s="242"/>
      <c r="M293" s="242"/>
      <c r="N293" s="242"/>
      <c r="O293" s="250"/>
      <c r="P293" s="250"/>
    </row>
    <row r="294" spans="2:16">
      <c r="B294" s="46"/>
      <c r="C294" s="46"/>
      <c r="D294" s="46"/>
      <c r="E294" s="46"/>
      <c r="F294" s="240"/>
      <c r="G294" s="240"/>
      <c r="H294" s="240"/>
      <c r="I294" s="242"/>
      <c r="J294" s="242"/>
      <c r="K294" s="242"/>
      <c r="L294" s="242"/>
      <c r="M294" s="242"/>
      <c r="N294" s="242"/>
      <c r="O294" s="250"/>
      <c r="P294" s="250"/>
    </row>
    <row r="295" spans="2:16">
      <c r="B295" s="46"/>
      <c r="C295" s="46"/>
      <c r="D295" s="46"/>
      <c r="E295" s="46"/>
      <c r="F295" s="240"/>
      <c r="G295" s="240"/>
      <c r="H295" s="240"/>
      <c r="I295" s="242"/>
      <c r="J295" s="242"/>
      <c r="K295" s="242"/>
      <c r="L295" s="242"/>
      <c r="M295" s="242"/>
      <c r="N295" s="242"/>
      <c r="O295" s="250"/>
      <c r="P295" s="250"/>
    </row>
    <row r="296" spans="2:16">
      <c r="B296" s="46"/>
      <c r="C296" s="46"/>
      <c r="D296" s="46"/>
      <c r="E296" s="46"/>
      <c r="F296" s="240"/>
      <c r="G296" s="240"/>
      <c r="H296" s="240"/>
      <c r="I296" s="242"/>
      <c r="J296" s="242"/>
      <c r="K296" s="242"/>
      <c r="L296" s="242"/>
      <c r="M296" s="242"/>
      <c r="N296" s="242"/>
      <c r="O296" s="250"/>
      <c r="P296" s="250"/>
    </row>
    <row r="297" spans="2:16">
      <c r="B297" s="46"/>
      <c r="C297" s="46"/>
      <c r="D297" s="46"/>
      <c r="E297" s="46"/>
      <c r="F297" s="240"/>
      <c r="G297" s="240"/>
      <c r="H297" s="240"/>
      <c r="I297" s="242"/>
      <c r="J297" s="242"/>
      <c r="K297" s="242"/>
      <c r="L297" s="242"/>
      <c r="M297" s="242"/>
      <c r="N297" s="242"/>
      <c r="O297" s="250"/>
      <c r="P297" s="250"/>
    </row>
    <row r="298" spans="2:16">
      <c r="B298" s="46"/>
      <c r="C298" s="46"/>
      <c r="D298" s="46"/>
      <c r="E298" s="46"/>
      <c r="F298" s="240"/>
      <c r="G298" s="240"/>
      <c r="H298" s="240"/>
      <c r="I298" s="242"/>
      <c r="J298" s="242"/>
      <c r="K298" s="242"/>
      <c r="L298" s="242"/>
      <c r="M298" s="242"/>
      <c r="N298" s="242"/>
      <c r="O298" s="250"/>
      <c r="P298" s="250"/>
    </row>
    <row r="299" spans="2:16">
      <c r="B299" s="46"/>
      <c r="C299" s="46"/>
      <c r="D299" s="46"/>
      <c r="E299" s="46"/>
      <c r="F299" s="240"/>
      <c r="G299" s="240"/>
      <c r="H299" s="240"/>
      <c r="I299" s="242"/>
      <c r="J299" s="242"/>
      <c r="K299" s="242"/>
      <c r="L299" s="242"/>
      <c r="M299" s="242"/>
      <c r="N299" s="242"/>
      <c r="O299" s="250"/>
      <c r="P299" s="250"/>
    </row>
    <row r="300" spans="2:16">
      <c r="B300" s="46"/>
      <c r="C300" s="46"/>
      <c r="D300" s="46"/>
      <c r="E300" s="46"/>
      <c r="F300" s="240"/>
      <c r="G300" s="240"/>
      <c r="H300" s="240"/>
      <c r="I300" s="242"/>
      <c r="J300" s="242"/>
      <c r="K300" s="242"/>
      <c r="L300" s="242"/>
      <c r="M300" s="242"/>
      <c r="N300" s="242"/>
      <c r="O300" s="250"/>
      <c r="P300" s="250"/>
    </row>
    <row r="301" spans="2:16">
      <c r="B301" s="46"/>
      <c r="C301" s="46"/>
      <c r="D301" s="46"/>
      <c r="E301" s="46"/>
      <c r="F301" s="240"/>
      <c r="G301" s="240"/>
      <c r="H301" s="240"/>
      <c r="I301" s="242"/>
      <c r="J301" s="242"/>
      <c r="K301" s="242"/>
      <c r="L301" s="242"/>
      <c r="M301" s="242"/>
      <c r="N301" s="242"/>
      <c r="O301" s="250"/>
      <c r="P301" s="250"/>
    </row>
    <row r="302" spans="2:16">
      <c r="B302" s="46"/>
      <c r="C302" s="46"/>
      <c r="D302" s="46"/>
      <c r="E302" s="46"/>
      <c r="F302" s="240"/>
      <c r="G302" s="240"/>
      <c r="H302" s="240"/>
      <c r="I302" s="242"/>
      <c r="J302" s="242"/>
      <c r="K302" s="242"/>
      <c r="L302" s="242"/>
      <c r="M302" s="242"/>
      <c r="N302" s="242"/>
      <c r="O302" s="250"/>
      <c r="P302" s="250"/>
    </row>
    <row r="303" spans="2:16">
      <c r="B303" s="46"/>
      <c r="C303" s="46"/>
      <c r="D303" s="46"/>
      <c r="E303" s="46"/>
      <c r="F303" s="240"/>
      <c r="G303" s="240"/>
      <c r="H303" s="240"/>
      <c r="I303" s="242"/>
      <c r="J303" s="242"/>
      <c r="K303" s="242"/>
      <c r="L303" s="242"/>
      <c r="M303" s="242"/>
      <c r="N303" s="242"/>
      <c r="O303" s="250"/>
      <c r="P303" s="250"/>
    </row>
    <row r="304" spans="2:16">
      <c r="B304" s="46"/>
      <c r="C304" s="46"/>
      <c r="D304" s="46"/>
      <c r="E304" s="46"/>
      <c r="F304" s="240"/>
      <c r="G304" s="240"/>
      <c r="H304" s="240"/>
      <c r="I304" s="242"/>
      <c r="J304" s="242"/>
      <c r="K304" s="242"/>
      <c r="L304" s="242"/>
      <c r="M304" s="242"/>
      <c r="N304" s="242"/>
      <c r="O304" s="250"/>
      <c r="P304" s="250"/>
    </row>
    <row r="305" spans="2:16">
      <c r="B305" s="46"/>
      <c r="C305" s="46"/>
      <c r="D305" s="46"/>
      <c r="E305" s="46"/>
      <c r="F305" s="240"/>
      <c r="G305" s="240"/>
      <c r="H305" s="240"/>
      <c r="I305" s="242"/>
      <c r="J305" s="242"/>
      <c r="K305" s="242"/>
      <c r="L305" s="242"/>
      <c r="M305" s="242"/>
      <c r="N305" s="242"/>
      <c r="O305" s="250"/>
      <c r="P305" s="250"/>
    </row>
    <row r="306" spans="2:16">
      <c r="B306" s="46"/>
      <c r="C306" s="46"/>
      <c r="D306" s="46"/>
      <c r="E306" s="46"/>
      <c r="F306" s="240"/>
      <c r="G306" s="240"/>
      <c r="H306" s="240"/>
      <c r="I306" s="242"/>
      <c r="J306" s="242"/>
      <c r="K306" s="242"/>
      <c r="L306" s="242"/>
      <c r="M306" s="242"/>
      <c r="N306" s="242"/>
      <c r="O306" s="250"/>
      <c r="P306" s="250"/>
    </row>
    <row r="307" spans="2:16">
      <c r="B307" s="46"/>
      <c r="C307" s="46"/>
      <c r="D307" s="46"/>
      <c r="E307" s="46"/>
      <c r="F307" s="240"/>
      <c r="G307" s="240"/>
      <c r="H307" s="240"/>
      <c r="I307" s="242"/>
      <c r="J307" s="242"/>
      <c r="K307" s="242"/>
      <c r="L307" s="242"/>
      <c r="M307" s="242"/>
      <c r="N307" s="242"/>
      <c r="O307" s="250"/>
      <c r="P307" s="250"/>
    </row>
    <row r="308" spans="2:16">
      <c r="B308" s="46"/>
      <c r="C308" s="46"/>
      <c r="D308" s="46"/>
      <c r="E308" s="46"/>
      <c r="F308" s="240"/>
      <c r="G308" s="240"/>
      <c r="H308" s="240"/>
      <c r="I308" s="242"/>
      <c r="J308" s="242"/>
      <c r="K308" s="242"/>
      <c r="L308" s="242"/>
      <c r="M308" s="242"/>
      <c r="N308" s="242"/>
      <c r="O308" s="250"/>
      <c r="P308" s="250"/>
    </row>
    <row r="309" spans="2:16">
      <c r="B309" s="46"/>
      <c r="C309" s="46"/>
      <c r="D309" s="46"/>
      <c r="E309" s="46"/>
      <c r="F309" s="240"/>
      <c r="G309" s="240"/>
      <c r="H309" s="240"/>
      <c r="I309" s="242"/>
      <c r="J309" s="242"/>
      <c r="K309" s="242"/>
      <c r="L309" s="242"/>
      <c r="M309" s="242"/>
      <c r="N309" s="242"/>
      <c r="O309" s="250"/>
      <c r="P309" s="250"/>
    </row>
    <row r="310" spans="2:16">
      <c r="B310" s="46"/>
      <c r="C310" s="46"/>
      <c r="D310" s="46"/>
      <c r="E310" s="46"/>
      <c r="F310" s="240"/>
      <c r="G310" s="240"/>
      <c r="H310" s="240"/>
      <c r="I310" s="242"/>
      <c r="J310" s="242"/>
      <c r="K310" s="242"/>
      <c r="L310" s="242"/>
      <c r="M310" s="242"/>
      <c r="N310" s="242"/>
      <c r="O310" s="250"/>
      <c r="P310" s="250"/>
    </row>
    <row r="311" spans="2:16">
      <c r="B311" s="46"/>
      <c r="C311" s="46"/>
      <c r="D311" s="46"/>
      <c r="E311" s="46"/>
      <c r="F311" s="240"/>
      <c r="G311" s="240"/>
      <c r="H311" s="240"/>
      <c r="I311" s="242"/>
      <c r="J311" s="242"/>
      <c r="K311" s="242"/>
      <c r="L311" s="242"/>
      <c r="M311" s="242"/>
      <c r="N311" s="242"/>
      <c r="O311" s="250"/>
      <c r="P311" s="250"/>
    </row>
    <row r="312" spans="2:16">
      <c r="B312" s="46"/>
      <c r="C312" s="46"/>
      <c r="D312" s="46"/>
      <c r="E312" s="46"/>
      <c r="F312" s="240"/>
      <c r="G312" s="240"/>
      <c r="H312" s="240"/>
      <c r="I312" s="242"/>
      <c r="J312" s="242"/>
      <c r="K312" s="242"/>
      <c r="L312" s="242"/>
      <c r="M312" s="242"/>
      <c r="N312" s="242"/>
      <c r="O312" s="250"/>
      <c r="P312" s="250"/>
    </row>
    <row r="313" spans="2:16">
      <c r="B313" s="46"/>
      <c r="C313" s="46"/>
      <c r="D313" s="46"/>
      <c r="E313" s="46"/>
      <c r="F313" s="240"/>
      <c r="G313" s="240"/>
      <c r="H313" s="240"/>
      <c r="I313" s="242"/>
      <c r="J313" s="242"/>
      <c r="K313" s="242"/>
      <c r="L313" s="242"/>
      <c r="M313" s="242"/>
      <c r="N313" s="242"/>
      <c r="O313" s="250"/>
      <c r="P313" s="250"/>
    </row>
    <row r="314" spans="2:16">
      <c r="B314" s="46"/>
      <c r="C314" s="46"/>
      <c r="D314" s="46"/>
      <c r="E314" s="46"/>
      <c r="F314" s="240"/>
      <c r="G314" s="240"/>
      <c r="H314" s="240"/>
      <c r="I314" s="242"/>
      <c r="J314" s="242"/>
      <c r="K314" s="242"/>
      <c r="L314" s="242"/>
      <c r="M314" s="242"/>
      <c r="N314" s="242"/>
      <c r="O314" s="250"/>
      <c r="P314" s="250"/>
    </row>
    <row r="315" spans="2:16">
      <c r="B315" s="46"/>
      <c r="C315" s="46"/>
      <c r="D315" s="46"/>
      <c r="E315" s="46"/>
      <c r="F315" s="240"/>
      <c r="G315" s="240"/>
      <c r="H315" s="240"/>
      <c r="I315" s="242"/>
      <c r="J315" s="242"/>
      <c r="K315" s="242"/>
      <c r="L315" s="242"/>
      <c r="M315" s="242"/>
      <c r="N315" s="242"/>
      <c r="O315" s="250"/>
      <c r="P315" s="250"/>
    </row>
    <row r="316" spans="2:16">
      <c r="B316" s="46"/>
      <c r="C316" s="46"/>
      <c r="D316" s="46"/>
      <c r="E316" s="46"/>
      <c r="F316" s="240"/>
      <c r="G316" s="240"/>
      <c r="H316" s="240"/>
      <c r="I316" s="242"/>
      <c r="J316" s="242"/>
      <c r="K316" s="242"/>
      <c r="L316" s="242"/>
      <c r="M316" s="242"/>
      <c r="N316" s="242"/>
      <c r="O316" s="250"/>
      <c r="P316" s="250"/>
    </row>
    <row r="317" spans="2:16">
      <c r="B317" s="46"/>
      <c r="C317" s="46"/>
      <c r="D317" s="46"/>
      <c r="E317" s="46"/>
      <c r="F317" s="240"/>
      <c r="G317" s="240"/>
      <c r="H317" s="240"/>
      <c r="I317" s="242"/>
      <c r="J317" s="242"/>
      <c r="K317" s="242"/>
      <c r="L317" s="242"/>
      <c r="M317" s="242"/>
      <c r="N317" s="242"/>
      <c r="O317" s="250"/>
      <c r="P317" s="250"/>
    </row>
    <row r="318" spans="2:16">
      <c r="B318" s="46"/>
      <c r="C318" s="46"/>
      <c r="D318" s="46"/>
      <c r="E318" s="46"/>
      <c r="F318" s="240"/>
      <c r="G318" s="240"/>
      <c r="H318" s="240"/>
      <c r="I318" s="242"/>
      <c r="J318" s="242"/>
      <c r="K318" s="242"/>
      <c r="L318" s="242"/>
      <c r="M318" s="242"/>
      <c r="N318" s="242"/>
      <c r="O318" s="250"/>
      <c r="P318" s="250"/>
    </row>
    <row r="319" spans="2:16">
      <c r="B319" s="46"/>
      <c r="C319" s="46"/>
      <c r="D319" s="46"/>
      <c r="E319" s="46"/>
      <c r="F319" s="240"/>
      <c r="G319" s="240"/>
      <c r="H319" s="240"/>
      <c r="I319" s="242"/>
      <c r="J319" s="242"/>
      <c r="K319" s="242"/>
      <c r="L319" s="242"/>
      <c r="M319" s="242"/>
      <c r="N319" s="242"/>
      <c r="O319" s="250"/>
      <c r="P319" s="250"/>
    </row>
    <row r="320" spans="2:16">
      <c r="B320" s="46"/>
      <c r="C320" s="46"/>
      <c r="D320" s="46"/>
      <c r="E320" s="46"/>
      <c r="F320" s="240"/>
      <c r="G320" s="240"/>
      <c r="H320" s="240"/>
      <c r="I320" s="242"/>
      <c r="J320" s="242"/>
      <c r="K320" s="242"/>
      <c r="L320" s="242"/>
      <c r="M320" s="242"/>
      <c r="N320" s="242"/>
      <c r="O320" s="250"/>
      <c r="P320" s="250"/>
    </row>
    <row r="321" spans="2:16">
      <c r="B321" s="46"/>
      <c r="C321" s="46"/>
      <c r="D321" s="46"/>
      <c r="E321" s="46"/>
      <c r="F321" s="240"/>
      <c r="G321" s="240"/>
      <c r="H321" s="240"/>
      <c r="I321" s="242"/>
      <c r="J321" s="242"/>
      <c r="K321" s="242"/>
      <c r="L321" s="242"/>
      <c r="M321" s="242"/>
      <c r="N321" s="242"/>
      <c r="O321" s="250"/>
      <c r="P321" s="250"/>
    </row>
    <row r="322" spans="2:16">
      <c r="B322" s="46"/>
      <c r="C322" s="46"/>
      <c r="D322" s="46"/>
      <c r="E322" s="46"/>
      <c r="F322" s="240"/>
      <c r="G322" s="240"/>
      <c r="H322" s="240"/>
      <c r="I322" s="242"/>
      <c r="J322" s="242"/>
      <c r="K322" s="242"/>
      <c r="L322" s="242"/>
      <c r="M322" s="242"/>
      <c r="N322" s="242"/>
      <c r="O322" s="250"/>
      <c r="P322" s="250"/>
    </row>
    <row r="323" spans="2:16">
      <c r="B323" s="46"/>
      <c r="C323" s="46"/>
      <c r="D323" s="46"/>
      <c r="E323" s="46"/>
      <c r="F323" s="240"/>
      <c r="G323" s="240"/>
      <c r="H323" s="240"/>
      <c r="I323" s="242"/>
      <c r="J323" s="242"/>
      <c r="K323" s="242"/>
      <c r="L323" s="242"/>
      <c r="M323" s="242"/>
      <c r="N323" s="242"/>
      <c r="O323" s="250"/>
      <c r="P323" s="250"/>
    </row>
    <row r="324" spans="2:16">
      <c r="B324" s="46"/>
      <c r="C324" s="46"/>
      <c r="D324" s="46"/>
      <c r="E324" s="46"/>
      <c r="F324" s="240"/>
      <c r="G324" s="240"/>
      <c r="H324" s="240"/>
      <c r="I324" s="242"/>
      <c r="J324" s="242"/>
      <c r="K324" s="242"/>
      <c r="L324" s="242"/>
      <c r="M324" s="242"/>
      <c r="N324" s="242"/>
      <c r="O324" s="250"/>
      <c r="P324" s="250"/>
    </row>
    <row r="325" spans="2:16">
      <c r="B325" s="46"/>
      <c r="C325" s="46"/>
      <c r="D325" s="46"/>
      <c r="E325" s="46"/>
      <c r="F325" s="240"/>
      <c r="G325" s="240"/>
      <c r="H325" s="240"/>
      <c r="I325" s="242"/>
      <c r="J325" s="242"/>
      <c r="K325" s="242"/>
      <c r="L325" s="242"/>
      <c r="M325" s="242"/>
      <c r="N325" s="242"/>
      <c r="O325" s="250"/>
      <c r="P325" s="250"/>
    </row>
    <row r="326" spans="2:16">
      <c r="B326" s="46"/>
      <c r="C326" s="46"/>
      <c r="D326" s="46"/>
      <c r="E326" s="46"/>
      <c r="F326" s="240"/>
      <c r="G326" s="240"/>
      <c r="H326" s="240"/>
      <c r="I326" s="242"/>
      <c r="J326" s="242"/>
      <c r="K326" s="242"/>
      <c r="L326" s="242"/>
      <c r="M326" s="242"/>
      <c r="N326" s="242"/>
      <c r="O326" s="250"/>
      <c r="P326" s="250"/>
    </row>
    <row r="327" spans="2:16">
      <c r="B327" s="46"/>
      <c r="C327" s="46"/>
      <c r="D327" s="46"/>
      <c r="E327" s="46"/>
      <c r="F327" s="240"/>
      <c r="G327" s="240"/>
      <c r="H327" s="240"/>
      <c r="I327" s="242"/>
      <c r="J327" s="242"/>
      <c r="K327" s="242"/>
      <c r="L327" s="242"/>
      <c r="M327" s="242"/>
      <c r="N327" s="242"/>
      <c r="O327" s="250"/>
      <c r="P327" s="250"/>
    </row>
    <row r="328" spans="2:16">
      <c r="B328" s="46"/>
      <c r="C328" s="46"/>
      <c r="D328" s="46"/>
      <c r="E328" s="46"/>
      <c r="F328" s="240"/>
      <c r="G328" s="240"/>
      <c r="H328" s="240"/>
      <c r="I328" s="242"/>
      <c r="J328" s="242"/>
      <c r="K328" s="242"/>
      <c r="L328" s="242"/>
      <c r="M328" s="242"/>
      <c r="N328" s="242"/>
      <c r="O328" s="250"/>
      <c r="P328" s="250"/>
    </row>
    <row r="329" spans="2:16">
      <c r="B329" s="46"/>
      <c r="C329" s="46"/>
      <c r="D329" s="46"/>
      <c r="E329" s="46"/>
      <c r="F329" s="240"/>
      <c r="G329" s="240"/>
      <c r="H329" s="240"/>
      <c r="I329" s="242"/>
      <c r="J329" s="242"/>
      <c r="K329" s="242"/>
      <c r="L329" s="242"/>
      <c r="M329" s="242"/>
      <c r="N329" s="242"/>
      <c r="O329" s="250"/>
      <c r="P329" s="250"/>
    </row>
    <row r="330" spans="2:16">
      <c r="B330" s="46"/>
      <c r="C330" s="46"/>
      <c r="D330" s="46"/>
      <c r="E330" s="46"/>
      <c r="F330" s="240"/>
      <c r="G330" s="240"/>
      <c r="H330" s="240"/>
      <c r="I330" s="242"/>
      <c r="J330" s="242"/>
      <c r="K330" s="242"/>
      <c r="L330" s="242"/>
      <c r="M330" s="242"/>
      <c r="N330" s="242"/>
      <c r="O330" s="250"/>
      <c r="P330" s="250"/>
    </row>
    <row r="331" spans="2:16">
      <c r="B331" s="46"/>
      <c r="C331" s="46"/>
      <c r="D331" s="46"/>
      <c r="E331" s="46"/>
      <c r="F331" s="240"/>
      <c r="G331" s="240"/>
      <c r="H331" s="240"/>
      <c r="I331" s="242"/>
      <c r="J331" s="242"/>
      <c r="K331" s="242"/>
      <c r="L331" s="242"/>
      <c r="M331" s="242"/>
      <c r="N331" s="242"/>
      <c r="O331" s="250"/>
      <c r="P331" s="250"/>
    </row>
    <row r="332" spans="2:16">
      <c r="B332" s="46"/>
      <c r="C332" s="46"/>
      <c r="D332" s="46"/>
      <c r="E332" s="46"/>
      <c r="F332" s="240"/>
      <c r="G332" s="240"/>
      <c r="H332" s="240"/>
      <c r="I332" s="242"/>
      <c r="J332" s="242"/>
      <c r="K332" s="242"/>
      <c r="L332" s="242"/>
      <c r="M332" s="242"/>
      <c r="N332" s="242"/>
      <c r="O332" s="250"/>
      <c r="P332" s="250"/>
    </row>
    <row r="333" spans="2:16">
      <c r="B333" s="46"/>
      <c r="C333" s="46"/>
      <c r="D333" s="46"/>
      <c r="E333" s="46"/>
      <c r="F333" s="240"/>
      <c r="G333" s="240"/>
      <c r="H333" s="240"/>
      <c r="I333" s="242"/>
      <c r="J333" s="242"/>
      <c r="K333" s="242"/>
      <c r="L333" s="242"/>
      <c r="M333" s="242"/>
      <c r="N333" s="242"/>
      <c r="O333" s="250"/>
      <c r="P333" s="250"/>
    </row>
    <row r="334" spans="2:16">
      <c r="B334" s="46"/>
      <c r="C334" s="46"/>
      <c r="D334" s="46"/>
      <c r="E334" s="46"/>
      <c r="F334" s="240"/>
      <c r="G334" s="240"/>
      <c r="H334" s="240"/>
      <c r="I334" s="242"/>
      <c r="J334" s="242"/>
      <c r="K334" s="242"/>
      <c r="L334" s="242"/>
      <c r="M334" s="242"/>
      <c r="N334" s="242"/>
      <c r="O334" s="250"/>
      <c r="P334" s="250"/>
    </row>
    <row r="335" spans="2:16">
      <c r="B335" s="46"/>
      <c r="C335" s="46"/>
      <c r="D335" s="46"/>
      <c r="E335" s="46"/>
      <c r="F335" s="240"/>
      <c r="G335" s="240"/>
      <c r="H335" s="240"/>
      <c r="I335" s="242"/>
      <c r="J335" s="242"/>
      <c r="K335" s="242"/>
      <c r="L335" s="242"/>
      <c r="M335" s="242"/>
      <c r="N335" s="242"/>
      <c r="O335" s="250"/>
      <c r="P335" s="250"/>
    </row>
    <row r="336" spans="2:16">
      <c r="B336" s="46"/>
      <c r="C336" s="46"/>
      <c r="D336" s="46"/>
      <c r="E336" s="46"/>
      <c r="F336" s="240"/>
      <c r="G336" s="240"/>
      <c r="H336" s="240"/>
      <c r="I336" s="242"/>
      <c r="J336" s="242"/>
      <c r="K336" s="242"/>
      <c r="L336" s="242"/>
      <c r="M336" s="242"/>
      <c r="N336" s="242"/>
      <c r="O336" s="250"/>
      <c r="P336" s="250"/>
    </row>
    <row r="337" spans="2:16">
      <c r="B337" s="46"/>
      <c r="C337" s="46"/>
      <c r="D337" s="46"/>
      <c r="E337" s="46"/>
      <c r="F337" s="240"/>
      <c r="G337" s="240"/>
      <c r="H337" s="240"/>
      <c r="I337" s="242"/>
      <c r="J337" s="242"/>
      <c r="K337" s="242"/>
      <c r="L337" s="242"/>
      <c r="M337" s="242"/>
      <c r="N337" s="242"/>
      <c r="O337" s="250"/>
      <c r="P337" s="250"/>
    </row>
    <row r="338" spans="2:16">
      <c r="B338" s="46"/>
      <c r="C338" s="46"/>
      <c r="D338" s="46"/>
      <c r="E338" s="46"/>
      <c r="F338" s="240"/>
      <c r="G338" s="240"/>
      <c r="H338" s="240"/>
      <c r="I338" s="242"/>
      <c r="J338" s="242"/>
      <c r="K338" s="242"/>
      <c r="L338" s="242"/>
      <c r="M338" s="242"/>
      <c r="N338" s="242"/>
      <c r="O338" s="250"/>
      <c r="P338" s="250"/>
    </row>
    <row r="339" spans="2:16">
      <c r="B339" s="46"/>
      <c r="C339" s="46"/>
      <c r="D339" s="46"/>
      <c r="E339" s="46"/>
      <c r="F339" s="240"/>
      <c r="G339" s="240"/>
      <c r="H339" s="240"/>
      <c r="I339" s="242"/>
      <c r="J339" s="242"/>
      <c r="K339" s="242"/>
      <c r="L339" s="242"/>
      <c r="M339" s="242"/>
      <c r="N339" s="242"/>
      <c r="O339" s="250"/>
      <c r="P339" s="250"/>
    </row>
    <row r="340" spans="2:16">
      <c r="B340" s="46"/>
      <c r="C340" s="46"/>
      <c r="D340" s="46"/>
      <c r="E340" s="46"/>
      <c r="F340" s="240"/>
      <c r="G340" s="240"/>
      <c r="H340" s="240"/>
      <c r="I340" s="242"/>
      <c r="J340" s="242"/>
      <c r="K340" s="242"/>
      <c r="L340" s="242"/>
      <c r="M340" s="242"/>
      <c r="N340" s="242"/>
      <c r="O340" s="250"/>
      <c r="P340" s="250"/>
    </row>
    <row r="341" spans="2:16">
      <c r="B341" s="46"/>
      <c r="C341" s="46"/>
      <c r="D341" s="46"/>
      <c r="E341" s="46"/>
      <c r="F341" s="240"/>
      <c r="G341" s="240"/>
      <c r="H341" s="240"/>
      <c r="I341" s="242"/>
      <c r="J341" s="242"/>
      <c r="K341" s="242"/>
      <c r="L341" s="242"/>
      <c r="M341" s="242"/>
      <c r="N341" s="242"/>
      <c r="O341" s="250"/>
      <c r="P341" s="250"/>
    </row>
    <row r="342" spans="2:16">
      <c r="B342" s="46"/>
      <c r="C342" s="46"/>
      <c r="D342" s="46"/>
      <c r="E342" s="46"/>
      <c r="F342" s="240"/>
      <c r="G342" s="240"/>
      <c r="H342" s="240"/>
      <c r="I342" s="242"/>
      <c r="J342" s="242"/>
      <c r="K342" s="242"/>
      <c r="L342" s="242"/>
      <c r="M342" s="242"/>
      <c r="N342" s="242"/>
      <c r="O342" s="250"/>
      <c r="P342" s="250"/>
    </row>
    <row r="343" spans="2:16">
      <c r="B343" s="46"/>
      <c r="C343" s="46"/>
      <c r="D343" s="46"/>
      <c r="E343" s="46"/>
      <c r="F343" s="240"/>
      <c r="G343" s="240"/>
      <c r="H343" s="240"/>
      <c r="I343" s="242"/>
      <c r="J343" s="242"/>
      <c r="K343" s="242"/>
      <c r="L343" s="242"/>
      <c r="M343" s="242"/>
      <c r="N343" s="242"/>
      <c r="O343" s="250"/>
      <c r="P343" s="250"/>
    </row>
    <row r="344" spans="2:16">
      <c r="B344" s="46"/>
      <c r="C344" s="46"/>
      <c r="D344" s="46"/>
      <c r="E344" s="46"/>
      <c r="F344" s="240"/>
      <c r="G344" s="240"/>
      <c r="H344" s="240"/>
      <c r="I344" s="242"/>
      <c r="J344" s="242"/>
      <c r="K344" s="242"/>
      <c r="L344" s="242"/>
      <c r="M344" s="242"/>
      <c r="N344" s="242"/>
      <c r="O344" s="250"/>
      <c r="P344" s="250"/>
    </row>
    <row r="345" spans="2:16">
      <c r="B345" s="46"/>
      <c r="C345" s="46"/>
      <c r="D345" s="46"/>
      <c r="E345" s="46"/>
      <c r="F345" s="240"/>
      <c r="G345" s="240"/>
      <c r="H345" s="240"/>
      <c r="I345" s="242"/>
      <c r="J345" s="242"/>
      <c r="K345" s="242"/>
      <c r="L345" s="242"/>
      <c r="M345" s="242"/>
      <c r="N345" s="242"/>
      <c r="O345" s="250"/>
      <c r="P345" s="250"/>
    </row>
    <row r="346" spans="2:16">
      <c r="B346" s="46"/>
      <c r="C346" s="46"/>
      <c r="D346" s="46"/>
      <c r="E346" s="46"/>
      <c r="F346" s="240"/>
      <c r="G346" s="240"/>
      <c r="H346" s="240"/>
      <c r="I346" s="242"/>
      <c r="J346" s="242"/>
      <c r="K346" s="242"/>
      <c r="L346" s="242"/>
      <c r="M346" s="242"/>
      <c r="N346" s="242"/>
      <c r="O346" s="250"/>
      <c r="P346" s="250"/>
    </row>
    <row r="347" spans="2:16">
      <c r="B347" s="46"/>
      <c r="C347" s="46"/>
      <c r="D347" s="46"/>
      <c r="E347" s="46"/>
      <c r="F347" s="240"/>
      <c r="G347" s="240"/>
      <c r="H347" s="240"/>
      <c r="I347" s="242"/>
      <c r="J347" s="242"/>
      <c r="K347" s="242"/>
      <c r="L347" s="242"/>
      <c r="M347" s="242"/>
      <c r="N347" s="242"/>
      <c r="O347" s="250"/>
      <c r="P347" s="250"/>
    </row>
    <row r="348" spans="2:16">
      <c r="B348" s="46"/>
      <c r="C348" s="46"/>
      <c r="D348" s="46"/>
      <c r="E348" s="46"/>
      <c r="F348" s="240"/>
      <c r="G348" s="240"/>
      <c r="H348" s="240"/>
      <c r="I348" s="242"/>
      <c r="J348" s="242"/>
      <c r="K348" s="242"/>
      <c r="L348" s="242"/>
      <c r="M348" s="242"/>
      <c r="N348" s="242"/>
      <c r="O348" s="250"/>
      <c r="P348" s="250"/>
    </row>
    <row r="349" spans="2:16">
      <c r="B349" s="46"/>
      <c r="C349" s="46"/>
      <c r="D349" s="46"/>
      <c r="E349" s="46"/>
      <c r="F349" s="240"/>
      <c r="G349" s="240"/>
      <c r="H349" s="240"/>
      <c r="I349" s="242"/>
      <c r="J349" s="242"/>
      <c r="K349" s="242"/>
      <c r="L349" s="242"/>
      <c r="M349" s="242"/>
      <c r="N349" s="242"/>
      <c r="O349" s="250"/>
      <c r="P349" s="250"/>
    </row>
    <row r="350" spans="2:16">
      <c r="B350" s="46"/>
      <c r="C350" s="46"/>
      <c r="D350" s="46"/>
      <c r="E350" s="46"/>
      <c r="F350" s="240"/>
      <c r="G350" s="240"/>
      <c r="H350" s="240"/>
      <c r="I350" s="242"/>
      <c r="J350" s="242"/>
      <c r="K350" s="242"/>
      <c r="L350" s="242"/>
      <c r="M350" s="242"/>
      <c r="N350" s="242"/>
      <c r="O350" s="250"/>
      <c r="P350" s="250"/>
    </row>
    <row r="351" spans="2:16">
      <c r="B351" s="46"/>
      <c r="C351" s="46"/>
      <c r="D351" s="46"/>
      <c r="E351" s="46"/>
      <c r="F351" s="240"/>
      <c r="G351" s="240"/>
      <c r="H351" s="240"/>
      <c r="I351" s="242"/>
      <c r="J351" s="242"/>
      <c r="K351" s="242"/>
      <c r="L351" s="242"/>
      <c r="M351" s="242"/>
      <c r="N351" s="242"/>
      <c r="O351" s="250"/>
      <c r="P351" s="250"/>
    </row>
    <row r="352" spans="2:16">
      <c r="B352" s="46"/>
      <c r="C352" s="46"/>
      <c r="D352" s="46"/>
      <c r="E352" s="46"/>
      <c r="F352" s="240"/>
      <c r="G352" s="240"/>
      <c r="H352" s="240"/>
      <c r="I352" s="242"/>
      <c r="J352" s="242"/>
      <c r="K352" s="242"/>
      <c r="L352" s="242"/>
      <c r="M352" s="242"/>
      <c r="N352" s="242"/>
      <c r="O352" s="250"/>
      <c r="P352" s="250"/>
    </row>
    <row r="353" spans="2:16">
      <c r="B353" s="46"/>
      <c r="C353" s="46"/>
      <c r="D353" s="46"/>
      <c r="E353" s="46"/>
      <c r="F353" s="240"/>
      <c r="G353" s="240"/>
      <c r="H353" s="240"/>
      <c r="I353" s="242"/>
      <c r="J353" s="242"/>
      <c r="K353" s="242"/>
      <c r="L353" s="242"/>
      <c r="M353" s="242"/>
      <c r="N353" s="242"/>
      <c r="O353" s="250"/>
      <c r="P353" s="250"/>
    </row>
    <row r="354" spans="2:16">
      <c r="B354" s="46"/>
      <c r="C354" s="46"/>
      <c r="D354" s="46"/>
      <c r="E354" s="46"/>
      <c r="F354" s="240"/>
      <c r="G354" s="240"/>
      <c r="H354" s="240"/>
      <c r="I354" s="242"/>
      <c r="J354" s="242"/>
      <c r="K354" s="242"/>
      <c r="L354" s="242"/>
      <c r="M354" s="242"/>
      <c r="N354" s="242"/>
      <c r="O354" s="250"/>
      <c r="P354" s="250"/>
    </row>
    <row r="355" spans="2:16">
      <c r="B355" s="46"/>
      <c r="C355" s="46"/>
      <c r="D355" s="46"/>
      <c r="E355" s="46"/>
      <c r="F355" s="240"/>
      <c r="G355" s="240"/>
      <c r="H355" s="240"/>
      <c r="I355" s="242"/>
      <c r="J355" s="242"/>
      <c r="K355" s="242"/>
      <c r="L355" s="242"/>
      <c r="M355" s="242"/>
      <c r="N355" s="242"/>
      <c r="O355" s="250"/>
      <c r="P355" s="250"/>
    </row>
    <row r="356" spans="2:16">
      <c r="B356" s="46"/>
      <c r="C356" s="46"/>
      <c r="D356" s="46"/>
      <c r="E356" s="46"/>
      <c r="F356" s="240"/>
      <c r="G356" s="240"/>
      <c r="H356" s="240"/>
      <c r="I356" s="242"/>
      <c r="J356" s="242"/>
      <c r="K356" s="242"/>
      <c r="L356" s="242"/>
      <c r="M356" s="242"/>
      <c r="N356" s="242"/>
      <c r="O356" s="250"/>
      <c r="P356" s="250"/>
    </row>
    <row r="357" spans="2:16">
      <c r="B357" s="46"/>
      <c r="C357" s="46"/>
      <c r="D357" s="46"/>
      <c r="E357" s="46"/>
      <c r="F357" s="240"/>
      <c r="G357" s="240"/>
      <c r="H357" s="240"/>
      <c r="I357" s="242"/>
      <c r="J357" s="242"/>
      <c r="K357" s="242"/>
      <c r="L357" s="242"/>
      <c r="M357" s="242"/>
      <c r="N357" s="242"/>
      <c r="O357" s="250"/>
      <c r="P357" s="250"/>
    </row>
    <row r="358" spans="2:16">
      <c r="B358" s="46"/>
      <c r="C358" s="46"/>
      <c r="D358" s="46"/>
      <c r="E358" s="46"/>
      <c r="F358" s="240"/>
      <c r="G358" s="240"/>
      <c r="H358" s="240"/>
      <c r="I358" s="242"/>
      <c r="J358" s="242"/>
      <c r="K358" s="242"/>
      <c r="L358" s="242"/>
      <c r="M358" s="242"/>
      <c r="N358" s="242"/>
      <c r="O358" s="250"/>
      <c r="P358" s="250"/>
    </row>
    <row r="359" spans="2:16">
      <c r="B359" s="46"/>
      <c r="C359" s="46"/>
      <c r="D359" s="46"/>
      <c r="E359" s="46"/>
      <c r="F359" s="240"/>
      <c r="G359" s="240"/>
      <c r="H359" s="240"/>
      <c r="I359" s="242"/>
      <c r="J359" s="242"/>
      <c r="K359" s="242"/>
      <c r="L359" s="242"/>
      <c r="M359" s="242"/>
      <c r="N359" s="242"/>
      <c r="O359" s="250"/>
      <c r="P359" s="250"/>
    </row>
    <row r="360" spans="2:16">
      <c r="B360" s="46"/>
      <c r="C360" s="46"/>
      <c r="D360" s="46"/>
      <c r="E360" s="46"/>
      <c r="F360" s="240"/>
      <c r="G360" s="240"/>
      <c r="H360" s="240"/>
      <c r="I360" s="242"/>
      <c r="J360" s="242"/>
      <c r="K360" s="242"/>
      <c r="L360" s="242"/>
      <c r="M360" s="242"/>
      <c r="N360" s="242"/>
      <c r="O360" s="250"/>
      <c r="P360" s="250"/>
    </row>
    <row r="361" spans="2:16">
      <c r="B361" s="46"/>
      <c r="C361" s="46"/>
      <c r="D361" s="46"/>
      <c r="E361" s="46"/>
      <c r="F361" s="240"/>
      <c r="G361" s="240"/>
      <c r="H361" s="240"/>
      <c r="I361" s="242"/>
      <c r="J361" s="242"/>
      <c r="K361" s="242"/>
      <c r="L361" s="242"/>
      <c r="M361" s="242"/>
      <c r="N361" s="242"/>
      <c r="O361" s="250"/>
      <c r="P361" s="250"/>
    </row>
    <row r="362" spans="2:16">
      <c r="B362" s="46"/>
      <c r="C362" s="46"/>
      <c r="D362" s="46"/>
      <c r="E362" s="46"/>
      <c r="F362" s="240"/>
      <c r="G362" s="240"/>
      <c r="H362" s="240"/>
      <c r="I362" s="242"/>
      <c r="J362" s="242"/>
      <c r="K362" s="242"/>
      <c r="L362" s="242"/>
      <c r="M362" s="242"/>
      <c r="N362" s="242"/>
      <c r="O362" s="250"/>
      <c r="P362" s="250"/>
    </row>
    <row r="363" spans="2:16">
      <c r="B363" s="46"/>
      <c r="C363" s="46"/>
      <c r="D363" s="46"/>
      <c r="E363" s="46"/>
      <c r="F363" s="240"/>
      <c r="G363" s="240"/>
      <c r="H363" s="240"/>
      <c r="I363" s="242"/>
      <c r="J363" s="242"/>
      <c r="K363" s="242"/>
      <c r="L363" s="242"/>
      <c r="M363" s="242"/>
      <c r="N363" s="242"/>
      <c r="O363" s="250"/>
      <c r="P363" s="250"/>
    </row>
    <row r="364" spans="2:16">
      <c r="B364" s="46"/>
      <c r="C364" s="46"/>
      <c r="D364" s="46"/>
      <c r="E364" s="46"/>
      <c r="F364" s="240"/>
      <c r="G364" s="240"/>
      <c r="H364" s="240"/>
      <c r="I364" s="242"/>
      <c r="J364" s="242"/>
      <c r="K364" s="242"/>
      <c r="L364" s="242"/>
      <c r="M364" s="242"/>
      <c r="N364" s="242"/>
      <c r="O364" s="250"/>
      <c r="P364" s="250"/>
    </row>
    <row r="365" spans="2:16">
      <c r="B365" s="46"/>
      <c r="C365" s="46"/>
      <c r="D365" s="46"/>
      <c r="E365" s="46"/>
      <c r="F365" s="240"/>
      <c r="G365" s="240"/>
      <c r="H365" s="240"/>
      <c r="I365" s="242"/>
      <c r="J365" s="242"/>
      <c r="K365" s="242"/>
      <c r="L365" s="242"/>
      <c r="M365" s="242"/>
      <c r="N365" s="242"/>
      <c r="O365" s="250"/>
      <c r="P365" s="250"/>
    </row>
    <row r="366" spans="2:16">
      <c r="B366" s="46"/>
      <c r="C366" s="46"/>
      <c r="D366" s="46"/>
      <c r="E366" s="46"/>
      <c r="F366" s="240"/>
      <c r="G366" s="240"/>
      <c r="H366" s="240"/>
      <c r="I366" s="242"/>
      <c r="J366" s="242"/>
      <c r="K366" s="242"/>
      <c r="L366" s="242"/>
      <c r="M366" s="242"/>
      <c r="N366" s="242"/>
      <c r="O366" s="250"/>
      <c r="P366" s="250"/>
    </row>
    <row r="367" spans="2:16">
      <c r="B367" s="46"/>
      <c r="C367" s="46"/>
      <c r="D367" s="46"/>
      <c r="E367" s="46"/>
      <c r="F367" s="240"/>
      <c r="G367" s="240"/>
      <c r="H367" s="240"/>
      <c r="I367" s="242"/>
      <c r="J367" s="242"/>
      <c r="K367" s="242"/>
      <c r="L367" s="242"/>
      <c r="M367" s="242"/>
      <c r="N367" s="242"/>
      <c r="O367" s="250"/>
      <c r="P367" s="250"/>
    </row>
    <row r="368" spans="2:16">
      <c r="B368" s="46"/>
      <c r="C368" s="46"/>
      <c r="D368" s="46"/>
      <c r="E368" s="46"/>
      <c r="F368" s="240"/>
      <c r="G368" s="240"/>
      <c r="H368" s="240"/>
      <c r="I368" s="242"/>
      <c r="J368" s="242"/>
      <c r="K368" s="242"/>
      <c r="L368" s="242"/>
      <c r="M368" s="242"/>
      <c r="N368" s="242"/>
      <c r="O368" s="250"/>
      <c r="P368" s="250"/>
    </row>
    <row r="369" spans="2:16">
      <c r="B369" s="46"/>
      <c r="C369" s="46"/>
      <c r="D369" s="46"/>
      <c r="E369" s="46"/>
      <c r="F369" s="240"/>
      <c r="G369" s="240"/>
      <c r="H369" s="240"/>
      <c r="I369" s="242"/>
      <c r="J369" s="242"/>
      <c r="K369" s="242"/>
      <c r="L369" s="242"/>
      <c r="M369" s="242"/>
      <c r="N369" s="242"/>
      <c r="O369" s="250"/>
      <c r="P369" s="250"/>
    </row>
    <row r="370" spans="2:16">
      <c r="B370" s="46"/>
      <c r="C370" s="46"/>
      <c r="D370" s="46"/>
      <c r="E370" s="46"/>
      <c r="F370" s="240"/>
      <c r="G370" s="240"/>
      <c r="H370" s="240"/>
      <c r="I370" s="242"/>
      <c r="J370" s="242"/>
      <c r="K370" s="242"/>
      <c r="L370" s="242"/>
      <c r="M370" s="242"/>
      <c r="N370" s="242"/>
      <c r="O370" s="250"/>
      <c r="P370" s="250"/>
    </row>
    <row r="371" spans="2:16">
      <c r="B371" s="46"/>
      <c r="C371" s="46"/>
      <c r="D371" s="46"/>
      <c r="E371" s="46"/>
      <c r="F371" s="240"/>
      <c r="G371" s="240"/>
      <c r="H371" s="240"/>
      <c r="I371" s="242"/>
      <c r="J371" s="242"/>
      <c r="K371" s="242"/>
      <c r="L371" s="242"/>
      <c r="M371" s="242"/>
      <c r="N371" s="242"/>
      <c r="O371" s="250"/>
      <c r="P371" s="250"/>
    </row>
    <row r="372" spans="2:16">
      <c r="B372" s="46"/>
      <c r="C372" s="46"/>
      <c r="D372" s="46"/>
      <c r="E372" s="46"/>
      <c r="F372" s="240"/>
      <c r="G372" s="240"/>
      <c r="H372" s="240"/>
      <c r="I372" s="242"/>
      <c r="J372" s="242"/>
      <c r="K372" s="242"/>
      <c r="L372" s="242"/>
      <c r="M372" s="242"/>
      <c r="N372" s="242"/>
      <c r="O372" s="250"/>
      <c r="P372" s="250"/>
    </row>
    <row r="373" spans="2:16">
      <c r="B373" s="46"/>
      <c r="C373" s="46"/>
      <c r="D373" s="46"/>
      <c r="E373" s="46"/>
      <c r="F373" s="240"/>
      <c r="G373" s="240"/>
      <c r="H373" s="240"/>
      <c r="I373" s="242"/>
      <c r="J373" s="242"/>
      <c r="K373" s="242"/>
      <c r="L373" s="242"/>
      <c r="M373" s="242"/>
      <c r="N373" s="242"/>
      <c r="O373" s="250"/>
      <c r="P373" s="250"/>
    </row>
    <row r="374" spans="2:16">
      <c r="B374" s="46"/>
      <c r="C374" s="46"/>
      <c r="D374" s="46"/>
      <c r="E374" s="46"/>
      <c r="F374" s="240"/>
      <c r="G374" s="240"/>
      <c r="H374" s="240"/>
      <c r="I374" s="242"/>
      <c r="J374" s="242"/>
      <c r="K374" s="242"/>
      <c r="L374" s="242"/>
      <c r="M374" s="242"/>
      <c r="N374" s="242"/>
      <c r="O374" s="250"/>
      <c r="P374" s="250"/>
    </row>
    <row r="375" spans="2:16">
      <c r="B375" s="46"/>
      <c r="C375" s="46"/>
      <c r="D375" s="46"/>
      <c r="E375" s="46"/>
      <c r="F375" s="240"/>
      <c r="G375" s="240"/>
      <c r="H375" s="240"/>
      <c r="I375" s="242"/>
      <c r="J375" s="242"/>
      <c r="K375" s="242"/>
      <c r="L375" s="242"/>
      <c r="M375" s="242"/>
      <c r="N375" s="242"/>
      <c r="O375" s="250"/>
      <c r="P375" s="250"/>
    </row>
    <row r="376" spans="2:16">
      <c r="B376" s="46"/>
      <c r="C376" s="46"/>
      <c r="D376" s="46"/>
      <c r="E376" s="46"/>
      <c r="F376" s="240"/>
      <c r="G376" s="240"/>
      <c r="H376" s="240"/>
      <c r="I376" s="242"/>
      <c r="J376" s="242"/>
      <c r="K376" s="242"/>
      <c r="L376" s="242"/>
      <c r="M376" s="242"/>
      <c r="N376" s="242"/>
      <c r="O376" s="250"/>
      <c r="P376" s="250"/>
    </row>
    <row r="377" spans="2:16">
      <c r="B377" s="46"/>
      <c r="C377" s="46"/>
      <c r="D377" s="46"/>
      <c r="E377" s="46"/>
      <c r="F377" s="240"/>
      <c r="G377" s="240"/>
      <c r="H377" s="240"/>
      <c r="I377" s="242"/>
      <c r="J377" s="242"/>
      <c r="K377" s="242"/>
      <c r="L377" s="242"/>
      <c r="M377" s="242"/>
      <c r="N377" s="242"/>
      <c r="O377" s="250"/>
      <c r="P377" s="250"/>
    </row>
    <row r="378" spans="2:16">
      <c r="B378" s="46"/>
      <c r="C378" s="46"/>
      <c r="D378" s="46"/>
      <c r="E378" s="46"/>
      <c r="F378" s="240"/>
      <c r="G378" s="240"/>
      <c r="H378" s="240"/>
      <c r="I378" s="242"/>
      <c r="J378" s="242"/>
      <c r="K378" s="242"/>
      <c r="L378" s="242"/>
      <c r="M378" s="242"/>
      <c r="N378" s="242"/>
      <c r="O378" s="250"/>
      <c r="P378" s="250"/>
    </row>
    <row r="379" spans="2:16">
      <c r="B379" s="46"/>
      <c r="C379" s="46"/>
      <c r="D379" s="46"/>
      <c r="E379" s="46"/>
      <c r="F379" s="240"/>
      <c r="G379" s="240"/>
      <c r="H379" s="240"/>
      <c r="I379" s="242"/>
      <c r="J379" s="242"/>
      <c r="K379" s="242"/>
      <c r="L379" s="242"/>
      <c r="M379" s="242"/>
      <c r="N379" s="242"/>
      <c r="O379" s="250"/>
      <c r="P379" s="250"/>
    </row>
    <row r="380" spans="2:16">
      <c r="B380" s="46"/>
      <c r="C380" s="46"/>
      <c r="D380" s="46"/>
      <c r="E380" s="46"/>
      <c r="F380" s="240"/>
      <c r="G380" s="240"/>
      <c r="H380" s="240"/>
      <c r="I380" s="242"/>
      <c r="J380" s="242"/>
      <c r="K380" s="242"/>
      <c r="L380" s="242"/>
      <c r="M380" s="242"/>
      <c r="N380" s="242"/>
      <c r="O380" s="250"/>
      <c r="P380" s="250"/>
    </row>
    <row r="381" spans="2:16">
      <c r="B381" s="46"/>
      <c r="C381" s="46"/>
      <c r="D381" s="46"/>
      <c r="E381" s="46"/>
      <c r="F381" s="240"/>
      <c r="G381" s="240"/>
      <c r="H381" s="240"/>
      <c r="I381" s="242"/>
      <c r="J381" s="242"/>
      <c r="K381" s="242"/>
      <c r="L381" s="242"/>
      <c r="M381" s="242"/>
      <c r="N381" s="242"/>
      <c r="O381" s="250"/>
      <c r="P381" s="250"/>
    </row>
    <row r="382" spans="2:16">
      <c r="B382" s="46"/>
      <c r="C382" s="46"/>
      <c r="D382" s="46"/>
      <c r="E382" s="46"/>
      <c r="F382" s="240"/>
      <c r="G382" s="240"/>
      <c r="H382" s="240"/>
      <c r="I382" s="242"/>
      <c r="J382" s="242"/>
      <c r="K382" s="242"/>
      <c r="L382" s="242"/>
      <c r="M382" s="242"/>
      <c r="N382" s="242"/>
      <c r="O382" s="250"/>
      <c r="P382" s="250"/>
    </row>
    <row r="383" spans="2:16">
      <c r="B383" s="46"/>
      <c r="C383" s="46"/>
      <c r="D383" s="46"/>
      <c r="E383" s="46"/>
      <c r="F383" s="240"/>
      <c r="G383" s="240"/>
      <c r="H383" s="240"/>
      <c r="I383" s="242"/>
      <c r="J383" s="242"/>
      <c r="K383" s="242"/>
      <c r="L383" s="242"/>
      <c r="M383" s="242"/>
      <c r="N383" s="242"/>
      <c r="O383" s="250"/>
      <c r="P383" s="250"/>
    </row>
    <row r="384" spans="2:16">
      <c r="B384" s="46"/>
      <c r="C384" s="46"/>
      <c r="D384" s="46"/>
      <c r="E384" s="46"/>
      <c r="F384" s="240"/>
      <c r="G384" s="240"/>
      <c r="H384" s="240"/>
      <c r="I384" s="242"/>
      <c r="J384" s="242"/>
      <c r="K384" s="242"/>
      <c r="L384" s="242"/>
      <c r="M384" s="242"/>
      <c r="N384" s="242"/>
      <c r="O384" s="250"/>
      <c r="P384" s="250"/>
    </row>
    <row r="385" spans="2:16">
      <c r="B385" s="46"/>
      <c r="C385" s="46"/>
      <c r="D385" s="46"/>
      <c r="E385" s="46"/>
      <c r="F385" s="240"/>
      <c r="G385" s="240"/>
      <c r="H385" s="240"/>
      <c r="I385" s="242"/>
      <c r="J385" s="242"/>
      <c r="K385" s="242"/>
      <c r="L385" s="242"/>
      <c r="M385" s="242"/>
      <c r="N385" s="242"/>
      <c r="O385" s="250"/>
      <c r="P385" s="250"/>
    </row>
    <row r="386" spans="2:16">
      <c r="B386" s="46"/>
      <c r="C386" s="46"/>
      <c r="D386" s="46"/>
      <c r="E386" s="46"/>
      <c r="F386" s="240"/>
      <c r="G386" s="240"/>
      <c r="H386" s="240"/>
      <c r="I386" s="242"/>
      <c r="J386" s="242"/>
      <c r="K386" s="242"/>
      <c r="L386" s="242"/>
      <c r="M386" s="242"/>
      <c r="N386" s="242"/>
      <c r="O386" s="250"/>
      <c r="P386" s="250"/>
    </row>
    <row r="387" spans="2:16">
      <c r="B387" s="46"/>
      <c r="C387" s="46"/>
      <c r="D387" s="46"/>
      <c r="E387" s="46"/>
      <c r="F387" s="240"/>
      <c r="G387" s="240"/>
      <c r="H387" s="240"/>
      <c r="I387" s="242"/>
      <c r="J387" s="242"/>
      <c r="K387" s="242"/>
      <c r="L387" s="242"/>
      <c r="M387" s="242"/>
      <c r="N387" s="242"/>
      <c r="O387" s="250"/>
      <c r="P387" s="250"/>
    </row>
    <row r="388" spans="2:16">
      <c r="B388" s="46"/>
      <c r="C388" s="46"/>
      <c r="D388" s="46"/>
      <c r="E388" s="46"/>
      <c r="F388" s="240"/>
      <c r="G388" s="240"/>
      <c r="H388" s="240"/>
      <c r="I388" s="242"/>
      <c r="J388" s="242"/>
      <c r="K388" s="242"/>
      <c r="L388" s="242"/>
      <c r="M388" s="242"/>
      <c r="N388" s="242"/>
      <c r="O388" s="250"/>
      <c r="P388" s="250"/>
    </row>
    <row r="389" spans="2:16">
      <c r="B389" s="46"/>
      <c r="C389" s="46"/>
      <c r="D389" s="46"/>
      <c r="E389" s="46"/>
      <c r="F389" s="240"/>
      <c r="G389" s="240"/>
      <c r="H389" s="240"/>
      <c r="I389" s="242"/>
      <c r="J389" s="242"/>
      <c r="K389" s="242"/>
      <c r="L389" s="242"/>
      <c r="M389" s="242"/>
      <c r="N389" s="242"/>
      <c r="O389" s="250"/>
      <c r="P389" s="250"/>
    </row>
    <row r="426" spans="17:17">
      <c r="Q426" s="28"/>
    </row>
  </sheetData>
  <mergeCells count="15">
    <mergeCell ref="AX26:AY26"/>
    <mergeCell ref="X60:Z60"/>
    <mergeCell ref="Q3:Q4"/>
    <mergeCell ref="AF26:AG26"/>
    <mergeCell ref="AI26:AJ26"/>
    <mergeCell ref="AL26:AM26"/>
    <mergeCell ref="AO26:AP26"/>
    <mergeCell ref="AR26:AS26"/>
    <mergeCell ref="AU26:AV26"/>
    <mergeCell ref="AC26:AD26"/>
    <mergeCell ref="B1:Q1"/>
    <mergeCell ref="Q26:R26"/>
    <mergeCell ref="T26:U26"/>
    <mergeCell ref="W26:X26"/>
    <mergeCell ref="Z26:AA26"/>
  </mergeCells>
  <phoneticPr fontId="3" type="noConversion"/>
  <conditionalFormatting sqref="C7:S16">
    <cfRule type="expression" dxfId="7" priority="1">
      <formula>$J7=0</formula>
    </cfRule>
  </conditionalFormatting>
  <dataValidations count="1">
    <dataValidation type="list" allowBlank="1" showInputMessage="1" showErrorMessage="1" sqref="N7:N16" xr:uid="{3B86E78B-9FAE-4EAF-8E92-C0C6D0EE93F5}">
      <formula1>"단리, 월복리"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41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5DE9-1A0B-44DE-8F29-55D7A0AF4188}">
  <sheetPr codeName="Sheet10">
    <tabColor rgb="FFC00000"/>
    <pageSetUpPr autoPageBreaks="0"/>
  </sheetPr>
  <dimension ref="A1:AI292"/>
  <sheetViews>
    <sheetView showGridLines="0" zoomScaleNormal="100" workbookViewId="0">
      <selection activeCell="T35" sqref="T35"/>
    </sheetView>
  </sheetViews>
  <sheetFormatPr defaultColWidth="9" defaultRowHeight="20.100000000000001" customHeight="1"/>
  <cols>
    <col min="1" max="1" width="4.5703125" style="3" customWidth="1"/>
    <col min="2" max="17" width="10.5703125" style="3" customWidth="1"/>
    <col min="18" max="18" width="4.5703125" style="3" customWidth="1"/>
    <col min="19" max="19" width="7.42578125" style="720" customWidth="1"/>
    <col min="20" max="22" width="7.42578125" style="721" customWidth="1"/>
    <col min="23" max="29" width="7.42578125" style="720" customWidth="1"/>
    <col min="30" max="30" width="4.5703125" style="3" customWidth="1"/>
    <col min="31" max="34" width="8.42578125" style="3" customWidth="1"/>
    <col min="35" max="16384" width="9" style="3"/>
  </cols>
  <sheetData>
    <row r="1" spans="1:33" ht="40.5" customHeight="1">
      <c r="A1" s="715"/>
      <c r="B1" s="93" t="s">
        <v>486</v>
      </c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6"/>
      <c r="N1" s="716"/>
      <c r="O1" s="716"/>
      <c r="P1" s="716"/>
      <c r="Q1" s="716"/>
      <c r="R1" s="715"/>
      <c r="S1" s="717"/>
      <c r="T1" s="717"/>
      <c r="U1" s="717"/>
      <c r="V1" s="717"/>
      <c r="W1" s="718"/>
      <c r="X1" s="719"/>
      <c r="Y1" s="719"/>
      <c r="Z1" s="718"/>
      <c r="AA1" s="718"/>
      <c r="AB1" s="718"/>
      <c r="AC1" s="719"/>
      <c r="AD1" s="715"/>
    </row>
    <row r="2" spans="1:33" ht="20.100000000000001" customHeight="1" thickBot="1">
      <c r="W2" s="721"/>
      <c r="X2" s="721"/>
    </row>
    <row r="3" spans="1:33" ht="25.15" customHeight="1" thickBot="1">
      <c r="B3" s="691" t="s">
        <v>487</v>
      </c>
      <c r="C3" s="690" t="s">
        <v>4686</v>
      </c>
      <c r="D3" s="260" t="s">
        <v>4687</v>
      </c>
      <c r="E3" s="49"/>
      <c r="F3" s="835" t="s">
        <v>4677</v>
      </c>
      <c r="W3" s="721"/>
      <c r="X3" s="721"/>
    </row>
    <row r="4" spans="1:33" ht="20.100000000000001" customHeight="1">
      <c r="W4" s="721"/>
      <c r="X4" s="721"/>
    </row>
    <row r="5" spans="1:33" ht="20.100000000000001" customHeight="1" thickBot="1">
      <c r="B5" s="276" t="s">
        <v>70</v>
      </c>
      <c r="W5" s="721"/>
      <c r="X5" s="721"/>
    </row>
    <row r="6" spans="1:33" ht="30" customHeight="1" thickBot="1">
      <c r="B6" s="722" t="s">
        <v>478</v>
      </c>
      <c r="C6" s="850" t="s">
        <v>4665</v>
      </c>
      <c r="D6" s="722" t="s">
        <v>467</v>
      </c>
      <c r="E6" s="723" t="s">
        <v>470</v>
      </c>
      <c r="F6" s="723" t="s">
        <v>471</v>
      </c>
      <c r="G6" s="723" t="s">
        <v>473</v>
      </c>
      <c r="H6" s="724" t="s">
        <v>463</v>
      </c>
      <c r="I6" s="848" t="s">
        <v>4664</v>
      </c>
      <c r="J6" s="261" t="s">
        <v>4663</v>
      </c>
      <c r="K6" s="260" t="s">
        <v>4666</v>
      </c>
      <c r="L6" s="260" t="s">
        <v>4691</v>
      </c>
      <c r="M6" s="774" t="s">
        <v>4679</v>
      </c>
      <c r="S6" s="3"/>
      <c r="T6" s="3"/>
      <c r="U6" s="3"/>
      <c r="V6" s="3"/>
      <c r="Y6" s="721"/>
      <c r="Z6" s="721"/>
      <c r="AA6" s="721"/>
      <c r="AB6" s="721"/>
      <c r="AC6" s="721"/>
      <c r="AD6" s="720"/>
      <c r="AE6" s="720"/>
      <c r="AF6" s="720"/>
      <c r="AG6" s="720"/>
    </row>
    <row r="7" spans="1:33" ht="20.100000000000001" customHeight="1">
      <c r="B7" s="725">
        <v>10000000</v>
      </c>
      <c r="C7" s="851">
        <f>$E$32</f>
        <v>12770000</v>
      </c>
      <c r="D7" s="795">
        <f>$H$32</f>
        <v>34950000</v>
      </c>
      <c r="E7" s="796">
        <f>$I$32</f>
        <v>35705000</v>
      </c>
      <c r="F7" s="796">
        <f>SUMIF(매도일,"&lt;&gt;",총비용)</f>
        <v>26588</v>
      </c>
      <c r="G7" s="796">
        <f>$K$32</f>
        <v>728412</v>
      </c>
      <c r="H7" s="797">
        <f>IFERROR($G$7/$D$7,"")</f>
        <v>2.0841545064377683E-2</v>
      </c>
      <c r="I7" s="849">
        <f>IFERROR($G$7/$B$7,"")</f>
        <v>7.2841199999999995E-2</v>
      </c>
      <c r="J7" s="847">
        <f>$M$32</f>
        <v>13591500</v>
      </c>
      <c r="K7" s="799">
        <f>$N$32</f>
        <v>821500</v>
      </c>
      <c r="L7" s="798">
        <f>IFERROR($K$7/$C$7,"")</f>
        <v>6.4330462020360218E-2</v>
      </c>
      <c r="M7" s="800">
        <f>$J$7+$P$32</f>
        <v>13808910</v>
      </c>
      <c r="S7" s="3"/>
      <c r="T7" s="3"/>
      <c r="U7" s="3"/>
      <c r="V7" s="3"/>
      <c r="Y7" s="721"/>
      <c r="Z7" s="721"/>
      <c r="AA7" s="721"/>
      <c r="AB7" s="721"/>
      <c r="AC7" s="721"/>
      <c r="AD7" s="720"/>
      <c r="AE7" s="720"/>
      <c r="AF7" s="720"/>
      <c r="AG7" s="720"/>
    </row>
    <row r="8" spans="1:33" ht="20.100000000000001" customHeight="1">
      <c r="B8" s="726"/>
      <c r="C8" s="726"/>
      <c r="D8" s="726"/>
      <c r="E8" s="726"/>
      <c r="F8" s="726"/>
      <c r="G8" s="727"/>
      <c r="W8" s="721"/>
      <c r="X8" s="721"/>
    </row>
    <row r="9" spans="1:33" ht="20.100000000000001" customHeight="1" thickBot="1">
      <c r="B9" s="276" t="s">
        <v>480</v>
      </c>
      <c r="F9" s="49"/>
      <c r="I9" s="701"/>
      <c r="W9" s="721"/>
      <c r="X9" s="721"/>
    </row>
    <row r="10" spans="1:33" ht="30" customHeight="1" thickBot="1">
      <c r="B10" s="691" t="s">
        <v>259</v>
      </c>
      <c r="C10" s="689" t="s">
        <v>482</v>
      </c>
      <c r="D10" s="733" t="s">
        <v>483</v>
      </c>
      <c r="E10" s="767" t="s">
        <v>484</v>
      </c>
      <c r="F10" s="746"/>
      <c r="G10" s="734" t="s">
        <v>485</v>
      </c>
      <c r="W10" s="721"/>
      <c r="X10" s="721"/>
    </row>
    <row r="11" spans="1:33" ht="20.100000000000001" customHeight="1">
      <c r="B11" s="801">
        <v>1</v>
      </c>
      <c r="C11" s="802">
        <f t="shared" ref="C11" si="0">SUMIF(매도월,B11,총손익)</f>
        <v>9650</v>
      </c>
      <c r="D11" s="803">
        <f t="shared" ref="D11" si="1">IF(C11=0,"",SUMIF(매도월,B11,총손익)/SUMIF(매도월,B11,매수금액))</f>
        <v>1.6083333333333335E-2</v>
      </c>
      <c r="E11" s="804" t="str">
        <f t="array" ref="E11">IF(ISERROR(MATCH(B11,매도월,0)),"",INDEX(종목명,MATCH(MAX(IF(매도월=B11,총손익)),IF(매도월=B11,총손익),0)))</f>
        <v>삼성전자</v>
      </c>
      <c r="F11" s="805"/>
      <c r="G11" s="806">
        <f t="array" ref="G11">IF(ISERROR(MATCH(B11,매도월,0)),"",INDEX(총손익,MATCH(MAX(IF(매도월=B11,총손익)),IF(매도월=B11,총손익),0)))</f>
        <v>9650</v>
      </c>
      <c r="W11" s="721"/>
      <c r="X11" s="721"/>
    </row>
    <row r="12" spans="1:33" ht="19.899999999999999" customHeight="1">
      <c r="B12" s="807">
        <v>2</v>
      </c>
      <c r="C12" s="802">
        <f t="shared" ref="C12" si="2">SUMIF(매도월,B12,총손익)</f>
        <v>93500</v>
      </c>
      <c r="D12" s="803">
        <f t="shared" ref="D12" si="3">IF(C12=0,"",SUMIF(매도월,B12,총손익)/SUMIF(매도월,B12,매수금액))</f>
        <v>1.2466666666666666E-2</v>
      </c>
      <c r="E12" s="808" t="str">
        <f t="array" ref="E12">IF(ISERROR(MATCH(B12,매도월,0)),"",INDEX(종목명,MATCH(MAX(IF(매도월=B12,총손익)),IF(매도월=B12,총손익),0)))</f>
        <v>에코프로비엠</v>
      </c>
      <c r="F12" s="809"/>
      <c r="G12" s="810">
        <f t="array" ref="G12">IF(ISERROR(MATCH(B12,매도월,0)),"",INDEX(총손익,MATCH(MAX(IF(매도월=B12,총손익)),IF(매도월=B12,총손익),0)))</f>
        <v>146000</v>
      </c>
      <c r="I12" s="701"/>
      <c r="W12" s="721"/>
      <c r="X12" s="721"/>
    </row>
    <row r="13" spans="1:33" ht="20.100000000000001" customHeight="1">
      <c r="B13" s="807">
        <v>3</v>
      </c>
      <c r="C13" s="802">
        <f t="shared" ref="C13" si="4">SUMIF(매도월,B13,총손익)</f>
        <v>-209000</v>
      </c>
      <c r="D13" s="803">
        <f t="shared" ref="D13" si="5">IF(C13=0,"",SUMIF(매도월,B13,총손익)/SUMIF(매도월,B13,매수금액))</f>
        <v>-1.7711864406779659E-2</v>
      </c>
      <c r="E13" s="808" t="str">
        <f t="array" ref="E13">IF(ISERROR(MATCH(B13,매도월,0)),"",INDEX(종목명,MATCH(MAX(IF(매도월=B13,총손익)),IF(매도월=B13,총손익),0)))</f>
        <v>SK하이닉스</v>
      </c>
      <c r="F13" s="809"/>
      <c r="G13" s="810">
        <f t="array" ref="G13">IF(ISERROR(MATCH(B13,매도월,0)),"",INDEX(총손익,MATCH(MAX(IF(매도월=B13,총손익)),IF(매도월=B13,총손익),0)))</f>
        <v>198000</v>
      </c>
      <c r="I13" s="701"/>
      <c r="W13" s="721"/>
      <c r="X13" s="721"/>
    </row>
    <row r="14" spans="1:33" ht="20.100000000000001" customHeight="1">
      <c r="B14" s="807">
        <v>4</v>
      </c>
      <c r="C14" s="802">
        <f t="shared" ref="C14" si="6">SUMIF(매도월,B14,총손익)</f>
        <v>48750</v>
      </c>
      <c r="D14" s="803">
        <f t="shared" ref="D14" si="7">IF(C14=0,"",SUMIF(매도월,B14,총손익)/SUMIF(매도월,B14,매수금액))</f>
        <v>3.3620689655172412E-2</v>
      </c>
      <c r="E14" s="808" t="str">
        <f t="array" ref="E14">IF(ISERROR(MATCH(B14,매도월,0)),"",INDEX(종목명,MATCH(MAX(IF(매도월=B14,총손익)),IF(매도월=B14,총손익),0)))</f>
        <v>기업은행</v>
      </c>
      <c r="F14" s="809"/>
      <c r="G14" s="810">
        <f t="array" ref="G14">IF(ISERROR(MATCH(B14,매도월,0)),"",INDEX(총손익,MATCH(MAX(IF(매도월=B14,총손익)),IF(매도월=B14,총손익),0)))</f>
        <v>48750</v>
      </c>
      <c r="T14" s="720"/>
      <c r="U14" s="720"/>
      <c r="V14" s="720"/>
    </row>
    <row r="15" spans="1:33" ht="20.100000000000001" customHeight="1">
      <c r="B15" s="807">
        <v>5</v>
      </c>
      <c r="C15" s="802">
        <f t="shared" ref="C15" si="8">SUMIF(매도월,B15,총손익)</f>
        <v>48075</v>
      </c>
      <c r="D15" s="803">
        <f t="shared" ref="D15" si="9">IF(C15=0,"",SUMIF(매도월,B15,총손익)/SUMIF(매도월,B15,매수금액))</f>
        <v>1.7805555555555557E-2</v>
      </c>
      <c r="E15" s="808" t="str">
        <f t="array" ref="E15">IF(ISERROR(MATCH(B15,매도월,0)),"",INDEX(종목명,MATCH(MAX(IF(매도월=B15,총손익)),IF(매도월=B15,총손익),0)))</f>
        <v>삼성전자</v>
      </c>
      <c r="F15" s="809"/>
      <c r="G15" s="810">
        <f t="array" ref="G15">IF(ISERROR(MATCH(B15,매도월,0)),"",INDEX(총손익,MATCH(MAX(IF(매도월=B15,총손익)),IF(매도월=B15,총손익),0)))</f>
        <v>48075</v>
      </c>
      <c r="T15" s="720"/>
      <c r="U15" s="720"/>
      <c r="V15" s="720"/>
    </row>
    <row r="16" spans="1:33" ht="20.100000000000001" customHeight="1">
      <c r="B16" s="807">
        <v>6</v>
      </c>
      <c r="C16" s="802">
        <f t="shared" ref="C16" si="10">SUMIF(매도월,B16,총손익)</f>
        <v>198476</v>
      </c>
      <c r="D16" s="803">
        <f t="shared" ref="D16" si="11">IF(C16=0,"",SUMIF(매도월,B16,총손익)/SUMIF(매도월,B16,매수금액))</f>
        <v>9.9238000000000007E-2</v>
      </c>
      <c r="E16" s="808" t="str">
        <f t="array" ref="E16">IF(ISERROR(MATCH(B16,매도월,0)),"",INDEX(종목명,MATCH(MAX(IF(매도월=B16,총손익)),IF(매도월=B16,총손익),0)))</f>
        <v>레인보우로보틱스</v>
      </c>
      <c r="F16" s="809"/>
      <c r="G16" s="810">
        <f t="array" ref="G16">IF(ISERROR(MATCH(B16,매도월,0)),"",INDEX(총손익,MATCH(MAX(IF(매도월=B16,총손익)),IF(매도월=B16,총손익),0)))</f>
        <v>198476</v>
      </c>
      <c r="T16" s="720"/>
      <c r="U16" s="720"/>
      <c r="V16" s="720"/>
    </row>
    <row r="17" spans="2:35" ht="20.100000000000001" customHeight="1">
      <c r="B17" s="807">
        <v>7</v>
      </c>
      <c r="C17" s="802">
        <f t="shared" ref="C17" si="12">SUMIF(매도월,B17,총손익)</f>
        <v>23689</v>
      </c>
      <c r="D17" s="803">
        <f t="shared" ref="D17" si="13">IF(C17=0,"",SUMIF(매도월,B17,총손익)/SUMIF(매도월,B17,매수금액))</f>
        <v>1.2804864864864865E-2</v>
      </c>
      <c r="E17" s="808" t="str">
        <f t="array" ref="E17">IF(ISERROR(MATCH(B17,매도월,0)),"",INDEX(종목명,MATCH(MAX(IF(매도월=B17,총손익)),IF(매도월=B17,총손익),0)))</f>
        <v>펄어비스</v>
      </c>
      <c r="F17" s="809"/>
      <c r="G17" s="810">
        <f t="array" ref="G17">IF(ISERROR(MATCH(B17,매도월,0)),"",INDEX(총손익,MATCH(MAX(IF(매도월=B17,총손익)),IF(매도월=B17,총손익),0)))</f>
        <v>23689</v>
      </c>
      <c r="T17" s="720"/>
      <c r="U17" s="720"/>
      <c r="V17" s="720"/>
    </row>
    <row r="18" spans="2:35" ht="20.100000000000001" customHeight="1">
      <c r="B18" s="807">
        <v>8</v>
      </c>
      <c r="C18" s="802">
        <f t="shared" ref="C18" si="14">SUMIF(매도월,B18,총손익)</f>
        <v>-91507</v>
      </c>
      <c r="D18" s="803">
        <f t="shared" ref="D18" si="15">IF(C18=0,"",SUMIF(매도월,B18,총손익)/SUMIF(매도월,B18,매수금액))</f>
        <v>-4.0669777777777777E-2</v>
      </c>
      <c r="E18" s="808" t="str">
        <f t="array" ref="E18">IF(ISERROR(MATCH(B18,매도월,0)),"",INDEX(종목명,MATCH(MAX(IF(매도월=B18,총손익)),IF(매도월=B18,총손익),0)))</f>
        <v>에코프로</v>
      </c>
      <c r="F18" s="809"/>
      <c r="G18" s="810">
        <f t="array" ref="G18">IF(ISERROR(MATCH(B18,매도월,0)),"",INDEX(총손익,MATCH(MAX(IF(매도월=B18,총손익)),IF(매도월=B18,총손익),0)))</f>
        <v>-91507</v>
      </c>
      <c r="T18" s="720"/>
      <c r="U18" s="720"/>
      <c r="V18" s="720"/>
      <c r="AA18" s="737"/>
      <c r="AB18" s="737"/>
      <c r="AC18" s="737"/>
      <c r="AD18" s="732"/>
    </row>
    <row r="19" spans="2:35" ht="20.100000000000001" customHeight="1">
      <c r="B19" s="807">
        <v>9</v>
      </c>
      <c r="C19" s="802">
        <f t="shared" ref="C19" si="16">SUMIF(매도월,B19,총손익)</f>
        <v>198902</v>
      </c>
      <c r="D19" s="803">
        <f t="shared" ref="D19" si="17">IF(C19=0,"",SUMIF(매도월,B19,총손익)/SUMIF(매도월,B19,매수금액))</f>
        <v>0.198902</v>
      </c>
      <c r="E19" s="808" t="str">
        <f t="array" ref="E19">IF(ISERROR(MATCH(B19,매도월,0)),"",INDEX(종목명,MATCH(MAX(IF(매도월=B19,총손익)),IF(매도월=B19,총손익),0)))</f>
        <v>레인보우로보틱스</v>
      </c>
      <c r="F19" s="809"/>
      <c r="G19" s="810">
        <f t="array" ref="G19">IF(ISERROR(MATCH(B19,매도월,0)),"",INDEX(총손익,MATCH(MAX(IF(매도월=B19,총손익)),IF(매도월=B19,총손익),0)))</f>
        <v>198902</v>
      </c>
      <c r="T19" s="720"/>
      <c r="U19" s="720"/>
      <c r="V19" s="720"/>
      <c r="AA19" s="737"/>
      <c r="AB19" s="737"/>
      <c r="AC19" s="737"/>
      <c r="AD19" s="732"/>
    </row>
    <row r="20" spans="2:35" ht="20.100000000000001" customHeight="1">
      <c r="B20" s="807">
        <v>10</v>
      </c>
      <c r="C20" s="802">
        <f t="shared" ref="C20" si="18">SUMIF(매도월,B20,총손익)</f>
        <v>99497</v>
      </c>
      <c r="D20" s="803">
        <f t="shared" ref="D20" si="19">IF(C20=0,"",SUMIF(매도월,B20,총손익)/SUMIF(매도월,B20,매수금액))</f>
        <v>9.0451818181818175E-2</v>
      </c>
      <c r="E20" s="808" t="str">
        <f t="array" ref="E20">IF(ISERROR(MATCH(B20,매도월,0)),"",INDEX(종목명,MATCH(MAX(IF(매도월=B20,총손익)),IF(매도월=B20,총손익),0)))</f>
        <v>TIGER 미국나스닥100</v>
      </c>
      <c r="F20" s="809"/>
      <c r="G20" s="810">
        <f t="array" ref="G20">IF(ISERROR(MATCH(B20,매도월,0)),"",INDEX(총손익,MATCH(MAX(IF(매도월=B20,총손익)),IF(매도월=B20,총손익),0)))</f>
        <v>99497</v>
      </c>
      <c r="T20" s="720"/>
      <c r="U20" s="720"/>
      <c r="V20" s="720"/>
      <c r="AA20" s="737"/>
      <c r="AB20" s="737"/>
      <c r="AC20" s="737"/>
      <c r="AD20" s="732"/>
    </row>
    <row r="21" spans="2:35" ht="20.100000000000001" customHeight="1">
      <c r="B21" s="807">
        <v>11</v>
      </c>
      <c r="C21" s="802">
        <f t="shared" ref="C21" si="20">SUMIF(매도월,B21,총손익)</f>
        <v>-81009</v>
      </c>
      <c r="D21" s="803">
        <f t="shared" ref="D21" si="21">IF(C21=0,"",SUMIF(매도월,B21,총손익)/SUMIF(매도월,B21,매수금액))</f>
        <v>-6.7507499999999998E-2</v>
      </c>
      <c r="E21" s="808" t="str">
        <f t="array" ref="E21">IF(ISERROR(MATCH(B21,매도월,0)),"",INDEX(종목명,MATCH(MAX(IF(매도월=B21,총손익)),IF(매도월=B21,총손익),0)))</f>
        <v>삼성전자</v>
      </c>
      <c r="F21" s="809"/>
      <c r="G21" s="810">
        <f t="array" ref="G21">IF(ISERROR(MATCH(B21,매도월,0)),"",INDEX(총손익,MATCH(MAX(IF(매도월=B21,총손익)),IF(매도월=B21,총손익),0)))</f>
        <v>-81009</v>
      </c>
      <c r="T21" s="720"/>
      <c r="U21" s="720"/>
      <c r="V21" s="720"/>
      <c r="AA21" s="737"/>
      <c r="AB21" s="737"/>
      <c r="AC21" s="737"/>
      <c r="AD21" s="732"/>
    </row>
    <row r="22" spans="2:35" ht="20.100000000000001" customHeight="1" thickBot="1">
      <c r="B22" s="811">
        <v>12</v>
      </c>
      <c r="C22" s="812">
        <f t="shared" ref="C22" si="22">SUMIF(매도월,B22,총손익)</f>
        <v>389389</v>
      </c>
      <c r="D22" s="813">
        <f t="shared" ref="D22" si="23">IF(C22=0,"",SUMIF(매도월,B22,총손익)/SUMIF(매도월,B22,매수금액))</f>
        <v>0.25959266666666669</v>
      </c>
      <c r="E22" s="814" t="str">
        <f t="array" ref="E22">IF(ISERROR(MATCH(B22,매도월,0)),"",INDEX(종목명,MATCH(MAX(IF(매도월=B22,총손익)),IF(매도월=B22,총손익),0)))</f>
        <v>TIGER 미국필라델피아반도체나스닥</v>
      </c>
      <c r="F22" s="815"/>
      <c r="G22" s="816">
        <f t="array" ref="G22">IF(ISERROR(MATCH(B22,매도월,0)),"",INDEX(총손익,MATCH(MAX(IF(매도월=B22,총손익)),IF(매도월=B22,총손익),0)))</f>
        <v>389389</v>
      </c>
      <c r="T22" s="720"/>
      <c r="U22" s="720"/>
      <c r="V22" s="720"/>
      <c r="AA22" s="737"/>
      <c r="AB22" s="737"/>
      <c r="AC22" s="737"/>
      <c r="AD22" s="732"/>
    </row>
    <row r="23" spans="2:35" ht="25.15" customHeight="1" thickBot="1">
      <c r="B23" s="738" t="s">
        <v>70</v>
      </c>
      <c r="C23" s="739">
        <f>SUM(C11:C22)</f>
        <v>728412</v>
      </c>
      <c r="D23" s="740">
        <f>H7</f>
        <v>2.0841545064377683E-2</v>
      </c>
      <c r="E23" s="768" t="s">
        <v>456</v>
      </c>
      <c r="F23" s="746"/>
      <c r="G23" s="741" t="s">
        <v>456</v>
      </c>
      <c r="T23" s="720"/>
      <c r="U23" s="720"/>
      <c r="V23" s="720"/>
      <c r="AA23" s="737"/>
      <c r="AB23" s="737"/>
      <c r="AC23" s="737"/>
      <c r="AD23" s="732"/>
    </row>
    <row r="24" spans="2:35" ht="20.100000000000001" customHeight="1">
      <c r="T24" s="720"/>
      <c r="U24" s="720"/>
      <c r="V24" s="720"/>
      <c r="AA24" s="737"/>
      <c r="AB24" s="737"/>
      <c r="AC24" s="737"/>
      <c r="AD24" s="732"/>
    </row>
    <row r="25" spans="2:35" ht="20.100000000000001" customHeight="1" thickBot="1">
      <c r="B25" s="728" t="s">
        <v>479</v>
      </c>
      <c r="C25" s="726"/>
      <c r="D25" s="726"/>
      <c r="E25" s="726"/>
      <c r="F25" s="726"/>
      <c r="G25" s="727"/>
      <c r="W25" s="721"/>
      <c r="X25" s="721"/>
    </row>
    <row r="26" spans="2:35" ht="30" customHeight="1" thickBot="1">
      <c r="B26" s="691" t="s">
        <v>461</v>
      </c>
      <c r="C26" s="691" t="s">
        <v>65</v>
      </c>
      <c r="D26" s="690" t="s">
        <v>459</v>
      </c>
      <c r="E26" s="690" t="s">
        <v>458</v>
      </c>
      <c r="F26" s="690" t="s">
        <v>453</v>
      </c>
      <c r="G26" s="743" t="s">
        <v>452</v>
      </c>
      <c r="H26" s="295" t="s">
        <v>492</v>
      </c>
      <c r="I26" s="261" t="s">
        <v>490</v>
      </c>
      <c r="J26" s="260" t="s">
        <v>491</v>
      </c>
      <c r="K26" s="260" t="s">
        <v>4680</v>
      </c>
      <c r="L26" s="743" t="s">
        <v>4681</v>
      </c>
      <c r="M26" s="261" t="s">
        <v>451</v>
      </c>
      <c r="N26" s="260" t="s">
        <v>450</v>
      </c>
      <c r="O26" s="260" t="s">
        <v>4682</v>
      </c>
      <c r="P26" s="260" t="s">
        <v>457</v>
      </c>
      <c r="R26" s="49"/>
      <c r="S26" s="49"/>
      <c r="T26" s="49"/>
      <c r="U26" s="49"/>
      <c r="V26" s="49"/>
      <c r="W26" s="49"/>
      <c r="X26" s="49"/>
      <c r="AD26" s="720"/>
      <c r="AE26" s="720"/>
      <c r="AF26" s="729"/>
      <c r="AG26" s="720"/>
      <c r="AH26" s="720"/>
      <c r="AI26" s="720"/>
    </row>
    <row r="27" spans="2:35" ht="20.100000000000001" customHeight="1">
      <c r="B27" s="41">
        <f>ROW(B36)-35</f>
        <v>1</v>
      </c>
      <c r="C27" s="41" t="s">
        <v>475</v>
      </c>
      <c r="D27" s="817">
        <f>IF(C27="","",COUNTIF(매매!$M$4:$M$1000,C27&amp;"*"))</f>
        <v>4</v>
      </c>
      <c r="E27" s="777">
        <f>IF(F27=0,0,SUMIFS(매수금액,계좌이름,C27,매도일,""))</f>
        <v>1900000</v>
      </c>
      <c r="F27" s="777">
        <f>SUMIF(계좌이름,C27,매수수량)-SUMIF(계좌이름,C27,매도수량)</f>
        <v>100</v>
      </c>
      <c r="G27" s="818">
        <f>IF(C27=0,"",E27/$E$32)</f>
        <v>0.14878621769772904</v>
      </c>
      <c r="H27" s="776">
        <f>IF(C27=0,0,SUMIFS(매수금액,계좌이름,C27,매도일,"&lt;&gt;"))</f>
        <v>10400000</v>
      </c>
      <c r="I27" s="819">
        <f>IF(C27=0,0,SUMIFS(매도금액,계좌이름,C27,매도일,"&lt;&gt;"))</f>
        <v>10210000</v>
      </c>
      <c r="J27" s="286">
        <f>IF(C27=0,0,SUMIFS(순매도금액,계좌이름,C27,매도일,"&lt;&gt;"))</f>
        <v>10201552</v>
      </c>
      <c r="K27" s="286">
        <f>IF(I27=0,0,SUMIFS(총손익,계좌이름,C27,매도일,"&lt;&gt;"))</f>
        <v>-198448</v>
      </c>
      <c r="L27" s="789">
        <f>IF(I27=0,"",K27/H27)</f>
        <v>-1.9081538461538462E-2</v>
      </c>
      <c r="M27" s="819">
        <f>IF(F27=0,0,SUMIFS(평가금액,계좌이름,C27,매도일,""))</f>
        <v>2162500</v>
      </c>
      <c r="N27" s="286">
        <f>IF(F27=0,0,SUMIF(계좌이름,C27,평가손익))</f>
        <v>262500</v>
      </c>
      <c r="O27" s="845">
        <f>IF(F27=0,"",N27/E27)</f>
        <v>0.13815789473684212</v>
      </c>
      <c r="P27" s="306">
        <v>12000</v>
      </c>
      <c r="Q27" s="701"/>
      <c r="R27" s="49"/>
      <c r="S27" s="49"/>
      <c r="T27" s="49"/>
      <c r="U27" s="49"/>
      <c r="V27" s="49"/>
      <c r="W27" s="49"/>
      <c r="X27" s="49"/>
      <c r="AD27" s="720"/>
      <c r="AE27" s="720"/>
      <c r="AF27" s="729"/>
      <c r="AG27" s="720"/>
      <c r="AH27" s="720"/>
      <c r="AI27" s="720"/>
    </row>
    <row r="28" spans="2:35" ht="20.100000000000001" customHeight="1">
      <c r="B28" s="41">
        <f t="shared" ref="B28:B31" si="24">ROW(B37)-35</f>
        <v>2</v>
      </c>
      <c r="C28" s="34" t="s">
        <v>4671</v>
      </c>
      <c r="D28" s="817">
        <f>IF(C28="","",COUNTIF(매매!$M$4:$M$1000,C28&amp;"*"))</f>
        <v>6</v>
      </c>
      <c r="E28" s="777">
        <f>IF(F28=0,0,SUMIFS(매수금액,계좌이름,C28,매도일,""))</f>
        <v>3380000</v>
      </c>
      <c r="F28" s="777">
        <f>SUMIF(계좌이름,C28,매수수량)-SUMIF(계좌이름,C28,매도수량)</f>
        <v>70</v>
      </c>
      <c r="G28" s="818">
        <f t="shared" ref="G28:G31" si="25">IF(C28=0,"",E28/$E$32)</f>
        <v>0.26468285043069695</v>
      </c>
      <c r="H28" s="776">
        <f>IF(C28=0,0,SUMIFS(매수금액,계좌이름,C28,매도일,"&lt;&gt;"))</f>
        <v>14150000</v>
      </c>
      <c r="I28" s="819">
        <f>IF(C28=0,0,SUMIFS(매도금액,계좌이름,C28,매도일,"&lt;&gt;"))</f>
        <v>14335000</v>
      </c>
      <c r="J28" s="286">
        <f>IF(C28=0,0,SUMIFS(순매도금액,계좌이름,C28,매도일,"&lt;&gt;"))</f>
        <v>14323929</v>
      </c>
      <c r="K28" s="286">
        <f>IF(I28=0,0,SUMIFS(총손익,계좌이름,C28,매도일,"&lt;&gt;"))</f>
        <v>173929</v>
      </c>
      <c r="L28" s="789">
        <f t="shared" ref="L28:L31" si="26">IF(I28=0,"",K28/H28)</f>
        <v>1.2291802120141342E-2</v>
      </c>
      <c r="M28" s="820">
        <f>IF(F28=0,0,SUMIFS(평가금액,계좌이름,C28,매도일,""))</f>
        <v>3451000</v>
      </c>
      <c r="N28" s="637">
        <f>IF(F28=0,0,SUMIF(계좌이름,C28,평가손익))</f>
        <v>71000</v>
      </c>
      <c r="O28" s="842">
        <f t="shared" ref="O28:O31" si="27">IF(F28=0,"",N28/E28)</f>
        <v>2.1005917159763313E-2</v>
      </c>
      <c r="P28" s="7">
        <v>30000</v>
      </c>
      <c r="Q28" s="701"/>
      <c r="R28" s="49"/>
      <c r="S28" s="49"/>
      <c r="T28" s="49"/>
      <c r="U28" s="49"/>
      <c r="V28" s="49"/>
      <c r="W28" s="49"/>
      <c r="X28" s="49"/>
      <c r="AD28" s="720"/>
      <c r="AE28" s="720"/>
      <c r="AF28" s="729"/>
      <c r="AG28" s="720"/>
      <c r="AH28" s="720"/>
      <c r="AI28" s="720"/>
    </row>
    <row r="29" spans="2:35" ht="20.100000000000001" customHeight="1">
      <c r="B29" s="41">
        <f t="shared" si="24"/>
        <v>3</v>
      </c>
      <c r="C29" s="36" t="s">
        <v>476</v>
      </c>
      <c r="D29" s="817">
        <f>IF(C29="","",COUNTIF(매매!$M$4:$M$1000,C29&amp;"*"))</f>
        <v>2</v>
      </c>
      <c r="E29" s="777">
        <f>IF(F29=0,0,SUMIFS(매수금액,계좌이름,C29,매도일,""))</f>
        <v>1990000</v>
      </c>
      <c r="F29" s="777">
        <f>SUMIF(계좌이름,C29,매수수량)-SUMIF(계좌이름,C29,매도수량)</f>
        <v>20</v>
      </c>
      <c r="G29" s="818">
        <f t="shared" si="25"/>
        <v>0.1558339859044636</v>
      </c>
      <c r="H29" s="776">
        <f>IF(C29=0,0,SUMIFS(매수금액,계좌이름,C29,매도일,"&lt;&gt;"))</f>
        <v>3900000</v>
      </c>
      <c r="I29" s="819">
        <f>IF(C29=0,0,SUMIFS(매도금액,계좌이름,C29,매도일,"&lt;&gt;"))</f>
        <v>3870000</v>
      </c>
      <c r="J29" s="286">
        <f>IF(C29=0,0,SUMIFS(순매도금액,계좌이름,C29,매도일,"&lt;&gt;"))</f>
        <v>3867066</v>
      </c>
      <c r="K29" s="286">
        <f>IF(I29=0,0,SUMIFS(총손익,계좌이름,C29,매도일,"&lt;&gt;"))</f>
        <v>-32934</v>
      </c>
      <c r="L29" s="789">
        <f t="shared" si="26"/>
        <v>-8.4446153846153855E-3</v>
      </c>
      <c r="M29" s="821">
        <f>IF(F29=0,0,SUMIFS(평가금액,계좌이름,C29,매도일,""))</f>
        <v>1923000</v>
      </c>
      <c r="N29" s="822">
        <f>IF(F29=0,0,SUMIF(계좌이름,C29,평가손익))</f>
        <v>-67000</v>
      </c>
      <c r="O29" s="843">
        <f t="shared" si="27"/>
        <v>-3.3668341708542715E-2</v>
      </c>
      <c r="P29" s="692">
        <v>50000</v>
      </c>
      <c r="R29" s="49"/>
      <c r="S29" s="49"/>
      <c r="T29" s="49"/>
      <c r="U29" s="49"/>
      <c r="V29" s="49"/>
      <c r="W29" s="49"/>
      <c r="X29" s="49"/>
      <c r="AD29" s="720"/>
      <c r="AE29" s="720"/>
      <c r="AF29" s="729"/>
      <c r="AG29" s="720"/>
      <c r="AH29" s="720"/>
      <c r="AI29" s="720"/>
    </row>
    <row r="30" spans="2:35" ht="20.100000000000001" customHeight="1">
      <c r="B30" s="41">
        <f t="shared" si="24"/>
        <v>4</v>
      </c>
      <c r="C30" s="34" t="s">
        <v>4672</v>
      </c>
      <c r="D30" s="817">
        <f>IF(C30="","",COUNTIF(매매!$M$4:$M$1000,C30&amp;"*"))</f>
        <v>2</v>
      </c>
      <c r="E30" s="777">
        <f>IF(F30=0,0,SUMIFS(매수금액,계좌이름,C30,매도일,""))</f>
        <v>4000000</v>
      </c>
      <c r="F30" s="777">
        <f>SUMIF(계좌이름,C30,매수수량)-SUMIF(계좌이름,C30,매도수량)</f>
        <v>20</v>
      </c>
      <c r="G30" s="818">
        <f t="shared" si="25"/>
        <v>0.31323414252153486</v>
      </c>
      <c r="H30" s="776">
        <f>IF(C30=0,0,SUMIFS(매수금액,계좌이름,C30,매도일,"&lt;&gt;"))</f>
        <v>2000000</v>
      </c>
      <c r="I30" s="819">
        <f>IF(C30=0,0,SUMIFS(매도금액,계좌이름,C30,매도일,"&lt;&gt;"))</f>
        <v>2200000</v>
      </c>
      <c r="J30" s="286">
        <f>IF(C30=0,0,SUMIFS(순매도금액,계좌이름,C30,매도일,"&lt;&gt;"))</f>
        <v>2198476</v>
      </c>
      <c r="K30" s="286">
        <f>IF(I30=0,0,SUMIFS(총손익,계좌이름,C30,매도일,"&lt;&gt;"))</f>
        <v>198476</v>
      </c>
      <c r="L30" s="789">
        <f t="shared" si="26"/>
        <v>9.9238000000000007E-2</v>
      </c>
      <c r="M30" s="820">
        <f>IF(F30=0,0,SUMIFS(평가금액,계좌이름,C30,매도일,""))</f>
        <v>4300000</v>
      </c>
      <c r="N30" s="637">
        <f>IF(F30=0,0,SUMIF(계좌이름,C30,평가손익))</f>
        <v>300000</v>
      </c>
      <c r="O30" s="860">
        <f t="shared" si="27"/>
        <v>7.4999999999999997E-2</v>
      </c>
      <c r="P30" s="692">
        <v>40000</v>
      </c>
      <c r="R30" s="49"/>
      <c r="S30" s="49"/>
      <c r="T30" s="49"/>
      <c r="U30" s="49"/>
      <c r="V30" s="49"/>
      <c r="W30" s="49"/>
      <c r="X30" s="49"/>
      <c r="AD30" s="720"/>
      <c r="AE30" s="720"/>
      <c r="AF30" s="729"/>
      <c r="AG30" s="720"/>
      <c r="AH30" s="720"/>
      <c r="AI30" s="720"/>
    </row>
    <row r="31" spans="2:35" ht="20.100000000000001" customHeight="1" thickBot="1">
      <c r="B31" s="41">
        <f t="shared" si="24"/>
        <v>5</v>
      </c>
      <c r="C31" s="682" t="s">
        <v>4673</v>
      </c>
      <c r="D31" s="817">
        <f>IF(C31="","",COUNTIF(매매!$M$4:$M$1000,C31&amp;"*"))</f>
        <v>2</v>
      </c>
      <c r="E31" s="777">
        <f>IF(F31=0,0,SUMIFS(매수금액,계좌이름,C31,매도일,""))</f>
        <v>1500000</v>
      </c>
      <c r="F31" s="777">
        <f>SUMIF(계좌이름,C31,매수수량)-SUMIF(계좌이름,C31,매도수량)</f>
        <v>10</v>
      </c>
      <c r="G31" s="818">
        <f t="shared" si="25"/>
        <v>0.11746280344557557</v>
      </c>
      <c r="H31" s="776">
        <f>IF(C31=0,0,SUMIFS(매수금액,계좌이름,C31,매도일,"&lt;&gt;"))</f>
        <v>4500000</v>
      </c>
      <c r="I31" s="819">
        <f>IF(C31=0,0,SUMIFS(매도금액,계좌이름,C31,매도일,"&lt;&gt;"))</f>
        <v>5090000</v>
      </c>
      <c r="J31" s="286">
        <f>IF(C31=0,0,SUMIFS(순매도금액,계좌이름,C31,매도일,"&lt;&gt;"))</f>
        <v>5087389</v>
      </c>
      <c r="K31" s="286">
        <f>IF(I31=0,0,SUMIFS(총손익,계좌이름,C31,매도일,"&lt;&gt;"))</f>
        <v>587389</v>
      </c>
      <c r="L31" s="789">
        <f t="shared" si="26"/>
        <v>0.13053088888888889</v>
      </c>
      <c r="M31" s="823">
        <f>IF(F31=0,0,SUMIFS(평가금액,계좌이름,C31,매도일,""))</f>
        <v>1755000</v>
      </c>
      <c r="N31" s="824">
        <f>IF(F31=0,0,SUMIF(계좌이름,C31,평가손익))</f>
        <v>255000</v>
      </c>
      <c r="O31" s="844">
        <f t="shared" si="27"/>
        <v>0.17</v>
      </c>
      <c r="P31" s="253">
        <v>85410</v>
      </c>
      <c r="R31" s="49"/>
      <c r="S31" s="49"/>
      <c r="T31" s="49"/>
      <c r="U31" s="49"/>
      <c r="V31" s="49"/>
      <c r="W31" s="49"/>
      <c r="X31" s="49"/>
      <c r="AD31" s="720"/>
      <c r="AE31" s="720"/>
      <c r="AF31" s="729"/>
      <c r="AG31" s="720"/>
      <c r="AH31" s="720"/>
      <c r="AI31" s="720"/>
    </row>
    <row r="32" spans="2:35" ht="25.15" customHeight="1" thickBot="1">
      <c r="B32" s="852" t="s">
        <v>70</v>
      </c>
      <c r="C32" s="853"/>
      <c r="D32" s="854">
        <f>COUNTA(C36:C135)-COUNTBLANK(C36:C135)-1</f>
        <v>11</v>
      </c>
      <c r="E32" s="855">
        <f t="shared" ref="E32:P32" si="28">SUM(E27:E31)</f>
        <v>12770000</v>
      </c>
      <c r="F32" s="855">
        <f t="shared" si="28"/>
        <v>220</v>
      </c>
      <c r="G32" s="856">
        <f t="shared" si="28"/>
        <v>1</v>
      </c>
      <c r="H32" s="312">
        <f>SUM(H27:H31)</f>
        <v>34950000</v>
      </c>
      <c r="I32" s="315">
        <f>SUM(I27:I31)</f>
        <v>35705000</v>
      </c>
      <c r="J32" s="314">
        <f>SUM(J27:J31)</f>
        <v>35678412</v>
      </c>
      <c r="K32" s="314">
        <f>SUM(K27:K31)</f>
        <v>728412</v>
      </c>
      <c r="L32" s="857"/>
      <c r="M32" s="858">
        <f t="shared" si="28"/>
        <v>13591500</v>
      </c>
      <c r="N32" s="859">
        <f t="shared" si="28"/>
        <v>821500</v>
      </c>
      <c r="O32" s="314"/>
      <c r="P32" s="859">
        <f t="shared" si="28"/>
        <v>217410</v>
      </c>
      <c r="R32" s="49"/>
      <c r="S32" s="49"/>
      <c r="T32" s="49"/>
      <c r="U32" s="49"/>
      <c r="V32" s="49"/>
      <c r="W32" s="49"/>
      <c r="X32" s="49"/>
      <c r="AD32" s="720"/>
      <c r="AE32" s="720"/>
      <c r="AF32" s="729"/>
      <c r="AG32" s="720"/>
      <c r="AH32" s="720"/>
      <c r="AI32" s="720"/>
    </row>
    <row r="33" spans="2:34" ht="20.100000000000001" customHeight="1">
      <c r="B33" s="49"/>
      <c r="C33" s="744"/>
      <c r="D33" s="152"/>
      <c r="E33" s="152"/>
      <c r="F33" s="273"/>
      <c r="G33" s="484"/>
      <c r="H33" s="484"/>
      <c r="I33" s="484"/>
      <c r="J33" s="484"/>
      <c r="K33" s="745"/>
      <c r="L33" s="152"/>
      <c r="M33" s="152"/>
      <c r="N33" s="152"/>
      <c r="O33" s="152"/>
      <c r="Q33" s="49"/>
      <c r="R33" s="49"/>
      <c r="S33" s="49"/>
      <c r="T33" s="49"/>
      <c r="U33" s="49"/>
      <c r="V33" s="49"/>
      <c r="W33" s="49"/>
      <c r="AD33" s="720"/>
      <c r="AE33" s="729"/>
      <c r="AF33" s="720"/>
      <c r="AG33" s="720"/>
      <c r="AH33" s="720"/>
    </row>
    <row r="34" spans="2:34" ht="20.100000000000001" customHeight="1" thickBot="1">
      <c r="B34" s="730" t="s">
        <v>481</v>
      </c>
      <c r="C34" s="731"/>
      <c r="I34" s="732"/>
      <c r="J34" s="49"/>
      <c r="K34" s="49"/>
      <c r="L34" s="49"/>
      <c r="M34" s="49"/>
      <c r="N34" s="49"/>
      <c r="O34" s="49"/>
      <c r="P34" s="701"/>
      <c r="S34" s="3"/>
      <c r="T34" s="3"/>
      <c r="U34" s="3"/>
      <c r="V34" s="3"/>
      <c r="W34" s="3"/>
      <c r="Y34" s="721"/>
      <c r="Z34" s="721"/>
      <c r="AA34" s="721"/>
      <c r="AD34" s="720"/>
      <c r="AE34" s="720"/>
      <c r="AF34" s="720"/>
      <c r="AG34" s="720"/>
      <c r="AH34" s="720"/>
    </row>
    <row r="35" spans="2:34" ht="30" customHeight="1" thickBot="1">
      <c r="B35" s="735" t="s">
        <v>461</v>
      </c>
      <c r="C35" s="765" t="s">
        <v>454</v>
      </c>
      <c r="D35" s="766"/>
      <c r="E35" s="735" t="s">
        <v>458</v>
      </c>
      <c r="F35" s="735" t="s">
        <v>453</v>
      </c>
      <c r="G35" s="747" t="s">
        <v>452</v>
      </c>
      <c r="H35" s="691" t="s">
        <v>492</v>
      </c>
      <c r="I35" s="690" t="s">
        <v>490</v>
      </c>
      <c r="J35" s="690" t="s">
        <v>491</v>
      </c>
      <c r="K35" s="260" t="s">
        <v>4680</v>
      </c>
      <c r="L35" s="743" t="s">
        <v>4681</v>
      </c>
      <c r="M35" s="261" t="s">
        <v>451</v>
      </c>
      <c r="N35" s="260" t="s">
        <v>450</v>
      </c>
      <c r="O35" s="260" t="s">
        <v>4682</v>
      </c>
      <c r="P35" s="260" t="s">
        <v>67</v>
      </c>
      <c r="S35" s="3"/>
      <c r="T35" s="3"/>
      <c r="U35" s="3"/>
      <c r="V35" s="3"/>
      <c r="W35" s="3"/>
      <c r="Y35" s="721"/>
      <c r="Z35" s="721"/>
      <c r="AA35" s="721"/>
      <c r="AD35" s="720"/>
      <c r="AE35" s="720"/>
      <c r="AF35" s="720"/>
      <c r="AG35" s="720"/>
      <c r="AH35" s="720"/>
    </row>
    <row r="36" spans="2:34" ht="20.100000000000001" customHeight="1">
      <c r="B36" s="293">
        <f>ROW(B36)-35</f>
        <v>1</v>
      </c>
      <c r="C36" s="825" t="str">
        <f t="array" ref="C36">IFERROR(INDEX(종목명,MATCH(0,COUNTIF($C$35:C35,종목명),0)),"")</f>
        <v>삼성전자</v>
      </c>
      <c r="D36" s="826"/>
      <c r="E36" s="827">
        <f t="shared" ref="E36:E99" si="29">IF(F36=0,0,SUMIFS(매수금액,종목명,C36,매도일,""))</f>
        <v>590000</v>
      </c>
      <c r="F36" s="827">
        <f t="shared" ref="F36:F99" si="30">SUMIF(종목명,C36,매수수량)-SUMIF(종목명,C36,매도수량)</f>
        <v>10</v>
      </c>
      <c r="G36" s="818">
        <f>IF(F36=0,"",E36/$E$32)</f>
        <v>4.6202036021926393E-2</v>
      </c>
      <c r="H36" s="828">
        <f t="shared" ref="H36:H67" si="31">IF(C36=0,0,SUMIFS(매수금액,종목명,C36,매도일,"&lt;&gt;"))</f>
        <v>4500000</v>
      </c>
      <c r="I36" s="829">
        <f t="shared" ref="I36:I99" si="32">SUMIF(종목명,C36,매도금액)</f>
        <v>4480000</v>
      </c>
      <c r="J36" s="829">
        <f t="shared" ref="J36:J99" si="33">SUMIF(종목명,C36,순매도금액)</f>
        <v>4476716</v>
      </c>
      <c r="K36" s="830">
        <f t="shared" ref="K36:K99" si="34">IF(I36=0,0,SUMIFS(총손익,종목명,C36,매도일,"&lt;&gt;"))</f>
        <v>-23284</v>
      </c>
      <c r="L36" s="831">
        <f>IF(I36=0,"",K36/H36)</f>
        <v>-5.1742222222222224E-3</v>
      </c>
      <c r="M36" s="832">
        <f t="shared" ref="M36:M67" si="35">IF(F36=0,0,SUMIFS(평가금액,종목명,C36,매도일,""))</f>
        <v>561000</v>
      </c>
      <c r="N36" s="830">
        <f t="shared" ref="N36:N67" si="36">IF(F36=0,0,SUMIF(종목명,C36,평가손익))</f>
        <v>-29000</v>
      </c>
      <c r="O36" s="846">
        <f>IF(F36=0,"",N36/E36)</f>
        <v>-4.9152542372881358E-2</v>
      </c>
      <c r="P36" s="736"/>
      <c r="S36" s="3"/>
      <c r="T36" s="3"/>
      <c r="U36" s="3"/>
      <c r="V36" s="3"/>
      <c r="W36" s="3"/>
      <c r="Y36" s="721"/>
      <c r="Z36" s="721"/>
      <c r="AA36" s="721"/>
      <c r="AD36" s="720"/>
      <c r="AE36" s="720"/>
      <c r="AF36" s="720"/>
      <c r="AG36" s="720"/>
      <c r="AH36" s="720"/>
    </row>
    <row r="37" spans="2:34" ht="20.100000000000001" customHeight="1">
      <c r="B37" s="293">
        <f t="shared" ref="B37:B100" si="37">ROW(B37)-35</f>
        <v>2</v>
      </c>
      <c r="C37" s="825" t="str">
        <f t="array" ref="C37">IFERROR(INDEX(종목명,MATCH(0,COUNTIF($C$35:C36,종목명),0)),"")</f>
        <v>SK하이닉스</v>
      </c>
      <c r="D37" s="833"/>
      <c r="E37" s="827">
        <f t="shared" si="29"/>
        <v>1500000</v>
      </c>
      <c r="F37" s="827">
        <f t="shared" si="30"/>
        <v>10</v>
      </c>
      <c r="G37" s="818">
        <f t="shared" ref="G37:G100" si="38">IF(F37=0,"",E37/$E$32)</f>
        <v>0.11746280344557557</v>
      </c>
      <c r="H37" s="828">
        <f t="shared" si="31"/>
        <v>3000000</v>
      </c>
      <c r="I37" s="829">
        <f t="shared" si="32"/>
        <v>3200000</v>
      </c>
      <c r="J37" s="829">
        <f t="shared" si="33"/>
        <v>3198000</v>
      </c>
      <c r="K37" s="830">
        <f t="shared" si="34"/>
        <v>198000</v>
      </c>
      <c r="L37" s="831">
        <f t="shared" ref="L37:L100" si="39">IF(I37=0,"",K37/H37)</f>
        <v>6.6000000000000003E-2</v>
      </c>
      <c r="M37" s="832">
        <f t="shared" si="35"/>
        <v>1755000</v>
      </c>
      <c r="N37" s="830">
        <f t="shared" si="36"/>
        <v>255000</v>
      </c>
      <c r="O37" s="846">
        <f t="shared" ref="O37:O100" si="40">IF(F37=0,"",N37/E37)</f>
        <v>0.17</v>
      </c>
      <c r="P37" s="736"/>
      <c r="S37" s="3"/>
      <c r="T37" s="3"/>
      <c r="U37" s="3"/>
      <c r="V37" s="3"/>
      <c r="W37" s="3"/>
      <c r="Y37" s="721"/>
      <c r="Z37" s="721"/>
      <c r="AA37" s="721"/>
      <c r="AD37" s="720"/>
      <c r="AE37" s="720"/>
      <c r="AF37" s="720"/>
      <c r="AG37" s="720"/>
      <c r="AH37" s="720"/>
    </row>
    <row r="38" spans="2:34" ht="20.100000000000001" customHeight="1">
      <c r="B38" s="293">
        <f t="shared" si="37"/>
        <v>3</v>
      </c>
      <c r="C38" s="825" t="str">
        <f t="array" ref="C38">IFERROR(INDEX(종목명,MATCH(0,COUNTIF($C$35:C37,종목명),0)),"")</f>
        <v>에코프로비엠</v>
      </c>
      <c r="D38" s="833"/>
      <c r="E38" s="827">
        <f t="shared" si="29"/>
        <v>1400000</v>
      </c>
      <c r="F38" s="827">
        <f t="shared" si="30"/>
        <v>10</v>
      </c>
      <c r="G38" s="818">
        <f t="shared" si="38"/>
        <v>0.1096319498825372</v>
      </c>
      <c r="H38" s="828">
        <f t="shared" si="31"/>
        <v>3900000</v>
      </c>
      <c r="I38" s="829">
        <f t="shared" si="32"/>
        <v>4050000</v>
      </c>
      <c r="J38" s="829">
        <f t="shared" si="33"/>
        <v>4046000</v>
      </c>
      <c r="K38" s="830">
        <f t="shared" si="34"/>
        <v>146000</v>
      </c>
      <c r="L38" s="831">
        <f t="shared" si="39"/>
        <v>3.7435897435897439E-2</v>
      </c>
      <c r="M38" s="832">
        <f t="shared" si="35"/>
        <v>1362000</v>
      </c>
      <c r="N38" s="830">
        <f t="shared" si="36"/>
        <v>-38000</v>
      </c>
      <c r="O38" s="846">
        <f t="shared" si="40"/>
        <v>-2.7142857142857142E-2</v>
      </c>
      <c r="P38" s="736"/>
      <c r="S38" s="3"/>
      <c r="T38" s="3"/>
      <c r="U38" s="3"/>
      <c r="V38" s="3"/>
      <c r="W38" s="3"/>
      <c r="Y38" s="721"/>
      <c r="Z38" s="721"/>
      <c r="AA38" s="721"/>
      <c r="AD38" s="720"/>
      <c r="AE38" s="720"/>
      <c r="AF38" s="720"/>
      <c r="AG38" s="720"/>
      <c r="AH38" s="720"/>
    </row>
    <row r="39" spans="2:34" ht="20.100000000000001" customHeight="1">
      <c r="B39" s="293">
        <f t="shared" si="37"/>
        <v>4</v>
      </c>
      <c r="C39" s="825" t="str">
        <f t="array" ref="C39">IFERROR(INDEX(종목명,MATCH(0,COUNTIF($C$35:C38,종목명),0)),"")</f>
        <v>에코프로</v>
      </c>
      <c r="D39" s="833"/>
      <c r="E39" s="827">
        <f t="shared" si="29"/>
        <v>0</v>
      </c>
      <c r="F39" s="827">
        <f t="shared" si="30"/>
        <v>0</v>
      </c>
      <c r="G39" s="818" t="str">
        <f t="shared" si="38"/>
        <v/>
      </c>
      <c r="H39" s="828">
        <f t="shared" si="31"/>
        <v>5850000</v>
      </c>
      <c r="I39" s="829">
        <f t="shared" si="32"/>
        <v>5710000</v>
      </c>
      <c r="J39" s="829">
        <f t="shared" si="33"/>
        <v>5705993</v>
      </c>
      <c r="K39" s="830">
        <f t="shared" si="34"/>
        <v>-144007</v>
      </c>
      <c r="L39" s="831">
        <f t="shared" si="39"/>
        <v>-2.4616581196581198E-2</v>
      </c>
      <c r="M39" s="832">
        <f t="shared" si="35"/>
        <v>0</v>
      </c>
      <c r="N39" s="830">
        <f t="shared" si="36"/>
        <v>0</v>
      </c>
      <c r="O39" s="846" t="str">
        <f t="shared" si="40"/>
        <v/>
      </c>
      <c r="P39" s="736"/>
      <c r="S39" s="3"/>
      <c r="T39" s="3"/>
      <c r="U39" s="3"/>
      <c r="V39" s="3"/>
      <c r="W39" s="3"/>
      <c r="Y39" s="721"/>
      <c r="Z39" s="721"/>
      <c r="AA39" s="721"/>
      <c r="AD39" s="720"/>
      <c r="AE39" s="720"/>
      <c r="AF39" s="720"/>
      <c r="AG39" s="720"/>
      <c r="AH39" s="720"/>
    </row>
    <row r="40" spans="2:34" ht="20.100000000000001" customHeight="1">
      <c r="B40" s="293">
        <f t="shared" si="37"/>
        <v>5</v>
      </c>
      <c r="C40" s="825" t="str">
        <f t="array" ref="C40">IFERROR(INDEX(종목명,MATCH(0,COUNTIF($C$35:C39,종목명),0)),"")</f>
        <v>현대차</v>
      </c>
      <c r="D40" s="833"/>
      <c r="E40" s="827">
        <f t="shared" si="29"/>
        <v>4000000</v>
      </c>
      <c r="F40" s="827">
        <f t="shared" si="30"/>
        <v>20</v>
      </c>
      <c r="G40" s="818">
        <f t="shared" si="38"/>
        <v>0.31323414252153486</v>
      </c>
      <c r="H40" s="828">
        <f t="shared" si="31"/>
        <v>8800000</v>
      </c>
      <c r="I40" s="829">
        <f t="shared" si="32"/>
        <v>8400000</v>
      </c>
      <c r="J40" s="829">
        <f t="shared" si="33"/>
        <v>8393000</v>
      </c>
      <c r="K40" s="830">
        <f t="shared" si="34"/>
        <v>-407000</v>
      </c>
      <c r="L40" s="831">
        <f t="shared" si="39"/>
        <v>-4.6249999999999999E-2</v>
      </c>
      <c r="M40" s="832">
        <f t="shared" si="35"/>
        <v>4300000</v>
      </c>
      <c r="N40" s="830">
        <f t="shared" si="36"/>
        <v>300000</v>
      </c>
      <c r="O40" s="846">
        <f t="shared" si="40"/>
        <v>7.4999999999999997E-2</v>
      </c>
      <c r="P40" s="736"/>
      <c r="S40" s="3"/>
      <c r="T40" s="3"/>
      <c r="U40" s="3"/>
      <c r="V40" s="3"/>
      <c r="W40" s="3"/>
      <c r="Y40" s="721"/>
      <c r="Z40" s="721"/>
      <c r="AA40" s="721"/>
      <c r="AD40" s="720"/>
      <c r="AE40" s="720"/>
      <c r="AF40" s="720"/>
      <c r="AG40" s="720"/>
      <c r="AH40" s="720"/>
    </row>
    <row r="41" spans="2:34" ht="20.100000000000001" customHeight="1">
      <c r="B41" s="293">
        <f t="shared" si="37"/>
        <v>6</v>
      </c>
      <c r="C41" s="825" t="str">
        <f t="array" ref="C41">IFERROR(INDEX(종목명,MATCH(0,COUNTIF($C$35:C40,종목명),0)),"")</f>
        <v>TIGER 미국S&amp;P500</v>
      </c>
      <c r="D41" s="833"/>
      <c r="E41" s="827">
        <f t="shared" si="29"/>
        <v>1900000</v>
      </c>
      <c r="F41" s="827">
        <f t="shared" si="30"/>
        <v>100</v>
      </c>
      <c r="G41" s="818">
        <f t="shared" si="38"/>
        <v>0.14878621769772904</v>
      </c>
      <c r="H41" s="828">
        <f t="shared" si="31"/>
        <v>0</v>
      </c>
      <c r="I41" s="829">
        <f t="shared" si="32"/>
        <v>0</v>
      </c>
      <c r="J41" s="829">
        <f t="shared" si="33"/>
        <v>0</v>
      </c>
      <c r="K41" s="830">
        <f t="shared" si="34"/>
        <v>0</v>
      </c>
      <c r="L41" s="831" t="str">
        <f t="shared" si="39"/>
        <v/>
      </c>
      <c r="M41" s="832">
        <f t="shared" si="35"/>
        <v>2162500</v>
      </c>
      <c r="N41" s="830">
        <f t="shared" si="36"/>
        <v>262500</v>
      </c>
      <c r="O41" s="846">
        <f t="shared" si="40"/>
        <v>0.13815789473684212</v>
      </c>
      <c r="P41" s="736"/>
      <c r="S41" s="3"/>
      <c r="T41" s="3"/>
      <c r="U41" s="3"/>
      <c r="V41" s="3"/>
      <c r="W41" s="3"/>
      <c r="Y41" s="721"/>
      <c r="Z41" s="721"/>
      <c r="AA41" s="721"/>
      <c r="AD41" s="720"/>
      <c r="AE41" s="720"/>
      <c r="AF41" s="720"/>
      <c r="AG41" s="720"/>
      <c r="AH41" s="720"/>
    </row>
    <row r="42" spans="2:34" ht="20.100000000000001" customHeight="1">
      <c r="B42" s="293">
        <f t="shared" si="37"/>
        <v>7</v>
      </c>
      <c r="C42" s="825" t="str">
        <f t="array" ref="C42">IFERROR(INDEX(종목명,MATCH(0,COUNTIF($C$35:C41,종목명),0)),"")</f>
        <v>레인보우로보틱스</v>
      </c>
      <c r="D42" s="833"/>
      <c r="E42" s="827">
        <f t="shared" si="29"/>
        <v>1100000</v>
      </c>
      <c r="F42" s="827">
        <f t="shared" si="30"/>
        <v>10</v>
      </c>
      <c r="G42" s="818">
        <f t="shared" si="38"/>
        <v>8.6139389193422081E-2</v>
      </c>
      <c r="H42" s="828">
        <f t="shared" si="31"/>
        <v>3000000</v>
      </c>
      <c r="I42" s="829">
        <f t="shared" si="32"/>
        <v>3400000</v>
      </c>
      <c r="J42" s="829">
        <f t="shared" si="33"/>
        <v>3397378</v>
      </c>
      <c r="K42" s="830">
        <f t="shared" si="34"/>
        <v>397378</v>
      </c>
      <c r="L42" s="831">
        <f t="shared" si="39"/>
        <v>0.13245933333333335</v>
      </c>
      <c r="M42" s="832">
        <f t="shared" si="35"/>
        <v>1315000</v>
      </c>
      <c r="N42" s="830">
        <f t="shared" si="36"/>
        <v>215000</v>
      </c>
      <c r="O42" s="846">
        <f t="shared" si="40"/>
        <v>0.19545454545454546</v>
      </c>
      <c r="P42" s="736"/>
      <c r="S42" s="3"/>
      <c r="T42" s="3"/>
      <c r="U42" s="3"/>
      <c r="V42" s="3"/>
      <c r="W42" s="3"/>
      <c r="Y42" s="721"/>
      <c r="Z42" s="721"/>
      <c r="AA42" s="721"/>
      <c r="AD42" s="720"/>
      <c r="AE42" s="720"/>
      <c r="AF42" s="720"/>
      <c r="AG42" s="720"/>
      <c r="AH42" s="720"/>
    </row>
    <row r="43" spans="2:34" ht="20.100000000000001" customHeight="1">
      <c r="B43" s="293">
        <f t="shared" si="37"/>
        <v>8</v>
      </c>
      <c r="C43" s="825" t="str">
        <f t="array" ref="C43">IFERROR(INDEX(종목명,MATCH(0,COUNTIF($C$35:C42,종목명),0)),"")</f>
        <v>기업은행</v>
      </c>
      <c r="D43" s="833"/>
      <c r="E43" s="827">
        <f t="shared" si="29"/>
        <v>0</v>
      </c>
      <c r="F43" s="827">
        <f t="shared" si="30"/>
        <v>0</v>
      </c>
      <c r="G43" s="818" t="str">
        <f t="shared" si="38"/>
        <v/>
      </c>
      <c r="H43" s="828">
        <f t="shared" si="31"/>
        <v>1450000</v>
      </c>
      <c r="I43" s="829">
        <f t="shared" si="32"/>
        <v>1500000</v>
      </c>
      <c r="J43" s="829">
        <f t="shared" si="33"/>
        <v>1498750</v>
      </c>
      <c r="K43" s="830">
        <f t="shared" si="34"/>
        <v>48750</v>
      </c>
      <c r="L43" s="831">
        <f t="shared" si="39"/>
        <v>3.3620689655172412E-2</v>
      </c>
      <c r="M43" s="832">
        <f t="shared" si="35"/>
        <v>0</v>
      </c>
      <c r="N43" s="830">
        <f t="shared" si="36"/>
        <v>0</v>
      </c>
      <c r="O43" s="846" t="str">
        <f t="shared" si="40"/>
        <v/>
      </c>
      <c r="P43" s="736"/>
      <c r="S43" s="3"/>
      <c r="T43" s="3"/>
      <c r="U43" s="3"/>
      <c r="V43" s="3"/>
      <c r="W43" s="3"/>
      <c r="Y43" s="721"/>
      <c r="Z43" s="721"/>
      <c r="AA43" s="721"/>
      <c r="AD43" s="720"/>
      <c r="AE43" s="720"/>
      <c r="AF43" s="720"/>
      <c r="AG43" s="720"/>
      <c r="AH43" s="720"/>
    </row>
    <row r="44" spans="2:34" ht="20.100000000000001" customHeight="1">
      <c r="B44" s="293">
        <f t="shared" si="37"/>
        <v>9</v>
      </c>
      <c r="C44" s="825" t="str">
        <f t="array" ref="C44">IFERROR(INDEX(종목명,MATCH(0,COUNTIF($C$35:C43,종목명),0)),"")</f>
        <v>펄어비스</v>
      </c>
      <c r="D44" s="833"/>
      <c r="E44" s="827">
        <f t="shared" si="29"/>
        <v>2280000</v>
      </c>
      <c r="F44" s="827">
        <f t="shared" si="30"/>
        <v>60</v>
      </c>
      <c r="G44" s="818">
        <f t="shared" si="38"/>
        <v>0.17854346123727485</v>
      </c>
      <c r="H44" s="828">
        <f t="shared" si="31"/>
        <v>1850000</v>
      </c>
      <c r="I44" s="829">
        <f t="shared" si="32"/>
        <v>1875000</v>
      </c>
      <c r="J44" s="829">
        <f t="shared" si="33"/>
        <v>1873689</v>
      </c>
      <c r="K44" s="830">
        <f t="shared" si="34"/>
        <v>23689</v>
      </c>
      <c r="L44" s="831">
        <f t="shared" si="39"/>
        <v>1.2804864864864865E-2</v>
      </c>
      <c r="M44" s="832">
        <f t="shared" si="35"/>
        <v>2136000</v>
      </c>
      <c r="N44" s="830">
        <f t="shared" si="36"/>
        <v>-144000</v>
      </c>
      <c r="O44" s="846">
        <f t="shared" si="40"/>
        <v>-6.3157894736842107E-2</v>
      </c>
      <c r="P44" s="736"/>
      <c r="S44" s="3"/>
      <c r="T44" s="3"/>
      <c r="U44" s="3"/>
      <c r="V44" s="3"/>
      <c r="W44" s="3"/>
      <c r="Y44" s="721"/>
      <c r="Z44" s="721"/>
      <c r="AA44" s="721"/>
      <c r="AD44" s="720"/>
      <c r="AE44" s="720"/>
      <c r="AF44" s="720"/>
      <c r="AG44" s="720"/>
      <c r="AH44" s="720"/>
    </row>
    <row r="45" spans="2:34" ht="20.100000000000001" customHeight="1">
      <c r="B45" s="293">
        <f t="shared" si="37"/>
        <v>10</v>
      </c>
      <c r="C45" s="825" t="str">
        <f t="array" ref="C45">IFERROR(INDEX(종목명,MATCH(0,COUNTIF($C$35:C44,종목명),0)),"")</f>
        <v>TIGER 미국나스닥100</v>
      </c>
      <c r="D45" s="834"/>
      <c r="E45" s="827">
        <f t="shared" si="29"/>
        <v>0</v>
      </c>
      <c r="F45" s="827">
        <f t="shared" si="30"/>
        <v>0</v>
      </c>
      <c r="G45" s="818" t="str">
        <f t="shared" si="38"/>
        <v/>
      </c>
      <c r="H45" s="828">
        <f t="shared" si="31"/>
        <v>1100000</v>
      </c>
      <c r="I45" s="829">
        <f t="shared" si="32"/>
        <v>1200000</v>
      </c>
      <c r="J45" s="829">
        <f t="shared" si="33"/>
        <v>1199497</v>
      </c>
      <c r="K45" s="830">
        <f t="shared" si="34"/>
        <v>99497</v>
      </c>
      <c r="L45" s="831">
        <f t="shared" si="39"/>
        <v>9.0451818181818175E-2</v>
      </c>
      <c r="M45" s="832">
        <f t="shared" si="35"/>
        <v>0</v>
      </c>
      <c r="N45" s="830">
        <f t="shared" si="36"/>
        <v>0</v>
      </c>
      <c r="O45" s="846" t="str">
        <f t="shared" si="40"/>
        <v/>
      </c>
      <c r="P45" s="736"/>
      <c r="S45" s="3"/>
      <c r="T45" s="3"/>
      <c r="U45" s="3"/>
      <c r="V45" s="3"/>
      <c r="W45" s="3"/>
      <c r="Y45" s="721"/>
      <c r="Z45" s="721"/>
      <c r="AA45" s="721"/>
      <c r="AD45" s="720"/>
      <c r="AE45" s="720"/>
      <c r="AF45" s="720"/>
      <c r="AG45" s="720"/>
      <c r="AH45" s="720"/>
    </row>
    <row r="46" spans="2:34" ht="20.100000000000001" customHeight="1">
      <c r="B46" s="293">
        <f t="shared" si="37"/>
        <v>11</v>
      </c>
      <c r="C46" s="825" t="str">
        <f t="array" ref="C46">IFERROR(INDEX(종목명,MATCH(0,COUNTIF($C$35:C45,종목명),0)),"")</f>
        <v>TIGER 미국필라델피아반도체나스닥</v>
      </c>
      <c r="D46" s="834"/>
      <c r="E46" s="827">
        <f t="shared" si="29"/>
        <v>0</v>
      </c>
      <c r="F46" s="827">
        <f t="shared" si="30"/>
        <v>0</v>
      </c>
      <c r="G46" s="818" t="str">
        <f t="shared" si="38"/>
        <v/>
      </c>
      <c r="H46" s="828">
        <f t="shared" si="31"/>
        <v>1500000</v>
      </c>
      <c r="I46" s="829">
        <f t="shared" si="32"/>
        <v>1890000</v>
      </c>
      <c r="J46" s="829">
        <f t="shared" si="33"/>
        <v>1889389</v>
      </c>
      <c r="K46" s="830">
        <f t="shared" si="34"/>
        <v>389389</v>
      </c>
      <c r="L46" s="831">
        <f t="shared" si="39"/>
        <v>0.25959266666666669</v>
      </c>
      <c r="M46" s="832">
        <f t="shared" si="35"/>
        <v>0</v>
      </c>
      <c r="N46" s="830">
        <f t="shared" si="36"/>
        <v>0</v>
      </c>
      <c r="O46" s="846" t="str">
        <f t="shared" si="40"/>
        <v/>
      </c>
      <c r="P46" s="736"/>
      <c r="S46" s="3"/>
      <c r="T46" s="3"/>
      <c r="U46" s="3"/>
      <c r="V46" s="3"/>
      <c r="W46" s="3"/>
      <c r="Y46" s="721"/>
      <c r="Z46" s="721"/>
      <c r="AA46" s="721"/>
      <c r="AD46" s="720"/>
      <c r="AE46" s="720"/>
      <c r="AF46" s="720"/>
      <c r="AG46" s="720"/>
      <c r="AH46" s="720"/>
    </row>
    <row r="47" spans="2:34" ht="20.100000000000001" customHeight="1">
      <c r="B47" s="293">
        <f t="shared" si="37"/>
        <v>12</v>
      </c>
      <c r="C47" s="825">
        <f t="array" ref="C47">IFERROR(INDEX(종목명,MATCH(0,COUNTIF($C$35:C46,종목명),0)),"")</f>
        <v>0</v>
      </c>
      <c r="D47" s="834"/>
      <c r="E47" s="827">
        <f t="shared" si="29"/>
        <v>0</v>
      </c>
      <c r="F47" s="827">
        <f t="shared" si="30"/>
        <v>0</v>
      </c>
      <c r="G47" s="818" t="str">
        <f t="shared" si="38"/>
        <v/>
      </c>
      <c r="H47" s="828">
        <f t="shared" si="31"/>
        <v>0</v>
      </c>
      <c r="I47" s="829">
        <f t="shared" si="32"/>
        <v>0</v>
      </c>
      <c r="J47" s="829">
        <f t="shared" si="33"/>
        <v>0</v>
      </c>
      <c r="K47" s="830">
        <f t="shared" si="34"/>
        <v>0</v>
      </c>
      <c r="L47" s="831" t="str">
        <f t="shared" si="39"/>
        <v/>
      </c>
      <c r="M47" s="832">
        <f t="shared" si="35"/>
        <v>0</v>
      </c>
      <c r="N47" s="830">
        <f t="shared" si="36"/>
        <v>0</v>
      </c>
      <c r="O47" s="846" t="str">
        <f t="shared" si="40"/>
        <v/>
      </c>
      <c r="P47" s="736"/>
      <c r="S47" s="3"/>
      <c r="T47" s="3"/>
      <c r="U47" s="3"/>
      <c r="V47" s="3"/>
      <c r="W47" s="3"/>
      <c r="Y47" s="721"/>
      <c r="Z47" s="721"/>
      <c r="AA47" s="721"/>
      <c r="AD47" s="720"/>
      <c r="AE47" s="720"/>
      <c r="AF47" s="720"/>
      <c r="AG47" s="720"/>
      <c r="AH47" s="720"/>
    </row>
    <row r="48" spans="2:34" ht="20.100000000000001" customHeight="1">
      <c r="B48" s="293">
        <f t="shared" si="37"/>
        <v>13</v>
      </c>
      <c r="C48" s="825" t="str">
        <f t="array" ref="C48">IFERROR(INDEX(종목명,MATCH(0,COUNTIF($C$35:C47,종목명),0)),"")</f>
        <v/>
      </c>
      <c r="D48" s="833"/>
      <c r="E48" s="827">
        <f t="shared" si="29"/>
        <v>0</v>
      </c>
      <c r="F48" s="827">
        <f t="shared" si="30"/>
        <v>0</v>
      </c>
      <c r="G48" s="818" t="str">
        <f t="shared" si="38"/>
        <v/>
      </c>
      <c r="H48" s="828">
        <f t="shared" si="31"/>
        <v>0</v>
      </c>
      <c r="I48" s="829">
        <f t="shared" si="32"/>
        <v>0</v>
      </c>
      <c r="J48" s="829">
        <f t="shared" si="33"/>
        <v>0</v>
      </c>
      <c r="K48" s="830">
        <f t="shared" si="34"/>
        <v>0</v>
      </c>
      <c r="L48" s="831" t="str">
        <f t="shared" si="39"/>
        <v/>
      </c>
      <c r="M48" s="832">
        <f t="shared" si="35"/>
        <v>0</v>
      </c>
      <c r="N48" s="830">
        <f t="shared" si="36"/>
        <v>0</v>
      </c>
      <c r="O48" s="846" t="str">
        <f t="shared" si="40"/>
        <v/>
      </c>
      <c r="P48" s="736"/>
      <c r="S48" s="3"/>
      <c r="T48" s="3"/>
      <c r="U48" s="3"/>
      <c r="V48" s="3"/>
      <c r="W48" s="3"/>
      <c r="Y48" s="721"/>
      <c r="Z48" s="721"/>
      <c r="AA48" s="721"/>
      <c r="AD48" s="720"/>
      <c r="AE48" s="720"/>
      <c r="AF48" s="720"/>
      <c r="AG48" s="720"/>
      <c r="AH48" s="720"/>
    </row>
    <row r="49" spans="2:34" ht="20.100000000000001" customHeight="1">
      <c r="B49" s="293">
        <f t="shared" si="37"/>
        <v>14</v>
      </c>
      <c r="C49" s="825" t="str">
        <f t="array" ref="C49">IFERROR(INDEX(종목명,MATCH(0,COUNTIF($C$35:C48,종목명),0)),"")</f>
        <v/>
      </c>
      <c r="D49" s="833"/>
      <c r="E49" s="827">
        <f t="shared" si="29"/>
        <v>0</v>
      </c>
      <c r="F49" s="827">
        <f t="shared" si="30"/>
        <v>0</v>
      </c>
      <c r="G49" s="818" t="str">
        <f t="shared" si="38"/>
        <v/>
      </c>
      <c r="H49" s="828">
        <f t="shared" si="31"/>
        <v>0</v>
      </c>
      <c r="I49" s="829">
        <f t="shared" si="32"/>
        <v>0</v>
      </c>
      <c r="J49" s="829">
        <f t="shared" si="33"/>
        <v>0</v>
      </c>
      <c r="K49" s="830">
        <f t="shared" si="34"/>
        <v>0</v>
      </c>
      <c r="L49" s="831" t="str">
        <f t="shared" si="39"/>
        <v/>
      </c>
      <c r="M49" s="832">
        <f t="shared" si="35"/>
        <v>0</v>
      </c>
      <c r="N49" s="830">
        <f t="shared" si="36"/>
        <v>0</v>
      </c>
      <c r="O49" s="846" t="str">
        <f t="shared" si="40"/>
        <v/>
      </c>
      <c r="P49" s="736"/>
      <c r="S49" s="3"/>
      <c r="T49" s="3"/>
      <c r="U49" s="3"/>
      <c r="V49" s="3"/>
      <c r="W49" s="3"/>
      <c r="Y49" s="721"/>
      <c r="Z49" s="721"/>
      <c r="AA49" s="721"/>
      <c r="AD49" s="720"/>
      <c r="AE49" s="720"/>
      <c r="AF49" s="720"/>
      <c r="AG49" s="720"/>
      <c r="AH49" s="720"/>
    </row>
    <row r="50" spans="2:34" ht="20.100000000000001" customHeight="1">
      <c r="B50" s="293">
        <f t="shared" si="37"/>
        <v>15</v>
      </c>
      <c r="C50" s="825" t="str">
        <f t="array" ref="C50">IFERROR(INDEX(종목명,MATCH(0,COUNTIF($C$35:C49,종목명),0)),"")</f>
        <v/>
      </c>
      <c r="D50" s="833"/>
      <c r="E50" s="827">
        <f t="shared" si="29"/>
        <v>0</v>
      </c>
      <c r="F50" s="827">
        <f t="shared" si="30"/>
        <v>0</v>
      </c>
      <c r="G50" s="818" t="str">
        <f t="shared" si="38"/>
        <v/>
      </c>
      <c r="H50" s="828">
        <f t="shared" si="31"/>
        <v>0</v>
      </c>
      <c r="I50" s="829">
        <f t="shared" si="32"/>
        <v>0</v>
      </c>
      <c r="J50" s="829">
        <f t="shared" si="33"/>
        <v>0</v>
      </c>
      <c r="K50" s="830">
        <f t="shared" si="34"/>
        <v>0</v>
      </c>
      <c r="L50" s="831" t="str">
        <f t="shared" si="39"/>
        <v/>
      </c>
      <c r="M50" s="832">
        <f t="shared" si="35"/>
        <v>0</v>
      </c>
      <c r="N50" s="830">
        <f t="shared" si="36"/>
        <v>0</v>
      </c>
      <c r="O50" s="846" t="str">
        <f t="shared" si="40"/>
        <v/>
      </c>
      <c r="P50" s="736"/>
      <c r="S50" s="3"/>
      <c r="T50" s="3"/>
      <c r="U50" s="3"/>
      <c r="V50" s="3"/>
      <c r="W50" s="3"/>
      <c r="Y50" s="721"/>
      <c r="Z50" s="721"/>
      <c r="AA50" s="721"/>
      <c r="AD50" s="720"/>
      <c r="AE50" s="720"/>
      <c r="AF50" s="720"/>
      <c r="AG50" s="720"/>
      <c r="AH50" s="720"/>
    </row>
    <row r="51" spans="2:34" ht="20.100000000000001" customHeight="1">
      <c r="B51" s="293">
        <f t="shared" si="37"/>
        <v>16</v>
      </c>
      <c r="C51" s="825" t="str">
        <f t="array" ref="C51">IFERROR(INDEX(종목명,MATCH(0,COUNTIF($C$35:C50,종목명),0)),"")</f>
        <v/>
      </c>
      <c r="D51" s="833"/>
      <c r="E51" s="827">
        <f t="shared" si="29"/>
        <v>0</v>
      </c>
      <c r="F51" s="827">
        <f t="shared" si="30"/>
        <v>0</v>
      </c>
      <c r="G51" s="818" t="str">
        <f t="shared" si="38"/>
        <v/>
      </c>
      <c r="H51" s="828">
        <f t="shared" si="31"/>
        <v>0</v>
      </c>
      <c r="I51" s="829">
        <f t="shared" si="32"/>
        <v>0</v>
      </c>
      <c r="J51" s="829">
        <f t="shared" si="33"/>
        <v>0</v>
      </c>
      <c r="K51" s="830">
        <f t="shared" si="34"/>
        <v>0</v>
      </c>
      <c r="L51" s="831" t="str">
        <f t="shared" si="39"/>
        <v/>
      </c>
      <c r="M51" s="832">
        <f t="shared" si="35"/>
        <v>0</v>
      </c>
      <c r="N51" s="830">
        <f t="shared" si="36"/>
        <v>0</v>
      </c>
      <c r="O51" s="846" t="str">
        <f t="shared" si="40"/>
        <v/>
      </c>
      <c r="P51" s="736"/>
      <c r="S51" s="3"/>
      <c r="T51" s="3"/>
      <c r="U51" s="3"/>
      <c r="V51" s="3"/>
      <c r="W51" s="3"/>
      <c r="Y51" s="721"/>
      <c r="Z51" s="721"/>
      <c r="AA51" s="721"/>
      <c r="AD51" s="720"/>
      <c r="AE51" s="720"/>
      <c r="AF51" s="720"/>
      <c r="AG51" s="720"/>
      <c r="AH51" s="720"/>
    </row>
    <row r="52" spans="2:34" ht="20.100000000000001" customHeight="1">
      <c r="B52" s="293">
        <f t="shared" si="37"/>
        <v>17</v>
      </c>
      <c r="C52" s="825" t="str">
        <f t="array" ref="C52">IFERROR(INDEX(종목명,MATCH(0,COUNTIF($C$35:C51,종목명),0)),"")</f>
        <v/>
      </c>
      <c r="D52" s="833"/>
      <c r="E52" s="827">
        <f t="shared" si="29"/>
        <v>0</v>
      </c>
      <c r="F52" s="827">
        <f t="shared" si="30"/>
        <v>0</v>
      </c>
      <c r="G52" s="818" t="str">
        <f t="shared" si="38"/>
        <v/>
      </c>
      <c r="H52" s="828">
        <f t="shared" si="31"/>
        <v>0</v>
      </c>
      <c r="I52" s="829">
        <f t="shared" si="32"/>
        <v>0</v>
      </c>
      <c r="J52" s="829">
        <f t="shared" si="33"/>
        <v>0</v>
      </c>
      <c r="K52" s="830">
        <f t="shared" si="34"/>
        <v>0</v>
      </c>
      <c r="L52" s="831" t="str">
        <f t="shared" si="39"/>
        <v/>
      </c>
      <c r="M52" s="832">
        <f t="shared" si="35"/>
        <v>0</v>
      </c>
      <c r="N52" s="830">
        <f t="shared" si="36"/>
        <v>0</v>
      </c>
      <c r="O52" s="846" t="str">
        <f t="shared" si="40"/>
        <v/>
      </c>
      <c r="P52" s="736"/>
      <c r="S52" s="3"/>
      <c r="T52" s="3"/>
      <c r="U52" s="3"/>
      <c r="V52" s="3"/>
      <c r="W52" s="3"/>
      <c r="Y52" s="721"/>
      <c r="Z52" s="721"/>
      <c r="AA52" s="721"/>
      <c r="AD52" s="720"/>
      <c r="AE52" s="720"/>
      <c r="AF52" s="720"/>
      <c r="AG52" s="720"/>
      <c r="AH52" s="720"/>
    </row>
    <row r="53" spans="2:34" ht="20.100000000000001" customHeight="1">
      <c r="B53" s="293">
        <f t="shared" si="37"/>
        <v>18</v>
      </c>
      <c r="C53" s="825" t="str">
        <f t="array" ref="C53">IFERROR(INDEX(종목명,MATCH(0,COUNTIF($C$35:C52,종목명),0)),"")</f>
        <v/>
      </c>
      <c r="D53" s="833"/>
      <c r="E53" s="827">
        <f t="shared" si="29"/>
        <v>0</v>
      </c>
      <c r="F53" s="827">
        <f t="shared" si="30"/>
        <v>0</v>
      </c>
      <c r="G53" s="818" t="str">
        <f t="shared" si="38"/>
        <v/>
      </c>
      <c r="H53" s="828">
        <f t="shared" si="31"/>
        <v>0</v>
      </c>
      <c r="I53" s="829">
        <f t="shared" si="32"/>
        <v>0</v>
      </c>
      <c r="J53" s="829">
        <f t="shared" si="33"/>
        <v>0</v>
      </c>
      <c r="K53" s="830">
        <f t="shared" si="34"/>
        <v>0</v>
      </c>
      <c r="L53" s="831" t="str">
        <f t="shared" si="39"/>
        <v/>
      </c>
      <c r="M53" s="832">
        <f t="shared" si="35"/>
        <v>0</v>
      </c>
      <c r="N53" s="830">
        <f t="shared" si="36"/>
        <v>0</v>
      </c>
      <c r="O53" s="846" t="str">
        <f t="shared" si="40"/>
        <v/>
      </c>
      <c r="P53" s="736"/>
      <c r="S53" s="3"/>
      <c r="T53" s="3"/>
      <c r="U53" s="3"/>
      <c r="V53" s="3"/>
      <c r="W53" s="3"/>
      <c r="Y53" s="721"/>
      <c r="Z53" s="721"/>
      <c r="AA53" s="721"/>
      <c r="AD53" s="720"/>
      <c r="AE53" s="720"/>
      <c r="AF53" s="720"/>
      <c r="AG53" s="720"/>
      <c r="AH53" s="720"/>
    </row>
    <row r="54" spans="2:34" ht="20.100000000000001" customHeight="1">
      <c r="B54" s="293">
        <f t="shared" si="37"/>
        <v>19</v>
      </c>
      <c r="C54" s="825" t="str">
        <f t="array" ref="C54">IFERROR(INDEX(종목명,MATCH(0,COUNTIF($C$35:C53,종목명),0)),"")</f>
        <v/>
      </c>
      <c r="D54" s="833"/>
      <c r="E54" s="827">
        <f t="shared" si="29"/>
        <v>0</v>
      </c>
      <c r="F54" s="827">
        <f t="shared" si="30"/>
        <v>0</v>
      </c>
      <c r="G54" s="818" t="str">
        <f t="shared" si="38"/>
        <v/>
      </c>
      <c r="H54" s="828">
        <f t="shared" si="31"/>
        <v>0</v>
      </c>
      <c r="I54" s="829">
        <f t="shared" si="32"/>
        <v>0</v>
      </c>
      <c r="J54" s="829">
        <f t="shared" si="33"/>
        <v>0</v>
      </c>
      <c r="K54" s="830">
        <f t="shared" si="34"/>
        <v>0</v>
      </c>
      <c r="L54" s="831" t="str">
        <f t="shared" si="39"/>
        <v/>
      </c>
      <c r="M54" s="832">
        <f t="shared" si="35"/>
        <v>0</v>
      </c>
      <c r="N54" s="830">
        <f t="shared" si="36"/>
        <v>0</v>
      </c>
      <c r="O54" s="846" t="str">
        <f t="shared" si="40"/>
        <v/>
      </c>
      <c r="P54" s="736"/>
      <c r="S54" s="3"/>
      <c r="T54" s="3"/>
      <c r="U54" s="3"/>
      <c r="V54" s="3"/>
      <c r="W54" s="3"/>
      <c r="Y54" s="721"/>
      <c r="Z54" s="721"/>
      <c r="AA54" s="721"/>
      <c r="AD54" s="720"/>
      <c r="AE54" s="720"/>
      <c r="AF54" s="720"/>
      <c r="AG54" s="720"/>
      <c r="AH54" s="720"/>
    </row>
    <row r="55" spans="2:34" ht="20.100000000000001" customHeight="1">
      <c r="B55" s="293">
        <f t="shared" si="37"/>
        <v>20</v>
      </c>
      <c r="C55" s="825" t="str">
        <f t="array" ref="C55">IFERROR(INDEX(종목명,MATCH(0,COUNTIF($C$35:C54,종목명),0)),"")</f>
        <v/>
      </c>
      <c r="D55" s="833"/>
      <c r="E55" s="827">
        <f t="shared" si="29"/>
        <v>0</v>
      </c>
      <c r="F55" s="827">
        <f t="shared" si="30"/>
        <v>0</v>
      </c>
      <c r="G55" s="818" t="str">
        <f t="shared" si="38"/>
        <v/>
      </c>
      <c r="H55" s="828">
        <f t="shared" si="31"/>
        <v>0</v>
      </c>
      <c r="I55" s="829">
        <f t="shared" si="32"/>
        <v>0</v>
      </c>
      <c r="J55" s="829">
        <f t="shared" si="33"/>
        <v>0</v>
      </c>
      <c r="K55" s="830">
        <f t="shared" si="34"/>
        <v>0</v>
      </c>
      <c r="L55" s="831" t="str">
        <f t="shared" si="39"/>
        <v/>
      </c>
      <c r="M55" s="832">
        <f t="shared" si="35"/>
        <v>0</v>
      </c>
      <c r="N55" s="830">
        <f t="shared" si="36"/>
        <v>0</v>
      </c>
      <c r="O55" s="846" t="str">
        <f t="shared" si="40"/>
        <v/>
      </c>
      <c r="P55" s="736"/>
      <c r="S55" s="3"/>
      <c r="T55" s="3"/>
      <c r="U55" s="3"/>
      <c r="V55" s="3"/>
      <c r="W55" s="3"/>
      <c r="Y55" s="721"/>
      <c r="Z55" s="721"/>
      <c r="AA55" s="721"/>
      <c r="AD55" s="720"/>
      <c r="AE55" s="720"/>
      <c r="AF55" s="720"/>
      <c r="AG55" s="720"/>
      <c r="AH55" s="720"/>
    </row>
    <row r="56" spans="2:34" ht="20.100000000000001" customHeight="1">
      <c r="B56" s="293">
        <f t="shared" si="37"/>
        <v>21</v>
      </c>
      <c r="C56" s="825" t="str">
        <f t="array" ref="C56">IFERROR(INDEX(종목명,MATCH(0,COUNTIF($C$35:C55,종목명),0)),"")</f>
        <v/>
      </c>
      <c r="D56" s="833"/>
      <c r="E56" s="827">
        <f t="shared" si="29"/>
        <v>0</v>
      </c>
      <c r="F56" s="827">
        <f t="shared" si="30"/>
        <v>0</v>
      </c>
      <c r="G56" s="818" t="str">
        <f t="shared" si="38"/>
        <v/>
      </c>
      <c r="H56" s="828">
        <f t="shared" si="31"/>
        <v>0</v>
      </c>
      <c r="I56" s="829">
        <f t="shared" si="32"/>
        <v>0</v>
      </c>
      <c r="J56" s="829">
        <f t="shared" si="33"/>
        <v>0</v>
      </c>
      <c r="K56" s="830">
        <f t="shared" si="34"/>
        <v>0</v>
      </c>
      <c r="L56" s="831" t="str">
        <f t="shared" si="39"/>
        <v/>
      </c>
      <c r="M56" s="832">
        <f t="shared" si="35"/>
        <v>0</v>
      </c>
      <c r="N56" s="830">
        <f t="shared" si="36"/>
        <v>0</v>
      </c>
      <c r="O56" s="846" t="str">
        <f t="shared" si="40"/>
        <v/>
      </c>
      <c r="P56" s="736"/>
      <c r="S56" s="3"/>
      <c r="T56" s="3"/>
      <c r="U56" s="3"/>
      <c r="V56" s="3"/>
      <c r="W56" s="3"/>
      <c r="Y56" s="721"/>
      <c r="Z56" s="721"/>
      <c r="AA56" s="721"/>
      <c r="AD56" s="720"/>
      <c r="AE56" s="720"/>
      <c r="AF56" s="720"/>
      <c r="AG56" s="720"/>
      <c r="AH56" s="720"/>
    </row>
    <row r="57" spans="2:34" ht="20.100000000000001" customHeight="1">
      <c r="B57" s="293">
        <f t="shared" si="37"/>
        <v>22</v>
      </c>
      <c r="C57" s="825" t="str">
        <f t="array" ref="C57">IFERROR(INDEX(종목명,MATCH(0,COUNTIF($C$35:C56,종목명),0)),"")</f>
        <v/>
      </c>
      <c r="D57" s="833"/>
      <c r="E57" s="827">
        <f t="shared" si="29"/>
        <v>0</v>
      </c>
      <c r="F57" s="827">
        <f t="shared" si="30"/>
        <v>0</v>
      </c>
      <c r="G57" s="818" t="str">
        <f t="shared" si="38"/>
        <v/>
      </c>
      <c r="H57" s="828">
        <f t="shared" si="31"/>
        <v>0</v>
      </c>
      <c r="I57" s="829">
        <f t="shared" si="32"/>
        <v>0</v>
      </c>
      <c r="J57" s="829">
        <f t="shared" si="33"/>
        <v>0</v>
      </c>
      <c r="K57" s="830">
        <f t="shared" si="34"/>
        <v>0</v>
      </c>
      <c r="L57" s="831" t="str">
        <f t="shared" si="39"/>
        <v/>
      </c>
      <c r="M57" s="832">
        <f t="shared" si="35"/>
        <v>0</v>
      </c>
      <c r="N57" s="830">
        <f t="shared" si="36"/>
        <v>0</v>
      </c>
      <c r="O57" s="846" t="str">
        <f t="shared" si="40"/>
        <v/>
      </c>
      <c r="P57" s="736"/>
      <c r="S57" s="3"/>
      <c r="T57" s="3"/>
      <c r="U57" s="3"/>
      <c r="V57" s="3"/>
      <c r="W57" s="3"/>
      <c r="Y57" s="721"/>
      <c r="Z57" s="721"/>
      <c r="AA57" s="721"/>
      <c r="AD57" s="720"/>
      <c r="AE57" s="720"/>
      <c r="AF57" s="720"/>
      <c r="AG57" s="720"/>
      <c r="AH57" s="720"/>
    </row>
    <row r="58" spans="2:34" ht="20.100000000000001" customHeight="1">
      <c r="B58" s="293">
        <f t="shared" si="37"/>
        <v>23</v>
      </c>
      <c r="C58" s="825" t="str">
        <f t="array" ref="C58">IFERROR(INDEX(종목명,MATCH(0,COUNTIF($C$35:C57,종목명),0)),"")</f>
        <v/>
      </c>
      <c r="D58" s="833"/>
      <c r="E58" s="827">
        <f t="shared" si="29"/>
        <v>0</v>
      </c>
      <c r="F58" s="827">
        <f t="shared" si="30"/>
        <v>0</v>
      </c>
      <c r="G58" s="818" t="str">
        <f t="shared" si="38"/>
        <v/>
      </c>
      <c r="H58" s="828">
        <f t="shared" si="31"/>
        <v>0</v>
      </c>
      <c r="I58" s="829">
        <f t="shared" si="32"/>
        <v>0</v>
      </c>
      <c r="J58" s="829">
        <f t="shared" si="33"/>
        <v>0</v>
      </c>
      <c r="K58" s="830">
        <f t="shared" si="34"/>
        <v>0</v>
      </c>
      <c r="L58" s="831" t="str">
        <f t="shared" si="39"/>
        <v/>
      </c>
      <c r="M58" s="832">
        <f t="shared" si="35"/>
        <v>0</v>
      </c>
      <c r="N58" s="830">
        <f t="shared" si="36"/>
        <v>0</v>
      </c>
      <c r="O58" s="846" t="str">
        <f t="shared" si="40"/>
        <v/>
      </c>
      <c r="P58" s="736"/>
      <c r="S58" s="3"/>
      <c r="T58" s="3"/>
      <c r="U58" s="3"/>
      <c r="V58" s="3"/>
      <c r="W58" s="3"/>
      <c r="Y58" s="721"/>
      <c r="Z58" s="721"/>
      <c r="AA58" s="721"/>
      <c r="AD58" s="720"/>
      <c r="AE58" s="720"/>
      <c r="AF58" s="720"/>
      <c r="AG58" s="720"/>
      <c r="AH58" s="720"/>
    </row>
    <row r="59" spans="2:34" ht="20.100000000000001" customHeight="1">
      <c r="B59" s="293">
        <f t="shared" si="37"/>
        <v>24</v>
      </c>
      <c r="C59" s="825" t="str">
        <f t="array" ref="C59">IFERROR(INDEX(종목명,MATCH(0,COUNTIF($C$35:C58,종목명),0)),"")</f>
        <v/>
      </c>
      <c r="D59" s="833"/>
      <c r="E59" s="827">
        <f t="shared" si="29"/>
        <v>0</v>
      </c>
      <c r="F59" s="827">
        <f t="shared" si="30"/>
        <v>0</v>
      </c>
      <c r="G59" s="818" t="str">
        <f t="shared" si="38"/>
        <v/>
      </c>
      <c r="H59" s="828">
        <f t="shared" si="31"/>
        <v>0</v>
      </c>
      <c r="I59" s="829">
        <f t="shared" si="32"/>
        <v>0</v>
      </c>
      <c r="J59" s="829">
        <f t="shared" si="33"/>
        <v>0</v>
      </c>
      <c r="K59" s="830">
        <f t="shared" si="34"/>
        <v>0</v>
      </c>
      <c r="L59" s="831" t="str">
        <f t="shared" si="39"/>
        <v/>
      </c>
      <c r="M59" s="832">
        <f t="shared" si="35"/>
        <v>0</v>
      </c>
      <c r="N59" s="830">
        <f t="shared" si="36"/>
        <v>0</v>
      </c>
      <c r="O59" s="846" t="str">
        <f t="shared" si="40"/>
        <v/>
      </c>
      <c r="P59" s="736"/>
      <c r="S59" s="3"/>
      <c r="T59" s="3"/>
      <c r="U59" s="3"/>
      <c r="V59" s="3"/>
      <c r="W59" s="3"/>
      <c r="Y59" s="721"/>
      <c r="Z59" s="721"/>
      <c r="AA59" s="721"/>
      <c r="AD59" s="720"/>
      <c r="AE59" s="720"/>
      <c r="AF59" s="720"/>
      <c r="AG59" s="720"/>
      <c r="AH59" s="720"/>
    </row>
    <row r="60" spans="2:34" ht="20.100000000000001" customHeight="1">
      <c r="B60" s="293">
        <f t="shared" si="37"/>
        <v>25</v>
      </c>
      <c r="C60" s="825" t="str">
        <f t="array" ref="C60">IFERROR(INDEX(종목명,MATCH(0,COUNTIF($C$35:C59,종목명),0)),"")</f>
        <v/>
      </c>
      <c r="D60" s="833"/>
      <c r="E60" s="827">
        <f t="shared" si="29"/>
        <v>0</v>
      </c>
      <c r="F60" s="827">
        <f t="shared" si="30"/>
        <v>0</v>
      </c>
      <c r="G60" s="818" t="str">
        <f t="shared" si="38"/>
        <v/>
      </c>
      <c r="H60" s="828">
        <f t="shared" si="31"/>
        <v>0</v>
      </c>
      <c r="I60" s="829">
        <f t="shared" si="32"/>
        <v>0</v>
      </c>
      <c r="J60" s="829">
        <f t="shared" si="33"/>
        <v>0</v>
      </c>
      <c r="K60" s="830">
        <f t="shared" si="34"/>
        <v>0</v>
      </c>
      <c r="L60" s="831" t="str">
        <f t="shared" si="39"/>
        <v/>
      </c>
      <c r="M60" s="832">
        <f t="shared" si="35"/>
        <v>0</v>
      </c>
      <c r="N60" s="830">
        <f t="shared" si="36"/>
        <v>0</v>
      </c>
      <c r="O60" s="846" t="str">
        <f t="shared" si="40"/>
        <v/>
      </c>
      <c r="P60" s="736"/>
      <c r="S60" s="3"/>
      <c r="T60" s="3"/>
      <c r="U60" s="3"/>
      <c r="V60" s="3"/>
      <c r="W60" s="3"/>
      <c r="Y60" s="721"/>
      <c r="Z60" s="721"/>
      <c r="AA60" s="721"/>
      <c r="AD60" s="720"/>
      <c r="AE60" s="720"/>
      <c r="AF60" s="720"/>
      <c r="AG60" s="720"/>
      <c r="AH60" s="720"/>
    </row>
    <row r="61" spans="2:34" ht="20.100000000000001" customHeight="1">
      <c r="B61" s="293">
        <f t="shared" si="37"/>
        <v>26</v>
      </c>
      <c r="C61" s="825" t="str">
        <f t="array" ref="C61">IFERROR(INDEX(종목명,MATCH(0,COUNTIF($C$35:C60,종목명),0)),"")</f>
        <v/>
      </c>
      <c r="D61" s="833"/>
      <c r="E61" s="827">
        <f t="shared" si="29"/>
        <v>0</v>
      </c>
      <c r="F61" s="827">
        <f t="shared" si="30"/>
        <v>0</v>
      </c>
      <c r="G61" s="818" t="str">
        <f t="shared" si="38"/>
        <v/>
      </c>
      <c r="H61" s="828">
        <f t="shared" si="31"/>
        <v>0</v>
      </c>
      <c r="I61" s="829">
        <f t="shared" si="32"/>
        <v>0</v>
      </c>
      <c r="J61" s="829">
        <f t="shared" si="33"/>
        <v>0</v>
      </c>
      <c r="K61" s="830">
        <f t="shared" si="34"/>
        <v>0</v>
      </c>
      <c r="L61" s="831" t="str">
        <f t="shared" si="39"/>
        <v/>
      </c>
      <c r="M61" s="832">
        <f t="shared" si="35"/>
        <v>0</v>
      </c>
      <c r="N61" s="830">
        <f t="shared" si="36"/>
        <v>0</v>
      </c>
      <c r="O61" s="846" t="str">
        <f t="shared" si="40"/>
        <v/>
      </c>
      <c r="P61" s="736"/>
      <c r="S61" s="3"/>
      <c r="T61" s="3"/>
      <c r="U61" s="3"/>
      <c r="V61" s="3"/>
      <c r="W61" s="3"/>
      <c r="Y61" s="721"/>
      <c r="Z61" s="721"/>
      <c r="AA61" s="721"/>
      <c r="AD61" s="720"/>
      <c r="AE61" s="720"/>
      <c r="AF61" s="720"/>
      <c r="AG61" s="720"/>
      <c r="AH61" s="720"/>
    </row>
    <row r="62" spans="2:34" ht="20.100000000000001" customHeight="1">
      <c r="B62" s="293">
        <f t="shared" si="37"/>
        <v>27</v>
      </c>
      <c r="C62" s="825" t="str">
        <f t="array" ref="C62">IFERROR(INDEX(종목명,MATCH(0,COUNTIF($C$35:C61,종목명),0)),"")</f>
        <v/>
      </c>
      <c r="D62" s="833"/>
      <c r="E62" s="827">
        <f t="shared" si="29"/>
        <v>0</v>
      </c>
      <c r="F62" s="827">
        <f t="shared" si="30"/>
        <v>0</v>
      </c>
      <c r="G62" s="818" t="str">
        <f t="shared" si="38"/>
        <v/>
      </c>
      <c r="H62" s="828">
        <f t="shared" si="31"/>
        <v>0</v>
      </c>
      <c r="I62" s="829">
        <f t="shared" si="32"/>
        <v>0</v>
      </c>
      <c r="J62" s="829">
        <f t="shared" si="33"/>
        <v>0</v>
      </c>
      <c r="K62" s="830">
        <f t="shared" si="34"/>
        <v>0</v>
      </c>
      <c r="L62" s="831" t="str">
        <f t="shared" si="39"/>
        <v/>
      </c>
      <c r="M62" s="832">
        <f t="shared" si="35"/>
        <v>0</v>
      </c>
      <c r="N62" s="830">
        <f t="shared" si="36"/>
        <v>0</v>
      </c>
      <c r="O62" s="846" t="str">
        <f t="shared" si="40"/>
        <v/>
      </c>
      <c r="P62" s="736"/>
      <c r="S62" s="3"/>
      <c r="T62" s="3"/>
      <c r="U62" s="3"/>
      <c r="V62" s="3"/>
      <c r="W62" s="3"/>
      <c r="Y62" s="721"/>
      <c r="Z62" s="721"/>
      <c r="AA62" s="721"/>
      <c r="AD62" s="720"/>
      <c r="AE62" s="720"/>
      <c r="AF62" s="720"/>
      <c r="AG62" s="720"/>
      <c r="AH62" s="720"/>
    </row>
    <row r="63" spans="2:34" ht="20.100000000000001" customHeight="1">
      <c r="B63" s="293">
        <f t="shared" si="37"/>
        <v>28</v>
      </c>
      <c r="C63" s="825" t="str">
        <f t="array" ref="C63">IFERROR(INDEX(종목명,MATCH(0,COUNTIF($C$35:C62,종목명),0)),"")</f>
        <v/>
      </c>
      <c r="D63" s="833"/>
      <c r="E63" s="827">
        <f t="shared" si="29"/>
        <v>0</v>
      </c>
      <c r="F63" s="827">
        <f t="shared" si="30"/>
        <v>0</v>
      </c>
      <c r="G63" s="818" t="str">
        <f t="shared" si="38"/>
        <v/>
      </c>
      <c r="H63" s="828">
        <f t="shared" si="31"/>
        <v>0</v>
      </c>
      <c r="I63" s="829">
        <f t="shared" si="32"/>
        <v>0</v>
      </c>
      <c r="J63" s="829">
        <f t="shared" si="33"/>
        <v>0</v>
      </c>
      <c r="K63" s="830">
        <f t="shared" si="34"/>
        <v>0</v>
      </c>
      <c r="L63" s="831" t="str">
        <f t="shared" si="39"/>
        <v/>
      </c>
      <c r="M63" s="832">
        <f t="shared" si="35"/>
        <v>0</v>
      </c>
      <c r="N63" s="830">
        <f t="shared" si="36"/>
        <v>0</v>
      </c>
      <c r="O63" s="846" t="str">
        <f t="shared" si="40"/>
        <v/>
      </c>
      <c r="P63" s="736"/>
      <c r="S63" s="3"/>
      <c r="T63" s="3"/>
      <c r="U63" s="3"/>
      <c r="V63" s="3"/>
      <c r="W63" s="3"/>
      <c r="Y63" s="721"/>
      <c r="Z63" s="721"/>
      <c r="AA63" s="721"/>
      <c r="AD63" s="720"/>
      <c r="AE63" s="720"/>
      <c r="AF63" s="720"/>
      <c r="AG63" s="720"/>
      <c r="AH63" s="720"/>
    </row>
    <row r="64" spans="2:34" ht="20.100000000000001" customHeight="1">
      <c r="B64" s="293">
        <f t="shared" si="37"/>
        <v>29</v>
      </c>
      <c r="C64" s="825" t="str">
        <f t="array" ref="C64">IFERROR(INDEX(종목명,MATCH(0,COUNTIF($C$35:C63,종목명),0)),"")</f>
        <v/>
      </c>
      <c r="D64" s="833"/>
      <c r="E64" s="827">
        <f t="shared" si="29"/>
        <v>0</v>
      </c>
      <c r="F64" s="827">
        <f t="shared" si="30"/>
        <v>0</v>
      </c>
      <c r="G64" s="818" t="str">
        <f t="shared" si="38"/>
        <v/>
      </c>
      <c r="H64" s="828">
        <f t="shared" si="31"/>
        <v>0</v>
      </c>
      <c r="I64" s="829">
        <f t="shared" si="32"/>
        <v>0</v>
      </c>
      <c r="J64" s="829">
        <f t="shared" si="33"/>
        <v>0</v>
      </c>
      <c r="K64" s="830">
        <f t="shared" si="34"/>
        <v>0</v>
      </c>
      <c r="L64" s="831" t="str">
        <f t="shared" si="39"/>
        <v/>
      </c>
      <c r="M64" s="832">
        <f t="shared" si="35"/>
        <v>0</v>
      </c>
      <c r="N64" s="830">
        <f t="shared" si="36"/>
        <v>0</v>
      </c>
      <c r="O64" s="846" t="str">
        <f t="shared" si="40"/>
        <v/>
      </c>
      <c r="P64" s="736"/>
      <c r="S64" s="3"/>
      <c r="T64" s="3"/>
      <c r="U64" s="3"/>
      <c r="V64" s="3"/>
      <c r="W64" s="3"/>
      <c r="Y64" s="721"/>
      <c r="Z64" s="721"/>
      <c r="AA64" s="721"/>
      <c r="AD64" s="720"/>
      <c r="AE64" s="720"/>
      <c r="AF64" s="720"/>
      <c r="AG64" s="720"/>
      <c r="AH64" s="720"/>
    </row>
    <row r="65" spans="2:34" ht="20.100000000000001" customHeight="1">
      <c r="B65" s="293">
        <f t="shared" si="37"/>
        <v>30</v>
      </c>
      <c r="C65" s="825" t="str">
        <f t="array" ref="C65">IFERROR(INDEX(종목명,MATCH(0,COUNTIF($C$35:C64,종목명),0)),"")</f>
        <v/>
      </c>
      <c r="D65" s="833"/>
      <c r="E65" s="827">
        <f t="shared" si="29"/>
        <v>0</v>
      </c>
      <c r="F65" s="827">
        <f t="shared" si="30"/>
        <v>0</v>
      </c>
      <c r="G65" s="818" t="str">
        <f t="shared" si="38"/>
        <v/>
      </c>
      <c r="H65" s="828">
        <f t="shared" si="31"/>
        <v>0</v>
      </c>
      <c r="I65" s="829">
        <f t="shared" si="32"/>
        <v>0</v>
      </c>
      <c r="J65" s="829">
        <f t="shared" si="33"/>
        <v>0</v>
      </c>
      <c r="K65" s="830">
        <f t="shared" si="34"/>
        <v>0</v>
      </c>
      <c r="L65" s="831" t="str">
        <f t="shared" si="39"/>
        <v/>
      </c>
      <c r="M65" s="832">
        <f t="shared" si="35"/>
        <v>0</v>
      </c>
      <c r="N65" s="830">
        <f t="shared" si="36"/>
        <v>0</v>
      </c>
      <c r="O65" s="846" t="str">
        <f t="shared" si="40"/>
        <v/>
      </c>
      <c r="P65" s="736"/>
      <c r="S65" s="3"/>
      <c r="T65" s="3"/>
      <c r="U65" s="3"/>
      <c r="V65" s="3"/>
      <c r="W65" s="3"/>
      <c r="Y65" s="721"/>
      <c r="Z65" s="721"/>
      <c r="AA65" s="721"/>
      <c r="AD65" s="720"/>
      <c r="AE65" s="720"/>
      <c r="AF65" s="720"/>
      <c r="AG65" s="720"/>
      <c r="AH65" s="720"/>
    </row>
    <row r="66" spans="2:34" ht="20.100000000000001" customHeight="1">
      <c r="B66" s="293">
        <f t="shared" si="37"/>
        <v>31</v>
      </c>
      <c r="C66" s="825" t="str">
        <f t="array" ref="C66">IFERROR(INDEX(종목명,MATCH(0,COUNTIF($C$35:C65,종목명),0)),"")</f>
        <v/>
      </c>
      <c r="D66" s="833"/>
      <c r="E66" s="827">
        <f t="shared" si="29"/>
        <v>0</v>
      </c>
      <c r="F66" s="827">
        <f t="shared" si="30"/>
        <v>0</v>
      </c>
      <c r="G66" s="818" t="str">
        <f t="shared" si="38"/>
        <v/>
      </c>
      <c r="H66" s="828">
        <f t="shared" si="31"/>
        <v>0</v>
      </c>
      <c r="I66" s="829">
        <f t="shared" si="32"/>
        <v>0</v>
      </c>
      <c r="J66" s="829">
        <f t="shared" si="33"/>
        <v>0</v>
      </c>
      <c r="K66" s="830">
        <f t="shared" si="34"/>
        <v>0</v>
      </c>
      <c r="L66" s="831" t="str">
        <f t="shared" si="39"/>
        <v/>
      </c>
      <c r="M66" s="832">
        <f t="shared" si="35"/>
        <v>0</v>
      </c>
      <c r="N66" s="830">
        <f t="shared" si="36"/>
        <v>0</v>
      </c>
      <c r="O66" s="846" t="str">
        <f t="shared" si="40"/>
        <v/>
      </c>
      <c r="P66" s="736"/>
      <c r="S66" s="3"/>
      <c r="T66" s="3"/>
      <c r="U66" s="3"/>
      <c r="V66" s="3"/>
      <c r="W66" s="3"/>
      <c r="Y66" s="721"/>
      <c r="Z66" s="721"/>
      <c r="AA66" s="721"/>
      <c r="AD66" s="720"/>
      <c r="AE66" s="720"/>
      <c r="AF66" s="720"/>
      <c r="AG66" s="720"/>
      <c r="AH66" s="720"/>
    </row>
    <row r="67" spans="2:34" ht="20.100000000000001" customHeight="1">
      <c r="B67" s="293">
        <f t="shared" si="37"/>
        <v>32</v>
      </c>
      <c r="C67" s="825" t="str">
        <f t="array" ref="C67">IFERROR(INDEX(종목명,MATCH(0,COUNTIF($C$35:C66,종목명),0)),"")</f>
        <v/>
      </c>
      <c r="D67" s="833"/>
      <c r="E67" s="827">
        <f t="shared" si="29"/>
        <v>0</v>
      </c>
      <c r="F67" s="827">
        <f t="shared" si="30"/>
        <v>0</v>
      </c>
      <c r="G67" s="818" t="str">
        <f t="shared" si="38"/>
        <v/>
      </c>
      <c r="H67" s="828">
        <f t="shared" si="31"/>
        <v>0</v>
      </c>
      <c r="I67" s="829">
        <f t="shared" si="32"/>
        <v>0</v>
      </c>
      <c r="J67" s="829">
        <f t="shared" si="33"/>
        <v>0</v>
      </c>
      <c r="K67" s="830">
        <f t="shared" si="34"/>
        <v>0</v>
      </c>
      <c r="L67" s="831" t="str">
        <f t="shared" si="39"/>
        <v/>
      </c>
      <c r="M67" s="832">
        <f t="shared" si="35"/>
        <v>0</v>
      </c>
      <c r="N67" s="830">
        <f t="shared" si="36"/>
        <v>0</v>
      </c>
      <c r="O67" s="846" t="str">
        <f t="shared" si="40"/>
        <v/>
      </c>
      <c r="P67" s="736"/>
      <c r="S67" s="3"/>
      <c r="T67" s="3"/>
      <c r="U67" s="3"/>
      <c r="V67" s="3"/>
      <c r="W67" s="3"/>
      <c r="Y67" s="721"/>
      <c r="Z67" s="721"/>
      <c r="AA67" s="721"/>
      <c r="AD67" s="720"/>
      <c r="AE67" s="720"/>
      <c r="AF67" s="720"/>
      <c r="AG67" s="720"/>
      <c r="AH67" s="720"/>
    </row>
    <row r="68" spans="2:34" ht="20.100000000000001" customHeight="1">
      <c r="B68" s="293">
        <f t="shared" si="37"/>
        <v>33</v>
      </c>
      <c r="C68" s="825" t="str">
        <f t="array" ref="C68">IFERROR(INDEX(종목명,MATCH(0,COUNTIF($C$35:C67,종목명),0)),"")</f>
        <v/>
      </c>
      <c r="D68" s="833"/>
      <c r="E68" s="827">
        <f t="shared" si="29"/>
        <v>0</v>
      </c>
      <c r="F68" s="827">
        <f t="shared" si="30"/>
        <v>0</v>
      </c>
      <c r="G68" s="818" t="str">
        <f t="shared" si="38"/>
        <v/>
      </c>
      <c r="H68" s="828">
        <f t="shared" ref="H68:H99" si="41">IF(C68=0,0,SUMIFS(매수금액,종목명,C68,매도일,"&lt;&gt;"))</f>
        <v>0</v>
      </c>
      <c r="I68" s="829">
        <f t="shared" si="32"/>
        <v>0</v>
      </c>
      <c r="J68" s="829">
        <f t="shared" si="33"/>
        <v>0</v>
      </c>
      <c r="K68" s="830">
        <f t="shared" si="34"/>
        <v>0</v>
      </c>
      <c r="L68" s="831" t="str">
        <f t="shared" si="39"/>
        <v/>
      </c>
      <c r="M68" s="832">
        <f t="shared" ref="M68:M99" si="42">IF(F68=0,0,SUMIFS(평가금액,종목명,C68,매도일,""))</f>
        <v>0</v>
      </c>
      <c r="N68" s="830">
        <f t="shared" ref="N68:N99" si="43">IF(F68=0,0,SUMIF(종목명,C68,평가손익))</f>
        <v>0</v>
      </c>
      <c r="O68" s="846" t="str">
        <f t="shared" si="40"/>
        <v/>
      </c>
      <c r="P68" s="736"/>
      <c r="S68" s="3"/>
      <c r="T68" s="3"/>
      <c r="U68" s="3"/>
      <c r="V68" s="3"/>
      <c r="W68" s="3"/>
      <c r="Y68" s="721"/>
      <c r="Z68" s="721"/>
      <c r="AA68" s="721"/>
      <c r="AD68" s="720"/>
      <c r="AE68" s="720"/>
      <c r="AF68" s="720"/>
      <c r="AG68" s="720"/>
      <c r="AH68" s="720"/>
    </row>
    <row r="69" spans="2:34" ht="20.100000000000001" customHeight="1">
      <c r="B69" s="293">
        <f t="shared" si="37"/>
        <v>34</v>
      </c>
      <c r="C69" s="825" t="str">
        <f t="array" ref="C69">IFERROR(INDEX(종목명,MATCH(0,COUNTIF($C$35:C68,종목명),0)),"")</f>
        <v/>
      </c>
      <c r="D69" s="833"/>
      <c r="E69" s="827">
        <f t="shared" si="29"/>
        <v>0</v>
      </c>
      <c r="F69" s="827">
        <f t="shared" si="30"/>
        <v>0</v>
      </c>
      <c r="G69" s="818" t="str">
        <f t="shared" si="38"/>
        <v/>
      </c>
      <c r="H69" s="828">
        <f t="shared" si="41"/>
        <v>0</v>
      </c>
      <c r="I69" s="829">
        <f t="shared" si="32"/>
        <v>0</v>
      </c>
      <c r="J69" s="829">
        <f t="shared" si="33"/>
        <v>0</v>
      </c>
      <c r="K69" s="830">
        <f t="shared" si="34"/>
        <v>0</v>
      </c>
      <c r="L69" s="831" t="str">
        <f t="shared" si="39"/>
        <v/>
      </c>
      <c r="M69" s="832">
        <f t="shared" si="42"/>
        <v>0</v>
      </c>
      <c r="N69" s="830">
        <f t="shared" si="43"/>
        <v>0</v>
      </c>
      <c r="O69" s="846" t="str">
        <f t="shared" si="40"/>
        <v/>
      </c>
      <c r="P69" s="736"/>
      <c r="S69" s="3"/>
      <c r="T69" s="3"/>
      <c r="U69" s="3"/>
      <c r="V69" s="3"/>
      <c r="W69" s="3"/>
      <c r="Y69" s="721"/>
      <c r="Z69" s="721"/>
      <c r="AA69" s="721"/>
      <c r="AD69" s="720"/>
      <c r="AE69" s="720"/>
      <c r="AF69" s="720"/>
      <c r="AG69" s="720"/>
      <c r="AH69" s="720"/>
    </row>
    <row r="70" spans="2:34" ht="20.100000000000001" customHeight="1">
      <c r="B70" s="293">
        <f t="shared" si="37"/>
        <v>35</v>
      </c>
      <c r="C70" s="825" t="str">
        <f t="array" ref="C70">IFERROR(INDEX(종목명,MATCH(0,COUNTIF($C$35:C69,종목명),0)),"")</f>
        <v/>
      </c>
      <c r="D70" s="833"/>
      <c r="E70" s="827">
        <f t="shared" si="29"/>
        <v>0</v>
      </c>
      <c r="F70" s="827">
        <f t="shared" si="30"/>
        <v>0</v>
      </c>
      <c r="G70" s="818" t="str">
        <f t="shared" si="38"/>
        <v/>
      </c>
      <c r="H70" s="828">
        <f t="shared" si="41"/>
        <v>0</v>
      </c>
      <c r="I70" s="829">
        <f t="shared" si="32"/>
        <v>0</v>
      </c>
      <c r="J70" s="829">
        <f t="shared" si="33"/>
        <v>0</v>
      </c>
      <c r="K70" s="830">
        <f t="shared" si="34"/>
        <v>0</v>
      </c>
      <c r="L70" s="831" t="str">
        <f t="shared" si="39"/>
        <v/>
      </c>
      <c r="M70" s="832">
        <f t="shared" si="42"/>
        <v>0</v>
      </c>
      <c r="N70" s="830">
        <f t="shared" si="43"/>
        <v>0</v>
      </c>
      <c r="O70" s="846" t="str">
        <f t="shared" si="40"/>
        <v/>
      </c>
      <c r="P70" s="736"/>
      <c r="S70" s="3"/>
      <c r="T70" s="3"/>
      <c r="U70" s="3"/>
      <c r="V70" s="3"/>
      <c r="W70" s="3"/>
      <c r="Y70" s="721"/>
      <c r="Z70" s="721"/>
      <c r="AA70" s="721"/>
      <c r="AD70" s="720"/>
      <c r="AE70" s="720"/>
      <c r="AF70" s="720"/>
      <c r="AG70" s="720"/>
      <c r="AH70" s="720"/>
    </row>
    <row r="71" spans="2:34" ht="20.100000000000001" customHeight="1">
      <c r="B71" s="293">
        <f t="shared" si="37"/>
        <v>36</v>
      </c>
      <c r="C71" s="825" t="str">
        <f t="array" ref="C71">IFERROR(INDEX(종목명,MATCH(0,COUNTIF($C$35:C70,종목명),0)),"")</f>
        <v/>
      </c>
      <c r="D71" s="833"/>
      <c r="E71" s="827">
        <f t="shared" si="29"/>
        <v>0</v>
      </c>
      <c r="F71" s="827">
        <f t="shared" si="30"/>
        <v>0</v>
      </c>
      <c r="G71" s="818" t="str">
        <f t="shared" si="38"/>
        <v/>
      </c>
      <c r="H71" s="828">
        <f t="shared" si="41"/>
        <v>0</v>
      </c>
      <c r="I71" s="829">
        <f t="shared" si="32"/>
        <v>0</v>
      </c>
      <c r="J71" s="829">
        <f t="shared" si="33"/>
        <v>0</v>
      </c>
      <c r="K71" s="830">
        <f t="shared" si="34"/>
        <v>0</v>
      </c>
      <c r="L71" s="831" t="str">
        <f t="shared" si="39"/>
        <v/>
      </c>
      <c r="M71" s="832">
        <f t="shared" si="42"/>
        <v>0</v>
      </c>
      <c r="N71" s="830">
        <f t="shared" si="43"/>
        <v>0</v>
      </c>
      <c r="O71" s="846" t="str">
        <f t="shared" si="40"/>
        <v/>
      </c>
      <c r="P71" s="736"/>
      <c r="S71" s="3"/>
      <c r="T71" s="3"/>
      <c r="U71" s="3"/>
      <c r="V71" s="3"/>
      <c r="W71" s="3"/>
      <c r="Y71" s="721"/>
      <c r="Z71" s="721"/>
      <c r="AA71" s="721"/>
      <c r="AD71" s="720"/>
      <c r="AE71" s="720"/>
      <c r="AF71" s="720"/>
      <c r="AG71" s="720"/>
      <c r="AH71" s="720"/>
    </row>
    <row r="72" spans="2:34" ht="20.100000000000001" customHeight="1">
      <c r="B72" s="293">
        <f t="shared" si="37"/>
        <v>37</v>
      </c>
      <c r="C72" s="825" t="str">
        <f t="array" ref="C72">IFERROR(INDEX(종목명,MATCH(0,COUNTIF($C$35:C71,종목명),0)),"")</f>
        <v/>
      </c>
      <c r="D72" s="833"/>
      <c r="E72" s="827">
        <f t="shared" si="29"/>
        <v>0</v>
      </c>
      <c r="F72" s="827">
        <f t="shared" si="30"/>
        <v>0</v>
      </c>
      <c r="G72" s="818" t="str">
        <f t="shared" si="38"/>
        <v/>
      </c>
      <c r="H72" s="828">
        <f t="shared" si="41"/>
        <v>0</v>
      </c>
      <c r="I72" s="829">
        <f t="shared" si="32"/>
        <v>0</v>
      </c>
      <c r="J72" s="829">
        <f t="shared" si="33"/>
        <v>0</v>
      </c>
      <c r="K72" s="830">
        <f t="shared" si="34"/>
        <v>0</v>
      </c>
      <c r="L72" s="831" t="str">
        <f t="shared" si="39"/>
        <v/>
      </c>
      <c r="M72" s="832">
        <f t="shared" si="42"/>
        <v>0</v>
      </c>
      <c r="N72" s="830">
        <f t="shared" si="43"/>
        <v>0</v>
      </c>
      <c r="O72" s="846" t="str">
        <f t="shared" si="40"/>
        <v/>
      </c>
      <c r="P72" s="736"/>
      <c r="S72" s="3"/>
      <c r="T72" s="3"/>
      <c r="U72" s="3"/>
      <c r="V72" s="3"/>
      <c r="W72" s="3"/>
      <c r="Y72" s="721"/>
      <c r="Z72" s="721"/>
      <c r="AA72" s="721"/>
      <c r="AD72" s="720"/>
      <c r="AE72" s="720"/>
      <c r="AF72" s="720"/>
      <c r="AG72" s="720"/>
      <c r="AH72" s="720"/>
    </row>
    <row r="73" spans="2:34" ht="20.100000000000001" customHeight="1">
      <c r="B73" s="293">
        <f t="shared" si="37"/>
        <v>38</v>
      </c>
      <c r="C73" s="825" t="str">
        <f t="array" ref="C73">IFERROR(INDEX(종목명,MATCH(0,COUNTIF($C$35:C72,종목명),0)),"")</f>
        <v/>
      </c>
      <c r="D73" s="833"/>
      <c r="E73" s="827">
        <f t="shared" si="29"/>
        <v>0</v>
      </c>
      <c r="F73" s="827">
        <f t="shared" si="30"/>
        <v>0</v>
      </c>
      <c r="G73" s="818" t="str">
        <f t="shared" si="38"/>
        <v/>
      </c>
      <c r="H73" s="828">
        <f t="shared" si="41"/>
        <v>0</v>
      </c>
      <c r="I73" s="829">
        <f t="shared" si="32"/>
        <v>0</v>
      </c>
      <c r="J73" s="829">
        <f t="shared" si="33"/>
        <v>0</v>
      </c>
      <c r="K73" s="830">
        <f t="shared" si="34"/>
        <v>0</v>
      </c>
      <c r="L73" s="831" t="str">
        <f t="shared" si="39"/>
        <v/>
      </c>
      <c r="M73" s="832">
        <f t="shared" si="42"/>
        <v>0</v>
      </c>
      <c r="N73" s="830">
        <f t="shared" si="43"/>
        <v>0</v>
      </c>
      <c r="O73" s="846" t="str">
        <f t="shared" si="40"/>
        <v/>
      </c>
      <c r="P73" s="736"/>
      <c r="S73" s="3"/>
      <c r="T73" s="3"/>
      <c r="U73" s="3"/>
      <c r="V73" s="3"/>
      <c r="W73" s="3"/>
      <c r="Y73" s="721"/>
      <c r="Z73" s="721"/>
      <c r="AA73" s="721"/>
      <c r="AD73" s="720"/>
      <c r="AE73" s="720"/>
      <c r="AF73" s="720"/>
      <c r="AG73" s="720"/>
      <c r="AH73" s="720"/>
    </row>
    <row r="74" spans="2:34" ht="20.100000000000001" customHeight="1">
      <c r="B74" s="293">
        <f t="shared" si="37"/>
        <v>39</v>
      </c>
      <c r="C74" s="825" t="str">
        <f t="array" ref="C74">IFERROR(INDEX(종목명,MATCH(0,COUNTIF($C$35:C73,종목명),0)),"")</f>
        <v/>
      </c>
      <c r="D74" s="833"/>
      <c r="E74" s="827">
        <f t="shared" si="29"/>
        <v>0</v>
      </c>
      <c r="F74" s="827">
        <f t="shared" si="30"/>
        <v>0</v>
      </c>
      <c r="G74" s="818" t="str">
        <f t="shared" si="38"/>
        <v/>
      </c>
      <c r="H74" s="828">
        <f t="shared" si="41"/>
        <v>0</v>
      </c>
      <c r="I74" s="829">
        <f t="shared" si="32"/>
        <v>0</v>
      </c>
      <c r="J74" s="829">
        <f t="shared" si="33"/>
        <v>0</v>
      </c>
      <c r="K74" s="830">
        <f t="shared" si="34"/>
        <v>0</v>
      </c>
      <c r="L74" s="831" t="str">
        <f t="shared" si="39"/>
        <v/>
      </c>
      <c r="M74" s="832">
        <f t="shared" si="42"/>
        <v>0</v>
      </c>
      <c r="N74" s="830">
        <f t="shared" si="43"/>
        <v>0</v>
      </c>
      <c r="O74" s="846" t="str">
        <f t="shared" si="40"/>
        <v/>
      </c>
      <c r="P74" s="736"/>
      <c r="S74" s="3"/>
      <c r="T74" s="3"/>
      <c r="U74" s="3"/>
      <c r="V74" s="3"/>
      <c r="W74" s="3"/>
      <c r="Y74" s="721"/>
      <c r="Z74" s="721"/>
      <c r="AA74" s="721"/>
      <c r="AD74" s="720"/>
      <c r="AE74" s="720"/>
      <c r="AF74" s="720"/>
      <c r="AG74" s="720"/>
      <c r="AH74" s="720"/>
    </row>
    <row r="75" spans="2:34" ht="20.100000000000001" customHeight="1">
      <c r="B75" s="293">
        <f t="shared" si="37"/>
        <v>40</v>
      </c>
      <c r="C75" s="825" t="str">
        <f t="array" ref="C75">IFERROR(INDEX(종목명,MATCH(0,COUNTIF($C$35:C74,종목명),0)),"")</f>
        <v/>
      </c>
      <c r="D75" s="833"/>
      <c r="E75" s="827">
        <f t="shared" si="29"/>
        <v>0</v>
      </c>
      <c r="F75" s="827">
        <f t="shared" si="30"/>
        <v>0</v>
      </c>
      <c r="G75" s="818" t="str">
        <f t="shared" si="38"/>
        <v/>
      </c>
      <c r="H75" s="828">
        <f t="shared" si="41"/>
        <v>0</v>
      </c>
      <c r="I75" s="829">
        <f t="shared" si="32"/>
        <v>0</v>
      </c>
      <c r="J75" s="829">
        <f t="shared" si="33"/>
        <v>0</v>
      </c>
      <c r="K75" s="830">
        <f t="shared" si="34"/>
        <v>0</v>
      </c>
      <c r="L75" s="831" t="str">
        <f t="shared" si="39"/>
        <v/>
      </c>
      <c r="M75" s="832">
        <f t="shared" si="42"/>
        <v>0</v>
      </c>
      <c r="N75" s="830">
        <f t="shared" si="43"/>
        <v>0</v>
      </c>
      <c r="O75" s="846" t="str">
        <f t="shared" si="40"/>
        <v/>
      </c>
      <c r="P75" s="736"/>
      <c r="S75" s="3"/>
      <c r="T75" s="3"/>
      <c r="U75" s="3"/>
      <c r="V75" s="3"/>
      <c r="W75" s="3"/>
      <c r="Y75" s="721"/>
      <c r="Z75" s="721"/>
      <c r="AA75" s="721"/>
      <c r="AD75" s="720"/>
      <c r="AE75" s="720"/>
      <c r="AF75" s="720"/>
      <c r="AG75" s="720"/>
      <c r="AH75" s="720"/>
    </row>
    <row r="76" spans="2:34" ht="20.100000000000001" customHeight="1">
      <c r="B76" s="293">
        <f t="shared" si="37"/>
        <v>41</v>
      </c>
      <c r="C76" s="825" t="str">
        <f t="array" ref="C76">IFERROR(INDEX(종목명,MATCH(0,COUNTIF($C$35:C75,종목명),0)),"")</f>
        <v/>
      </c>
      <c r="D76" s="833"/>
      <c r="E76" s="827">
        <f t="shared" si="29"/>
        <v>0</v>
      </c>
      <c r="F76" s="827">
        <f t="shared" si="30"/>
        <v>0</v>
      </c>
      <c r="G76" s="818" t="str">
        <f t="shared" si="38"/>
        <v/>
      </c>
      <c r="H76" s="828">
        <f t="shared" si="41"/>
        <v>0</v>
      </c>
      <c r="I76" s="829">
        <f t="shared" si="32"/>
        <v>0</v>
      </c>
      <c r="J76" s="829">
        <f t="shared" si="33"/>
        <v>0</v>
      </c>
      <c r="K76" s="830">
        <f t="shared" si="34"/>
        <v>0</v>
      </c>
      <c r="L76" s="831" t="str">
        <f t="shared" si="39"/>
        <v/>
      </c>
      <c r="M76" s="832">
        <f t="shared" si="42"/>
        <v>0</v>
      </c>
      <c r="N76" s="830">
        <f t="shared" si="43"/>
        <v>0</v>
      </c>
      <c r="O76" s="846" t="str">
        <f t="shared" si="40"/>
        <v/>
      </c>
      <c r="P76" s="736"/>
      <c r="S76" s="3"/>
      <c r="T76" s="3"/>
      <c r="U76" s="3"/>
      <c r="V76" s="3"/>
      <c r="W76" s="3"/>
      <c r="Y76" s="721"/>
      <c r="Z76" s="721"/>
      <c r="AA76" s="721"/>
      <c r="AD76" s="720"/>
      <c r="AE76" s="720"/>
      <c r="AF76" s="720"/>
      <c r="AG76" s="720"/>
      <c r="AH76" s="720"/>
    </row>
    <row r="77" spans="2:34" ht="20.100000000000001" customHeight="1">
      <c r="B77" s="293">
        <f t="shared" si="37"/>
        <v>42</v>
      </c>
      <c r="C77" s="825" t="str">
        <f t="array" ref="C77">IFERROR(INDEX(종목명,MATCH(0,COUNTIF($C$35:C76,종목명),0)),"")</f>
        <v/>
      </c>
      <c r="D77" s="833"/>
      <c r="E77" s="827">
        <f t="shared" si="29"/>
        <v>0</v>
      </c>
      <c r="F77" s="827">
        <f t="shared" si="30"/>
        <v>0</v>
      </c>
      <c r="G77" s="818" t="str">
        <f t="shared" si="38"/>
        <v/>
      </c>
      <c r="H77" s="828">
        <f t="shared" si="41"/>
        <v>0</v>
      </c>
      <c r="I77" s="829">
        <f t="shared" si="32"/>
        <v>0</v>
      </c>
      <c r="J77" s="829">
        <f t="shared" si="33"/>
        <v>0</v>
      </c>
      <c r="K77" s="830">
        <f t="shared" si="34"/>
        <v>0</v>
      </c>
      <c r="L77" s="831" t="str">
        <f t="shared" si="39"/>
        <v/>
      </c>
      <c r="M77" s="832">
        <f t="shared" si="42"/>
        <v>0</v>
      </c>
      <c r="N77" s="830">
        <f t="shared" si="43"/>
        <v>0</v>
      </c>
      <c r="O77" s="846" t="str">
        <f t="shared" si="40"/>
        <v/>
      </c>
      <c r="P77" s="736"/>
      <c r="S77" s="3"/>
      <c r="T77" s="3"/>
      <c r="U77" s="3"/>
      <c r="V77" s="3"/>
      <c r="W77" s="3"/>
      <c r="Y77" s="721"/>
      <c r="Z77" s="721"/>
      <c r="AA77" s="721"/>
      <c r="AD77" s="720"/>
      <c r="AE77" s="720"/>
      <c r="AF77" s="720"/>
      <c r="AG77" s="720"/>
      <c r="AH77" s="720"/>
    </row>
    <row r="78" spans="2:34" ht="20.100000000000001" customHeight="1">
      <c r="B78" s="293">
        <f t="shared" si="37"/>
        <v>43</v>
      </c>
      <c r="C78" s="825" t="str">
        <f t="array" ref="C78">IFERROR(INDEX(종목명,MATCH(0,COUNTIF($C$35:C77,종목명),0)),"")</f>
        <v/>
      </c>
      <c r="D78" s="833"/>
      <c r="E78" s="827">
        <f t="shared" si="29"/>
        <v>0</v>
      </c>
      <c r="F78" s="827">
        <f t="shared" si="30"/>
        <v>0</v>
      </c>
      <c r="G78" s="818" t="str">
        <f t="shared" si="38"/>
        <v/>
      </c>
      <c r="H78" s="828">
        <f t="shared" si="41"/>
        <v>0</v>
      </c>
      <c r="I78" s="829">
        <f t="shared" si="32"/>
        <v>0</v>
      </c>
      <c r="J78" s="829">
        <f t="shared" si="33"/>
        <v>0</v>
      </c>
      <c r="K78" s="830">
        <f t="shared" si="34"/>
        <v>0</v>
      </c>
      <c r="L78" s="831" t="str">
        <f t="shared" si="39"/>
        <v/>
      </c>
      <c r="M78" s="832">
        <f t="shared" si="42"/>
        <v>0</v>
      </c>
      <c r="N78" s="830">
        <f t="shared" si="43"/>
        <v>0</v>
      </c>
      <c r="O78" s="846" t="str">
        <f t="shared" si="40"/>
        <v/>
      </c>
      <c r="P78" s="736"/>
      <c r="S78" s="3"/>
      <c r="T78" s="3"/>
      <c r="U78" s="3"/>
      <c r="V78" s="3"/>
      <c r="W78" s="3"/>
      <c r="Y78" s="721"/>
      <c r="Z78" s="721"/>
      <c r="AA78" s="721"/>
      <c r="AD78" s="720"/>
      <c r="AE78" s="720"/>
      <c r="AF78" s="720"/>
      <c r="AG78" s="720"/>
      <c r="AH78" s="720"/>
    </row>
    <row r="79" spans="2:34" ht="20.100000000000001" customHeight="1">
      <c r="B79" s="293">
        <f t="shared" si="37"/>
        <v>44</v>
      </c>
      <c r="C79" s="825" t="str">
        <f t="array" ref="C79">IFERROR(INDEX(종목명,MATCH(0,COUNTIF($C$35:C78,종목명),0)),"")</f>
        <v/>
      </c>
      <c r="D79" s="833"/>
      <c r="E79" s="827">
        <f t="shared" si="29"/>
        <v>0</v>
      </c>
      <c r="F79" s="827">
        <f t="shared" si="30"/>
        <v>0</v>
      </c>
      <c r="G79" s="818" t="str">
        <f t="shared" si="38"/>
        <v/>
      </c>
      <c r="H79" s="828">
        <f t="shared" si="41"/>
        <v>0</v>
      </c>
      <c r="I79" s="829">
        <f t="shared" si="32"/>
        <v>0</v>
      </c>
      <c r="J79" s="829">
        <f t="shared" si="33"/>
        <v>0</v>
      </c>
      <c r="K79" s="830">
        <f t="shared" si="34"/>
        <v>0</v>
      </c>
      <c r="L79" s="831" t="str">
        <f t="shared" si="39"/>
        <v/>
      </c>
      <c r="M79" s="832">
        <f t="shared" si="42"/>
        <v>0</v>
      </c>
      <c r="N79" s="830">
        <f t="shared" si="43"/>
        <v>0</v>
      </c>
      <c r="O79" s="846" t="str">
        <f t="shared" si="40"/>
        <v/>
      </c>
      <c r="P79" s="736"/>
      <c r="S79" s="3"/>
      <c r="T79" s="3"/>
      <c r="U79" s="3"/>
      <c r="V79" s="3"/>
      <c r="W79" s="3"/>
      <c r="Y79" s="721"/>
      <c r="Z79" s="721"/>
      <c r="AA79" s="721"/>
      <c r="AD79" s="720"/>
      <c r="AE79" s="720"/>
      <c r="AF79" s="720"/>
      <c r="AG79" s="720"/>
      <c r="AH79" s="720"/>
    </row>
    <row r="80" spans="2:34" ht="20.100000000000001" customHeight="1">
      <c r="B80" s="293">
        <f t="shared" si="37"/>
        <v>45</v>
      </c>
      <c r="C80" s="825" t="str">
        <f t="array" ref="C80">IFERROR(INDEX(종목명,MATCH(0,COUNTIF($C$35:C79,종목명),0)),"")</f>
        <v/>
      </c>
      <c r="D80" s="833"/>
      <c r="E80" s="827">
        <f t="shared" si="29"/>
        <v>0</v>
      </c>
      <c r="F80" s="827">
        <f t="shared" si="30"/>
        <v>0</v>
      </c>
      <c r="G80" s="818" t="str">
        <f t="shared" si="38"/>
        <v/>
      </c>
      <c r="H80" s="828">
        <f t="shared" si="41"/>
        <v>0</v>
      </c>
      <c r="I80" s="829">
        <f t="shared" si="32"/>
        <v>0</v>
      </c>
      <c r="J80" s="829">
        <f t="shared" si="33"/>
        <v>0</v>
      </c>
      <c r="K80" s="830">
        <f t="shared" si="34"/>
        <v>0</v>
      </c>
      <c r="L80" s="831" t="str">
        <f t="shared" si="39"/>
        <v/>
      </c>
      <c r="M80" s="832">
        <f t="shared" si="42"/>
        <v>0</v>
      </c>
      <c r="N80" s="830">
        <f t="shared" si="43"/>
        <v>0</v>
      </c>
      <c r="O80" s="846" t="str">
        <f t="shared" si="40"/>
        <v/>
      </c>
      <c r="P80" s="736"/>
      <c r="S80" s="3"/>
      <c r="T80" s="3"/>
      <c r="U80" s="3"/>
      <c r="V80" s="3"/>
      <c r="W80" s="3"/>
      <c r="Y80" s="721"/>
      <c r="Z80" s="721"/>
      <c r="AA80" s="721"/>
      <c r="AD80" s="720"/>
      <c r="AE80" s="720"/>
      <c r="AF80" s="720"/>
      <c r="AG80" s="720"/>
      <c r="AH80" s="720"/>
    </row>
    <row r="81" spans="2:34" ht="20.100000000000001" customHeight="1">
      <c r="B81" s="293">
        <f t="shared" si="37"/>
        <v>46</v>
      </c>
      <c r="C81" s="825" t="str">
        <f t="array" ref="C81">IFERROR(INDEX(종목명,MATCH(0,COUNTIF($C$35:C80,종목명),0)),"")</f>
        <v/>
      </c>
      <c r="D81" s="833"/>
      <c r="E81" s="827">
        <f t="shared" si="29"/>
        <v>0</v>
      </c>
      <c r="F81" s="827">
        <f t="shared" si="30"/>
        <v>0</v>
      </c>
      <c r="G81" s="818" t="str">
        <f t="shared" si="38"/>
        <v/>
      </c>
      <c r="H81" s="828">
        <f t="shared" si="41"/>
        <v>0</v>
      </c>
      <c r="I81" s="829">
        <f t="shared" si="32"/>
        <v>0</v>
      </c>
      <c r="J81" s="829">
        <f t="shared" si="33"/>
        <v>0</v>
      </c>
      <c r="K81" s="830">
        <f t="shared" si="34"/>
        <v>0</v>
      </c>
      <c r="L81" s="831" t="str">
        <f t="shared" si="39"/>
        <v/>
      </c>
      <c r="M81" s="832">
        <f t="shared" si="42"/>
        <v>0</v>
      </c>
      <c r="N81" s="830">
        <f t="shared" si="43"/>
        <v>0</v>
      </c>
      <c r="O81" s="846" t="str">
        <f t="shared" si="40"/>
        <v/>
      </c>
      <c r="P81" s="736"/>
      <c r="S81" s="3"/>
      <c r="T81" s="3"/>
      <c r="U81" s="3"/>
      <c r="V81" s="3"/>
      <c r="W81" s="3"/>
      <c r="Y81" s="721"/>
      <c r="Z81" s="721"/>
      <c r="AA81" s="721"/>
      <c r="AD81" s="720"/>
      <c r="AE81" s="720"/>
      <c r="AF81" s="720"/>
      <c r="AG81" s="720"/>
      <c r="AH81" s="720"/>
    </row>
    <row r="82" spans="2:34" ht="20.100000000000001" customHeight="1">
      <c r="B82" s="293">
        <f t="shared" si="37"/>
        <v>47</v>
      </c>
      <c r="C82" s="825" t="str">
        <f t="array" ref="C82">IFERROR(INDEX(종목명,MATCH(0,COUNTIF($C$35:C81,종목명),0)),"")</f>
        <v/>
      </c>
      <c r="D82" s="833"/>
      <c r="E82" s="827">
        <f t="shared" si="29"/>
        <v>0</v>
      </c>
      <c r="F82" s="827">
        <f t="shared" si="30"/>
        <v>0</v>
      </c>
      <c r="G82" s="818" t="str">
        <f t="shared" si="38"/>
        <v/>
      </c>
      <c r="H82" s="828">
        <f t="shared" si="41"/>
        <v>0</v>
      </c>
      <c r="I82" s="829">
        <f t="shared" si="32"/>
        <v>0</v>
      </c>
      <c r="J82" s="829">
        <f t="shared" si="33"/>
        <v>0</v>
      </c>
      <c r="K82" s="830">
        <f t="shared" si="34"/>
        <v>0</v>
      </c>
      <c r="L82" s="831" t="str">
        <f t="shared" si="39"/>
        <v/>
      </c>
      <c r="M82" s="832">
        <f t="shared" si="42"/>
        <v>0</v>
      </c>
      <c r="N82" s="830">
        <f t="shared" si="43"/>
        <v>0</v>
      </c>
      <c r="O82" s="846" t="str">
        <f t="shared" si="40"/>
        <v/>
      </c>
      <c r="P82" s="736"/>
      <c r="S82" s="3"/>
      <c r="T82" s="3"/>
      <c r="U82" s="3"/>
      <c r="V82" s="3"/>
      <c r="W82" s="3"/>
      <c r="Y82" s="721"/>
      <c r="Z82" s="721"/>
      <c r="AA82" s="721"/>
      <c r="AD82" s="720"/>
      <c r="AE82" s="720"/>
      <c r="AF82" s="720"/>
      <c r="AG82" s="720"/>
      <c r="AH82" s="720"/>
    </row>
    <row r="83" spans="2:34" ht="20.100000000000001" customHeight="1">
      <c r="B83" s="293">
        <f t="shared" si="37"/>
        <v>48</v>
      </c>
      <c r="C83" s="825" t="str">
        <f t="array" ref="C83">IFERROR(INDEX(종목명,MATCH(0,COUNTIF($C$35:C82,종목명),0)),"")</f>
        <v/>
      </c>
      <c r="D83" s="833"/>
      <c r="E83" s="827">
        <f t="shared" si="29"/>
        <v>0</v>
      </c>
      <c r="F83" s="827">
        <f t="shared" si="30"/>
        <v>0</v>
      </c>
      <c r="G83" s="818" t="str">
        <f t="shared" si="38"/>
        <v/>
      </c>
      <c r="H83" s="828">
        <f t="shared" si="41"/>
        <v>0</v>
      </c>
      <c r="I83" s="829">
        <f t="shared" si="32"/>
        <v>0</v>
      </c>
      <c r="J83" s="829">
        <f t="shared" si="33"/>
        <v>0</v>
      </c>
      <c r="K83" s="830">
        <f t="shared" si="34"/>
        <v>0</v>
      </c>
      <c r="L83" s="831" t="str">
        <f t="shared" si="39"/>
        <v/>
      </c>
      <c r="M83" s="832">
        <f t="shared" si="42"/>
        <v>0</v>
      </c>
      <c r="N83" s="830">
        <f t="shared" si="43"/>
        <v>0</v>
      </c>
      <c r="O83" s="846" t="str">
        <f t="shared" si="40"/>
        <v/>
      </c>
      <c r="P83" s="736"/>
      <c r="S83" s="3"/>
      <c r="T83" s="3"/>
      <c r="U83" s="3"/>
      <c r="V83" s="3"/>
      <c r="W83" s="3"/>
      <c r="Y83" s="721"/>
      <c r="Z83" s="721"/>
      <c r="AA83" s="721"/>
      <c r="AD83" s="720"/>
      <c r="AE83" s="720"/>
      <c r="AF83" s="720"/>
      <c r="AG83" s="720"/>
      <c r="AH83" s="720"/>
    </row>
    <row r="84" spans="2:34" ht="20.100000000000001" customHeight="1">
      <c r="B84" s="293">
        <f t="shared" si="37"/>
        <v>49</v>
      </c>
      <c r="C84" s="825" t="str">
        <f t="array" ref="C84">IFERROR(INDEX(종목명,MATCH(0,COUNTIF($C$35:C83,종목명),0)),"")</f>
        <v/>
      </c>
      <c r="D84" s="833"/>
      <c r="E84" s="827">
        <f t="shared" si="29"/>
        <v>0</v>
      </c>
      <c r="F84" s="827">
        <f t="shared" si="30"/>
        <v>0</v>
      </c>
      <c r="G84" s="818" t="str">
        <f t="shared" si="38"/>
        <v/>
      </c>
      <c r="H84" s="828">
        <f t="shared" si="41"/>
        <v>0</v>
      </c>
      <c r="I84" s="829">
        <f t="shared" si="32"/>
        <v>0</v>
      </c>
      <c r="J84" s="829">
        <f t="shared" si="33"/>
        <v>0</v>
      </c>
      <c r="K84" s="830">
        <f t="shared" si="34"/>
        <v>0</v>
      </c>
      <c r="L84" s="831" t="str">
        <f t="shared" si="39"/>
        <v/>
      </c>
      <c r="M84" s="832">
        <f t="shared" si="42"/>
        <v>0</v>
      </c>
      <c r="N84" s="830">
        <f t="shared" si="43"/>
        <v>0</v>
      </c>
      <c r="O84" s="846" t="str">
        <f t="shared" si="40"/>
        <v/>
      </c>
      <c r="P84" s="736"/>
      <c r="S84" s="3"/>
      <c r="T84" s="3"/>
      <c r="U84" s="3"/>
      <c r="V84" s="3"/>
      <c r="W84" s="3"/>
      <c r="Y84" s="721"/>
      <c r="Z84" s="721"/>
      <c r="AA84" s="721"/>
      <c r="AD84" s="720"/>
      <c r="AE84" s="720"/>
      <c r="AF84" s="720"/>
      <c r="AG84" s="720"/>
      <c r="AH84" s="720"/>
    </row>
    <row r="85" spans="2:34" ht="20.100000000000001" customHeight="1">
      <c r="B85" s="293">
        <f t="shared" si="37"/>
        <v>50</v>
      </c>
      <c r="C85" s="825" t="str">
        <f t="array" ref="C85">IFERROR(INDEX(종목명,MATCH(0,COUNTIF($C$35:C84,종목명),0)),"")</f>
        <v/>
      </c>
      <c r="D85" s="833"/>
      <c r="E85" s="827">
        <f t="shared" si="29"/>
        <v>0</v>
      </c>
      <c r="F85" s="827">
        <f t="shared" si="30"/>
        <v>0</v>
      </c>
      <c r="G85" s="818" t="str">
        <f t="shared" si="38"/>
        <v/>
      </c>
      <c r="H85" s="828">
        <f t="shared" si="41"/>
        <v>0</v>
      </c>
      <c r="I85" s="829">
        <f t="shared" si="32"/>
        <v>0</v>
      </c>
      <c r="J85" s="829">
        <f t="shared" si="33"/>
        <v>0</v>
      </c>
      <c r="K85" s="830">
        <f t="shared" si="34"/>
        <v>0</v>
      </c>
      <c r="L85" s="831" t="str">
        <f t="shared" si="39"/>
        <v/>
      </c>
      <c r="M85" s="832">
        <f t="shared" si="42"/>
        <v>0</v>
      </c>
      <c r="N85" s="830">
        <f t="shared" si="43"/>
        <v>0</v>
      </c>
      <c r="O85" s="846" t="str">
        <f t="shared" si="40"/>
        <v/>
      </c>
      <c r="P85" s="736"/>
      <c r="S85" s="3"/>
      <c r="T85" s="3"/>
      <c r="U85" s="3"/>
      <c r="V85" s="3"/>
      <c r="W85" s="3"/>
      <c r="Y85" s="721"/>
      <c r="Z85" s="721"/>
      <c r="AA85" s="721"/>
      <c r="AD85" s="720"/>
      <c r="AE85" s="720"/>
      <c r="AF85" s="720"/>
      <c r="AG85" s="720"/>
      <c r="AH85" s="720"/>
    </row>
    <row r="86" spans="2:34" ht="20.100000000000001" customHeight="1">
      <c r="B86" s="293">
        <f t="shared" si="37"/>
        <v>51</v>
      </c>
      <c r="C86" s="825" t="str">
        <f t="array" ref="C86">IFERROR(INDEX(종목명,MATCH(0,COUNTIF($C$35:C85,종목명),0)),"")</f>
        <v/>
      </c>
      <c r="D86" s="833"/>
      <c r="E86" s="827">
        <f t="shared" si="29"/>
        <v>0</v>
      </c>
      <c r="F86" s="827">
        <f t="shared" si="30"/>
        <v>0</v>
      </c>
      <c r="G86" s="818" t="str">
        <f t="shared" si="38"/>
        <v/>
      </c>
      <c r="H86" s="828">
        <f t="shared" si="41"/>
        <v>0</v>
      </c>
      <c r="I86" s="829">
        <f t="shared" si="32"/>
        <v>0</v>
      </c>
      <c r="J86" s="829">
        <f t="shared" si="33"/>
        <v>0</v>
      </c>
      <c r="K86" s="830">
        <f t="shared" si="34"/>
        <v>0</v>
      </c>
      <c r="L86" s="831" t="str">
        <f t="shared" si="39"/>
        <v/>
      </c>
      <c r="M86" s="832">
        <f t="shared" si="42"/>
        <v>0</v>
      </c>
      <c r="N86" s="830">
        <f t="shared" si="43"/>
        <v>0</v>
      </c>
      <c r="O86" s="846" t="str">
        <f t="shared" si="40"/>
        <v/>
      </c>
      <c r="P86" s="736"/>
      <c r="S86" s="3"/>
      <c r="T86" s="3"/>
      <c r="U86" s="3"/>
      <c r="V86" s="3"/>
      <c r="W86" s="3"/>
      <c r="Y86" s="721"/>
      <c r="Z86" s="721"/>
      <c r="AA86" s="721"/>
      <c r="AD86" s="720"/>
      <c r="AE86" s="720"/>
      <c r="AF86" s="720"/>
      <c r="AG86" s="720"/>
      <c r="AH86" s="720"/>
    </row>
    <row r="87" spans="2:34" ht="20.100000000000001" customHeight="1">
      <c r="B87" s="293">
        <f t="shared" si="37"/>
        <v>52</v>
      </c>
      <c r="C87" s="825" t="str">
        <f t="array" ref="C87">IFERROR(INDEX(종목명,MATCH(0,COUNTIF($C$35:C86,종목명),0)),"")</f>
        <v/>
      </c>
      <c r="D87" s="833"/>
      <c r="E87" s="827">
        <f t="shared" si="29"/>
        <v>0</v>
      </c>
      <c r="F87" s="827">
        <f t="shared" si="30"/>
        <v>0</v>
      </c>
      <c r="G87" s="818" t="str">
        <f t="shared" si="38"/>
        <v/>
      </c>
      <c r="H87" s="828">
        <f t="shared" si="41"/>
        <v>0</v>
      </c>
      <c r="I87" s="829">
        <f t="shared" si="32"/>
        <v>0</v>
      </c>
      <c r="J87" s="829">
        <f t="shared" si="33"/>
        <v>0</v>
      </c>
      <c r="K87" s="830">
        <f t="shared" si="34"/>
        <v>0</v>
      </c>
      <c r="L87" s="831" t="str">
        <f t="shared" si="39"/>
        <v/>
      </c>
      <c r="M87" s="832">
        <f t="shared" si="42"/>
        <v>0</v>
      </c>
      <c r="N87" s="830">
        <f t="shared" si="43"/>
        <v>0</v>
      </c>
      <c r="O87" s="846" t="str">
        <f t="shared" si="40"/>
        <v/>
      </c>
      <c r="P87" s="736"/>
      <c r="S87" s="3"/>
      <c r="T87" s="3"/>
      <c r="U87" s="3"/>
      <c r="V87" s="3"/>
      <c r="W87" s="3"/>
      <c r="Y87" s="721"/>
      <c r="Z87" s="721"/>
      <c r="AA87" s="721"/>
      <c r="AD87" s="720"/>
      <c r="AE87" s="720"/>
      <c r="AF87" s="720"/>
      <c r="AG87" s="720"/>
      <c r="AH87" s="720"/>
    </row>
    <row r="88" spans="2:34" ht="20.100000000000001" customHeight="1">
      <c r="B88" s="293">
        <f t="shared" si="37"/>
        <v>53</v>
      </c>
      <c r="C88" s="825" t="str">
        <f t="array" ref="C88">IFERROR(INDEX(종목명,MATCH(0,COUNTIF($C$35:C87,종목명),0)),"")</f>
        <v/>
      </c>
      <c r="D88" s="833"/>
      <c r="E88" s="827">
        <f t="shared" si="29"/>
        <v>0</v>
      </c>
      <c r="F88" s="827">
        <f t="shared" si="30"/>
        <v>0</v>
      </c>
      <c r="G88" s="818" t="str">
        <f t="shared" si="38"/>
        <v/>
      </c>
      <c r="H88" s="828">
        <f t="shared" si="41"/>
        <v>0</v>
      </c>
      <c r="I88" s="829">
        <f t="shared" si="32"/>
        <v>0</v>
      </c>
      <c r="J88" s="829">
        <f t="shared" si="33"/>
        <v>0</v>
      </c>
      <c r="K88" s="830">
        <f t="shared" si="34"/>
        <v>0</v>
      </c>
      <c r="L88" s="831" t="str">
        <f t="shared" si="39"/>
        <v/>
      </c>
      <c r="M88" s="832">
        <f t="shared" si="42"/>
        <v>0</v>
      </c>
      <c r="N88" s="830">
        <f t="shared" si="43"/>
        <v>0</v>
      </c>
      <c r="O88" s="846" t="str">
        <f t="shared" si="40"/>
        <v/>
      </c>
      <c r="P88" s="736"/>
      <c r="S88" s="3"/>
      <c r="T88" s="3"/>
      <c r="U88" s="3"/>
      <c r="V88" s="3"/>
      <c r="W88" s="3"/>
      <c r="Y88" s="721"/>
      <c r="Z88" s="721"/>
      <c r="AA88" s="721"/>
      <c r="AD88" s="720"/>
      <c r="AE88" s="720"/>
      <c r="AF88" s="720"/>
      <c r="AG88" s="720"/>
      <c r="AH88" s="720"/>
    </row>
    <row r="89" spans="2:34" ht="20.100000000000001" customHeight="1">
      <c r="B89" s="293">
        <f t="shared" si="37"/>
        <v>54</v>
      </c>
      <c r="C89" s="825" t="str">
        <f t="array" ref="C89">IFERROR(INDEX(종목명,MATCH(0,COUNTIF($C$35:C88,종목명),0)),"")</f>
        <v/>
      </c>
      <c r="D89" s="833"/>
      <c r="E89" s="827">
        <f t="shared" si="29"/>
        <v>0</v>
      </c>
      <c r="F89" s="827">
        <f t="shared" si="30"/>
        <v>0</v>
      </c>
      <c r="G89" s="818" t="str">
        <f t="shared" si="38"/>
        <v/>
      </c>
      <c r="H89" s="828">
        <f t="shared" si="41"/>
        <v>0</v>
      </c>
      <c r="I89" s="829">
        <f t="shared" si="32"/>
        <v>0</v>
      </c>
      <c r="J89" s="829">
        <f t="shared" si="33"/>
        <v>0</v>
      </c>
      <c r="K89" s="830">
        <f t="shared" si="34"/>
        <v>0</v>
      </c>
      <c r="L89" s="831" t="str">
        <f t="shared" si="39"/>
        <v/>
      </c>
      <c r="M89" s="832">
        <f t="shared" si="42"/>
        <v>0</v>
      </c>
      <c r="N89" s="830">
        <f t="shared" si="43"/>
        <v>0</v>
      </c>
      <c r="O89" s="846" t="str">
        <f t="shared" si="40"/>
        <v/>
      </c>
      <c r="P89" s="736"/>
      <c r="S89" s="3"/>
      <c r="T89" s="3"/>
      <c r="U89" s="3"/>
      <c r="V89" s="3"/>
      <c r="W89" s="3"/>
      <c r="Y89" s="721"/>
      <c r="Z89" s="721"/>
      <c r="AA89" s="721"/>
      <c r="AD89" s="720"/>
      <c r="AE89" s="720"/>
      <c r="AF89" s="720"/>
      <c r="AG89" s="720"/>
      <c r="AH89" s="720"/>
    </row>
    <row r="90" spans="2:34" ht="20.100000000000001" customHeight="1">
      <c r="B90" s="293">
        <f t="shared" si="37"/>
        <v>55</v>
      </c>
      <c r="C90" s="825" t="str">
        <f t="array" ref="C90">IFERROR(INDEX(종목명,MATCH(0,COUNTIF($C$35:C89,종목명),0)),"")</f>
        <v/>
      </c>
      <c r="D90" s="833"/>
      <c r="E90" s="827">
        <f t="shared" si="29"/>
        <v>0</v>
      </c>
      <c r="F90" s="827">
        <f t="shared" si="30"/>
        <v>0</v>
      </c>
      <c r="G90" s="818" t="str">
        <f t="shared" si="38"/>
        <v/>
      </c>
      <c r="H90" s="828">
        <f t="shared" si="41"/>
        <v>0</v>
      </c>
      <c r="I90" s="829">
        <f t="shared" si="32"/>
        <v>0</v>
      </c>
      <c r="J90" s="829">
        <f t="shared" si="33"/>
        <v>0</v>
      </c>
      <c r="K90" s="830">
        <f t="shared" si="34"/>
        <v>0</v>
      </c>
      <c r="L90" s="831" t="str">
        <f t="shared" si="39"/>
        <v/>
      </c>
      <c r="M90" s="832">
        <f t="shared" si="42"/>
        <v>0</v>
      </c>
      <c r="N90" s="830">
        <f t="shared" si="43"/>
        <v>0</v>
      </c>
      <c r="O90" s="846" t="str">
        <f t="shared" si="40"/>
        <v/>
      </c>
      <c r="P90" s="736"/>
      <c r="S90" s="3"/>
      <c r="T90" s="3"/>
      <c r="U90" s="3"/>
      <c r="V90" s="3"/>
      <c r="W90" s="3"/>
      <c r="Y90" s="721"/>
      <c r="Z90" s="721"/>
      <c r="AA90" s="721"/>
      <c r="AD90" s="720"/>
      <c r="AE90" s="720"/>
      <c r="AF90" s="720"/>
      <c r="AG90" s="720"/>
      <c r="AH90" s="720"/>
    </row>
    <row r="91" spans="2:34" ht="20.100000000000001" customHeight="1">
      <c r="B91" s="293">
        <f t="shared" si="37"/>
        <v>56</v>
      </c>
      <c r="C91" s="825" t="str">
        <f t="array" ref="C91">IFERROR(INDEX(종목명,MATCH(0,COUNTIF($C$35:C90,종목명),0)),"")</f>
        <v/>
      </c>
      <c r="D91" s="833"/>
      <c r="E91" s="827">
        <f t="shared" si="29"/>
        <v>0</v>
      </c>
      <c r="F91" s="827">
        <f t="shared" si="30"/>
        <v>0</v>
      </c>
      <c r="G91" s="818" t="str">
        <f t="shared" si="38"/>
        <v/>
      </c>
      <c r="H91" s="828">
        <f t="shared" si="41"/>
        <v>0</v>
      </c>
      <c r="I91" s="829">
        <f t="shared" si="32"/>
        <v>0</v>
      </c>
      <c r="J91" s="829">
        <f t="shared" si="33"/>
        <v>0</v>
      </c>
      <c r="K91" s="830">
        <f t="shared" si="34"/>
        <v>0</v>
      </c>
      <c r="L91" s="831" t="str">
        <f t="shared" si="39"/>
        <v/>
      </c>
      <c r="M91" s="832">
        <f t="shared" si="42"/>
        <v>0</v>
      </c>
      <c r="N91" s="830">
        <f t="shared" si="43"/>
        <v>0</v>
      </c>
      <c r="O91" s="846" t="str">
        <f t="shared" si="40"/>
        <v/>
      </c>
      <c r="P91" s="736"/>
      <c r="S91" s="3"/>
      <c r="T91" s="3"/>
      <c r="U91" s="3"/>
      <c r="V91" s="3"/>
      <c r="W91" s="3"/>
      <c r="Y91" s="721"/>
      <c r="Z91" s="721"/>
      <c r="AA91" s="721"/>
      <c r="AD91" s="720"/>
      <c r="AE91" s="720"/>
      <c r="AF91" s="720"/>
      <c r="AG91" s="720"/>
      <c r="AH91" s="720"/>
    </row>
    <row r="92" spans="2:34" ht="20.100000000000001" customHeight="1">
      <c r="B92" s="293">
        <f t="shared" si="37"/>
        <v>57</v>
      </c>
      <c r="C92" s="825" t="str">
        <f t="array" ref="C92">IFERROR(INDEX(종목명,MATCH(0,COUNTIF($C$35:C91,종목명),0)),"")</f>
        <v/>
      </c>
      <c r="D92" s="833"/>
      <c r="E92" s="827">
        <f t="shared" si="29"/>
        <v>0</v>
      </c>
      <c r="F92" s="827">
        <f t="shared" si="30"/>
        <v>0</v>
      </c>
      <c r="G92" s="818" t="str">
        <f t="shared" si="38"/>
        <v/>
      </c>
      <c r="H92" s="828">
        <f t="shared" si="41"/>
        <v>0</v>
      </c>
      <c r="I92" s="829">
        <f t="shared" si="32"/>
        <v>0</v>
      </c>
      <c r="J92" s="829">
        <f t="shared" si="33"/>
        <v>0</v>
      </c>
      <c r="K92" s="830">
        <f t="shared" si="34"/>
        <v>0</v>
      </c>
      <c r="L92" s="831" t="str">
        <f t="shared" si="39"/>
        <v/>
      </c>
      <c r="M92" s="832">
        <f t="shared" si="42"/>
        <v>0</v>
      </c>
      <c r="N92" s="830">
        <f t="shared" si="43"/>
        <v>0</v>
      </c>
      <c r="O92" s="846" t="str">
        <f t="shared" si="40"/>
        <v/>
      </c>
      <c r="P92" s="736"/>
      <c r="S92" s="3"/>
      <c r="T92" s="3"/>
      <c r="U92" s="3"/>
      <c r="V92" s="3"/>
      <c r="W92" s="3"/>
      <c r="Y92" s="721"/>
      <c r="Z92" s="721"/>
      <c r="AA92" s="721"/>
      <c r="AD92" s="720"/>
      <c r="AE92" s="720"/>
      <c r="AF92" s="720"/>
      <c r="AG92" s="720"/>
      <c r="AH92" s="720"/>
    </row>
    <row r="93" spans="2:34" ht="20.100000000000001" customHeight="1">
      <c r="B93" s="293">
        <f t="shared" si="37"/>
        <v>58</v>
      </c>
      <c r="C93" s="825" t="str">
        <f t="array" ref="C93">IFERROR(INDEX(종목명,MATCH(0,COUNTIF($C$35:C92,종목명),0)),"")</f>
        <v/>
      </c>
      <c r="D93" s="833"/>
      <c r="E93" s="827">
        <f t="shared" si="29"/>
        <v>0</v>
      </c>
      <c r="F93" s="827">
        <f t="shared" si="30"/>
        <v>0</v>
      </c>
      <c r="G93" s="818" t="str">
        <f t="shared" si="38"/>
        <v/>
      </c>
      <c r="H93" s="828">
        <f t="shared" si="41"/>
        <v>0</v>
      </c>
      <c r="I93" s="829">
        <f t="shared" si="32"/>
        <v>0</v>
      </c>
      <c r="J93" s="829">
        <f t="shared" si="33"/>
        <v>0</v>
      </c>
      <c r="K93" s="830">
        <f t="shared" si="34"/>
        <v>0</v>
      </c>
      <c r="L93" s="831" t="str">
        <f t="shared" si="39"/>
        <v/>
      </c>
      <c r="M93" s="832">
        <f t="shared" si="42"/>
        <v>0</v>
      </c>
      <c r="N93" s="830">
        <f t="shared" si="43"/>
        <v>0</v>
      </c>
      <c r="O93" s="846" t="str">
        <f t="shared" si="40"/>
        <v/>
      </c>
      <c r="P93" s="736"/>
      <c r="S93" s="3"/>
      <c r="T93" s="3"/>
      <c r="U93" s="3"/>
      <c r="V93" s="3"/>
      <c r="W93" s="3"/>
      <c r="Y93" s="721"/>
      <c r="Z93" s="721"/>
      <c r="AA93" s="721"/>
      <c r="AD93" s="720"/>
      <c r="AE93" s="720"/>
      <c r="AF93" s="720"/>
      <c r="AG93" s="720"/>
      <c r="AH93" s="720"/>
    </row>
    <row r="94" spans="2:34" ht="20.100000000000001" customHeight="1">
      <c r="B94" s="293">
        <f t="shared" si="37"/>
        <v>59</v>
      </c>
      <c r="C94" s="825" t="str">
        <f t="array" ref="C94">IFERROR(INDEX(종목명,MATCH(0,COUNTIF($C$35:C93,종목명),0)),"")</f>
        <v/>
      </c>
      <c r="D94" s="833"/>
      <c r="E94" s="827">
        <f t="shared" si="29"/>
        <v>0</v>
      </c>
      <c r="F94" s="827">
        <f t="shared" si="30"/>
        <v>0</v>
      </c>
      <c r="G94" s="818" t="str">
        <f t="shared" si="38"/>
        <v/>
      </c>
      <c r="H94" s="828">
        <f t="shared" si="41"/>
        <v>0</v>
      </c>
      <c r="I94" s="829">
        <f t="shared" si="32"/>
        <v>0</v>
      </c>
      <c r="J94" s="829">
        <f t="shared" si="33"/>
        <v>0</v>
      </c>
      <c r="K94" s="830">
        <f t="shared" si="34"/>
        <v>0</v>
      </c>
      <c r="L94" s="831" t="str">
        <f t="shared" si="39"/>
        <v/>
      </c>
      <c r="M94" s="832">
        <f t="shared" si="42"/>
        <v>0</v>
      </c>
      <c r="N94" s="830">
        <f t="shared" si="43"/>
        <v>0</v>
      </c>
      <c r="O94" s="846" t="str">
        <f t="shared" si="40"/>
        <v/>
      </c>
      <c r="P94" s="736"/>
      <c r="S94" s="3"/>
      <c r="T94" s="3"/>
      <c r="U94" s="3"/>
      <c r="V94" s="3"/>
      <c r="W94" s="3"/>
      <c r="Y94" s="721"/>
      <c r="Z94" s="721"/>
      <c r="AA94" s="721"/>
      <c r="AD94" s="720"/>
      <c r="AE94" s="720"/>
      <c r="AF94" s="720"/>
      <c r="AG94" s="720"/>
      <c r="AH94" s="720"/>
    </row>
    <row r="95" spans="2:34" ht="20.100000000000001" customHeight="1">
      <c r="B95" s="293">
        <f t="shared" si="37"/>
        <v>60</v>
      </c>
      <c r="C95" s="825" t="str">
        <f t="array" ref="C95">IFERROR(INDEX(종목명,MATCH(0,COUNTIF($C$35:C94,종목명),0)),"")</f>
        <v/>
      </c>
      <c r="D95" s="833"/>
      <c r="E95" s="827">
        <f t="shared" si="29"/>
        <v>0</v>
      </c>
      <c r="F95" s="827">
        <f t="shared" si="30"/>
        <v>0</v>
      </c>
      <c r="G95" s="818" t="str">
        <f t="shared" si="38"/>
        <v/>
      </c>
      <c r="H95" s="828">
        <f t="shared" si="41"/>
        <v>0</v>
      </c>
      <c r="I95" s="829">
        <f t="shared" si="32"/>
        <v>0</v>
      </c>
      <c r="J95" s="829">
        <f t="shared" si="33"/>
        <v>0</v>
      </c>
      <c r="K95" s="830">
        <f t="shared" si="34"/>
        <v>0</v>
      </c>
      <c r="L95" s="831" t="str">
        <f t="shared" si="39"/>
        <v/>
      </c>
      <c r="M95" s="832">
        <f t="shared" si="42"/>
        <v>0</v>
      </c>
      <c r="N95" s="830">
        <f t="shared" si="43"/>
        <v>0</v>
      </c>
      <c r="O95" s="846" t="str">
        <f t="shared" si="40"/>
        <v/>
      </c>
      <c r="P95" s="736"/>
      <c r="S95" s="3"/>
      <c r="T95" s="3"/>
      <c r="U95" s="3"/>
      <c r="V95" s="3"/>
      <c r="W95" s="3"/>
      <c r="Y95" s="721"/>
      <c r="Z95" s="721"/>
      <c r="AA95" s="721"/>
      <c r="AD95" s="720"/>
      <c r="AE95" s="720"/>
      <c r="AF95" s="720"/>
      <c r="AG95" s="720"/>
      <c r="AH95" s="720"/>
    </row>
    <row r="96" spans="2:34" ht="20.100000000000001" customHeight="1">
      <c r="B96" s="293">
        <f t="shared" si="37"/>
        <v>61</v>
      </c>
      <c r="C96" s="825" t="str">
        <f t="array" ref="C96">IFERROR(INDEX(종목명,MATCH(0,COUNTIF($C$35:C95,종목명),0)),"")</f>
        <v/>
      </c>
      <c r="D96" s="833"/>
      <c r="E96" s="827">
        <f t="shared" si="29"/>
        <v>0</v>
      </c>
      <c r="F96" s="827">
        <f t="shared" si="30"/>
        <v>0</v>
      </c>
      <c r="G96" s="818" t="str">
        <f t="shared" si="38"/>
        <v/>
      </c>
      <c r="H96" s="828">
        <f t="shared" si="41"/>
        <v>0</v>
      </c>
      <c r="I96" s="829">
        <f t="shared" si="32"/>
        <v>0</v>
      </c>
      <c r="J96" s="829">
        <f t="shared" si="33"/>
        <v>0</v>
      </c>
      <c r="K96" s="830">
        <f t="shared" si="34"/>
        <v>0</v>
      </c>
      <c r="L96" s="831" t="str">
        <f t="shared" si="39"/>
        <v/>
      </c>
      <c r="M96" s="832">
        <f t="shared" si="42"/>
        <v>0</v>
      </c>
      <c r="N96" s="830">
        <f t="shared" si="43"/>
        <v>0</v>
      </c>
      <c r="O96" s="846" t="str">
        <f t="shared" si="40"/>
        <v/>
      </c>
      <c r="P96" s="736"/>
      <c r="S96" s="3"/>
      <c r="T96" s="3"/>
      <c r="U96" s="3"/>
      <c r="V96" s="3"/>
      <c r="W96" s="3"/>
      <c r="Y96" s="721"/>
      <c r="Z96" s="721"/>
      <c r="AA96" s="721"/>
      <c r="AD96" s="720"/>
      <c r="AE96" s="720"/>
      <c r="AF96" s="720"/>
      <c r="AG96" s="720"/>
      <c r="AH96" s="720"/>
    </row>
    <row r="97" spans="2:34" ht="20.100000000000001" customHeight="1">
      <c r="B97" s="293">
        <f t="shared" si="37"/>
        <v>62</v>
      </c>
      <c r="C97" s="825" t="str">
        <f t="array" ref="C97">IFERROR(INDEX(종목명,MATCH(0,COUNTIF($C$35:C96,종목명),0)),"")</f>
        <v/>
      </c>
      <c r="D97" s="833"/>
      <c r="E97" s="827">
        <f t="shared" si="29"/>
        <v>0</v>
      </c>
      <c r="F97" s="827">
        <f t="shared" si="30"/>
        <v>0</v>
      </c>
      <c r="G97" s="818" t="str">
        <f t="shared" si="38"/>
        <v/>
      </c>
      <c r="H97" s="828">
        <f t="shared" si="41"/>
        <v>0</v>
      </c>
      <c r="I97" s="829">
        <f t="shared" si="32"/>
        <v>0</v>
      </c>
      <c r="J97" s="829">
        <f t="shared" si="33"/>
        <v>0</v>
      </c>
      <c r="K97" s="830">
        <f t="shared" si="34"/>
        <v>0</v>
      </c>
      <c r="L97" s="831" t="str">
        <f t="shared" si="39"/>
        <v/>
      </c>
      <c r="M97" s="832">
        <f t="shared" si="42"/>
        <v>0</v>
      </c>
      <c r="N97" s="830">
        <f t="shared" si="43"/>
        <v>0</v>
      </c>
      <c r="O97" s="846" t="str">
        <f t="shared" si="40"/>
        <v/>
      </c>
      <c r="P97" s="736"/>
      <c r="S97" s="3"/>
      <c r="T97" s="3"/>
      <c r="U97" s="3"/>
      <c r="V97" s="3"/>
      <c r="W97" s="3"/>
      <c r="Y97" s="721"/>
      <c r="Z97" s="721"/>
      <c r="AA97" s="721"/>
      <c r="AD97" s="720"/>
      <c r="AE97" s="720"/>
      <c r="AF97" s="720"/>
      <c r="AG97" s="720"/>
      <c r="AH97" s="720"/>
    </row>
    <row r="98" spans="2:34" ht="20.100000000000001" customHeight="1">
      <c r="B98" s="293">
        <f t="shared" si="37"/>
        <v>63</v>
      </c>
      <c r="C98" s="825" t="str">
        <f t="array" ref="C98">IFERROR(INDEX(종목명,MATCH(0,COUNTIF($C$35:C97,종목명),0)),"")</f>
        <v/>
      </c>
      <c r="D98" s="833"/>
      <c r="E98" s="827">
        <f t="shared" si="29"/>
        <v>0</v>
      </c>
      <c r="F98" s="827">
        <f t="shared" si="30"/>
        <v>0</v>
      </c>
      <c r="G98" s="818" t="str">
        <f t="shared" si="38"/>
        <v/>
      </c>
      <c r="H98" s="828">
        <f t="shared" si="41"/>
        <v>0</v>
      </c>
      <c r="I98" s="829">
        <f t="shared" si="32"/>
        <v>0</v>
      </c>
      <c r="J98" s="829">
        <f t="shared" si="33"/>
        <v>0</v>
      </c>
      <c r="K98" s="830">
        <f t="shared" si="34"/>
        <v>0</v>
      </c>
      <c r="L98" s="831" t="str">
        <f t="shared" si="39"/>
        <v/>
      </c>
      <c r="M98" s="832">
        <f t="shared" si="42"/>
        <v>0</v>
      </c>
      <c r="N98" s="830">
        <f t="shared" si="43"/>
        <v>0</v>
      </c>
      <c r="O98" s="846" t="str">
        <f t="shared" si="40"/>
        <v/>
      </c>
      <c r="P98" s="736"/>
      <c r="S98" s="3"/>
      <c r="T98" s="3"/>
      <c r="U98" s="3"/>
      <c r="V98" s="3"/>
      <c r="W98" s="3"/>
      <c r="Y98" s="721"/>
      <c r="Z98" s="721"/>
      <c r="AA98" s="721"/>
      <c r="AD98" s="720"/>
      <c r="AE98" s="720"/>
      <c r="AF98" s="720"/>
      <c r="AG98" s="720"/>
      <c r="AH98" s="720"/>
    </row>
    <row r="99" spans="2:34" ht="20.100000000000001" customHeight="1">
      <c r="B99" s="293">
        <f t="shared" si="37"/>
        <v>64</v>
      </c>
      <c r="C99" s="825" t="str">
        <f t="array" ref="C99">IFERROR(INDEX(종목명,MATCH(0,COUNTIF($C$35:C98,종목명),0)),"")</f>
        <v/>
      </c>
      <c r="D99" s="833"/>
      <c r="E99" s="827">
        <f t="shared" si="29"/>
        <v>0</v>
      </c>
      <c r="F99" s="827">
        <f t="shared" si="30"/>
        <v>0</v>
      </c>
      <c r="G99" s="818" t="str">
        <f t="shared" si="38"/>
        <v/>
      </c>
      <c r="H99" s="828">
        <f t="shared" si="41"/>
        <v>0</v>
      </c>
      <c r="I99" s="829">
        <f t="shared" si="32"/>
        <v>0</v>
      </c>
      <c r="J99" s="829">
        <f t="shared" si="33"/>
        <v>0</v>
      </c>
      <c r="K99" s="830">
        <f t="shared" si="34"/>
        <v>0</v>
      </c>
      <c r="L99" s="831" t="str">
        <f t="shared" si="39"/>
        <v/>
      </c>
      <c r="M99" s="832">
        <f t="shared" si="42"/>
        <v>0</v>
      </c>
      <c r="N99" s="830">
        <f t="shared" si="43"/>
        <v>0</v>
      </c>
      <c r="O99" s="846" t="str">
        <f t="shared" si="40"/>
        <v/>
      </c>
      <c r="P99" s="736"/>
      <c r="S99" s="3"/>
      <c r="T99" s="3"/>
      <c r="U99" s="3"/>
      <c r="V99" s="3"/>
      <c r="W99" s="3"/>
      <c r="Y99" s="721"/>
      <c r="Z99" s="721"/>
      <c r="AA99" s="721"/>
      <c r="AD99" s="720"/>
      <c r="AE99" s="720"/>
      <c r="AF99" s="720"/>
      <c r="AG99" s="720"/>
      <c r="AH99" s="720"/>
    </row>
    <row r="100" spans="2:34" ht="20.100000000000001" customHeight="1">
      <c r="B100" s="293">
        <f t="shared" si="37"/>
        <v>65</v>
      </c>
      <c r="C100" s="825" t="str">
        <f t="array" ref="C100">IFERROR(INDEX(종목명,MATCH(0,COUNTIF($C$35:C99,종목명),0)),"")</f>
        <v/>
      </c>
      <c r="D100" s="833"/>
      <c r="E100" s="827">
        <f t="shared" ref="E100:E135" si="44">IF(F100=0,0,SUMIFS(매수금액,종목명,C100,매도일,""))</f>
        <v>0</v>
      </c>
      <c r="F100" s="827">
        <f t="shared" ref="F100:F135" si="45">SUMIF(종목명,C100,매수수량)-SUMIF(종목명,C100,매도수량)</f>
        <v>0</v>
      </c>
      <c r="G100" s="818" t="str">
        <f t="shared" si="38"/>
        <v/>
      </c>
      <c r="H100" s="828">
        <f t="shared" ref="H100:H135" si="46">IF(C100=0,0,SUMIFS(매수금액,종목명,C100,매도일,"&lt;&gt;"))</f>
        <v>0</v>
      </c>
      <c r="I100" s="829">
        <f t="shared" ref="I100:I135" si="47">SUMIF(종목명,C100,매도금액)</f>
        <v>0</v>
      </c>
      <c r="J100" s="829">
        <f t="shared" ref="J100:J135" si="48">SUMIF(종목명,C100,순매도금액)</f>
        <v>0</v>
      </c>
      <c r="K100" s="830">
        <f t="shared" ref="K100:K135" si="49">IF(I100=0,0,SUMIFS(총손익,종목명,C100,매도일,"&lt;&gt;"))</f>
        <v>0</v>
      </c>
      <c r="L100" s="831" t="str">
        <f t="shared" si="39"/>
        <v/>
      </c>
      <c r="M100" s="832">
        <f t="shared" ref="M100:M135" si="50">IF(F100=0,0,SUMIFS(평가금액,종목명,C100,매도일,""))</f>
        <v>0</v>
      </c>
      <c r="N100" s="830">
        <f t="shared" ref="N100:N135" si="51">IF(F100=0,0,SUMIF(종목명,C100,평가손익))</f>
        <v>0</v>
      </c>
      <c r="O100" s="846" t="str">
        <f t="shared" si="40"/>
        <v/>
      </c>
      <c r="P100" s="736"/>
      <c r="S100" s="3"/>
      <c r="T100" s="3"/>
      <c r="U100" s="3"/>
      <c r="V100" s="3"/>
      <c r="W100" s="3"/>
      <c r="Y100" s="721"/>
      <c r="Z100" s="721"/>
      <c r="AA100" s="721"/>
      <c r="AD100" s="720"/>
      <c r="AE100" s="720"/>
      <c r="AF100" s="720"/>
      <c r="AG100" s="720"/>
      <c r="AH100" s="720"/>
    </row>
    <row r="101" spans="2:34" ht="20.100000000000001" customHeight="1">
      <c r="B101" s="293">
        <f t="shared" ref="B101:B135" si="52">ROW(B101)-35</f>
        <v>66</v>
      </c>
      <c r="C101" s="825" t="str">
        <f t="array" ref="C101">IFERROR(INDEX(종목명,MATCH(0,COUNTIF($C$35:C100,종목명),0)),"")</f>
        <v/>
      </c>
      <c r="D101" s="833"/>
      <c r="E101" s="827">
        <f t="shared" si="44"/>
        <v>0</v>
      </c>
      <c r="F101" s="827">
        <f t="shared" si="45"/>
        <v>0</v>
      </c>
      <c r="G101" s="818" t="str">
        <f t="shared" ref="G101:G135" si="53">IF(F101=0,"",E101/$E$32)</f>
        <v/>
      </c>
      <c r="H101" s="828">
        <f t="shared" si="46"/>
        <v>0</v>
      </c>
      <c r="I101" s="829">
        <f t="shared" si="47"/>
        <v>0</v>
      </c>
      <c r="J101" s="829">
        <f t="shared" si="48"/>
        <v>0</v>
      </c>
      <c r="K101" s="830">
        <f t="shared" si="49"/>
        <v>0</v>
      </c>
      <c r="L101" s="831" t="str">
        <f t="shared" ref="L101:L135" si="54">IF(I101=0,"",K101/H101)</f>
        <v/>
      </c>
      <c r="M101" s="832">
        <f t="shared" si="50"/>
        <v>0</v>
      </c>
      <c r="N101" s="830">
        <f t="shared" si="51"/>
        <v>0</v>
      </c>
      <c r="O101" s="846" t="str">
        <f t="shared" ref="O101:O135" si="55">IF(F101=0,"",N101/E101)</f>
        <v/>
      </c>
      <c r="P101" s="736"/>
      <c r="S101" s="3"/>
      <c r="T101" s="3"/>
      <c r="U101" s="3"/>
      <c r="V101" s="3"/>
      <c r="W101" s="3"/>
      <c r="Y101" s="721"/>
      <c r="Z101" s="721"/>
      <c r="AA101" s="721"/>
      <c r="AD101" s="720"/>
      <c r="AE101" s="720"/>
      <c r="AF101" s="720"/>
      <c r="AG101" s="720"/>
      <c r="AH101" s="720"/>
    </row>
    <row r="102" spans="2:34" ht="20.100000000000001" customHeight="1">
      <c r="B102" s="293">
        <f t="shared" si="52"/>
        <v>67</v>
      </c>
      <c r="C102" s="825" t="str">
        <f t="array" ref="C102">IFERROR(INDEX(종목명,MATCH(0,COUNTIF($C$35:C101,종목명),0)),"")</f>
        <v/>
      </c>
      <c r="D102" s="833"/>
      <c r="E102" s="827">
        <f t="shared" si="44"/>
        <v>0</v>
      </c>
      <c r="F102" s="827">
        <f t="shared" si="45"/>
        <v>0</v>
      </c>
      <c r="G102" s="818" t="str">
        <f t="shared" si="53"/>
        <v/>
      </c>
      <c r="H102" s="828">
        <f t="shared" si="46"/>
        <v>0</v>
      </c>
      <c r="I102" s="829">
        <f t="shared" si="47"/>
        <v>0</v>
      </c>
      <c r="J102" s="829">
        <f t="shared" si="48"/>
        <v>0</v>
      </c>
      <c r="K102" s="830">
        <f t="shared" si="49"/>
        <v>0</v>
      </c>
      <c r="L102" s="831" t="str">
        <f t="shared" si="54"/>
        <v/>
      </c>
      <c r="M102" s="832">
        <f t="shared" si="50"/>
        <v>0</v>
      </c>
      <c r="N102" s="830">
        <f t="shared" si="51"/>
        <v>0</v>
      </c>
      <c r="O102" s="846" t="str">
        <f t="shared" si="55"/>
        <v/>
      </c>
      <c r="P102" s="736"/>
      <c r="S102" s="3"/>
      <c r="T102" s="3"/>
      <c r="U102" s="3"/>
      <c r="V102" s="3"/>
      <c r="W102" s="3"/>
      <c r="Y102" s="721"/>
      <c r="Z102" s="721"/>
      <c r="AA102" s="721"/>
      <c r="AD102" s="720"/>
      <c r="AE102" s="720"/>
      <c r="AF102" s="720"/>
      <c r="AG102" s="720"/>
      <c r="AH102" s="720"/>
    </row>
    <row r="103" spans="2:34" ht="20.100000000000001" customHeight="1">
      <c r="B103" s="293">
        <f t="shared" si="52"/>
        <v>68</v>
      </c>
      <c r="C103" s="825" t="str">
        <f t="array" ref="C103">IFERROR(INDEX(종목명,MATCH(0,COUNTIF($C$35:C102,종목명),0)),"")</f>
        <v/>
      </c>
      <c r="D103" s="833"/>
      <c r="E103" s="827">
        <f t="shared" si="44"/>
        <v>0</v>
      </c>
      <c r="F103" s="827">
        <f t="shared" si="45"/>
        <v>0</v>
      </c>
      <c r="G103" s="818" t="str">
        <f t="shared" si="53"/>
        <v/>
      </c>
      <c r="H103" s="828">
        <f t="shared" si="46"/>
        <v>0</v>
      </c>
      <c r="I103" s="829">
        <f t="shared" si="47"/>
        <v>0</v>
      </c>
      <c r="J103" s="829">
        <f t="shared" si="48"/>
        <v>0</v>
      </c>
      <c r="K103" s="830">
        <f t="shared" si="49"/>
        <v>0</v>
      </c>
      <c r="L103" s="831" t="str">
        <f t="shared" si="54"/>
        <v/>
      </c>
      <c r="M103" s="832">
        <f t="shared" si="50"/>
        <v>0</v>
      </c>
      <c r="N103" s="830">
        <f t="shared" si="51"/>
        <v>0</v>
      </c>
      <c r="O103" s="846" t="str">
        <f t="shared" si="55"/>
        <v/>
      </c>
      <c r="P103" s="736"/>
      <c r="S103" s="3"/>
      <c r="T103" s="3"/>
      <c r="U103" s="3"/>
      <c r="V103" s="3"/>
      <c r="W103" s="3"/>
      <c r="Y103" s="721"/>
      <c r="Z103" s="721"/>
      <c r="AA103" s="721"/>
      <c r="AD103" s="720"/>
      <c r="AE103" s="720"/>
      <c r="AF103" s="720"/>
      <c r="AG103" s="720"/>
      <c r="AH103" s="720"/>
    </row>
    <row r="104" spans="2:34" ht="20.100000000000001" customHeight="1">
      <c r="B104" s="293">
        <f t="shared" si="52"/>
        <v>69</v>
      </c>
      <c r="C104" s="825" t="str">
        <f t="array" ref="C104">IFERROR(INDEX(종목명,MATCH(0,COUNTIF($C$35:C103,종목명),0)),"")</f>
        <v/>
      </c>
      <c r="D104" s="833"/>
      <c r="E104" s="827">
        <f t="shared" si="44"/>
        <v>0</v>
      </c>
      <c r="F104" s="827">
        <f t="shared" si="45"/>
        <v>0</v>
      </c>
      <c r="G104" s="818" t="str">
        <f t="shared" si="53"/>
        <v/>
      </c>
      <c r="H104" s="828">
        <f t="shared" si="46"/>
        <v>0</v>
      </c>
      <c r="I104" s="829">
        <f t="shared" si="47"/>
        <v>0</v>
      </c>
      <c r="J104" s="829">
        <f t="shared" si="48"/>
        <v>0</v>
      </c>
      <c r="K104" s="830">
        <f t="shared" si="49"/>
        <v>0</v>
      </c>
      <c r="L104" s="831" t="str">
        <f t="shared" si="54"/>
        <v/>
      </c>
      <c r="M104" s="832">
        <f t="shared" si="50"/>
        <v>0</v>
      </c>
      <c r="N104" s="830">
        <f t="shared" si="51"/>
        <v>0</v>
      </c>
      <c r="O104" s="846" t="str">
        <f t="shared" si="55"/>
        <v/>
      </c>
      <c r="P104" s="736"/>
      <c r="S104" s="3"/>
      <c r="T104" s="3"/>
      <c r="U104" s="3"/>
      <c r="V104" s="3"/>
      <c r="W104" s="3"/>
      <c r="Y104" s="721"/>
      <c r="Z104" s="721"/>
      <c r="AA104" s="721"/>
      <c r="AD104" s="720"/>
      <c r="AE104" s="720"/>
      <c r="AF104" s="720"/>
      <c r="AG104" s="720"/>
      <c r="AH104" s="720"/>
    </row>
    <row r="105" spans="2:34" ht="20.100000000000001" customHeight="1">
      <c r="B105" s="293">
        <f t="shared" si="52"/>
        <v>70</v>
      </c>
      <c r="C105" s="825" t="str">
        <f t="array" ref="C105">IFERROR(INDEX(종목명,MATCH(0,COUNTIF($C$35:C104,종목명),0)),"")</f>
        <v/>
      </c>
      <c r="D105" s="833"/>
      <c r="E105" s="827">
        <f t="shared" si="44"/>
        <v>0</v>
      </c>
      <c r="F105" s="827">
        <f t="shared" si="45"/>
        <v>0</v>
      </c>
      <c r="G105" s="818" t="str">
        <f t="shared" si="53"/>
        <v/>
      </c>
      <c r="H105" s="828">
        <f t="shared" si="46"/>
        <v>0</v>
      </c>
      <c r="I105" s="829">
        <f t="shared" si="47"/>
        <v>0</v>
      </c>
      <c r="J105" s="829">
        <f t="shared" si="48"/>
        <v>0</v>
      </c>
      <c r="K105" s="830">
        <f t="shared" si="49"/>
        <v>0</v>
      </c>
      <c r="L105" s="831" t="str">
        <f t="shared" si="54"/>
        <v/>
      </c>
      <c r="M105" s="832">
        <f t="shared" si="50"/>
        <v>0</v>
      </c>
      <c r="N105" s="830">
        <f t="shared" si="51"/>
        <v>0</v>
      </c>
      <c r="O105" s="846" t="str">
        <f t="shared" si="55"/>
        <v/>
      </c>
      <c r="P105" s="736"/>
      <c r="S105" s="3"/>
      <c r="T105" s="3"/>
      <c r="U105" s="3"/>
      <c r="V105" s="3"/>
      <c r="W105" s="3"/>
      <c r="Y105" s="721"/>
      <c r="Z105" s="721"/>
      <c r="AA105" s="721"/>
      <c r="AD105" s="720"/>
      <c r="AE105" s="720"/>
      <c r="AF105" s="720"/>
      <c r="AG105" s="720"/>
      <c r="AH105" s="720"/>
    </row>
    <row r="106" spans="2:34" ht="20.100000000000001" customHeight="1">
      <c r="B106" s="293">
        <f t="shared" si="52"/>
        <v>71</v>
      </c>
      <c r="C106" s="825" t="str">
        <f t="array" ref="C106">IFERROR(INDEX(종목명,MATCH(0,COUNTIF($C$35:C105,종목명),0)),"")</f>
        <v/>
      </c>
      <c r="D106" s="833"/>
      <c r="E106" s="827">
        <f t="shared" si="44"/>
        <v>0</v>
      </c>
      <c r="F106" s="827">
        <f t="shared" si="45"/>
        <v>0</v>
      </c>
      <c r="G106" s="818" t="str">
        <f t="shared" si="53"/>
        <v/>
      </c>
      <c r="H106" s="828">
        <f t="shared" si="46"/>
        <v>0</v>
      </c>
      <c r="I106" s="829">
        <f t="shared" si="47"/>
        <v>0</v>
      </c>
      <c r="J106" s="829">
        <f t="shared" si="48"/>
        <v>0</v>
      </c>
      <c r="K106" s="830">
        <f t="shared" si="49"/>
        <v>0</v>
      </c>
      <c r="L106" s="831" t="str">
        <f t="shared" si="54"/>
        <v/>
      </c>
      <c r="M106" s="832">
        <f t="shared" si="50"/>
        <v>0</v>
      </c>
      <c r="N106" s="830">
        <f t="shared" si="51"/>
        <v>0</v>
      </c>
      <c r="O106" s="846" t="str">
        <f t="shared" si="55"/>
        <v/>
      </c>
      <c r="P106" s="736"/>
      <c r="S106" s="3"/>
      <c r="T106" s="3"/>
      <c r="U106" s="3"/>
      <c r="V106" s="3"/>
      <c r="W106" s="3"/>
      <c r="Y106" s="721"/>
      <c r="Z106" s="721"/>
      <c r="AA106" s="721"/>
      <c r="AD106" s="720"/>
      <c r="AE106" s="720"/>
      <c r="AF106" s="720"/>
      <c r="AG106" s="720"/>
      <c r="AH106" s="720"/>
    </row>
    <row r="107" spans="2:34" ht="20.100000000000001" customHeight="1">
      <c r="B107" s="293">
        <f t="shared" si="52"/>
        <v>72</v>
      </c>
      <c r="C107" s="825" t="str">
        <f t="array" ref="C107">IFERROR(INDEX(종목명,MATCH(0,COUNTIF($C$35:C106,종목명),0)),"")</f>
        <v/>
      </c>
      <c r="D107" s="833"/>
      <c r="E107" s="827">
        <f t="shared" si="44"/>
        <v>0</v>
      </c>
      <c r="F107" s="827">
        <f t="shared" si="45"/>
        <v>0</v>
      </c>
      <c r="G107" s="818" t="str">
        <f t="shared" si="53"/>
        <v/>
      </c>
      <c r="H107" s="828">
        <f t="shared" si="46"/>
        <v>0</v>
      </c>
      <c r="I107" s="829">
        <f t="shared" si="47"/>
        <v>0</v>
      </c>
      <c r="J107" s="829">
        <f t="shared" si="48"/>
        <v>0</v>
      </c>
      <c r="K107" s="830">
        <f t="shared" si="49"/>
        <v>0</v>
      </c>
      <c r="L107" s="831" t="str">
        <f t="shared" si="54"/>
        <v/>
      </c>
      <c r="M107" s="832">
        <f t="shared" si="50"/>
        <v>0</v>
      </c>
      <c r="N107" s="830">
        <f t="shared" si="51"/>
        <v>0</v>
      </c>
      <c r="O107" s="846" t="str">
        <f t="shared" si="55"/>
        <v/>
      </c>
      <c r="P107" s="736"/>
      <c r="S107" s="3"/>
      <c r="T107" s="3"/>
      <c r="U107" s="3"/>
      <c r="V107" s="3"/>
      <c r="W107" s="3"/>
      <c r="Y107" s="721"/>
      <c r="Z107" s="721"/>
      <c r="AA107" s="721"/>
      <c r="AD107" s="720"/>
      <c r="AE107" s="720"/>
      <c r="AF107" s="720"/>
      <c r="AG107" s="720"/>
      <c r="AH107" s="720"/>
    </row>
    <row r="108" spans="2:34" ht="20.100000000000001" customHeight="1">
      <c r="B108" s="293">
        <f t="shared" si="52"/>
        <v>73</v>
      </c>
      <c r="C108" s="825" t="str">
        <f t="array" ref="C108">IFERROR(INDEX(종목명,MATCH(0,COUNTIF($C$35:C107,종목명),0)),"")</f>
        <v/>
      </c>
      <c r="D108" s="833"/>
      <c r="E108" s="827">
        <f t="shared" si="44"/>
        <v>0</v>
      </c>
      <c r="F108" s="827">
        <f t="shared" si="45"/>
        <v>0</v>
      </c>
      <c r="G108" s="818" t="str">
        <f t="shared" si="53"/>
        <v/>
      </c>
      <c r="H108" s="828">
        <f t="shared" si="46"/>
        <v>0</v>
      </c>
      <c r="I108" s="829">
        <f t="shared" si="47"/>
        <v>0</v>
      </c>
      <c r="J108" s="829">
        <f t="shared" si="48"/>
        <v>0</v>
      </c>
      <c r="K108" s="830">
        <f t="shared" si="49"/>
        <v>0</v>
      </c>
      <c r="L108" s="831" t="str">
        <f t="shared" si="54"/>
        <v/>
      </c>
      <c r="M108" s="832">
        <f t="shared" si="50"/>
        <v>0</v>
      </c>
      <c r="N108" s="830">
        <f t="shared" si="51"/>
        <v>0</v>
      </c>
      <c r="O108" s="846" t="str">
        <f t="shared" si="55"/>
        <v/>
      </c>
      <c r="P108" s="736"/>
      <c r="S108" s="3"/>
      <c r="T108" s="3"/>
      <c r="U108" s="3"/>
      <c r="V108" s="3"/>
      <c r="W108" s="3"/>
      <c r="Y108" s="721"/>
      <c r="Z108" s="721"/>
      <c r="AA108" s="721"/>
      <c r="AD108" s="720"/>
      <c r="AE108" s="720"/>
      <c r="AF108" s="720"/>
      <c r="AG108" s="720"/>
      <c r="AH108" s="720"/>
    </row>
    <row r="109" spans="2:34" ht="20.100000000000001" customHeight="1">
      <c r="B109" s="293">
        <f t="shared" si="52"/>
        <v>74</v>
      </c>
      <c r="C109" s="825" t="str">
        <f t="array" ref="C109">IFERROR(INDEX(종목명,MATCH(0,COUNTIF($C$35:C108,종목명),0)),"")</f>
        <v/>
      </c>
      <c r="D109" s="833"/>
      <c r="E109" s="827">
        <f t="shared" si="44"/>
        <v>0</v>
      </c>
      <c r="F109" s="827">
        <f t="shared" si="45"/>
        <v>0</v>
      </c>
      <c r="G109" s="818" t="str">
        <f t="shared" si="53"/>
        <v/>
      </c>
      <c r="H109" s="828">
        <f t="shared" si="46"/>
        <v>0</v>
      </c>
      <c r="I109" s="829">
        <f t="shared" si="47"/>
        <v>0</v>
      </c>
      <c r="J109" s="829">
        <f t="shared" si="48"/>
        <v>0</v>
      </c>
      <c r="K109" s="830">
        <f t="shared" si="49"/>
        <v>0</v>
      </c>
      <c r="L109" s="831" t="str">
        <f t="shared" si="54"/>
        <v/>
      </c>
      <c r="M109" s="832">
        <f t="shared" si="50"/>
        <v>0</v>
      </c>
      <c r="N109" s="830">
        <f t="shared" si="51"/>
        <v>0</v>
      </c>
      <c r="O109" s="846" t="str">
        <f t="shared" si="55"/>
        <v/>
      </c>
      <c r="P109" s="736"/>
      <c r="S109" s="3"/>
      <c r="T109" s="3"/>
      <c r="U109" s="3"/>
      <c r="V109" s="3"/>
      <c r="W109" s="3"/>
      <c r="Y109" s="721"/>
      <c r="Z109" s="721"/>
      <c r="AA109" s="721"/>
      <c r="AD109" s="720"/>
      <c r="AE109" s="720"/>
      <c r="AF109" s="720"/>
      <c r="AG109" s="720"/>
      <c r="AH109" s="720"/>
    </row>
    <row r="110" spans="2:34" ht="20.100000000000001" customHeight="1">
      <c r="B110" s="293">
        <f t="shared" si="52"/>
        <v>75</v>
      </c>
      <c r="C110" s="825" t="str">
        <f t="array" ref="C110">IFERROR(INDEX(종목명,MATCH(0,COUNTIF($C$35:C109,종목명),0)),"")</f>
        <v/>
      </c>
      <c r="D110" s="833"/>
      <c r="E110" s="827">
        <f t="shared" si="44"/>
        <v>0</v>
      </c>
      <c r="F110" s="827">
        <f t="shared" si="45"/>
        <v>0</v>
      </c>
      <c r="G110" s="818" t="str">
        <f t="shared" si="53"/>
        <v/>
      </c>
      <c r="H110" s="828">
        <f t="shared" si="46"/>
        <v>0</v>
      </c>
      <c r="I110" s="829">
        <f t="shared" si="47"/>
        <v>0</v>
      </c>
      <c r="J110" s="829">
        <f t="shared" si="48"/>
        <v>0</v>
      </c>
      <c r="K110" s="830">
        <f t="shared" si="49"/>
        <v>0</v>
      </c>
      <c r="L110" s="831" t="str">
        <f t="shared" si="54"/>
        <v/>
      </c>
      <c r="M110" s="832">
        <f t="shared" si="50"/>
        <v>0</v>
      </c>
      <c r="N110" s="830">
        <f t="shared" si="51"/>
        <v>0</v>
      </c>
      <c r="O110" s="846" t="str">
        <f t="shared" si="55"/>
        <v/>
      </c>
      <c r="P110" s="736"/>
      <c r="S110" s="3"/>
      <c r="T110" s="3"/>
      <c r="U110" s="3"/>
      <c r="V110" s="3"/>
      <c r="W110" s="3"/>
      <c r="Y110" s="721"/>
      <c r="Z110" s="721"/>
      <c r="AA110" s="721"/>
      <c r="AD110" s="720"/>
      <c r="AE110" s="720"/>
      <c r="AF110" s="720"/>
      <c r="AG110" s="720"/>
      <c r="AH110" s="720"/>
    </row>
    <row r="111" spans="2:34" ht="20.100000000000001" customHeight="1">
      <c r="B111" s="293">
        <f t="shared" si="52"/>
        <v>76</v>
      </c>
      <c r="C111" s="825" t="str">
        <f t="array" ref="C111">IFERROR(INDEX(종목명,MATCH(0,COUNTIF($C$35:C110,종목명),0)),"")</f>
        <v/>
      </c>
      <c r="D111" s="833"/>
      <c r="E111" s="827">
        <f t="shared" si="44"/>
        <v>0</v>
      </c>
      <c r="F111" s="827">
        <f t="shared" si="45"/>
        <v>0</v>
      </c>
      <c r="G111" s="818" t="str">
        <f t="shared" si="53"/>
        <v/>
      </c>
      <c r="H111" s="828">
        <f t="shared" si="46"/>
        <v>0</v>
      </c>
      <c r="I111" s="829">
        <f t="shared" si="47"/>
        <v>0</v>
      </c>
      <c r="J111" s="829">
        <f t="shared" si="48"/>
        <v>0</v>
      </c>
      <c r="K111" s="830">
        <f t="shared" si="49"/>
        <v>0</v>
      </c>
      <c r="L111" s="831" t="str">
        <f t="shared" si="54"/>
        <v/>
      </c>
      <c r="M111" s="832">
        <f t="shared" si="50"/>
        <v>0</v>
      </c>
      <c r="N111" s="830">
        <f t="shared" si="51"/>
        <v>0</v>
      </c>
      <c r="O111" s="846" t="str">
        <f t="shared" si="55"/>
        <v/>
      </c>
      <c r="P111" s="736"/>
      <c r="S111" s="3"/>
      <c r="T111" s="3"/>
      <c r="U111" s="3"/>
      <c r="V111" s="3"/>
      <c r="W111" s="3"/>
      <c r="Y111" s="721"/>
      <c r="Z111" s="721"/>
      <c r="AA111" s="721"/>
      <c r="AD111" s="720"/>
      <c r="AE111" s="720"/>
      <c r="AF111" s="720"/>
      <c r="AG111" s="720"/>
      <c r="AH111" s="720"/>
    </row>
    <row r="112" spans="2:34" ht="20.100000000000001" customHeight="1">
      <c r="B112" s="293">
        <f t="shared" si="52"/>
        <v>77</v>
      </c>
      <c r="C112" s="825" t="str">
        <f t="array" ref="C112">IFERROR(INDEX(종목명,MATCH(0,COUNTIF($C$35:C111,종목명),0)),"")</f>
        <v/>
      </c>
      <c r="D112" s="833"/>
      <c r="E112" s="827">
        <f t="shared" si="44"/>
        <v>0</v>
      </c>
      <c r="F112" s="827">
        <f t="shared" si="45"/>
        <v>0</v>
      </c>
      <c r="G112" s="818" t="str">
        <f t="shared" si="53"/>
        <v/>
      </c>
      <c r="H112" s="828">
        <f t="shared" si="46"/>
        <v>0</v>
      </c>
      <c r="I112" s="829">
        <f t="shared" si="47"/>
        <v>0</v>
      </c>
      <c r="J112" s="829">
        <f t="shared" si="48"/>
        <v>0</v>
      </c>
      <c r="K112" s="830">
        <f t="shared" si="49"/>
        <v>0</v>
      </c>
      <c r="L112" s="831" t="str">
        <f t="shared" si="54"/>
        <v/>
      </c>
      <c r="M112" s="832">
        <f t="shared" si="50"/>
        <v>0</v>
      </c>
      <c r="N112" s="830">
        <f t="shared" si="51"/>
        <v>0</v>
      </c>
      <c r="O112" s="846" t="str">
        <f t="shared" si="55"/>
        <v/>
      </c>
      <c r="P112" s="736"/>
      <c r="S112" s="3"/>
      <c r="T112" s="3"/>
      <c r="U112" s="3"/>
      <c r="V112" s="3"/>
      <c r="W112" s="3"/>
      <c r="Y112" s="721"/>
      <c r="Z112" s="721"/>
      <c r="AA112" s="721"/>
      <c r="AD112" s="720"/>
      <c r="AE112" s="720"/>
      <c r="AF112" s="720"/>
      <c r="AG112" s="720"/>
      <c r="AH112" s="720"/>
    </row>
    <row r="113" spans="2:34" ht="20.100000000000001" customHeight="1">
      <c r="B113" s="293">
        <f t="shared" si="52"/>
        <v>78</v>
      </c>
      <c r="C113" s="825" t="str">
        <f t="array" ref="C113">IFERROR(INDEX(종목명,MATCH(0,COUNTIF($C$35:C112,종목명),0)),"")</f>
        <v/>
      </c>
      <c r="D113" s="833"/>
      <c r="E113" s="827">
        <f t="shared" si="44"/>
        <v>0</v>
      </c>
      <c r="F113" s="827">
        <f t="shared" si="45"/>
        <v>0</v>
      </c>
      <c r="G113" s="818" t="str">
        <f t="shared" si="53"/>
        <v/>
      </c>
      <c r="H113" s="828">
        <f t="shared" si="46"/>
        <v>0</v>
      </c>
      <c r="I113" s="829">
        <f t="shared" si="47"/>
        <v>0</v>
      </c>
      <c r="J113" s="829">
        <f t="shared" si="48"/>
        <v>0</v>
      </c>
      <c r="K113" s="830">
        <f t="shared" si="49"/>
        <v>0</v>
      </c>
      <c r="L113" s="831" t="str">
        <f t="shared" si="54"/>
        <v/>
      </c>
      <c r="M113" s="832">
        <f t="shared" si="50"/>
        <v>0</v>
      </c>
      <c r="N113" s="830">
        <f t="shared" si="51"/>
        <v>0</v>
      </c>
      <c r="O113" s="846" t="str">
        <f t="shared" si="55"/>
        <v/>
      </c>
      <c r="P113" s="736"/>
      <c r="S113" s="3"/>
      <c r="T113" s="3"/>
      <c r="U113" s="3"/>
      <c r="V113" s="3"/>
      <c r="W113" s="3"/>
      <c r="Y113" s="721"/>
      <c r="Z113" s="721"/>
      <c r="AA113" s="721"/>
      <c r="AD113" s="720"/>
      <c r="AE113" s="720"/>
      <c r="AF113" s="720"/>
      <c r="AG113" s="720"/>
      <c r="AH113" s="720"/>
    </row>
    <row r="114" spans="2:34" ht="20.100000000000001" customHeight="1">
      <c r="B114" s="293">
        <f t="shared" si="52"/>
        <v>79</v>
      </c>
      <c r="C114" s="825" t="str">
        <f t="array" ref="C114">IFERROR(INDEX(종목명,MATCH(0,COUNTIF($C$35:C113,종목명),0)),"")</f>
        <v/>
      </c>
      <c r="D114" s="833"/>
      <c r="E114" s="827">
        <f t="shared" si="44"/>
        <v>0</v>
      </c>
      <c r="F114" s="827">
        <f t="shared" si="45"/>
        <v>0</v>
      </c>
      <c r="G114" s="818" t="str">
        <f t="shared" si="53"/>
        <v/>
      </c>
      <c r="H114" s="828">
        <f t="shared" si="46"/>
        <v>0</v>
      </c>
      <c r="I114" s="829">
        <f t="shared" si="47"/>
        <v>0</v>
      </c>
      <c r="J114" s="829">
        <f t="shared" si="48"/>
        <v>0</v>
      </c>
      <c r="K114" s="830">
        <f t="shared" si="49"/>
        <v>0</v>
      </c>
      <c r="L114" s="831" t="str">
        <f t="shared" si="54"/>
        <v/>
      </c>
      <c r="M114" s="832">
        <f t="shared" si="50"/>
        <v>0</v>
      </c>
      <c r="N114" s="830">
        <f t="shared" si="51"/>
        <v>0</v>
      </c>
      <c r="O114" s="846" t="str">
        <f t="shared" si="55"/>
        <v/>
      </c>
      <c r="P114" s="736"/>
      <c r="S114" s="3"/>
      <c r="T114" s="3"/>
      <c r="U114" s="3"/>
      <c r="V114" s="3"/>
      <c r="W114" s="3"/>
      <c r="Y114" s="721"/>
      <c r="Z114" s="721"/>
      <c r="AA114" s="721"/>
      <c r="AD114" s="720"/>
      <c r="AE114" s="720"/>
      <c r="AF114" s="720"/>
      <c r="AG114" s="720"/>
      <c r="AH114" s="720"/>
    </row>
    <row r="115" spans="2:34" ht="20.100000000000001" customHeight="1">
      <c r="B115" s="293">
        <f t="shared" si="52"/>
        <v>80</v>
      </c>
      <c r="C115" s="825" t="str">
        <f t="array" ref="C115">IFERROR(INDEX(종목명,MATCH(0,COUNTIF($C$35:C114,종목명),0)),"")</f>
        <v/>
      </c>
      <c r="D115" s="833"/>
      <c r="E115" s="827">
        <f t="shared" si="44"/>
        <v>0</v>
      </c>
      <c r="F115" s="827">
        <f t="shared" si="45"/>
        <v>0</v>
      </c>
      <c r="G115" s="818" t="str">
        <f t="shared" si="53"/>
        <v/>
      </c>
      <c r="H115" s="828">
        <f t="shared" si="46"/>
        <v>0</v>
      </c>
      <c r="I115" s="829">
        <f t="shared" si="47"/>
        <v>0</v>
      </c>
      <c r="J115" s="829">
        <f t="shared" si="48"/>
        <v>0</v>
      </c>
      <c r="K115" s="830">
        <f t="shared" si="49"/>
        <v>0</v>
      </c>
      <c r="L115" s="831" t="str">
        <f t="shared" si="54"/>
        <v/>
      </c>
      <c r="M115" s="832">
        <f t="shared" si="50"/>
        <v>0</v>
      </c>
      <c r="N115" s="830">
        <f t="shared" si="51"/>
        <v>0</v>
      </c>
      <c r="O115" s="846" t="str">
        <f t="shared" si="55"/>
        <v/>
      </c>
      <c r="P115" s="736"/>
      <c r="S115" s="3"/>
      <c r="T115" s="3"/>
      <c r="U115" s="3"/>
      <c r="V115" s="3"/>
      <c r="W115" s="3"/>
      <c r="Y115" s="721"/>
      <c r="Z115" s="721"/>
      <c r="AA115" s="721"/>
      <c r="AD115" s="720"/>
      <c r="AE115" s="720"/>
      <c r="AF115" s="720"/>
      <c r="AG115" s="720"/>
      <c r="AH115" s="720"/>
    </row>
    <row r="116" spans="2:34" ht="20.100000000000001" customHeight="1">
      <c r="B116" s="293">
        <f t="shared" si="52"/>
        <v>81</v>
      </c>
      <c r="C116" s="825" t="str">
        <f t="array" ref="C116">IFERROR(INDEX(종목명,MATCH(0,COUNTIF($C$35:C115,종목명),0)),"")</f>
        <v/>
      </c>
      <c r="D116" s="833"/>
      <c r="E116" s="827">
        <f t="shared" si="44"/>
        <v>0</v>
      </c>
      <c r="F116" s="827">
        <f t="shared" si="45"/>
        <v>0</v>
      </c>
      <c r="G116" s="818" t="str">
        <f t="shared" si="53"/>
        <v/>
      </c>
      <c r="H116" s="828">
        <f t="shared" si="46"/>
        <v>0</v>
      </c>
      <c r="I116" s="829">
        <f t="shared" si="47"/>
        <v>0</v>
      </c>
      <c r="J116" s="829">
        <f t="shared" si="48"/>
        <v>0</v>
      </c>
      <c r="K116" s="830">
        <f t="shared" si="49"/>
        <v>0</v>
      </c>
      <c r="L116" s="831" t="str">
        <f t="shared" si="54"/>
        <v/>
      </c>
      <c r="M116" s="832">
        <f t="shared" si="50"/>
        <v>0</v>
      </c>
      <c r="N116" s="830">
        <f t="shared" si="51"/>
        <v>0</v>
      </c>
      <c r="O116" s="846" t="str">
        <f t="shared" si="55"/>
        <v/>
      </c>
      <c r="P116" s="736"/>
      <c r="S116" s="3"/>
      <c r="T116" s="3"/>
      <c r="U116" s="3"/>
      <c r="V116" s="3"/>
      <c r="W116" s="3"/>
      <c r="Y116" s="721"/>
      <c r="Z116" s="721"/>
      <c r="AA116" s="721"/>
      <c r="AD116" s="720"/>
      <c r="AE116" s="720"/>
      <c r="AF116" s="720"/>
      <c r="AG116" s="720"/>
      <c r="AH116" s="720"/>
    </row>
    <row r="117" spans="2:34" ht="20.100000000000001" customHeight="1">
      <c r="B117" s="293">
        <f t="shared" si="52"/>
        <v>82</v>
      </c>
      <c r="C117" s="825" t="str">
        <f t="array" ref="C117">IFERROR(INDEX(종목명,MATCH(0,COUNTIF($C$35:C116,종목명),0)),"")</f>
        <v/>
      </c>
      <c r="D117" s="833"/>
      <c r="E117" s="827">
        <f t="shared" si="44"/>
        <v>0</v>
      </c>
      <c r="F117" s="827">
        <f t="shared" si="45"/>
        <v>0</v>
      </c>
      <c r="G117" s="818" t="str">
        <f t="shared" si="53"/>
        <v/>
      </c>
      <c r="H117" s="828">
        <f t="shared" si="46"/>
        <v>0</v>
      </c>
      <c r="I117" s="829">
        <f t="shared" si="47"/>
        <v>0</v>
      </c>
      <c r="J117" s="829">
        <f t="shared" si="48"/>
        <v>0</v>
      </c>
      <c r="K117" s="830">
        <f t="shared" si="49"/>
        <v>0</v>
      </c>
      <c r="L117" s="831" t="str">
        <f t="shared" si="54"/>
        <v/>
      </c>
      <c r="M117" s="832">
        <f t="shared" si="50"/>
        <v>0</v>
      </c>
      <c r="N117" s="830">
        <f t="shared" si="51"/>
        <v>0</v>
      </c>
      <c r="O117" s="846" t="str">
        <f t="shared" si="55"/>
        <v/>
      </c>
      <c r="P117" s="736"/>
      <c r="S117" s="3"/>
      <c r="T117" s="3"/>
      <c r="U117" s="3"/>
      <c r="V117" s="3"/>
      <c r="W117" s="3"/>
      <c r="Y117" s="721"/>
      <c r="Z117" s="721"/>
      <c r="AA117" s="721"/>
      <c r="AD117" s="720"/>
      <c r="AE117" s="720"/>
      <c r="AF117" s="720"/>
      <c r="AG117" s="720"/>
      <c r="AH117" s="720"/>
    </row>
    <row r="118" spans="2:34" ht="20.100000000000001" customHeight="1">
      <c r="B118" s="293">
        <f t="shared" si="52"/>
        <v>83</v>
      </c>
      <c r="C118" s="825" t="str">
        <f t="array" ref="C118">IFERROR(INDEX(종목명,MATCH(0,COUNTIF($C$35:C117,종목명),0)),"")</f>
        <v/>
      </c>
      <c r="D118" s="833"/>
      <c r="E118" s="827">
        <f t="shared" si="44"/>
        <v>0</v>
      </c>
      <c r="F118" s="827">
        <f t="shared" si="45"/>
        <v>0</v>
      </c>
      <c r="G118" s="818" t="str">
        <f t="shared" si="53"/>
        <v/>
      </c>
      <c r="H118" s="828">
        <f t="shared" si="46"/>
        <v>0</v>
      </c>
      <c r="I118" s="829">
        <f t="shared" si="47"/>
        <v>0</v>
      </c>
      <c r="J118" s="829">
        <f t="shared" si="48"/>
        <v>0</v>
      </c>
      <c r="K118" s="830">
        <f t="shared" si="49"/>
        <v>0</v>
      </c>
      <c r="L118" s="831" t="str">
        <f t="shared" si="54"/>
        <v/>
      </c>
      <c r="M118" s="832">
        <f t="shared" si="50"/>
        <v>0</v>
      </c>
      <c r="N118" s="830">
        <f t="shared" si="51"/>
        <v>0</v>
      </c>
      <c r="O118" s="846" t="str">
        <f t="shared" si="55"/>
        <v/>
      </c>
      <c r="P118" s="736"/>
      <c r="S118" s="3"/>
      <c r="T118" s="3"/>
      <c r="U118" s="3"/>
      <c r="V118" s="3"/>
      <c r="W118" s="3"/>
      <c r="Y118" s="721"/>
      <c r="Z118" s="721"/>
      <c r="AA118" s="721"/>
      <c r="AD118" s="720"/>
      <c r="AE118" s="720"/>
      <c r="AF118" s="720"/>
      <c r="AG118" s="720"/>
      <c r="AH118" s="720"/>
    </row>
    <row r="119" spans="2:34" ht="20.100000000000001" customHeight="1">
      <c r="B119" s="293">
        <f t="shared" si="52"/>
        <v>84</v>
      </c>
      <c r="C119" s="825" t="str">
        <f t="array" ref="C119">IFERROR(INDEX(종목명,MATCH(0,COUNTIF($C$35:C118,종목명),0)),"")</f>
        <v/>
      </c>
      <c r="D119" s="833"/>
      <c r="E119" s="827">
        <f t="shared" si="44"/>
        <v>0</v>
      </c>
      <c r="F119" s="827">
        <f t="shared" si="45"/>
        <v>0</v>
      </c>
      <c r="G119" s="818" t="str">
        <f t="shared" si="53"/>
        <v/>
      </c>
      <c r="H119" s="828">
        <f t="shared" si="46"/>
        <v>0</v>
      </c>
      <c r="I119" s="829">
        <f t="shared" si="47"/>
        <v>0</v>
      </c>
      <c r="J119" s="829">
        <f t="shared" si="48"/>
        <v>0</v>
      </c>
      <c r="K119" s="830">
        <f t="shared" si="49"/>
        <v>0</v>
      </c>
      <c r="L119" s="831" t="str">
        <f t="shared" si="54"/>
        <v/>
      </c>
      <c r="M119" s="832">
        <f t="shared" si="50"/>
        <v>0</v>
      </c>
      <c r="N119" s="830">
        <f t="shared" si="51"/>
        <v>0</v>
      </c>
      <c r="O119" s="846" t="str">
        <f t="shared" si="55"/>
        <v/>
      </c>
      <c r="P119" s="736"/>
      <c r="S119" s="3"/>
      <c r="T119" s="3"/>
      <c r="U119" s="3"/>
      <c r="V119" s="3"/>
      <c r="W119" s="3"/>
      <c r="Y119" s="721"/>
      <c r="Z119" s="721"/>
      <c r="AA119" s="721"/>
      <c r="AD119" s="720"/>
      <c r="AE119" s="720"/>
      <c r="AF119" s="720"/>
      <c r="AG119" s="720"/>
      <c r="AH119" s="720"/>
    </row>
    <row r="120" spans="2:34" ht="20.100000000000001" customHeight="1">
      <c r="B120" s="293">
        <f t="shared" si="52"/>
        <v>85</v>
      </c>
      <c r="C120" s="825" t="str">
        <f t="array" ref="C120">IFERROR(INDEX(종목명,MATCH(0,COUNTIF($C$35:C119,종목명),0)),"")</f>
        <v/>
      </c>
      <c r="D120" s="833"/>
      <c r="E120" s="827">
        <f t="shared" si="44"/>
        <v>0</v>
      </c>
      <c r="F120" s="827">
        <f t="shared" si="45"/>
        <v>0</v>
      </c>
      <c r="G120" s="818" t="str">
        <f t="shared" si="53"/>
        <v/>
      </c>
      <c r="H120" s="828">
        <f t="shared" si="46"/>
        <v>0</v>
      </c>
      <c r="I120" s="829">
        <f t="shared" si="47"/>
        <v>0</v>
      </c>
      <c r="J120" s="829">
        <f t="shared" si="48"/>
        <v>0</v>
      </c>
      <c r="K120" s="830">
        <f t="shared" si="49"/>
        <v>0</v>
      </c>
      <c r="L120" s="831" t="str">
        <f t="shared" si="54"/>
        <v/>
      </c>
      <c r="M120" s="832">
        <f t="shared" si="50"/>
        <v>0</v>
      </c>
      <c r="N120" s="830">
        <f t="shared" si="51"/>
        <v>0</v>
      </c>
      <c r="O120" s="846" t="str">
        <f t="shared" si="55"/>
        <v/>
      </c>
      <c r="P120" s="736"/>
      <c r="S120" s="3"/>
      <c r="T120" s="3"/>
      <c r="U120" s="3"/>
      <c r="V120" s="3"/>
      <c r="W120" s="3"/>
      <c r="Y120" s="721"/>
      <c r="Z120" s="721"/>
      <c r="AA120" s="721"/>
      <c r="AD120" s="720"/>
      <c r="AE120" s="720"/>
      <c r="AF120" s="720"/>
      <c r="AG120" s="720"/>
      <c r="AH120" s="720"/>
    </row>
    <row r="121" spans="2:34" ht="20.100000000000001" customHeight="1">
      <c r="B121" s="293">
        <f t="shared" si="52"/>
        <v>86</v>
      </c>
      <c r="C121" s="825" t="str">
        <f t="array" ref="C121">IFERROR(INDEX(종목명,MATCH(0,COUNTIF($C$35:C120,종목명),0)),"")</f>
        <v/>
      </c>
      <c r="D121" s="833"/>
      <c r="E121" s="827">
        <f t="shared" si="44"/>
        <v>0</v>
      </c>
      <c r="F121" s="827">
        <f t="shared" si="45"/>
        <v>0</v>
      </c>
      <c r="G121" s="818" t="str">
        <f t="shared" si="53"/>
        <v/>
      </c>
      <c r="H121" s="828">
        <f t="shared" si="46"/>
        <v>0</v>
      </c>
      <c r="I121" s="829">
        <f t="shared" si="47"/>
        <v>0</v>
      </c>
      <c r="J121" s="829">
        <f t="shared" si="48"/>
        <v>0</v>
      </c>
      <c r="K121" s="830">
        <f t="shared" si="49"/>
        <v>0</v>
      </c>
      <c r="L121" s="831" t="str">
        <f t="shared" si="54"/>
        <v/>
      </c>
      <c r="M121" s="832">
        <f t="shared" si="50"/>
        <v>0</v>
      </c>
      <c r="N121" s="830">
        <f t="shared" si="51"/>
        <v>0</v>
      </c>
      <c r="O121" s="846" t="str">
        <f t="shared" si="55"/>
        <v/>
      </c>
      <c r="P121" s="736"/>
      <c r="S121" s="3"/>
      <c r="T121" s="3"/>
      <c r="U121" s="3"/>
      <c r="V121" s="3"/>
      <c r="W121" s="3"/>
      <c r="Y121" s="721"/>
      <c r="Z121" s="721"/>
      <c r="AA121" s="721"/>
      <c r="AD121" s="720"/>
      <c r="AE121" s="720"/>
      <c r="AF121" s="720"/>
      <c r="AG121" s="720"/>
      <c r="AH121" s="720"/>
    </row>
    <row r="122" spans="2:34" ht="20.100000000000001" customHeight="1">
      <c r="B122" s="293">
        <f t="shared" si="52"/>
        <v>87</v>
      </c>
      <c r="C122" s="825" t="str">
        <f t="array" ref="C122">IFERROR(INDEX(종목명,MATCH(0,COUNTIF($C$35:C121,종목명),0)),"")</f>
        <v/>
      </c>
      <c r="D122" s="833"/>
      <c r="E122" s="827">
        <f t="shared" si="44"/>
        <v>0</v>
      </c>
      <c r="F122" s="827">
        <f t="shared" si="45"/>
        <v>0</v>
      </c>
      <c r="G122" s="818" t="str">
        <f t="shared" si="53"/>
        <v/>
      </c>
      <c r="H122" s="828">
        <f t="shared" si="46"/>
        <v>0</v>
      </c>
      <c r="I122" s="829">
        <f t="shared" si="47"/>
        <v>0</v>
      </c>
      <c r="J122" s="829">
        <f t="shared" si="48"/>
        <v>0</v>
      </c>
      <c r="K122" s="830">
        <f t="shared" si="49"/>
        <v>0</v>
      </c>
      <c r="L122" s="831" t="str">
        <f t="shared" si="54"/>
        <v/>
      </c>
      <c r="M122" s="832">
        <f t="shared" si="50"/>
        <v>0</v>
      </c>
      <c r="N122" s="830">
        <f t="shared" si="51"/>
        <v>0</v>
      </c>
      <c r="O122" s="846" t="str">
        <f t="shared" si="55"/>
        <v/>
      </c>
      <c r="P122" s="736"/>
      <c r="S122" s="3"/>
      <c r="T122" s="3"/>
      <c r="U122" s="3"/>
      <c r="V122" s="3"/>
      <c r="W122" s="3"/>
      <c r="Y122" s="721"/>
      <c r="Z122" s="721"/>
      <c r="AA122" s="721"/>
      <c r="AD122" s="720"/>
      <c r="AE122" s="720"/>
      <c r="AF122" s="720"/>
      <c r="AG122" s="720"/>
      <c r="AH122" s="720"/>
    </row>
    <row r="123" spans="2:34" ht="20.100000000000001" customHeight="1">
      <c r="B123" s="293">
        <f t="shared" si="52"/>
        <v>88</v>
      </c>
      <c r="C123" s="825" t="str">
        <f t="array" ref="C123">IFERROR(INDEX(종목명,MATCH(0,COUNTIF($C$35:C122,종목명),0)),"")</f>
        <v/>
      </c>
      <c r="D123" s="833"/>
      <c r="E123" s="827">
        <f t="shared" si="44"/>
        <v>0</v>
      </c>
      <c r="F123" s="827">
        <f t="shared" si="45"/>
        <v>0</v>
      </c>
      <c r="G123" s="818" t="str">
        <f t="shared" si="53"/>
        <v/>
      </c>
      <c r="H123" s="828">
        <f t="shared" si="46"/>
        <v>0</v>
      </c>
      <c r="I123" s="829">
        <f t="shared" si="47"/>
        <v>0</v>
      </c>
      <c r="J123" s="829">
        <f t="shared" si="48"/>
        <v>0</v>
      </c>
      <c r="K123" s="830">
        <f t="shared" si="49"/>
        <v>0</v>
      </c>
      <c r="L123" s="831" t="str">
        <f t="shared" si="54"/>
        <v/>
      </c>
      <c r="M123" s="832">
        <f t="shared" si="50"/>
        <v>0</v>
      </c>
      <c r="N123" s="830">
        <f t="shared" si="51"/>
        <v>0</v>
      </c>
      <c r="O123" s="846" t="str">
        <f t="shared" si="55"/>
        <v/>
      </c>
      <c r="P123" s="736"/>
      <c r="S123" s="3"/>
      <c r="T123" s="3"/>
      <c r="U123" s="3"/>
      <c r="V123" s="3"/>
      <c r="W123" s="3"/>
      <c r="Y123" s="721"/>
      <c r="Z123" s="721"/>
      <c r="AA123" s="721"/>
      <c r="AD123" s="720"/>
      <c r="AE123" s="720"/>
      <c r="AF123" s="720"/>
      <c r="AG123" s="720"/>
      <c r="AH123" s="720"/>
    </row>
    <row r="124" spans="2:34" ht="20.100000000000001" customHeight="1">
      <c r="B124" s="293">
        <f t="shared" si="52"/>
        <v>89</v>
      </c>
      <c r="C124" s="825" t="str">
        <f t="array" ref="C124">IFERROR(INDEX(종목명,MATCH(0,COUNTIF($C$35:C123,종목명),0)),"")</f>
        <v/>
      </c>
      <c r="D124" s="833"/>
      <c r="E124" s="827">
        <f t="shared" si="44"/>
        <v>0</v>
      </c>
      <c r="F124" s="827">
        <f t="shared" si="45"/>
        <v>0</v>
      </c>
      <c r="G124" s="818" t="str">
        <f t="shared" si="53"/>
        <v/>
      </c>
      <c r="H124" s="828">
        <f t="shared" si="46"/>
        <v>0</v>
      </c>
      <c r="I124" s="829">
        <f t="shared" si="47"/>
        <v>0</v>
      </c>
      <c r="J124" s="829">
        <f t="shared" si="48"/>
        <v>0</v>
      </c>
      <c r="K124" s="830">
        <f t="shared" si="49"/>
        <v>0</v>
      </c>
      <c r="L124" s="831" t="str">
        <f t="shared" si="54"/>
        <v/>
      </c>
      <c r="M124" s="832">
        <f t="shared" si="50"/>
        <v>0</v>
      </c>
      <c r="N124" s="830">
        <f t="shared" si="51"/>
        <v>0</v>
      </c>
      <c r="O124" s="846" t="str">
        <f t="shared" si="55"/>
        <v/>
      </c>
      <c r="P124" s="736"/>
      <c r="S124" s="3"/>
      <c r="T124" s="3"/>
      <c r="U124" s="3"/>
      <c r="V124" s="3"/>
      <c r="W124" s="3"/>
      <c r="Y124" s="721"/>
      <c r="Z124" s="721"/>
      <c r="AA124" s="721"/>
      <c r="AD124" s="720"/>
      <c r="AE124" s="720"/>
      <c r="AF124" s="720"/>
      <c r="AG124" s="720"/>
      <c r="AH124" s="720"/>
    </row>
    <row r="125" spans="2:34" ht="20.100000000000001" customHeight="1">
      <c r="B125" s="293">
        <f t="shared" si="52"/>
        <v>90</v>
      </c>
      <c r="C125" s="825" t="str">
        <f t="array" ref="C125">IFERROR(INDEX(종목명,MATCH(0,COUNTIF($C$35:C124,종목명),0)),"")</f>
        <v/>
      </c>
      <c r="D125" s="833"/>
      <c r="E125" s="827">
        <f t="shared" si="44"/>
        <v>0</v>
      </c>
      <c r="F125" s="827">
        <f t="shared" si="45"/>
        <v>0</v>
      </c>
      <c r="G125" s="818" t="str">
        <f t="shared" si="53"/>
        <v/>
      </c>
      <c r="H125" s="828">
        <f t="shared" si="46"/>
        <v>0</v>
      </c>
      <c r="I125" s="829">
        <f t="shared" si="47"/>
        <v>0</v>
      </c>
      <c r="J125" s="829">
        <f t="shared" si="48"/>
        <v>0</v>
      </c>
      <c r="K125" s="830">
        <f t="shared" si="49"/>
        <v>0</v>
      </c>
      <c r="L125" s="831" t="str">
        <f t="shared" si="54"/>
        <v/>
      </c>
      <c r="M125" s="832">
        <f t="shared" si="50"/>
        <v>0</v>
      </c>
      <c r="N125" s="830">
        <f t="shared" si="51"/>
        <v>0</v>
      </c>
      <c r="O125" s="846" t="str">
        <f t="shared" si="55"/>
        <v/>
      </c>
      <c r="P125" s="736"/>
      <c r="S125" s="3"/>
      <c r="T125" s="3"/>
      <c r="U125" s="3"/>
      <c r="V125" s="3"/>
      <c r="W125" s="3"/>
      <c r="Y125" s="721"/>
      <c r="Z125" s="721"/>
      <c r="AA125" s="721"/>
      <c r="AD125" s="720"/>
      <c r="AE125" s="720"/>
      <c r="AF125" s="720"/>
      <c r="AG125" s="720"/>
      <c r="AH125" s="720"/>
    </row>
    <row r="126" spans="2:34" ht="20.100000000000001" customHeight="1">
      <c r="B126" s="293">
        <f t="shared" si="52"/>
        <v>91</v>
      </c>
      <c r="C126" s="825" t="str">
        <f t="array" ref="C126">IFERROR(INDEX(종목명,MATCH(0,COUNTIF($C$35:C125,종목명),0)),"")</f>
        <v/>
      </c>
      <c r="D126" s="833"/>
      <c r="E126" s="827">
        <f t="shared" si="44"/>
        <v>0</v>
      </c>
      <c r="F126" s="827">
        <f t="shared" si="45"/>
        <v>0</v>
      </c>
      <c r="G126" s="818" t="str">
        <f t="shared" si="53"/>
        <v/>
      </c>
      <c r="H126" s="828">
        <f t="shared" si="46"/>
        <v>0</v>
      </c>
      <c r="I126" s="829">
        <f t="shared" si="47"/>
        <v>0</v>
      </c>
      <c r="J126" s="829">
        <f t="shared" si="48"/>
        <v>0</v>
      </c>
      <c r="K126" s="830">
        <f t="shared" si="49"/>
        <v>0</v>
      </c>
      <c r="L126" s="831" t="str">
        <f t="shared" si="54"/>
        <v/>
      </c>
      <c r="M126" s="832">
        <f t="shared" si="50"/>
        <v>0</v>
      </c>
      <c r="N126" s="830">
        <f t="shared" si="51"/>
        <v>0</v>
      </c>
      <c r="O126" s="846" t="str">
        <f t="shared" si="55"/>
        <v/>
      </c>
      <c r="P126" s="736"/>
      <c r="S126" s="3"/>
      <c r="T126" s="3"/>
      <c r="U126" s="3"/>
      <c r="V126" s="3"/>
      <c r="W126" s="3"/>
      <c r="Y126" s="721"/>
      <c r="Z126" s="721"/>
      <c r="AA126" s="721"/>
      <c r="AD126" s="720"/>
      <c r="AE126" s="720"/>
      <c r="AF126" s="720"/>
      <c r="AG126" s="720"/>
      <c r="AH126" s="720"/>
    </row>
    <row r="127" spans="2:34" ht="20.100000000000001" customHeight="1">
      <c r="B127" s="293">
        <f t="shared" si="52"/>
        <v>92</v>
      </c>
      <c r="C127" s="825" t="str">
        <f t="array" ref="C127">IFERROR(INDEX(종목명,MATCH(0,COUNTIF($C$35:C126,종목명),0)),"")</f>
        <v/>
      </c>
      <c r="D127" s="833"/>
      <c r="E127" s="827">
        <f t="shared" si="44"/>
        <v>0</v>
      </c>
      <c r="F127" s="827">
        <f t="shared" si="45"/>
        <v>0</v>
      </c>
      <c r="G127" s="818" t="str">
        <f t="shared" si="53"/>
        <v/>
      </c>
      <c r="H127" s="828">
        <f t="shared" si="46"/>
        <v>0</v>
      </c>
      <c r="I127" s="829">
        <f t="shared" si="47"/>
        <v>0</v>
      </c>
      <c r="J127" s="829">
        <f t="shared" si="48"/>
        <v>0</v>
      </c>
      <c r="K127" s="830">
        <f t="shared" si="49"/>
        <v>0</v>
      </c>
      <c r="L127" s="831" t="str">
        <f t="shared" si="54"/>
        <v/>
      </c>
      <c r="M127" s="832">
        <f t="shared" si="50"/>
        <v>0</v>
      </c>
      <c r="N127" s="830">
        <f t="shared" si="51"/>
        <v>0</v>
      </c>
      <c r="O127" s="846" t="str">
        <f t="shared" si="55"/>
        <v/>
      </c>
      <c r="P127" s="736"/>
      <c r="S127" s="3"/>
      <c r="T127" s="3"/>
      <c r="U127" s="3"/>
      <c r="V127" s="3"/>
      <c r="W127" s="3"/>
      <c r="Y127" s="721"/>
      <c r="Z127" s="721"/>
      <c r="AA127" s="721"/>
      <c r="AD127" s="720"/>
      <c r="AE127" s="720"/>
      <c r="AF127" s="720"/>
      <c r="AG127" s="720"/>
      <c r="AH127" s="720"/>
    </row>
    <row r="128" spans="2:34" ht="20.100000000000001" customHeight="1">
      <c r="B128" s="293">
        <f t="shared" si="52"/>
        <v>93</v>
      </c>
      <c r="C128" s="825" t="str">
        <f t="array" ref="C128">IFERROR(INDEX(종목명,MATCH(0,COUNTIF($C$35:C127,종목명),0)),"")</f>
        <v/>
      </c>
      <c r="D128" s="833"/>
      <c r="E128" s="827">
        <f t="shared" si="44"/>
        <v>0</v>
      </c>
      <c r="F128" s="827">
        <f t="shared" si="45"/>
        <v>0</v>
      </c>
      <c r="G128" s="818" t="str">
        <f t="shared" si="53"/>
        <v/>
      </c>
      <c r="H128" s="828">
        <f t="shared" si="46"/>
        <v>0</v>
      </c>
      <c r="I128" s="829">
        <f t="shared" si="47"/>
        <v>0</v>
      </c>
      <c r="J128" s="829">
        <f t="shared" si="48"/>
        <v>0</v>
      </c>
      <c r="K128" s="830">
        <f t="shared" si="49"/>
        <v>0</v>
      </c>
      <c r="L128" s="831" t="str">
        <f t="shared" si="54"/>
        <v/>
      </c>
      <c r="M128" s="832">
        <f t="shared" si="50"/>
        <v>0</v>
      </c>
      <c r="N128" s="830">
        <f t="shared" si="51"/>
        <v>0</v>
      </c>
      <c r="O128" s="846" t="str">
        <f t="shared" si="55"/>
        <v/>
      </c>
      <c r="P128" s="736"/>
      <c r="S128" s="3"/>
      <c r="T128" s="3"/>
      <c r="U128" s="3"/>
      <c r="V128" s="3"/>
      <c r="W128" s="3"/>
      <c r="Y128" s="721"/>
      <c r="Z128" s="721"/>
      <c r="AA128" s="721"/>
      <c r="AD128" s="720"/>
      <c r="AE128" s="720"/>
      <c r="AF128" s="720"/>
      <c r="AG128" s="720"/>
      <c r="AH128" s="720"/>
    </row>
    <row r="129" spans="2:34" ht="20.100000000000001" customHeight="1">
      <c r="B129" s="293">
        <f t="shared" si="52"/>
        <v>94</v>
      </c>
      <c r="C129" s="825" t="str">
        <f t="array" ref="C129">IFERROR(INDEX(종목명,MATCH(0,COUNTIF($C$35:C128,종목명),0)),"")</f>
        <v/>
      </c>
      <c r="D129" s="833"/>
      <c r="E129" s="827">
        <f t="shared" si="44"/>
        <v>0</v>
      </c>
      <c r="F129" s="827">
        <f t="shared" si="45"/>
        <v>0</v>
      </c>
      <c r="G129" s="818" t="str">
        <f t="shared" si="53"/>
        <v/>
      </c>
      <c r="H129" s="828">
        <f t="shared" si="46"/>
        <v>0</v>
      </c>
      <c r="I129" s="829">
        <f t="shared" si="47"/>
        <v>0</v>
      </c>
      <c r="J129" s="829">
        <f t="shared" si="48"/>
        <v>0</v>
      </c>
      <c r="K129" s="830">
        <f t="shared" si="49"/>
        <v>0</v>
      </c>
      <c r="L129" s="831" t="str">
        <f t="shared" si="54"/>
        <v/>
      </c>
      <c r="M129" s="832">
        <f t="shared" si="50"/>
        <v>0</v>
      </c>
      <c r="N129" s="830">
        <f t="shared" si="51"/>
        <v>0</v>
      </c>
      <c r="O129" s="846" t="str">
        <f t="shared" si="55"/>
        <v/>
      </c>
      <c r="P129" s="736"/>
      <c r="S129" s="3"/>
      <c r="T129" s="3"/>
      <c r="U129" s="3"/>
      <c r="V129" s="3"/>
      <c r="W129" s="3"/>
      <c r="Y129" s="721"/>
      <c r="Z129" s="721"/>
      <c r="AA129" s="721"/>
      <c r="AD129" s="720"/>
      <c r="AE129" s="720"/>
      <c r="AF129" s="720"/>
      <c r="AG129" s="720"/>
      <c r="AH129" s="720"/>
    </row>
    <row r="130" spans="2:34" ht="20.100000000000001" customHeight="1">
      <c r="B130" s="293">
        <f t="shared" si="52"/>
        <v>95</v>
      </c>
      <c r="C130" s="825" t="str">
        <f t="array" ref="C130">IFERROR(INDEX(종목명,MATCH(0,COUNTIF($C$35:C129,종목명),0)),"")</f>
        <v/>
      </c>
      <c r="D130" s="833"/>
      <c r="E130" s="827">
        <f t="shared" si="44"/>
        <v>0</v>
      </c>
      <c r="F130" s="827">
        <f t="shared" si="45"/>
        <v>0</v>
      </c>
      <c r="G130" s="818" t="str">
        <f t="shared" si="53"/>
        <v/>
      </c>
      <c r="H130" s="828">
        <f t="shared" si="46"/>
        <v>0</v>
      </c>
      <c r="I130" s="829">
        <f t="shared" si="47"/>
        <v>0</v>
      </c>
      <c r="J130" s="829">
        <f t="shared" si="48"/>
        <v>0</v>
      </c>
      <c r="K130" s="830">
        <f t="shared" si="49"/>
        <v>0</v>
      </c>
      <c r="L130" s="831" t="str">
        <f t="shared" si="54"/>
        <v/>
      </c>
      <c r="M130" s="832">
        <f t="shared" si="50"/>
        <v>0</v>
      </c>
      <c r="N130" s="830">
        <f t="shared" si="51"/>
        <v>0</v>
      </c>
      <c r="O130" s="846" t="str">
        <f t="shared" si="55"/>
        <v/>
      </c>
      <c r="P130" s="736"/>
      <c r="S130" s="3"/>
      <c r="T130" s="3"/>
      <c r="U130" s="3"/>
      <c r="V130" s="3"/>
      <c r="W130" s="3"/>
      <c r="Y130" s="721"/>
      <c r="Z130" s="721"/>
      <c r="AA130" s="721"/>
      <c r="AD130" s="720"/>
      <c r="AE130" s="720"/>
      <c r="AF130" s="720"/>
      <c r="AG130" s="720"/>
      <c r="AH130" s="720"/>
    </row>
    <row r="131" spans="2:34" ht="20.100000000000001" customHeight="1">
      <c r="B131" s="293">
        <f t="shared" si="52"/>
        <v>96</v>
      </c>
      <c r="C131" s="825" t="str">
        <f t="array" ref="C131">IFERROR(INDEX(종목명,MATCH(0,COUNTIF($C$35:C130,종목명),0)),"")</f>
        <v/>
      </c>
      <c r="D131" s="833"/>
      <c r="E131" s="827">
        <f t="shared" si="44"/>
        <v>0</v>
      </c>
      <c r="F131" s="827">
        <f t="shared" si="45"/>
        <v>0</v>
      </c>
      <c r="G131" s="818" t="str">
        <f t="shared" si="53"/>
        <v/>
      </c>
      <c r="H131" s="828">
        <f t="shared" si="46"/>
        <v>0</v>
      </c>
      <c r="I131" s="829">
        <f t="shared" si="47"/>
        <v>0</v>
      </c>
      <c r="J131" s="829">
        <f t="shared" si="48"/>
        <v>0</v>
      </c>
      <c r="K131" s="830">
        <f t="shared" si="49"/>
        <v>0</v>
      </c>
      <c r="L131" s="831" t="str">
        <f t="shared" si="54"/>
        <v/>
      </c>
      <c r="M131" s="832">
        <f t="shared" si="50"/>
        <v>0</v>
      </c>
      <c r="N131" s="830">
        <f t="shared" si="51"/>
        <v>0</v>
      </c>
      <c r="O131" s="846" t="str">
        <f t="shared" si="55"/>
        <v/>
      </c>
      <c r="P131" s="736"/>
      <c r="S131" s="3"/>
      <c r="T131" s="3"/>
      <c r="U131" s="3"/>
      <c r="V131" s="3"/>
      <c r="W131" s="3"/>
      <c r="Y131" s="721"/>
      <c r="Z131" s="721"/>
      <c r="AA131" s="721"/>
      <c r="AD131" s="720"/>
      <c r="AE131" s="720"/>
      <c r="AF131" s="720"/>
      <c r="AG131" s="720"/>
      <c r="AH131" s="720"/>
    </row>
    <row r="132" spans="2:34" ht="20.100000000000001" customHeight="1">
      <c r="B132" s="293">
        <f t="shared" si="52"/>
        <v>97</v>
      </c>
      <c r="C132" s="825" t="str">
        <f t="array" ref="C132">IFERROR(INDEX(종목명,MATCH(0,COUNTIF($C$35:C131,종목명),0)),"")</f>
        <v/>
      </c>
      <c r="D132" s="833"/>
      <c r="E132" s="827">
        <f t="shared" si="44"/>
        <v>0</v>
      </c>
      <c r="F132" s="827">
        <f t="shared" si="45"/>
        <v>0</v>
      </c>
      <c r="G132" s="818" t="str">
        <f t="shared" si="53"/>
        <v/>
      </c>
      <c r="H132" s="828">
        <f t="shared" si="46"/>
        <v>0</v>
      </c>
      <c r="I132" s="829">
        <f t="shared" si="47"/>
        <v>0</v>
      </c>
      <c r="J132" s="829">
        <f t="shared" si="48"/>
        <v>0</v>
      </c>
      <c r="K132" s="830">
        <f t="shared" si="49"/>
        <v>0</v>
      </c>
      <c r="L132" s="831" t="str">
        <f t="shared" si="54"/>
        <v/>
      </c>
      <c r="M132" s="832">
        <f t="shared" si="50"/>
        <v>0</v>
      </c>
      <c r="N132" s="830">
        <f t="shared" si="51"/>
        <v>0</v>
      </c>
      <c r="O132" s="846" t="str">
        <f t="shared" si="55"/>
        <v/>
      </c>
      <c r="P132" s="736"/>
      <c r="S132" s="3"/>
      <c r="T132" s="3"/>
      <c r="U132" s="3"/>
      <c r="V132" s="3"/>
      <c r="W132" s="3"/>
      <c r="Y132" s="721"/>
      <c r="Z132" s="721"/>
      <c r="AA132" s="721"/>
      <c r="AD132" s="720"/>
      <c r="AE132" s="720"/>
      <c r="AF132" s="720"/>
      <c r="AG132" s="720"/>
      <c r="AH132" s="720"/>
    </row>
    <row r="133" spans="2:34" ht="20.100000000000001" customHeight="1">
      <c r="B133" s="293">
        <f t="shared" si="52"/>
        <v>98</v>
      </c>
      <c r="C133" s="825" t="str">
        <f t="array" ref="C133">IFERROR(INDEX(종목명,MATCH(0,COUNTIF($C$35:C132,종목명),0)),"")</f>
        <v/>
      </c>
      <c r="D133" s="833"/>
      <c r="E133" s="827">
        <f t="shared" si="44"/>
        <v>0</v>
      </c>
      <c r="F133" s="827">
        <f t="shared" si="45"/>
        <v>0</v>
      </c>
      <c r="G133" s="818" t="str">
        <f t="shared" si="53"/>
        <v/>
      </c>
      <c r="H133" s="828">
        <f t="shared" si="46"/>
        <v>0</v>
      </c>
      <c r="I133" s="829">
        <f t="shared" si="47"/>
        <v>0</v>
      </c>
      <c r="J133" s="829">
        <f t="shared" si="48"/>
        <v>0</v>
      </c>
      <c r="K133" s="830">
        <f t="shared" si="49"/>
        <v>0</v>
      </c>
      <c r="L133" s="831" t="str">
        <f t="shared" si="54"/>
        <v/>
      </c>
      <c r="M133" s="832">
        <f t="shared" si="50"/>
        <v>0</v>
      </c>
      <c r="N133" s="830">
        <f t="shared" si="51"/>
        <v>0</v>
      </c>
      <c r="O133" s="846" t="str">
        <f t="shared" si="55"/>
        <v/>
      </c>
      <c r="P133" s="736"/>
      <c r="S133" s="3"/>
      <c r="T133" s="3"/>
      <c r="U133" s="3"/>
      <c r="V133" s="3"/>
      <c r="W133" s="3"/>
      <c r="Y133" s="721"/>
      <c r="Z133" s="721"/>
      <c r="AA133" s="721"/>
      <c r="AD133" s="720"/>
      <c r="AE133" s="720"/>
      <c r="AF133" s="720"/>
      <c r="AG133" s="720"/>
      <c r="AH133" s="720"/>
    </row>
    <row r="134" spans="2:34" ht="20.100000000000001" customHeight="1">
      <c r="B134" s="293">
        <f t="shared" si="52"/>
        <v>99</v>
      </c>
      <c r="C134" s="825" t="str">
        <f t="array" ref="C134">IFERROR(INDEX(종목명,MATCH(0,COUNTIF($C$35:C133,종목명),0)),"")</f>
        <v/>
      </c>
      <c r="D134" s="833"/>
      <c r="E134" s="827">
        <f t="shared" si="44"/>
        <v>0</v>
      </c>
      <c r="F134" s="827">
        <f t="shared" si="45"/>
        <v>0</v>
      </c>
      <c r="G134" s="818" t="str">
        <f t="shared" si="53"/>
        <v/>
      </c>
      <c r="H134" s="828">
        <f t="shared" si="46"/>
        <v>0</v>
      </c>
      <c r="I134" s="829">
        <f t="shared" si="47"/>
        <v>0</v>
      </c>
      <c r="J134" s="829">
        <f t="shared" si="48"/>
        <v>0</v>
      </c>
      <c r="K134" s="830">
        <f t="shared" si="49"/>
        <v>0</v>
      </c>
      <c r="L134" s="831" t="str">
        <f t="shared" si="54"/>
        <v/>
      </c>
      <c r="M134" s="832">
        <f t="shared" si="50"/>
        <v>0</v>
      </c>
      <c r="N134" s="830">
        <f t="shared" si="51"/>
        <v>0</v>
      </c>
      <c r="O134" s="846" t="str">
        <f t="shared" si="55"/>
        <v/>
      </c>
      <c r="P134" s="736"/>
      <c r="S134" s="3"/>
      <c r="T134" s="3"/>
      <c r="U134" s="3"/>
      <c r="V134" s="3"/>
      <c r="W134" s="3"/>
      <c r="Y134" s="721"/>
      <c r="Z134" s="721"/>
      <c r="AA134" s="721"/>
      <c r="AD134" s="720"/>
      <c r="AE134" s="720"/>
      <c r="AF134" s="720"/>
      <c r="AG134" s="720"/>
      <c r="AH134" s="720"/>
    </row>
    <row r="135" spans="2:34" ht="20.100000000000001" customHeight="1">
      <c r="B135" s="293">
        <f t="shared" si="52"/>
        <v>100</v>
      </c>
      <c r="C135" s="825" t="str">
        <f t="array" ref="C135">IFERROR(INDEX(종목명,MATCH(0,COUNTIF($C$35:C134,종목명),0)),"")</f>
        <v/>
      </c>
      <c r="D135" s="833"/>
      <c r="E135" s="827">
        <f t="shared" si="44"/>
        <v>0</v>
      </c>
      <c r="F135" s="827">
        <f t="shared" si="45"/>
        <v>0</v>
      </c>
      <c r="G135" s="818" t="str">
        <f t="shared" si="53"/>
        <v/>
      </c>
      <c r="H135" s="828">
        <f t="shared" si="46"/>
        <v>0</v>
      </c>
      <c r="I135" s="829">
        <f t="shared" si="47"/>
        <v>0</v>
      </c>
      <c r="J135" s="829">
        <f t="shared" si="48"/>
        <v>0</v>
      </c>
      <c r="K135" s="830">
        <f t="shared" si="49"/>
        <v>0</v>
      </c>
      <c r="L135" s="831" t="str">
        <f t="shared" si="54"/>
        <v/>
      </c>
      <c r="M135" s="832">
        <f t="shared" si="50"/>
        <v>0</v>
      </c>
      <c r="N135" s="830">
        <f t="shared" si="51"/>
        <v>0</v>
      </c>
      <c r="O135" s="846" t="str">
        <f t="shared" si="55"/>
        <v/>
      </c>
      <c r="P135" s="736"/>
      <c r="S135" s="3"/>
      <c r="T135" s="3"/>
      <c r="U135" s="3"/>
      <c r="V135" s="3"/>
      <c r="W135" s="3"/>
      <c r="Y135" s="721"/>
      <c r="Z135" s="721"/>
      <c r="AA135" s="721"/>
      <c r="AD135" s="720"/>
      <c r="AE135" s="720"/>
      <c r="AF135" s="720"/>
      <c r="AG135" s="720"/>
      <c r="AH135" s="720"/>
    </row>
    <row r="136" spans="2:34" ht="20.100000000000001" customHeight="1">
      <c r="G136" s="49"/>
    </row>
    <row r="137" spans="2:34" ht="20.100000000000001" customHeight="1">
      <c r="G137" s="49"/>
    </row>
    <row r="138" spans="2:34" ht="20.100000000000001" customHeight="1">
      <c r="G138" s="49"/>
    </row>
    <row r="139" spans="2:34" ht="20.100000000000001" customHeight="1">
      <c r="G139" s="49"/>
    </row>
    <row r="140" spans="2:34" ht="20.100000000000001" customHeight="1">
      <c r="G140" s="49"/>
    </row>
    <row r="141" spans="2:34" ht="20.100000000000001" customHeight="1">
      <c r="G141" s="49"/>
    </row>
    <row r="142" spans="2:34" ht="20.100000000000001" customHeight="1">
      <c r="G142" s="49"/>
    </row>
    <row r="143" spans="2:34" ht="20.100000000000001" customHeight="1">
      <c r="G143" s="49"/>
    </row>
    <row r="144" spans="2:34" ht="20.100000000000001" customHeight="1">
      <c r="G144" s="49"/>
    </row>
    <row r="145" spans="7:7" ht="20.100000000000001" customHeight="1">
      <c r="G145" s="49"/>
    </row>
    <row r="146" spans="7:7" ht="20.100000000000001" customHeight="1">
      <c r="G146" s="49"/>
    </row>
    <row r="147" spans="7:7" ht="20.100000000000001" customHeight="1">
      <c r="G147" s="49"/>
    </row>
    <row r="148" spans="7:7" ht="20.100000000000001" customHeight="1">
      <c r="G148" s="49"/>
    </row>
    <row r="149" spans="7:7" ht="20.100000000000001" customHeight="1">
      <c r="G149" s="49"/>
    </row>
    <row r="150" spans="7:7" ht="20.100000000000001" customHeight="1">
      <c r="G150" s="49"/>
    </row>
    <row r="151" spans="7:7" ht="20.100000000000001" customHeight="1">
      <c r="G151" s="49"/>
    </row>
    <row r="152" spans="7:7" ht="20.100000000000001" customHeight="1">
      <c r="G152" s="49"/>
    </row>
    <row r="153" spans="7:7" ht="20.100000000000001" customHeight="1">
      <c r="G153" s="49"/>
    </row>
    <row r="154" spans="7:7" ht="20.100000000000001" customHeight="1">
      <c r="G154" s="49"/>
    </row>
    <row r="155" spans="7:7" ht="20.100000000000001" customHeight="1">
      <c r="G155" s="49"/>
    </row>
    <row r="156" spans="7:7" ht="20.100000000000001" customHeight="1">
      <c r="G156" s="49"/>
    </row>
    <row r="157" spans="7:7" ht="20.100000000000001" customHeight="1">
      <c r="G157" s="49"/>
    </row>
    <row r="158" spans="7:7" ht="20.100000000000001" customHeight="1">
      <c r="G158" s="49"/>
    </row>
    <row r="159" spans="7:7" ht="20.100000000000001" customHeight="1">
      <c r="G159" s="49"/>
    </row>
    <row r="160" spans="7:7" ht="20.100000000000001" customHeight="1">
      <c r="G160" s="49"/>
    </row>
    <row r="161" spans="7:7" ht="20.100000000000001" customHeight="1">
      <c r="G161" s="49"/>
    </row>
    <row r="162" spans="7:7" ht="20.100000000000001" customHeight="1">
      <c r="G162" s="49"/>
    </row>
    <row r="163" spans="7:7" ht="20.100000000000001" customHeight="1">
      <c r="G163" s="49"/>
    </row>
    <row r="164" spans="7:7" ht="20.100000000000001" customHeight="1">
      <c r="G164" s="49"/>
    </row>
    <row r="165" spans="7:7" ht="20.100000000000001" customHeight="1">
      <c r="G165" s="49"/>
    </row>
    <row r="166" spans="7:7" ht="20.100000000000001" customHeight="1">
      <c r="G166" s="49"/>
    </row>
    <row r="167" spans="7:7" ht="20.100000000000001" customHeight="1">
      <c r="G167" s="49"/>
    </row>
    <row r="168" spans="7:7" ht="20.100000000000001" customHeight="1">
      <c r="G168" s="49"/>
    </row>
    <row r="169" spans="7:7" ht="20.100000000000001" customHeight="1">
      <c r="G169" s="49"/>
    </row>
    <row r="170" spans="7:7" ht="20.100000000000001" customHeight="1">
      <c r="G170" s="49"/>
    </row>
    <row r="171" spans="7:7" ht="20.100000000000001" customHeight="1">
      <c r="G171" s="49"/>
    </row>
    <row r="172" spans="7:7" ht="20.100000000000001" customHeight="1">
      <c r="G172" s="49"/>
    </row>
    <row r="173" spans="7:7" ht="20.100000000000001" customHeight="1">
      <c r="G173" s="49"/>
    </row>
    <row r="174" spans="7:7" ht="20.100000000000001" customHeight="1">
      <c r="G174" s="49"/>
    </row>
    <row r="175" spans="7:7" ht="20.100000000000001" customHeight="1">
      <c r="G175" s="49"/>
    </row>
    <row r="176" spans="7:7" ht="20.100000000000001" customHeight="1">
      <c r="G176" s="49"/>
    </row>
    <row r="177" spans="7:7" ht="20.100000000000001" customHeight="1">
      <c r="G177" s="49"/>
    </row>
    <row r="178" spans="7:7" ht="20.100000000000001" customHeight="1">
      <c r="G178" s="49"/>
    </row>
    <row r="179" spans="7:7" ht="20.100000000000001" customHeight="1">
      <c r="G179" s="49"/>
    </row>
    <row r="180" spans="7:7" ht="20.100000000000001" customHeight="1">
      <c r="G180" s="49"/>
    </row>
    <row r="181" spans="7:7" ht="20.100000000000001" customHeight="1">
      <c r="G181" s="49"/>
    </row>
    <row r="182" spans="7:7" ht="20.100000000000001" customHeight="1">
      <c r="G182" s="49"/>
    </row>
    <row r="183" spans="7:7" ht="20.100000000000001" customHeight="1">
      <c r="G183" s="49"/>
    </row>
    <row r="184" spans="7:7" ht="20.100000000000001" customHeight="1">
      <c r="G184" s="49"/>
    </row>
    <row r="185" spans="7:7" ht="20.100000000000001" customHeight="1">
      <c r="G185" s="49"/>
    </row>
    <row r="186" spans="7:7" ht="20.100000000000001" customHeight="1">
      <c r="G186" s="49"/>
    </row>
    <row r="187" spans="7:7" ht="20.100000000000001" customHeight="1">
      <c r="G187" s="49"/>
    </row>
    <row r="188" spans="7:7" ht="20.100000000000001" customHeight="1">
      <c r="G188" s="49"/>
    </row>
    <row r="189" spans="7:7" ht="20.100000000000001" customHeight="1">
      <c r="G189" s="49"/>
    </row>
    <row r="190" spans="7:7" ht="20.100000000000001" customHeight="1">
      <c r="G190" s="49"/>
    </row>
    <row r="191" spans="7:7" ht="20.100000000000001" customHeight="1">
      <c r="G191" s="49"/>
    </row>
    <row r="192" spans="7:7" ht="20.100000000000001" customHeight="1">
      <c r="G192" s="49"/>
    </row>
    <row r="193" spans="7:7" ht="20.100000000000001" customHeight="1">
      <c r="G193" s="49"/>
    </row>
    <row r="194" spans="7:7" ht="20.100000000000001" customHeight="1">
      <c r="G194" s="49"/>
    </row>
    <row r="195" spans="7:7" ht="20.100000000000001" customHeight="1">
      <c r="G195" s="49"/>
    </row>
    <row r="196" spans="7:7" ht="20.100000000000001" customHeight="1">
      <c r="G196" s="49"/>
    </row>
    <row r="197" spans="7:7" ht="20.100000000000001" customHeight="1">
      <c r="G197" s="49"/>
    </row>
    <row r="198" spans="7:7" ht="20.100000000000001" customHeight="1">
      <c r="G198" s="49"/>
    </row>
    <row r="199" spans="7:7" ht="20.100000000000001" customHeight="1">
      <c r="G199" s="49"/>
    </row>
    <row r="200" spans="7:7" ht="20.100000000000001" customHeight="1">
      <c r="G200" s="49"/>
    </row>
    <row r="201" spans="7:7" ht="20.100000000000001" customHeight="1">
      <c r="G201" s="49"/>
    </row>
    <row r="202" spans="7:7" ht="20.100000000000001" customHeight="1">
      <c r="G202" s="49"/>
    </row>
    <row r="203" spans="7:7" ht="20.100000000000001" customHeight="1">
      <c r="G203" s="49"/>
    </row>
    <row r="204" spans="7:7" ht="20.100000000000001" customHeight="1">
      <c r="G204" s="49"/>
    </row>
    <row r="205" spans="7:7" ht="20.100000000000001" customHeight="1">
      <c r="G205" s="49"/>
    </row>
    <row r="206" spans="7:7" ht="20.100000000000001" customHeight="1">
      <c r="G206" s="49"/>
    </row>
    <row r="207" spans="7:7" ht="20.100000000000001" customHeight="1">
      <c r="G207" s="49"/>
    </row>
    <row r="208" spans="7:7" ht="20.100000000000001" customHeight="1">
      <c r="G208" s="49"/>
    </row>
    <row r="209" spans="7:7" ht="20.100000000000001" customHeight="1">
      <c r="G209" s="49"/>
    </row>
    <row r="210" spans="7:7" ht="20.100000000000001" customHeight="1">
      <c r="G210" s="49"/>
    </row>
    <row r="211" spans="7:7" ht="20.100000000000001" customHeight="1">
      <c r="G211" s="49"/>
    </row>
    <row r="212" spans="7:7" ht="20.100000000000001" customHeight="1">
      <c r="G212" s="49"/>
    </row>
    <row r="213" spans="7:7" ht="20.100000000000001" customHeight="1">
      <c r="G213" s="49"/>
    </row>
    <row r="214" spans="7:7" ht="20.100000000000001" customHeight="1">
      <c r="G214" s="49"/>
    </row>
    <row r="215" spans="7:7" ht="20.100000000000001" customHeight="1">
      <c r="G215" s="49"/>
    </row>
    <row r="216" spans="7:7" ht="20.100000000000001" customHeight="1">
      <c r="G216" s="49"/>
    </row>
    <row r="217" spans="7:7" ht="20.100000000000001" customHeight="1">
      <c r="G217" s="49"/>
    </row>
    <row r="218" spans="7:7" ht="20.100000000000001" customHeight="1">
      <c r="G218" s="49"/>
    </row>
    <row r="219" spans="7:7" ht="20.100000000000001" customHeight="1">
      <c r="G219" s="49"/>
    </row>
    <row r="220" spans="7:7" ht="20.100000000000001" customHeight="1">
      <c r="G220" s="49"/>
    </row>
    <row r="221" spans="7:7" ht="20.100000000000001" customHeight="1">
      <c r="G221" s="49"/>
    </row>
    <row r="222" spans="7:7" ht="20.100000000000001" customHeight="1">
      <c r="G222" s="49"/>
    </row>
    <row r="223" spans="7:7" ht="20.100000000000001" customHeight="1">
      <c r="G223" s="49"/>
    </row>
    <row r="224" spans="7:7" ht="20.100000000000001" customHeight="1">
      <c r="G224" s="49"/>
    </row>
    <row r="225" spans="7:7" ht="20.100000000000001" customHeight="1">
      <c r="G225" s="49"/>
    </row>
    <row r="226" spans="7:7" ht="20.100000000000001" customHeight="1">
      <c r="G226" s="49"/>
    </row>
    <row r="227" spans="7:7" ht="20.100000000000001" customHeight="1">
      <c r="G227" s="49"/>
    </row>
    <row r="228" spans="7:7" ht="20.100000000000001" customHeight="1">
      <c r="G228" s="49"/>
    </row>
    <row r="229" spans="7:7" ht="20.100000000000001" customHeight="1">
      <c r="G229" s="49"/>
    </row>
    <row r="230" spans="7:7" ht="20.100000000000001" customHeight="1">
      <c r="G230" s="49"/>
    </row>
    <row r="231" spans="7:7" ht="20.100000000000001" customHeight="1">
      <c r="G231" s="49"/>
    </row>
    <row r="232" spans="7:7" ht="20.100000000000001" customHeight="1">
      <c r="G232" s="49"/>
    </row>
    <row r="233" spans="7:7" ht="20.100000000000001" customHeight="1">
      <c r="G233" s="49"/>
    </row>
    <row r="234" spans="7:7" ht="20.100000000000001" customHeight="1">
      <c r="G234" s="49"/>
    </row>
    <row r="235" spans="7:7" ht="20.100000000000001" customHeight="1">
      <c r="G235" s="49"/>
    </row>
    <row r="236" spans="7:7" ht="20.100000000000001" customHeight="1">
      <c r="G236" s="49"/>
    </row>
    <row r="237" spans="7:7" ht="20.100000000000001" customHeight="1">
      <c r="G237" s="49"/>
    </row>
    <row r="238" spans="7:7" ht="20.100000000000001" customHeight="1">
      <c r="G238" s="49"/>
    </row>
    <row r="239" spans="7:7" ht="20.100000000000001" customHeight="1">
      <c r="G239" s="49"/>
    </row>
    <row r="240" spans="7:7" ht="20.100000000000001" customHeight="1">
      <c r="G240" s="49"/>
    </row>
    <row r="241" spans="7:7" ht="20.100000000000001" customHeight="1">
      <c r="G241" s="49"/>
    </row>
    <row r="242" spans="7:7" ht="20.100000000000001" customHeight="1">
      <c r="G242" s="49"/>
    </row>
    <row r="243" spans="7:7" ht="20.100000000000001" customHeight="1">
      <c r="G243" s="49"/>
    </row>
    <row r="244" spans="7:7" ht="20.100000000000001" customHeight="1">
      <c r="G244" s="49"/>
    </row>
    <row r="245" spans="7:7" ht="20.100000000000001" customHeight="1">
      <c r="G245" s="49"/>
    </row>
    <row r="246" spans="7:7" ht="20.100000000000001" customHeight="1">
      <c r="G246" s="49"/>
    </row>
    <row r="247" spans="7:7" ht="20.100000000000001" customHeight="1">
      <c r="G247" s="49"/>
    </row>
    <row r="248" spans="7:7" ht="20.100000000000001" customHeight="1">
      <c r="G248" s="49"/>
    </row>
    <row r="249" spans="7:7" ht="20.100000000000001" customHeight="1">
      <c r="G249" s="49"/>
    </row>
    <row r="250" spans="7:7" ht="20.100000000000001" customHeight="1">
      <c r="G250" s="49"/>
    </row>
    <row r="251" spans="7:7" ht="20.100000000000001" customHeight="1">
      <c r="G251" s="49"/>
    </row>
    <row r="252" spans="7:7" ht="20.100000000000001" customHeight="1">
      <c r="G252" s="49"/>
    </row>
    <row r="253" spans="7:7" ht="20.100000000000001" customHeight="1">
      <c r="G253" s="49"/>
    </row>
    <row r="254" spans="7:7" ht="20.100000000000001" customHeight="1">
      <c r="G254" s="49"/>
    </row>
    <row r="255" spans="7:7" ht="20.100000000000001" customHeight="1">
      <c r="G255" s="49"/>
    </row>
    <row r="256" spans="7:7" ht="20.100000000000001" customHeight="1">
      <c r="G256" s="49"/>
    </row>
    <row r="257" spans="7:7" ht="20.100000000000001" customHeight="1">
      <c r="G257" s="49"/>
    </row>
    <row r="258" spans="7:7" ht="20.100000000000001" customHeight="1">
      <c r="G258" s="49"/>
    </row>
    <row r="259" spans="7:7" ht="20.100000000000001" customHeight="1">
      <c r="G259" s="49"/>
    </row>
    <row r="260" spans="7:7" ht="20.100000000000001" customHeight="1">
      <c r="G260" s="49"/>
    </row>
    <row r="261" spans="7:7" ht="20.100000000000001" customHeight="1">
      <c r="G261" s="49"/>
    </row>
    <row r="262" spans="7:7" ht="20.100000000000001" customHeight="1">
      <c r="G262" s="49"/>
    </row>
    <row r="263" spans="7:7" ht="20.100000000000001" customHeight="1">
      <c r="G263" s="49"/>
    </row>
    <row r="264" spans="7:7" ht="20.100000000000001" customHeight="1">
      <c r="G264" s="49"/>
    </row>
    <row r="265" spans="7:7" ht="20.100000000000001" customHeight="1">
      <c r="G265" s="49"/>
    </row>
    <row r="266" spans="7:7" ht="20.100000000000001" customHeight="1">
      <c r="G266" s="49"/>
    </row>
    <row r="267" spans="7:7" ht="20.100000000000001" customHeight="1">
      <c r="G267" s="49"/>
    </row>
    <row r="268" spans="7:7" ht="20.100000000000001" customHeight="1">
      <c r="G268" s="49"/>
    </row>
    <row r="269" spans="7:7" ht="20.100000000000001" customHeight="1">
      <c r="G269" s="49"/>
    </row>
    <row r="270" spans="7:7" ht="20.100000000000001" customHeight="1">
      <c r="G270" s="49"/>
    </row>
    <row r="271" spans="7:7" ht="20.100000000000001" customHeight="1">
      <c r="G271" s="49"/>
    </row>
    <row r="272" spans="7:7" ht="20.100000000000001" customHeight="1">
      <c r="G272" s="49"/>
    </row>
    <row r="273" spans="7:7" ht="20.100000000000001" customHeight="1">
      <c r="G273" s="49"/>
    </row>
    <row r="274" spans="7:7" ht="20.100000000000001" customHeight="1">
      <c r="G274" s="49"/>
    </row>
    <row r="275" spans="7:7" ht="20.100000000000001" customHeight="1">
      <c r="G275" s="49"/>
    </row>
    <row r="276" spans="7:7" ht="20.100000000000001" customHeight="1">
      <c r="G276" s="49"/>
    </row>
    <row r="277" spans="7:7" ht="20.100000000000001" customHeight="1">
      <c r="G277" s="49"/>
    </row>
    <row r="278" spans="7:7" ht="20.100000000000001" customHeight="1">
      <c r="G278" s="49"/>
    </row>
    <row r="279" spans="7:7" ht="20.100000000000001" customHeight="1">
      <c r="G279" s="49"/>
    </row>
    <row r="280" spans="7:7" ht="20.100000000000001" customHeight="1">
      <c r="G280" s="49"/>
    </row>
    <row r="281" spans="7:7" ht="20.100000000000001" customHeight="1">
      <c r="G281" s="49"/>
    </row>
    <row r="282" spans="7:7" ht="20.100000000000001" customHeight="1">
      <c r="G282" s="49"/>
    </row>
    <row r="283" spans="7:7" ht="20.100000000000001" customHeight="1">
      <c r="G283" s="49"/>
    </row>
    <row r="284" spans="7:7" ht="20.100000000000001" customHeight="1">
      <c r="G284" s="49"/>
    </row>
    <row r="285" spans="7:7" ht="20.100000000000001" customHeight="1">
      <c r="G285" s="49"/>
    </row>
    <row r="286" spans="7:7" ht="20.100000000000001" customHeight="1">
      <c r="G286" s="49"/>
    </row>
    <row r="287" spans="7:7" ht="20.100000000000001" customHeight="1">
      <c r="G287" s="49"/>
    </row>
    <row r="288" spans="7:7" ht="20.100000000000001" customHeight="1">
      <c r="G288" s="49"/>
    </row>
    <row r="289" spans="7:7" ht="20.100000000000001" customHeight="1">
      <c r="G289" s="49"/>
    </row>
    <row r="290" spans="7:7" ht="20.100000000000001" customHeight="1">
      <c r="G290" s="49"/>
    </row>
    <row r="291" spans="7:7" ht="20.100000000000001" customHeight="1">
      <c r="G291" s="49"/>
    </row>
    <row r="292" spans="7:7" ht="20.100000000000001" customHeight="1">
      <c r="G292" s="49"/>
    </row>
  </sheetData>
  <phoneticPr fontId="3" type="noConversion"/>
  <conditionalFormatting sqref="C36:C499">
    <cfRule type="expression" dxfId="6" priority="7">
      <formula>$C36=0</formula>
    </cfRule>
  </conditionalFormatting>
  <conditionalFormatting sqref="G11:G22 C11:D23 K27:L32 N27:O32 K36:L499 N36:O499">
    <cfRule type="cellIs" dxfId="5" priority="2" operator="lessThan">
      <formula>0</formula>
    </cfRule>
    <cfRule type="cellIs" dxfId="4" priority="4" operator="greaterThan">
      <formula>0</formula>
    </cfRule>
  </conditionalFormatting>
  <conditionalFormatting sqref="G27:G31">
    <cfRule type="dataBar" priority="5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{DDD4ACC9-4F3B-4D07-AB88-4BB152DF40C9}</x14:id>
        </ext>
      </extLst>
    </cfRule>
  </conditionalFormatting>
  <conditionalFormatting sqref="G36:G135">
    <cfRule type="dataBar" priority="1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{8396327E-B225-487F-9501-D7B44CA27106}</x14:id>
        </ext>
      </extLst>
    </cfRule>
  </conditionalFormatting>
  <pageMargins left="0.7" right="0.7" top="0.75" bottom="0.75" header="0.3" footer="0.3"/>
  <pageSetup paperSize="9" scale="34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D4ACC9-4F3B-4D07-AB88-4BB152DF40C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G27:G31</xm:sqref>
        </x14:conditionalFormatting>
        <x14:conditionalFormatting xmlns:xm="http://schemas.microsoft.com/office/excel/2006/main">
          <x14:cfRule type="dataBar" id="{8396327E-B225-487F-9501-D7B44CA27106}">
            <x14:dataBar minLength="0" maxLength="100" border="1">
              <x14:cfvo type="autoMin"/>
              <x14:cfvo type="autoMax"/>
              <x14:borderColor rgb="FFFFC000"/>
              <x14:negativeFillColor rgb="FFFF0000"/>
              <x14:axisColor rgb="FF000000"/>
            </x14:dataBar>
          </x14:cfRule>
          <xm:sqref>G36:G135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78D9-898F-4423-B0E7-0972603AA236}">
  <sheetPr codeName="Sheet9">
    <tabColor rgb="FFC00000"/>
    <pageSetUpPr autoPageBreaks="0"/>
  </sheetPr>
  <dimension ref="A1:AA3526"/>
  <sheetViews>
    <sheetView showGridLines="0" zoomScaleNormal="100" zoomScaleSheetLayoutView="100" workbookViewId="0">
      <selection activeCell="AB19" sqref="AB19"/>
    </sheetView>
  </sheetViews>
  <sheetFormatPr defaultRowHeight="15"/>
  <cols>
    <col min="1" max="2" width="4.7109375" customWidth="1"/>
    <col min="3" max="3" width="8.42578125" customWidth="1"/>
    <col min="4" max="4" width="8.42578125" style="704" customWidth="1"/>
    <col min="5" max="5" width="12.7109375" style="27" customWidth="1"/>
    <col min="6" max="6" width="8.42578125" style="27" customWidth="1"/>
    <col min="7" max="7" width="8.42578125" customWidth="1"/>
    <col min="8" max="8" width="8.42578125" style="27" customWidth="1"/>
    <col min="9" max="9" width="8.42578125" style="686" customWidth="1"/>
    <col min="10" max="10" width="9.28515625" style="685" customWidth="1"/>
    <col min="11" max="11" width="6.140625" style="249" hidden="1" customWidth="1"/>
    <col min="12" max="12" width="9.5703125" hidden="1" customWidth="1"/>
    <col min="13" max="13" width="8.42578125" hidden="1" customWidth="1"/>
    <col min="15" max="15" width="8.42578125" style="27" customWidth="1"/>
    <col min="16" max="17" width="8.42578125" customWidth="1"/>
    <col min="18" max="18" width="8.42578125" style="685" customWidth="1"/>
    <col min="19" max="22" width="8.42578125" customWidth="1"/>
    <col min="23" max="23" width="8.42578125" style="685" customWidth="1"/>
    <col min="24" max="25" width="8.42578125" customWidth="1"/>
    <col min="26" max="26" width="25.7109375" customWidth="1"/>
    <col min="27" max="27" width="4.7109375" style="685" customWidth="1"/>
  </cols>
  <sheetData>
    <row r="1" spans="1:27" ht="40.5" customHeight="1">
      <c r="A1" s="693"/>
      <c r="B1" s="93" t="s">
        <v>460</v>
      </c>
      <c r="C1" s="698"/>
      <c r="D1" s="703"/>
      <c r="E1" s="697"/>
      <c r="F1" s="697"/>
      <c r="G1" s="696"/>
      <c r="H1" s="695"/>
      <c r="I1" s="695"/>
      <c r="J1" s="694"/>
      <c r="K1" s="694"/>
      <c r="L1" s="697"/>
      <c r="M1" s="697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9"/>
      <c r="AA1" s="693"/>
    </row>
    <row r="2" spans="1:27" ht="20.100000000000001" customHeight="1">
      <c r="A2" s="3"/>
      <c r="B2" s="3"/>
      <c r="C2" s="3"/>
      <c r="D2" s="705"/>
      <c r="E2" s="49"/>
      <c r="F2" s="49"/>
      <c r="G2" s="687"/>
      <c r="H2" s="250"/>
      <c r="I2" s="250"/>
      <c r="J2" s="250"/>
      <c r="K2" s="250"/>
      <c r="L2" s="49"/>
      <c r="M2" s="49"/>
      <c r="N2" s="250"/>
      <c r="O2" s="250"/>
      <c r="P2" s="250"/>
      <c r="Q2" s="250"/>
      <c r="R2" s="250"/>
      <c r="S2" s="250"/>
      <c r="T2" s="250"/>
      <c r="U2" s="50"/>
      <c r="V2" s="50"/>
      <c r="W2" s="50"/>
      <c r="X2" s="50"/>
      <c r="Y2" s="50"/>
      <c r="Z2" s="279"/>
      <c r="AA2" s="3"/>
    </row>
    <row r="3" spans="1:27" ht="30" customHeight="1" thickBot="1">
      <c r="A3" s="3"/>
      <c r="B3" s="748" t="s">
        <v>461</v>
      </c>
      <c r="C3" s="749" t="s">
        <v>464</v>
      </c>
      <c r="D3" s="750" t="s">
        <v>455</v>
      </c>
      <c r="E3" s="749" t="s">
        <v>454</v>
      </c>
      <c r="F3" s="748" t="s">
        <v>9</v>
      </c>
      <c r="G3" s="751" t="s">
        <v>465</v>
      </c>
      <c r="H3" s="266" t="s">
        <v>466</v>
      </c>
      <c r="I3" s="837" t="s">
        <v>4668</v>
      </c>
      <c r="J3" s="752" t="s">
        <v>467</v>
      </c>
      <c r="K3" s="755" t="s">
        <v>259</v>
      </c>
      <c r="L3" s="748" t="s">
        <v>488</v>
      </c>
      <c r="M3" s="748" t="s">
        <v>489</v>
      </c>
      <c r="N3" s="753" t="s">
        <v>4667</v>
      </c>
      <c r="O3" s="754" t="s">
        <v>451</v>
      </c>
      <c r="P3" s="752" t="s">
        <v>450</v>
      </c>
      <c r="Q3" s="755" t="s">
        <v>468</v>
      </c>
      <c r="R3" s="755" t="s">
        <v>4660</v>
      </c>
      <c r="S3" s="754" t="s">
        <v>469</v>
      </c>
      <c r="T3" s="754" t="s">
        <v>4669</v>
      </c>
      <c r="U3" s="752" t="s">
        <v>470</v>
      </c>
      <c r="V3" s="756" t="s">
        <v>471</v>
      </c>
      <c r="W3" s="756" t="s">
        <v>472</v>
      </c>
      <c r="X3" s="756" t="s">
        <v>473</v>
      </c>
      <c r="Y3" s="752" t="s">
        <v>474</v>
      </c>
      <c r="Z3" s="757" t="s">
        <v>67</v>
      </c>
      <c r="AA3" s="472"/>
    </row>
    <row r="4" spans="1:27" ht="25.15" customHeight="1">
      <c r="A4" s="706"/>
      <c r="B4" s="41">
        <f t="shared" ref="B4:B67" si="0">ROW(A4)-3</f>
        <v>1</v>
      </c>
      <c r="C4" s="41" t="s">
        <v>4658</v>
      </c>
      <c r="D4" s="702" t="s">
        <v>4693</v>
      </c>
      <c r="E4" s="707" t="s">
        <v>477</v>
      </c>
      <c r="F4" s="742" t="s">
        <v>548</v>
      </c>
      <c r="G4" s="700">
        <v>45299</v>
      </c>
      <c r="H4" s="61">
        <v>60000</v>
      </c>
      <c r="I4" s="61">
        <v>10</v>
      </c>
      <c r="J4" s="775">
        <f t="shared" ref="J4:J67" si="1">H4*I4</f>
        <v>600000</v>
      </c>
      <c r="K4" s="838">
        <f t="shared" ref="K4:K67" si="2">IF(Q4="","",MONTH(Q4))</f>
        <v>1</v>
      </c>
      <c r="L4" s="839" t="str">
        <f t="shared" ref="L4:L67" si="3">IF(E4="","",C4&amp;" "&amp;E4)</f>
        <v>삼성 삼성전자</v>
      </c>
      <c r="M4" s="839" t="str">
        <f>IF(COUNTIF($L$4:L4,L4)=1,L4,"")</f>
        <v>삼성 삼성전자</v>
      </c>
      <c r="N4" s="776">
        <f>IFERROR(IF(Q4="",IF(F4="코스피",INDEX(코스피시세!$C$2:$C$4999,MATCH(E4,코스피시세!$B$2:$B$4999,0)),INDEX(코스닥시세!$C$2:$C$5000,MATCH(E4,코스닥시세!$B$2:$B$5000,0))),0),0)</f>
        <v>0</v>
      </c>
      <c r="O4" s="777">
        <f t="shared" ref="O4:O67" si="4">N4*I4</f>
        <v>0</v>
      </c>
      <c r="P4" s="775" t="str">
        <f t="shared" ref="P4:P67" si="5">IF(Q4="",O4-J4,"")</f>
        <v/>
      </c>
      <c r="Q4" s="708">
        <v>45301</v>
      </c>
      <c r="R4" s="783">
        <f t="shared" ref="R4:R67" si="6">IF(Q4="","",IF(DATEDIF(G4,Q4,"m")&gt;=12,DATEDIF(G4,Q4,"y")&amp;"년 "&amp;DATEDIF(G4,Q4,"ym")&amp;"개월",IF(DATEDIF(G4,Q4,"d")&lt;30,DATEDIF(G4,Q4,"d")+1,(DATEDIF(G4,Q4,"ym")&amp;"개월 "&amp;(DATEDIF(G4,Q4,"d")+1)-DATEDIF(G4,Q4,"m")*30&amp;"일"))))</f>
        <v>3</v>
      </c>
      <c r="S4" s="61">
        <v>61000</v>
      </c>
      <c r="T4" s="61">
        <v>10</v>
      </c>
      <c r="U4" s="785">
        <f t="shared" ref="U4:U67" si="7">S4*T4</f>
        <v>610000</v>
      </c>
      <c r="V4" s="709">
        <v>350</v>
      </c>
      <c r="W4" s="788">
        <f t="shared" ref="W4:W67" si="8">IF(Q4="",0,U4-V4)</f>
        <v>609650</v>
      </c>
      <c r="X4" s="788">
        <f t="shared" ref="X4:X67" si="9">IF(Q4="",0,W4-J4)</f>
        <v>9650</v>
      </c>
      <c r="Y4" s="789">
        <f t="shared" ref="Y4:Y67" si="10">IF(S4="","",ROUND(X4/J4,4))</f>
        <v>1.61E-2</v>
      </c>
      <c r="Z4" s="710"/>
      <c r="AA4" s="711"/>
    </row>
    <row r="5" spans="1:27" ht="25.15" customHeight="1">
      <c r="A5" s="472"/>
      <c r="B5" s="41">
        <f t="shared" si="0"/>
        <v>2</v>
      </c>
      <c r="C5" s="41" t="s">
        <v>476</v>
      </c>
      <c r="D5" s="702" t="s">
        <v>4693</v>
      </c>
      <c r="E5" s="707" t="s">
        <v>477</v>
      </c>
      <c r="F5" s="742" t="s">
        <v>4656</v>
      </c>
      <c r="G5" s="700">
        <v>45301</v>
      </c>
      <c r="H5" s="61">
        <v>59000</v>
      </c>
      <c r="I5" s="61">
        <v>10</v>
      </c>
      <c r="J5" s="775">
        <f t="shared" si="1"/>
        <v>590000</v>
      </c>
      <c r="K5" s="838" t="str">
        <f t="shared" si="2"/>
        <v/>
      </c>
      <c r="L5" s="839" t="str">
        <f t="shared" si="3"/>
        <v>대신 삼성전자</v>
      </c>
      <c r="M5" s="839" t="str">
        <f>IF(COUNTIF($L$4:L5,L5)=1,L5,"")</f>
        <v>대신 삼성전자</v>
      </c>
      <c r="N5" s="776">
        <f>IFERROR(IF(Q5="",IF(F5="코스피",INDEX(코스피시세!$C$2:$C$4999,MATCH(E5,코스피시세!$B$2:$B$4999,0)),INDEX(코스닥시세!$C$2:$C$5000,MATCH(E5,코스닥시세!$B$2:$B$5000,0))),0),0)</f>
        <v>56100</v>
      </c>
      <c r="O5" s="777">
        <f t="shared" si="4"/>
        <v>561000</v>
      </c>
      <c r="P5" s="775">
        <f t="shared" si="5"/>
        <v>-29000</v>
      </c>
      <c r="Q5" s="708"/>
      <c r="R5" s="783" t="str">
        <f t="shared" si="6"/>
        <v/>
      </c>
      <c r="S5" s="61"/>
      <c r="T5" s="61"/>
      <c r="U5" s="785">
        <f t="shared" si="7"/>
        <v>0</v>
      </c>
      <c r="V5" s="709"/>
      <c r="W5" s="788">
        <f t="shared" si="8"/>
        <v>0</v>
      </c>
      <c r="X5" s="788">
        <f t="shared" si="9"/>
        <v>0</v>
      </c>
      <c r="Y5" s="789" t="str">
        <f t="shared" si="10"/>
        <v/>
      </c>
      <c r="Z5" s="710"/>
      <c r="AA5" s="472"/>
    </row>
    <row r="6" spans="1:27" ht="25.15" customHeight="1">
      <c r="A6" s="472"/>
      <c r="B6" s="41">
        <f t="shared" si="0"/>
        <v>3</v>
      </c>
      <c r="C6" s="41" t="s">
        <v>4673</v>
      </c>
      <c r="D6" s="702" t="s">
        <v>4694</v>
      </c>
      <c r="E6" s="707" t="s">
        <v>493</v>
      </c>
      <c r="F6" s="742" t="s">
        <v>4656</v>
      </c>
      <c r="G6" s="700">
        <v>45311</v>
      </c>
      <c r="H6" s="61">
        <v>150000</v>
      </c>
      <c r="I6" s="61">
        <v>20</v>
      </c>
      <c r="J6" s="775">
        <f t="shared" si="1"/>
        <v>3000000</v>
      </c>
      <c r="K6" s="838">
        <f t="shared" si="2"/>
        <v>3</v>
      </c>
      <c r="L6" s="839" t="str">
        <f t="shared" si="3"/>
        <v>미래에셋 SK하이닉스</v>
      </c>
      <c r="M6" s="839" t="str">
        <f>IF(COUNTIF($L$4:L6,L6)=1,L6,"")</f>
        <v>미래에셋 SK하이닉스</v>
      </c>
      <c r="N6" s="776">
        <f>IFERROR(IF(Q6="",IF(F6="코스피",INDEX(코스피시세!$C$2:$C$4999,MATCH(E6,코스피시세!$B$2:$B$4999,0)),INDEX(코스닥시세!$C$2:$C$5000,MATCH(E6,코스닥시세!$B$2:$B$5000,0))),0),0)</f>
        <v>0</v>
      </c>
      <c r="O6" s="777">
        <f t="shared" si="4"/>
        <v>0</v>
      </c>
      <c r="P6" s="775" t="str">
        <f t="shared" si="5"/>
        <v/>
      </c>
      <c r="Q6" s="708">
        <v>45356</v>
      </c>
      <c r="R6" s="783" t="str">
        <f t="shared" si="6"/>
        <v>1개월 16일</v>
      </c>
      <c r="S6" s="61">
        <v>160000</v>
      </c>
      <c r="T6" s="61">
        <v>20</v>
      </c>
      <c r="U6" s="785">
        <f t="shared" si="7"/>
        <v>3200000</v>
      </c>
      <c r="V6" s="709">
        <v>2000</v>
      </c>
      <c r="W6" s="788">
        <f t="shared" si="8"/>
        <v>3198000</v>
      </c>
      <c r="X6" s="788">
        <f t="shared" si="9"/>
        <v>198000</v>
      </c>
      <c r="Y6" s="789">
        <f t="shared" si="10"/>
        <v>6.6000000000000003E-2</v>
      </c>
      <c r="Z6" s="710"/>
      <c r="AA6" s="472"/>
    </row>
    <row r="7" spans="1:27" ht="25.15" customHeight="1">
      <c r="B7" s="41">
        <f t="shared" si="0"/>
        <v>4</v>
      </c>
      <c r="C7" s="41" t="s">
        <v>4673</v>
      </c>
      <c r="D7" s="702" t="s">
        <v>4694</v>
      </c>
      <c r="E7" s="707" t="s">
        <v>493</v>
      </c>
      <c r="F7" s="742" t="s">
        <v>4656</v>
      </c>
      <c r="G7" s="700">
        <v>45311</v>
      </c>
      <c r="H7" s="61">
        <v>150000</v>
      </c>
      <c r="I7" s="61">
        <v>10</v>
      </c>
      <c r="J7" s="775">
        <f t="shared" si="1"/>
        <v>1500000</v>
      </c>
      <c r="K7" s="838" t="str">
        <f t="shared" si="2"/>
        <v/>
      </c>
      <c r="L7" s="839" t="str">
        <f t="shared" si="3"/>
        <v>미래에셋 SK하이닉스</v>
      </c>
      <c r="M7" s="839" t="str">
        <f>IF(COUNTIF($L$4:L7,L7)=1,L7,"")</f>
        <v/>
      </c>
      <c r="N7" s="776">
        <f>IFERROR(IF(Q7="",IF(F7="코스피",INDEX(코스피시세!$C$2:$C$4999,MATCH(E7,코스피시세!$B$2:$B$4999,0)),INDEX(코스닥시세!$C$2:$C$5000,MATCH(E7,코스닥시세!$B$2:$B$5000,0))),0),0)</f>
        <v>175500</v>
      </c>
      <c r="O7" s="777">
        <f t="shared" si="4"/>
        <v>1755000</v>
      </c>
      <c r="P7" s="775">
        <f t="shared" si="5"/>
        <v>255000</v>
      </c>
      <c r="Q7" s="708"/>
      <c r="R7" s="783" t="str">
        <f t="shared" si="6"/>
        <v/>
      </c>
      <c r="S7" s="61"/>
      <c r="T7" s="61"/>
      <c r="U7" s="785">
        <f t="shared" si="7"/>
        <v>0</v>
      </c>
      <c r="V7" s="709"/>
      <c r="W7" s="788">
        <f t="shared" si="8"/>
        <v>0</v>
      </c>
      <c r="X7" s="788">
        <f t="shared" si="9"/>
        <v>0</v>
      </c>
      <c r="Y7" s="789" t="str">
        <f t="shared" si="10"/>
        <v/>
      </c>
      <c r="Z7" s="710"/>
      <c r="AA7"/>
    </row>
    <row r="8" spans="1:27" ht="25.15" customHeight="1">
      <c r="B8" s="41">
        <f t="shared" si="0"/>
        <v>5</v>
      </c>
      <c r="C8" s="41" t="s">
        <v>4671</v>
      </c>
      <c r="D8" s="702" t="s">
        <v>4695</v>
      </c>
      <c r="E8" s="707" t="s">
        <v>4659</v>
      </c>
      <c r="F8" s="742" t="s">
        <v>4657</v>
      </c>
      <c r="G8" s="700">
        <v>45323</v>
      </c>
      <c r="H8" s="61">
        <v>130000</v>
      </c>
      <c r="I8" s="61">
        <v>30</v>
      </c>
      <c r="J8" s="775">
        <f t="shared" si="1"/>
        <v>3900000</v>
      </c>
      <c r="K8" s="838">
        <f t="shared" si="2"/>
        <v>2</v>
      </c>
      <c r="L8" s="839" t="str">
        <f t="shared" si="3"/>
        <v>키움 에코프로비엠</v>
      </c>
      <c r="M8" s="839" t="str">
        <f>IF(COUNTIF($L$4:L8,L8)=1,L8,"")</f>
        <v>키움 에코프로비엠</v>
      </c>
      <c r="N8" s="776">
        <f>IFERROR(IF(Q8="",IF(F8="코스피",INDEX(코스피시세!$C$2:$C$4999,MATCH(E8,코스피시세!$B$2:$B$4999,0)),INDEX(코스닥시세!$C$2:$C$5000,MATCH(E8,코스닥시세!$B$2:$B$5000,0))),0),0)</f>
        <v>0</v>
      </c>
      <c r="O8" s="777">
        <f t="shared" si="4"/>
        <v>0</v>
      </c>
      <c r="P8" s="775" t="str">
        <f t="shared" si="5"/>
        <v/>
      </c>
      <c r="Q8" s="708">
        <v>45337</v>
      </c>
      <c r="R8" s="783">
        <f t="shared" si="6"/>
        <v>15</v>
      </c>
      <c r="S8" s="61">
        <v>135000</v>
      </c>
      <c r="T8" s="61">
        <v>30</v>
      </c>
      <c r="U8" s="785">
        <f t="shared" si="7"/>
        <v>4050000</v>
      </c>
      <c r="V8" s="709">
        <v>4000</v>
      </c>
      <c r="W8" s="788">
        <f t="shared" si="8"/>
        <v>4046000</v>
      </c>
      <c r="X8" s="788">
        <f t="shared" si="9"/>
        <v>146000</v>
      </c>
      <c r="Y8" s="789">
        <f t="shared" si="10"/>
        <v>3.7400000000000003E-2</v>
      </c>
      <c r="Z8" s="710"/>
      <c r="AA8"/>
    </row>
    <row r="9" spans="1:27" ht="25.15" customHeight="1">
      <c r="B9" s="41">
        <f t="shared" si="0"/>
        <v>6</v>
      </c>
      <c r="C9" s="41" t="s">
        <v>4671</v>
      </c>
      <c r="D9" s="702" t="s">
        <v>4696</v>
      </c>
      <c r="E9" s="707" t="s">
        <v>4662</v>
      </c>
      <c r="F9" s="742" t="s">
        <v>4657</v>
      </c>
      <c r="G9" s="700">
        <v>45325</v>
      </c>
      <c r="H9" s="61">
        <v>72000</v>
      </c>
      <c r="I9" s="61">
        <v>50</v>
      </c>
      <c r="J9" s="775">
        <f t="shared" si="1"/>
        <v>3600000</v>
      </c>
      <c r="K9" s="838">
        <f t="shared" si="2"/>
        <v>2</v>
      </c>
      <c r="L9" s="839" t="str">
        <f t="shared" si="3"/>
        <v>키움 에코프로</v>
      </c>
      <c r="M9" s="839" t="str">
        <f>IF(COUNTIF($L$4:L9,L9)=1,L9,"")</f>
        <v>키움 에코프로</v>
      </c>
      <c r="N9" s="776">
        <f>IFERROR(IF(Q9="",IF(F9="코스피",INDEX(코스피시세!$C$2:$C$4999,MATCH(E9,코스피시세!$B$2:$B$4999,0)),INDEX(코스닥시세!$C$2:$C$5000,MATCH(E9,코스닥시세!$B$2:$B$5000,0))),0),0)</f>
        <v>0</v>
      </c>
      <c r="O9" s="777">
        <f t="shared" si="4"/>
        <v>0</v>
      </c>
      <c r="P9" s="775" t="str">
        <f t="shared" si="5"/>
        <v/>
      </c>
      <c r="Q9" s="708">
        <v>45342</v>
      </c>
      <c r="R9" s="783">
        <f t="shared" si="6"/>
        <v>18</v>
      </c>
      <c r="S9" s="61">
        <v>71000</v>
      </c>
      <c r="T9" s="61">
        <v>50</v>
      </c>
      <c r="U9" s="785">
        <f t="shared" si="7"/>
        <v>3550000</v>
      </c>
      <c r="V9" s="709">
        <v>2500</v>
      </c>
      <c r="W9" s="788">
        <f t="shared" si="8"/>
        <v>3547500</v>
      </c>
      <c r="X9" s="788">
        <f t="shared" si="9"/>
        <v>-52500</v>
      </c>
      <c r="Y9" s="789">
        <f t="shared" si="10"/>
        <v>-1.46E-2</v>
      </c>
      <c r="Z9" s="710"/>
      <c r="AA9"/>
    </row>
    <row r="10" spans="1:27" ht="25.15" customHeight="1">
      <c r="B10" s="41">
        <f t="shared" si="0"/>
        <v>7</v>
      </c>
      <c r="C10" s="41" t="s">
        <v>475</v>
      </c>
      <c r="D10" s="702" t="s">
        <v>4697</v>
      </c>
      <c r="E10" s="707" t="s">
        <v>4674</v>
      </c>
      <c r="F10" s="742" t="s">
        <v>548</v>
      </c>
      <c r="G10" s="700">
        <v>45356</v>
      </c>
      <c r="H10" s="61">
        <v>220000</v>
      </c>
      <c r="I10" s="61">
        <v>40</v>
      </c>
      <c r="J10" s="775">
        <f t="shared" si="1"/>
        <v>8800000</v>
      </c>
      <c r="K10" s="838">
        <f t="shared" si="2"/>
        <v>3</v>
      </c>
      <c r="L10" s="839" t="str">
        <f t="shared" si="3"/>
        <v>삼성 현대차</v>
      </c>
      <c r="M10" s="839" t="str">
        <f>IF(COUNTIF($L$4:L10,L10)=1,L10,"")</f>
        <v>삼성 현대차</v>
      </c>
      <c r="N10" s="776">
        <f>IFERROR(IF(Q10="",IF(F10="코스피",INDEX(코스피시세!$C$2:$C$4999,MATCH(E10,코스피시세!$B$2:$B$4999,0)),INDEX(코스닥시세!$C$2:$C$5000,MATCH(E10,코스닥시세!$B$2:$B$5000,0))),0),0)</f>
        <v>0</v>
      </c>
      <c r="O10" s="777">
        <f t="shared" si="4"/>
        <v>0</v>
      </c>
      <c r="P10" s="775" t="str">
        <f t="shared" si="5"/>
        <v/>
      </c>
      <c r="Q10" s="708">
        <v>45366</v>
      </c>
      <c r="R10" s="783">
        <f t="shared" si="6"/>
        <v>11</v>
      </c>
      <c r="S10" s="61">
        <v>210000</v>
      </c>
      <c r="T10" s="61">
        <v>40</v>
      </c>
      <c r="U10" s="785">
        <f t="shared" si="7"/>
        <v>8400000</v>
      </c>
      <c r="V10" s="709">
        <v>7000</v>
      </c>
      <c r="W10" s="788">
        <f t="shared" si="8"/>
        <v>8393000</v>
      </c>
      <c r="X10" s="788">
        <f t="shared" si="9"/>
        <v>-407000</v>
      </c>
      <c r="Y10" s="789">
        <f t="shared" si="10"/>
        <v>-4.6300000000000001E-2</v>
      </c>
      <c r="Z10" s="710"/>
      <c r="AA10"/>
    </row>
    <row r="11" spans="1:27" ht="25.15" customHeight="1">
      <c r="B11" s="41">
        <f t="shared" si="0"/>
        <v>8</v>
      </c>
      <c r="C11" s="41" t="s">
        <v>475</v>
      </c>
      <c r="D11" s="702" t="s">
        <v>4698</v>
      </c>
      <c r="E11" s="707" t="s">
        <v>4675</v>
      </c>
      <c r="F11" s="742" t="s">
        <v>548</v>
      </c>
      <c r="G11" s="700">
        <v>45387</v>
      </c>
      <c r="H11" s="61">
        <v>19000</v>
      </c>
      <c r="I11" s="61">
        <v>100</v>
      </c>
      <c r="J11" s="775">
        <f t="shared" si="1"/>
        <v>1900000</v>
      </c>
      <c r="K11" s="838" t="str">
        <f t="shared" si="2"/>
        <v/>
      </c>
      <c r="L11" s="839" t="str">
        <f t="shared" si="3"/>
        <v>삼성 TIGER 미국S&amp;P500</v>
      </c>
      <c r="M11" s="839" t="str">
        <f>IF(COUNTIF($L$4:L11,L11)=1,L11,"")</f>
        <v>삼성 TIGER 미국S&amp;P500</v>
      </c>
      <c r="N11" s="776">
        <f>IFERROR(IF(Q11="",IF(F11="코스피",INDEX(코스피시세!$C$2:$C$4999,MATCH(E11,코스피시세!$B$2:$B$4999,0)),INDEX(코스닥시세!$C$2:$C$5000,MATCH(E11,코스닥시세!$B$2:$B$5000,0))),0),0)</f>
        <v>21625</v>
      </c>
      <c r="O11" s="777">
        <f t="shared" si="4"/>
        <v>2162500</v>
      </c>
      <c r="P11" s="775">
        <f t="shared" si="5"/>
        <v>262500</v>
      </c>
      <c r="Q11" s="708"/>
      <c r="R11" s="783" t="str">
        <f t="shared" si="6"/>
        <v/>
      </c>
      <c r="S11" s="61"/>
      <c r="T11" s="61"/>
      <c r="U11" s="785">
        <f t="shared" si="7"/>
        <v>0</v>
      </c>
      <c r="V11" s="709"/>
      <c r="W11" s="788">
        <f t="shared" si="8"/>
        <v>0</v>
      </c>
      <c r="X11" s="788">
        <f t="shared" si="9"/>
        <v>0</v>
      </c>
      <c r="Y11" s="789" t="str">
        <f t="shared" si="10"/>
        <v/>
      </c>
      <c r="Z11" s="710"/>
      <c r="AA11"/>
    </row>
    <row r="12" spans="1:27" ht="25.15" customHeight="1">
      <c r="B12" s="41">
        <f t="shared" si="0"/>
        <v>9</v>
      </c>
      <c r="C12" s="41" t="s">
        <v>4671</v>
      </c>
      <c r="D12" s="702" t="s">
        <v>4701</v>
      </c>
      <c r="E12" s="707" t="s">
        <v>4676</v>
      </c>
      <c r="F12" s="742" t="s">
        <v>4657</v>
      </c>
      <c r="G12" s="700">
        <v>45392</v>
      </c>
      <c r="H12" s="61">
        <v>110000</v>
      </c>
      <c r="I12" s="61">
        <v>10</v>
      </c>
      <c r="J12" s="775">
        <f t="shared" si="1"/>
        <v>1100000</v>
      </c>
      <c r="K12" s="838" t="str">
        <f t="shared" si="2"/>
        <v/>
      </c>
      <c r="L12" s="839" t="str">
        <f t="shared" si="3"/>
        <v>키움 레인보우로보틱스</v>
      </c>
      <c r="M12" s="839" t="str">
        <f>IF(COUNTIF($L$4:L12,L12)=1,L12,"")</f>
        <v>키움 레인보우로보틱스</v>
      </c>
      <c r="N12" s="776">
        <f>IFERROR(IF(Q12="",IF(F12="코스피",INDEX(코스피시세!$C$2:$C$4999,MATCH(E12,코스피시세!$B$2:$B$4999,0)),INDEX(코스닥시세!$C$2:$C$5000,MATCH(E12,코스닥시세!$B$2:$B$5000,0))),0),0)</f>
        <v>131500</v>
      </c>
      <c r="O12" s="777">
        <f t="shared" si="4"/>
        <v>1315000</v>
      </c>
      <c r="P12" s="775">
        <f t="shared" si="5"/>
        <v>215000</v>
      </c>
      <c r="Q12" s="708"/>
      <c r="R12" s="783" t="str">
        <f t="shared" si="6"/>
        <v/>
      </c>
      <c r="S12" s="61"/>
      <c r="T12" s="61"/>
      <c r="U12" s="785">
        <f t="shared" si="7"/>
        <v>0</v>
      </c>
      <c r="V12" s="709"/>
      <c r="W12" s="788">
        <f t="shared" si="8"/>
        <v>0</v>
      </c>
      <c r="X12" s="788">
        <f t="shared" si="9"/>
        <v>0</v>
      </c>
      <c r="Y12" s="789" t="str">
        <f t="shared" si="10"/>
        <v/>
      </c>
      <c r="Z12" s="710"/>
      <c r="AA12"/>
    </row>
    <row r="13" spans="1:27" ht="25.15" customHeight="1">
      <c r="B13" s="41">
        <f t="shared" si="0"/>
        <v>10</v>
      </c>
      <c r="C13" s="41" t="s">
        <v>4671</v>
      </c>
      <c r="D13" s="702" t="s">
        <v>4700</v>
      </c>
      <c r="E13" s="707" t="s">
        <v>4678</v>
      </c>
      <c r="F13" s="742" t="s">
        <v>548</v>
      </c>
      <c r="G13" s="700">
        <v>45384</v>
      </c>
      <c r="H13" s="61">
        <v>14500</v>
      </c>
      <c r="I13" s="61">
        <v>100</v>
      </c>
      <c r="J13" s="775">
        <f t="shared" si="1"/>
        <v>1450000</v>
      </c>
      <c r="K13" s="838">
        <f t="shared" si="2"/>
        <v>4</v>
      </c>
      <c r="L13" s="839" t="str">
        <f t="shared" si="3"/>
        <v>키움 기업은행</v>
      </c>
      <c r="M13" s="839" t="str">
        <f>IF(COUNTIF($L$4:L13,L13)=1,L13,"")</f>
        <v>키움 기업은행</v>
      </c>
      <c r="N13" s="776">
        <f>IFERROR(IF(Q13="",IF(F13="코스피",INDEX(코스피시세!$C$2:$C$4999,MATCH(E13,코스피시세!$B$2:$B$4999,0)),INDEX(코스닥시세!$C$2:$C$5000,MATCH(E13,코스닥시세!$B$2:$B$5000,0))),0),0)</f>
        <v>0</v>
      </c>
      <c r="O13" s="777">
        <f t="shared" si="4"/>
        <v>0</v>
      </c>
      <c r="P13" s="775" t="str">
        <f t="shared" si="5"/>
        <v/>
      </c>
      <c r="Q13" s="708">
        <v>45393</v>
      </c>
      <c r="R13" s="783">
        <f t="shared" si="6"/>
        <v>10</v>
      </c>
      <c r="S13" s="61">
        <v>15000</v>
      </c>
      <c r="T13" s="61">
        <v>100</v>
      </c>
      <c r="U13" s="785">
        <f t="shared" si="7"/>
        <v>1500000</v>
      </c>
      <c r="V13" s="709">
        <v>1250</v>
      </c>
      <c r="W13" s="788">
        <f t="shared" si="8"/>
        <v>1498750</v>
      </c>
      <c r="X13" s="788">
        <f t="shared" si="9"/>
        <v>48750</v>
      </c>
      <c r="Y13" s="789">
        <f t="shared" si="10"/>
        <v>3.3599999999999998E-2</v>
      </c>
      <c r="Z13" s="710"/>
      <c r="AA13"/>
    </row>
    <row r="14" spans="1:27" ht="25.15" customHeight="1">
      <c r="B14" s="41">
        <f t="shared" si="0"/>
        <v>11</v>
      </c>
      <c r="C14" s="41" t="s">
        <v>4672</v>
      </c>
      <c r="D14" s="702" t="s">
        <v>4697</v>
      </c>
      <c r="E14" s="707" t="s">
        <v>4674</v>
      </c>
      <c r="F14" s="742" t="s">
        <v>548</v>
      </c>
      <c r="G14" s="700">
        <v>45418</v>
      </c>
      <c r="H14" s="61">
        <v>200000</v>
      </c>
      <c r="I14" s="61">
        <v>20</v>
      </c>
      <c r="J14" s="775">
        <f t="shared" si="1"/>
        <v>4000000</v>
      </c>
      <c r="K14" s="838" t="str">
        <f t="shared" si="2"/>
        <v/>
      </c>
      <c r="L14" s="839" t="str">
        <f t="shared" si="3"/>
        <v>신한투자 현대차</v>
      </c>
      <c r="M14" s="839" t="str">
        <f>IF(COUNTIF($L$4:L14,L14)=1,L14,"")</f>
        <v>신한투자 현대차</v>
      </c>
      <c r="N14" s="776">
        <f>IFERROR(IF(Q14="",IF(F14="코스피",INDEX(코스피시세!$C$2:$C$4999,MATCH(E14,코스피시세!$B$2:$B$4999,0)),INDEX(코스닥시세!$C$2:$C$5000,MATCH(E14,코스닥시세!$B$2:$B$5000,0))),0),0)</f>
        <v>215000</v>
      </c>
      <c r="O14" s="777">
        <f t="shared" si="4"/>
        <v>4300000</v>
      </c>
      <c r="P14" s="775">
        <f t="shared" si="5"/>
        <v>300000</v>
      </c>
      <c r="Q14" s="708"/>
      <c r="R14" s="783" t="str">
        <f t="shared" si="6"/>
        <v/>
      </c>
      <c r="S14" s="61"/>
      <c r="T14" s="61"/>
      <c r="U14" s="785">
        <f t="shared" si="7"/>
        <v>0</v>
      </c>
      <c r="V14" s="709"/>
      <c r="W14" s="788">
        <f t="shared" si="8"/>
        <v>0</v>
      </c>
      <c r="X14" s="788">
        <f t="shared" si="9"/>
        <v>0</v>
      </c>
      <c r="Y14" s="789" t="str">
        <f t="shared" si="10"/>
        <v/>
      </c>
      <c r="Z14" s="710"/>
      <c r="AA14"/>
    </row>
    <row r="15" spans="1:27" ht="25.15" customHeight="1">
      <c r="B15" s="41">
        <f t="shared" si="0"/>
        <v>12</v>
      </c>
      <c r="C15" s="41" t="s">
        <v>476</v>
      </c>
      <c r="D15" s="702" t="s">
        <v>4693</v>
      </c>
      <c r="E15" s="707" t="s">
        <v>477</v>
      </c>
      <c r="F15" s="742" t="s">
        <v>4656</v>
      </c>
      <c r="G15" s="700">
        <v>45422</v>
      </c>
      <c r="H15" s="61">
        <v>54000</v>
      </c>
      <c r="I15" s="61">
        <v>50</v>
      </c>
      <c r="J15" s="775">
        <f t="shared" si="1"/>
        <v>2700000</v>
      </c>
      <c r="K15" s="838">
        <f t="shared" si="2"/>
        <v>5</v>
      </c>
      <c r="L15" s="839" t="str">
        <f t="shared" si="3"/>
        <v>대신 삼성전자</v>
      </c>
      <c r="M15" s="839" t="str">
        <f>IF(COUNTIF($L$4:L15,L15)=1,L15,"")</f>
        <v/>
      </c>
      <c r="N15" s="776">
        <f>IFERROR(IF(Q15="",IF(F15="코스피",INDEX(코스피시세!$C$2:$C$4999,MATCH(E15,코스피시세!$B$2:$B$4999,0)),INDEX(코스닥시세!$C$2:$C$5000,MATCH(E15,코스닥시세!$B$2:$B$5000,0))),0),0)</f>
        <v>0</v>
      </c>
      <c r="O15" s="777">
        <f t="shared" si="4"/>
        <v>0</v>
      </c>
      <c r="P15" s="775" t="str">
        <f t="shared" si="5"/>
        <v/>
      </c>
      <c r="Q15" s="708">
        <v>45437</v>
      </c>
      <c r="R15" s="783">
        <f t="shared" si="6"/>
        <v>16</v>
      </c>
      <c r="S15" s="61">
        <v>55000</v>
      </c>
      <c r="T15" s="61">
        <v>50</v>
      </c>
      <c r="U15" s="785">
        <f t="shared" si="7"/>
        <v>2750000</v>
      </c>
      <c r="V15" s="709">
        <v>1925</v>
      </c>
      <c r="W15" s="788">
        <f t="shared" si="8"/>
        <v>2748075</v>
      </c>
      <c r="X15" s="788">
        <f t="shared" si="9"/>
        <v>48075</v>
      </c>
      <c r="Y15" s="789">
        <f t="shared" si="10"/>
        <v>1.78E-2</v>
      </c>
      <c r="Z15" s="710"/>
      <c r="AA15"/>
    </row>
    <row r="16" spans="1:27" ht="25.15" customHeight="1">
      <c r="B16" s="41">
        <f t="shared" si="0"/>
        <v>13</v>
      </c>
      <c r="C16" s="41" t="s">
        <v>4672</v>
      </c>
      <c r="D16" s="702" t="s">
        <v>4701</v>
      </c>
      <c r="E16" s="707" t="s">
        <v>4676</v>
      </c>
      <c r="F16" s="742" t="s">
        <v>4657</v>
      </c>
      <c r="G16" s="700">
        <v>45452</v>
      </c>
      <c r="H16" s="61">
        <v>100000</v>
      </c>
      <c r="I16" s="61">
        <v>20</v>
      </c>
      <c r="J16" s="775">
        <f t="shared" si="1"/>
        <v>2000000</v>
      </c>
      <c r="K16" s="838">
        <f t="shared" si="2"/>
        <v>6</v>
      </c>
      <c r="L16" s="839" t="str">
        <f t="shared" si="3"/>
        <v>신한투자 레인보우로보틱스</v>
      </c>
      <c r="M16" s="839" t="str">
        <f>IF(COUNTIF($L$4:L16,L16)=1,L16,"")</f>
        <v>신한투자 레인보우로보틱스</v>
      </c>
      <c r="N16" s="776">
        <f>IFERROR(IF(Q16="",IF(F16="코스피",INDEX(코스피시세!$C$2:$C$4999,MATCH(E16,코스피시세!$B$2:$B$4999,0)),INDEX(코스닥시세!$C$2:$C$5000,MATCH(E16,코스닥시세!$B$2:$B$5000,0))),0),0)</f>
        <v>0</v>
      </c>
      <c r="O16" s="777">
        <f t="shared" si="4"/>
        <v>0</v>
      </c>
      <c r="P16" s="775" t="str">
        <f t="shared" si="5"/>
        <v/>
      </c>
      <c r="Q16" s="708">
        <v>45459</v>
      </c>
      <c r="R16" s="783">
        <f t="shared" si="6"/>
        <v>8</v>
      </c>
      <c r="S16" s="61">
        <v>110000</v>
      </c>
      <c r="T16" s="61">
        <v>20</v>
      </c>
      <c r="U16" s="785">
        <f t="shared" si="7"/>
        <v>2200000</v>
      </c>
      <c r="V16" s="709">
        <v>1524</v>
      </c>
      <c r="W16" s="788">
        <f t="shared" si="8"/>
        <v>2198476</v>
      </c>
      <c r="X16" s="788">
        <f t="shared" si="9"/>
        <v>198476</v>
      </c>
      <c r="Y16" s="789">
        <f t="shared" si="10"/>
        <v>9.9199999999999997E-2</v>
      </c>
      <c r="Z16" s="710"/>
      <c r="AA16"/>
    </row>
    <row r="17" spans="2:27" ht="25.15" customHeight="1">
      <c r="B17" s="41">
        <f t="shared" si="0"/>
        <v>14</v>
      </c>
      <c r="C17" s="41" t="s">
        <v>476</v>
      </c>
      <c r="D17" s="702" t="s">
        <v>4695</v>
      </c>
      <c r="E17" s="707" t="s">
        <v>4659</v>
      </c>
      <c r="F17" s="742" t="s">
        <v>4657</v>
      </c>
      <c r="G17" s="700">
        <v>45050</v>
      </c>
      <c r="H17" s="61">
        <v>140000</v>
      </c>
      <c r="I17" s="61">
        <v>10</v>
      </c>
      <c r="J17" s="775">
        <f t="shared" si="1"/>
        <v>1400000</v>
      </c>
      <c r="K17" s="838" t="str">
        <f t="shared" si="2"/>
        <v/>
      </c>
      <c r="L17" s="839" t="str">
        <f t="shared" si="3"/>
        <v>대신 에코프로비엠</v>
      </c>
      <c r="M17" s="839" t="str">
        <f>IF(COUNTIF($L$4:L17,L17)=1,L17,"")</f>
        <v>대신 에코프로비엠</v>
      </c>
      <c r="N17" s="778">
        <f>IFERROR(IF(Q17="",IF(F17="코스피",INDEX(코스피시세!$C$2:$C$4999,MATCH(E17,코스피시세!$B$2:$B$4999,0)),INDEX(코스닥시세!$C$2:$C$5000,MATCH(E17,코스닥시세!$B$2:$B$5000,0))),0),0)</f>
        <v>136200</v>
      </c>
      <c r="O17" s="777">
        <f t="shared" si="4"/>
        <v>1362000</v>
      </c>
      <c r="P17" s="775">
        <f t="shared" si="5"/>
        <v>-38000</v>
      </c>
      <c r="Q17" s="708"/>
      <c r="R17" s="783" t="str">
        <f t="shared" si="6"/>
        <v/>
      </c>
      <c r="S17" s="61"/>
      <c r="T17" s="61"/>
      <c r="U17" s="785">
        <f t="shared" si="7"/>
        <v>0</v>
      </c>
      <c r="V17" s="709"/>
      <c r="W17" s="788">
        <f t="shared" si="8"/>
        <v>0</v>
      </c>
      <c r="X17" s="788">
        <f t="shared" si="9"/>
        <v>0</v>
      </c>
      <c r="Y17" s="789" t="str">
        <f t="shared" si="10"/>
        <v/>
      </c>
      <c r="Z17" s="710"/>
      <c r="AA17"/>
    </row>
    <row r="18" spans="2:27" ht="25.15" customHeight="1">
      <c r="B18" s="41">
        <f t="shared" si="0"/>
        <v>15</v>
      </c>
      <c r="C18" s="41" t="s">
        <v>4671</v>
      </c>
      <c r="D18" s="702" t="s">
        <v>4702</v>
      </c>
      <c r="E18" s="707" t="s">
        <v>4683</v>
      </c>
      <c r="F18" s="742" t="s">
        <v>4657</v>
      </c>
      <c r="G18" s="700">
        <v>45474</v>
      </c>
      <c r="H18" s="61">
        <v>37000</v>
      </c>
      <c r="I18" s="61">
        <v>50</v>
      </c>
      <c r="J18" s="775">
        <f t="shared" si="1"/>
        <v>1850000</v>
      </c>
      <c r="K18" s="838">
        <f t="shared" si="2"/>
        <v>7</v>
      </c>
      <c r="L18" s="839" t="str">
        <f t="shared" si="3"/>
        <v>키움 펄어비스</v>
      </c>
      <c r="M18" s="839" t="str">
        <f>IF(COUNTIF($L$4:L18,L18)=1,L18,"")</f>
        <v>키움 펄어비스</v>
      </c>
      <c r="N18" s="776">
        <f>IFERROR(IF(Q18="",IF(F18="코스피",INDEX(코스피시세!$C$2:$C$4999,MATCH(E18,코스피시세!$B$2:$B$4999,0)),INDEX(코스닥시세!$C$2:$C$5000,MATCH(E18,코스닥시세!$B$2:$B$5000,0))),0),0)</f>
        <v>0</v>
      </c>
      <c r="O18" s="777">
        <f t="shared" si="4"/>
        <v>0</v>
      </c>
      <c r="P18" s="775" t="str">
        <f t="shared" si="5"/>
        <v/>
      </c>
      <c r="Q18" s="708">
        <v>45477</v>
      </c>
      <c r="R18" s="783">
        <f t="shared" si="6"/>
        <v>4</v>
      </c>
      <c r="S18" s="61">
        <v>37500</v>
      </c>
      <c r="T18" s="61">
        <v>50</v>
      </c>
      <c r="U18" s="785">
        <f t="shared" si="7"/>
        <v>1875000</v>
      </c>
      <c r="V18" s="709">
        <v>1311</v>
      </c>
      <c r="W18" s="788">
        <f t="shared" si="8"/>
        <v>1873689</v>
      </c>
      <c r="X18" s="788">
        <f t="shared" si="9"/>
        <v>23689</v>
      </c>
      <c r="Y18" s="789">
        <f t="shared" si="10"/>
        <v>1.2800000000000001E-2</v>
      </c>
      <c r="Z18" s="710"/>
      <c r="AA18"/>
    </row>
    <row r="19" spans="2:27" ht="25.15" customHeight="1">
      <c r="B19" s="41">
        <f t="shared" si="0"/>
        <v>16</v>
      </c>
      <c r="C19" s="41" t="s">
        <v>4671</v>
      </c>
      <c r="D19" s="702" t="s">
        <v>4696</v>
      </c>
      <c r="E19" s="707" t="s">
        <v>4662</v>
      </c>
      <c r="F19" s="742" t="s">
        <v>4657</v>
      </c>
      <c r="G19" s="700">
        <v>45508</v>
      </c>
      <c r="H19" s="61">
        <v>75000</v>
      </c>
      <c r="I19" s="61">
        <v>30</v>
      </c>
      <c r="J19" s="775">
        <f t="shared" si="1"/>
        <v>2250000</v>
      </c>
      <c r="K19" s="838">
        <f t="shared" si="2"/>
        <v>8</v>
      </c>
      <c r="L19" s="839" t="str">
        <f t="shared" si="3"/>
        <v>키움 에코프로</v>
      </c>
      <c r="M19" s="839" t="str">
        <f>IF(COUNTIF($L$4:L19,L19)=1,L19,"")</f>
        <v/>
      </c>
      <c r="N19" s="776">
        <f>IFERROR(IF(Q19="",IF(F19="코스피",INDEX(코스피시세!$C$2:$C$4999,MATCH(E19,코스피시세!$B$2:$B$4999,0)),INDEX(코스닥시세!$C$2:$C$5000,MATCH(E19,코스닥시세!$B$2:$B$5000,0))),0),0)</f>
        <v>0</v>
      </c>
      <c r="O19" s="777">
        <f t="shared" si="4"/>
        <v>0</v>
      </c>
      <c r="P19" s="775" t="str">
        <f t="shared" si="5"/>
        <v/>
      </c>
      <c r="Q19" s="708">
        <v>45520</v>
      </c>
      <c r="R19" s="783">
        <f t="shared" si="6"/>
        <v>13</v>
      </c>
      <c r="S19" s="61">
        <v>72000</v>
      </c>
      <c r="T19" s="61">
        <v>30</v>
      </c>
      <c r="U19" s="785">
        <f t="shared" si="7"/>
        <v>2160000</v>
      </c>
      <c r="V19" s="709">
        <v>1507</v>
      </c>
      <c r="W19" s="788">
        <f t="shared" si="8"/>
        <v>2158493</v>
      </c>
      <c r="X19" s="788">
        <f t="shared" si="9"/>
        <v>-91507</v>
      </c>
      <c r="Y19" s="789">
        <f t="shared" si="10"/>
        <v>-4.07E-2</v>
      </c>
      <c r="Z19" s="710"/>
      <c r="AA19"/>
    </row>
    <row r="20" spans="2:27" ht="25.15" customHeight="1">
      <c r="B20" s="41">
        <f t="shared" si="0"/>
        <v>17</v>
      </c>
      <c r="C20" s="41" t="s">
        <v>475</v>
      </c>
      <c r="D20" s="702" t="s">
        <v>4701</v>
      </c>
      <c r="E20" s="707" t="s">
        <v>4676</v>
      </c>
      <c r="F20" s="742" t="s">
        <v>4657</v>
      </c>
      <c r="G20" s="700">
        <v>45538</v>
      </c>
      <c r="H20" s="61">
        <v>100000</v>
      </c>
      <c r="I20" s="61">
        <v>10</v>
      </c>
      <c r="J20" s="775">
        <f t="shared" si="1"/>
        <v>1000000</v>
      </c>
      <c r="K20" s="838">
        <f t="shared" si="2"/>
        <v>9</v>
      </c>
      <c r="L20" s="839" t="str">
        <f t="shared" si="3"/>
        <v>삼성 레인보우로보틱스</v>
      </c>
      <c r="M20" s="839" t="str">
        <f>IF(COUNTIF($L$4:L20,L20)=1,L20,"")</f>
        <v>삼성 레인보우로보틱스</v>
      </c>
      <c r="N20" s="776">
        <f>IFERROR(IF(Q20="",IF(F20="코스피",INDEX(코스피시세!$C$2:$C$4999,MATCH(E20,코스피시세!$B$2:$B$4999,0)),INDEX(코스닥시세!$C$2:$C$5000,MATCH(E20,코스닥시세!$B$2:$B$5000,0))),0),0)</f>
        <v>0</v>
      </c>
      <c r="O20" s="777">
        <f t="shared" si="4"/>
        <v>0</v>
      </c>
      <c r="P20" s="775" t="str">
        <f t="shared" si="5"/>
        <v/>
      </c>
      <c r="Q20" s="708">
        <v>45557</v>
      </c>
      <c r="R20" s="783">
        <f t="shared" si="6"/>
        <v>20</v>
      </c>
      <c r="S20" s="61">
        <v>120000</v>
      </c>
      <c r="T20" s="61">
        <v>10</v>
      </c>
      <c r="U20" s="785">
        <f t="shared" si="7"/>
        <v>1200000</v>
      </c>
      <c r="V20" s="709">
        <v>1098</v>
      </c>
      <c r="W20" s="788">
        <f t="shared" si="8"/>
        <v>1198902</v>
      </c>
      <c r="X20" s="788">
        <f t="shared" si="9"/>
        <v>198902</v>
      </c>
      <c r="Y20" s="789">
        <f t="shared" si="10"/>
        <v>0.19889999999999999</v>
      </c>
      <c r="Z20" s="710"/>
      <c r="AA20"/>
    </row>
    <row r="21" spans="2:27" ht="25.15" customHeight="1">
      <c r="B21" s="41">
        <f t="shared" si="0"/>
        <v>18</v>
      </c>
      <c r="C21" s="41" t="s">
        <v>4670</v>
      </c>
      <c r="D21" s="702" t="s">
        <v>4699</v>
      </c>
      <c r="E21" s="707" t="s">
        <v>4684</v>
      </c>
      <c r="F21" s="742" t="s">
        <v>548</v>
      </c>
      <c r="G21" s="700">
        <v>45572</v>
      </c>
      <c r="H21" s="61">
        <v>110000</v>
      </c>
      <c r="I21" s="61">
        <v>10</v>
      </c>
      <c r="J21" s="775">
        <f t="shared" si="1"/>
        <v>1100000</v>
      </c>
      <c r="K21" s="838">
        <f t="shared" si="2"/>
        <v>10</v>
      </c>
      <c r="L21" s="839" t="str">
        <f t="shared" si="3"/>
        <v>키움 TIGER 미국나스닥100</v>
      </c>
      <c r="M21" s="839" t="str">
        <f>IF(COUNTIF($L$4:L21,L21)=1,L21,"")</f>
        <v>키움 TIGER 미국나스닥100</v>
      </c>
      <c r="N21" s="776">
        <f>IFERROR(IF(Q21="",IF(F21="코스피",INDEX(코스피시세!$C$2:$C$4999,MATCH(E21,코스피시세!$B$2:$B$4999,0)),INDEX(코스닥시세!$C$2:$C$5000,MATCH(E21,코스닥시세!$B$2:$B$5000,0))),0),0)</f>
        <v>0</v>
      </c>
      <c r="O21" s="777">
        <f t="shared" si="4"/>
        <v>0</v>
      </c>
      <c r="P21" s="775" t="str">
        <f t="shared" si="5"/>
        <v/>
      </c>
      <c r="Q21" s="708">
        <v>45574</v>
      </c>
      <c r="R21" s="783">
        <f t="shared" si="6"/>
        <v>3</v>
      </c>
      <c r="S21" s="61">
        <v>120000</v>
      </c>
      <c r="T21" s="61">
        <v>10</v>
      </c>
      <c r="U21" s="785">
        <f t="shared" si="7"/>
        <v>1200000</v>
      </c>
      <c r="V21" s="709">
        <v>503</v>
      </c>
      <c r="W21" s="788">
        <f t="shared" si="8"/>
        <v>1199497</v>
      </c>
      <c r="X21" s="788">
        <f t="shared" si="9"/>
        <v>99497</v>
      </c>
      <c r="Y21" s="789">
        <f t="shared" si="10"/>
        <v>9.0499999999999997E-2</v>
      </c>
      <c r="Z21" s="710"/>
      <c r="AA21"/>
    </row>
    <row r="22" spans="2:27" ht="25.15" customHeight="1">
      <c r="B22" s="41">
        <f t="shared" si="0"/>
        <v>19</v>
      </c>
      <c r="C22" s="41" t="s">
        <v>4670</v>
      </c>
      <c r="D22" s="702" t="s">
        <v>4702</v>
      </c>
      <c r="E22" s="707" t="s">
        <v>4683</v>
      </c>
      <c r="F22" s="742" t="s">
        <v>4657</v>
      </c>
      <c r="G22" s="700">
        <v>45604</v>
      </c>
      <c r="H22" s="61">
        <v>38000</v>
      </c>
      <c r="I22" s="61">
        <v>60</v>
      </c>
      <c r="J22" s="775">
        <f t="shared" si="1"/>
        <v>2280000</v>
      </c>
      <c r="K22" s="838" t="str">
        <f t="shared" si="2"/>
        <v/>
      </c>
      <c r="L22" s="839" t="str">
        <f t="shared" si="3"/>
        <v>키움 펄어비스</v>
      </c>
      <c r="M22" s="839" t="str">
        <f>IF(COUNTIF($L$4:L22,L22)=1,L22,"")</f>
        <v/>
      </c>
      <c r="N22" s="776">
        <f>IFERROR(IF(Q22="",IF(F22="코스피",INDEX(코스피시세!$C$2:$C$4999,MATCH(E22,코스피시세!$B$2:$B$4999,0)),INDEX(코스닥시세!$C$2:$C$5000,MATCH(E22,코스닥시세!$B$2:$B$5000,0))),0),0)</f>
        <v>35600</v>
      </c>
      <c r="O22" s="777">
        <f t="shared" si="4"/>
        <v>2136000</v>
      </c>
      <c r="P22" s="775">
        <f t="shared" si="5"/>
        <v>-144000</v>
      </c>
      <c r="Q22" s="708"/>
      <c r="R22" s="783" t="str">
        <f t="shared" si="6"/>
        <v/>
      </c>
      <c r="S22" s="61"/>
      <c r="T22" s="61"/>
      <c r="U22" s="785">
        <f t="shared" si="7"/>
        <v>0</v>
      </c>
      <c r="V22" s="709"/>
      <c r="W22" s="788">
        <f t="shared" si="8"/>
        <v>0</v>
      </c>
      <c r="X22" s="788">
        <f t="shared" si="9"/>
        <v>0</v>
      </c>
      <c r="Y22" s="789" t="str">
        <f t="shared" si="10"/>
        <v/>
      </c>
      <c r="Z22" s="710"/>
      <c r="AA22"/>
    </row>
    <row r="23" spans="2:27" ht="25.15" customHeight="1">
      <c r="B23" s="41">
        <f t="shared" si="0"/>
        <v>20</v>
      </c>
      <c r="C23" s="41" t="s">
        <v>4661</v>
      </c>
      <c r="D23" s="702" t="s">
        <v>4693</v>
      </c>
      <c r="E23" s="707" t="s">
        <v>477</v>
      </c>
      <c r="F23" s="742" t="s">
        <v>548</v>
      </c>
      <c r="G23" s="700">
        <v>45605</v>
      </c>
      <c r="H23" s="61">
        <v>60000</v>
      </c>
      <c r="I23" s="61">
        <v>20</v>
      </c>
      <c r="J23" s="775">
        <f t="shared" si="1"/>
        <v>1200000</v>
      </c>
      <c r="K23" s="838">
        <f t="shared" si="2"/>
        <v>11</v>
      </c>
      <c r="L23" s="839" t="str">
        <f t="shared" si="3"/>
        <v>대신 삼성전자</v>
      </c>
      <c r="M23" s="839" t="str">
        <f>IF(COUNTIF($L$4:L23,L23)=1,L23,"")</f>
        <v/>
      </c>
      <c r="N23" s="776">
        <f>IFERROR(IF(Q23="",IF(F23="코스피",INDEX(코스피시세!$C$2:$C$4999,MATCH(E23,코스피시세!$B$2:$B$4999,0)),INDEX(코스닥시세!$C$2:$C$5000,MATCH(E23,코스닥시세!$B$2:$B$5000,0))),0),0)</f>
        <v>0</v>
      </c>
      <c r="O23" s="777">
        <f t="shared" si="4"/>
        <v>0</v>
      </c>
      <c r="P23" s="775" t="str">
        <f t="shared" si="5"/>
        <v/>
      </c>
      <c r="Q23" s="708">
        <v>45622</v>
      </c>
      <c r="R23" s="783">
        <f t="shared" si="6"/>
        <v>18</v>
      </c>
      <c r="S23" s="61">
        <v>56000</v>
      </c>
      <c r="T23" s="61">
        <v>20</v>
      </c>
      <c r="U23" s="785">
        <f t="shared" si="7"/>
        <v>1120000</v>
      </c>
      <c r="V23" s="709">
        <v>1009</v>
      </c>
      <c r="W23" s="788">
        <f t="shared" si="8"/>
        <v>1118991</v>
      </c>
      <c r="X23" s="788">
        <f t="shared" si="9"/>
        <v>-81009</v>
      </c>
      <c r="Y23" s="789">
        <f t="shared" si="10"/>
        <v>-6.7500000000000004E-2</v>
      </c>
      <c r="Z23" s="710"/>
      <c r="AA23"/>
    </row>
    <row r="24" spans="2:27" ht="25.15" customHeight="1">
      <c r="B24" s="41">
        <f t="shared" si="0"/>
        <v>21</v>
      </c>
      <c r="C24" s="41" t="s">
        <v>4673</v>
      </c>
      <c r="D24" s="702" t="s">
        <v>4703</v>
      </c>
      <c r="E24" s="707" t="s">
        <v>4685</v>
      </c>
      <c r="F24" s="742" t="s">
        <v>548</v>
      </c>
      <c r="G24" s="700">
        <v>45631</v>
      </c>
      <c r="H24" s="61">
        <v>15000</v>
      </c>
      <c r="I24" s="61">
        <v>100</v>
      </c>
      <c r="J24" s="775">
        <f t="shared" si="1"/>
        <v>1500000</v>
      </c>
      <c r="K24" s="838">
        <f t="shared" si="2"/>
        <v>12</v>
      </c>
      <c r="L24" s="839" t="str">
        <f t="shared" si="3"/>
        <v>미래에셋 TIGER 미국필라델피아반도체나스닥</v>
      </c>
      <c r="M24" s="839" t="str">
        <f>IF(COUNTIF($L$4:L24,L24)=1,L24,"")</f>
        <v>미래에셋 TIGER 미국필라델피아반도체나스닥</v>
      </c>
      <c r="N24" s="776">
        <f>IFERROR(IF(Q24="",IF(F24="코스피",INDEX(코스피시세!$C$2:$C$4999,MATCH(E24,코스피시세!$B$2:$B$4999,0)),INDEX(코스닥시세!$C$2:$C$5000,MATCH(E24,코스닥시세!$B$2:$B$5000,0))),0),0)</f>
        <v>0</v>
      </c>
      <c r="O24" s="777">
        <f t="shared" si="4"/>
        <v>0</v>
      </c>
      <c r="P24" s="775" t="str">
        <f t="shared" si="5"/>
        <v/>
      </c>
      <c r="Q24" s="708">
        <v>45638</v>
      </c>
      <c r="R24" s="783">
        <f t="shared" si="6"/>
        <v>8</v>
      </c>
      <c r="S24" s="61">
        <v>18900</v>
      </c>
      <c r="T24" s="61">
        <v>100</v>
      </c>
      <c r="U24" s="785">
        <f t="shared" si="7"/>
        <v>1890000</v>
      </c>
      <c r="V24" s="709">
        <v>611</v>
      </c>
      <c r="W24" s="788">
        <f t="shared" si="8"/>
        <v>1889389</v>
      </c>
      <c r="X24" s="788">
        <f t="shared" si="9"/>
        <v>389389</v>
      </c>
      <c r="Y24" s="789">
        <f t="shared" si="10"/>
        <v>0.2596</v>
      </c>
      <c r="Z24" s="710"/>
      <c r="AA24"/>
    </row>
    <row r="25" spans="2:27" ht="25.15" customHeight="1">
      <c r="B25" s="41">
        <f t="shared" si="0"/>
        <v>22</v>
      </c>
      <c r="C25" s="41"/>
      <c r="D25" s="702"/>
      <c r="E25" s="707"/>
      <c r="F25" s="742"/>
      <c r="G25" s="700"/>
      <c r="H25" s="61"/>
      <c r="I25" s="61"/>
      <c r="J25" s="775">
        <f t="shared" si="1"/>
        <v>0</v>
      </c>
      <c r="K25" s="838" t="str">
        <f t="shared" si="2"/>
        <v/>
      </c>
      <c r="L25" s="839" t="str">
        <f t="shared" si="3"/>
        <v/>
      </c>
      <c r="M25" s="839" t="str">
        <f>IF(COUNTIF($L$4:L25,L25)=1,L25,"")</f>
        <v/>
      </c>
      <c r="N25" s="776">
        <f>IFERROR(IF(Q25="",IF(F25="코스피",INDEX(코스피시세!$C$2:$C$4999,MATCH(E25,코스피시세!$B$2:$B$4999,0)),INDEX(코스닥시세!$C$2:$C$5000,MATCH(E25,코스닥시세!$B$2:$B$5000,0))),0),0)</f>
        <v>0</v>
      </c>
      <c r="O25" s="777">
        <f t="shared" si="4"/>
        <v>0</v>
      </c>
      <c r="P25" s="775">
        <f t="shared" si="5"/>
        <v>0</v>
      </c>
      <c r="Q25" s="708"/>
      <c r="R25" s="783" t="str">
        <f t="shared" si="6"/>
        <v/>
      </c>
      <c r="S25" s="61"/>
      <c r="T25" s="61"/>
      <c r="U25" s="785">
        <f t="shared" si="7"/>
        <v>0</v>
      </c>
      <c r="V25" s="709"/>
      <c r="W25" s="788">
        <f t="shared" si="8"/>
        <v>0</v>
      </c>
      <c r="X25" s="788">
        <f t="shared" si="9"/>
        <v>0</v>
      </c>
      <c r="Y25" s="789" t="str">
        <f t="shared" si="10"/>
        <v/>
      </c>
      <c r="Z25" s="710"/>
      <c r="AA25"/>
    </row>
    <row r="26" spans="2:27" ht="25.15" customHeight="1">
      <c r="B26" s="41">
        <f t="shared" si="0"/>
        <v>23</v>
      </c>
      <c r="C26" s="41"/>
      <c r="D26" s="702"/>
      <c r="E26" s="707"/>
      <c r="F26" s="742"/>
      <c r="G26" s="700"/>
      <c r="H26" s="61"/>
      <c r="I26" s="61"/>
      <c r="J26" s="775">
        <f t="shared" si="1"/>
        <v>0</v>
      </c>
      <c r="K26" s="838" t="str">
        <f t="shared" si="2"/>
        <v/>
      </c>
      <c r="L26" s="839" t="str">
        <f t="shared" si="3"/>
        <v/>
      </c>
      <c r="M26" s="839" t="str">
        <f>IF(COUNTIF($L$4:L26,L26)=1,L26,"")</f>
        <v/>
      </c>
      <c r="N26" s="776">
        <f>IFERROR(IF(Q26="",IF(F26="코스피",INDEX(코스피시세!$C$2:$C$4999,MATCH(E26,코스피시세!$B$2:$B$4999,0)),INDEX(코스닥시세!$C$2:$C$5000,MATCH(E26,코스닥시세!$B$2:$B$5000,0))),0),0)</f>
        <v>0</v>
      </c>
      <c r="O26" s="777">
        <f t="shared" si="4"/>
        <v>0</v>
      </c>
      <c r="P26" s="775">
        <f t="shared" si="5"/>
        <v>0</v>
      </c>
      <c r="Q26" s="708"/>
      <c r="R26" s="783" t="str">
        <f t="shared" si="6"/>
        <v/>
      </c>
      <c r="S26" s="61"/>
      <c r="T26" s="61"/>
      <c r="U26" s="785">
        <f t="shared" si="7"/>
        <v>0</v>
      </c>
      <c r="V26" s="709"/>
      <c r="W26" s="788">
        <f t="shared" si="8"/>
        <v>0</v>
      </c>
      <c r="X26" s="788">
        <f t="shared" si="9"/>
        <v>0</v>
      </c>
      <c r="Y26" s="789" t="str">
        <f t="shared" si="10"/>
        <v/>
      </c>
      <c r="Z26" s="710"/>
      <c r="AA26"/>
    </row>
    <row r="27" spans="2:27" ht="25.15" customHeight="1">
      <c r="B27" s="41">
        <f t="shared" si="0"/>
        <v>24</v>
      </c>
      <c r="C27" s="41"/>
      <c r="D27" s="702"/>
      <c r="E27" s="707"/>
      <c r="F27" s="742"/>
      <c r="G27" s="700"/>
      <c r="H27" s="61"/>
      <c r="I27" s="61"/>
      <c r="J27" s="775">
        <f t="shared" si="1"/>
        <v>0</v>
      </c>
      <c r="K27" s="838" t="str">
        <f t="shared" si="2"/>
        <v/>
      </c>
      <c r="L27" s="839" t="str">
        <f t="shared" si="3"/>
        <v/>
      </c>
      <c r="M27" s="839" t="str">
        <f>IF(COUNTIF($L$4:L27,L27)=1,L27,"")</f>
        <v/>
      </c>
      <c r="N27" s="776">
        <f>IFERROR(IF(Q27="",IF(F27="코스피",INDEX(코스피시세!$C$2:$C$4999,MATCH(E27,코스피시세!$B$2:$B$4999,0)),INDEX(코스닥시세!$C$2:$C$5000,MATCH(E27,코스닥시세!$B$2:$B$5000,0))),0),0)</f>
        <v>0</v>
      </c>
      <c r="O27" s="777">
        <f t="shared" si="4"/>
        <v>0</v>
      </c>
      <c r="P27" s="775">
        <f t="shared" si="5"/>
        <v>0</v>
      </c>
      <c r="Q27" s="708"/>
      <c r="R27" s="783" t="str">
        <f t="shared" si="6"/>
        <v/>
      </c>
      <c r="S27" s="61"/>
      <c r="T27" s="61"/>
      <c r="U27" s="785">
        <f t="shared" si="7"/>
        <v>0</v>
      </c>
      <c r="V27" s="709"/>
      <c r="W27" s="788">
        <f t="shared" si="8"/>
        <v>0</v>
      </c>
      <c r="X27" s="788">
        <f t="shared" si="9"/>
        <v>0</v>
      </c>
      <c r="Y27" s="789" t="str">
        <f t="shared" si="10"/>
        <v/>
      </c>
      <c r="Z27" s="710"/>
      <c r="AA27"/>
    </row>
    <row r="28" spans="2:27" ht="25.15" customHeight="1">
      <c r="B28" s="41">
        <f t="shared" si="0"/>
        <v>25</v>
      </c>
      <c r="C28" s="41"/>
      <c r="D28" s="702"/>
      <c r="E28" s="707"/>
      <c r="F28" s="742"/>
      <c r="G28" s="700"/>
      <c r="H28" s="61"/>
      <c r="I28" s="61"/>
      <c r="J28" s="775">
        <f t="shared" si="1"/>
        <v>0</v>
      </c>
      <c r="K28" s="838" t="str">
        <f t="shared" si="2"/>
        <v/>
      </c>
      <c r="L28" s="839" t="str">
        <f t="shared" si="3"/>
        <v/>
      </c>
      <c r="M28" s="839" t="str">
        <f>IF(COUNTIF($L$4:L28,L28)=1,L28,"")</f>
        <v/>
      </c>
      <c r="N28" s="776">
        <f>IFERROR(IF(Q28="",IF(F28="코스피",INDEX(코스피시세!$C$2:$C$4999,MATCH(E28,코스피시세!$B$2:$B$4999,0)),INDEX(코스닥시세!$C$2:$C$5000,MATCH(E28,코스닥시세!$B$2:$B$5000,0))),0),0)</f>
        <v>0</v>
      </c>
      <c r="O28" s="777">
        <f t="shared" si="4"/>
        <v>0</v>
      </c>
      <c r="P28" s="775">
        <f t="shared" si="5"/>
        <v>0</v>
      </c>
      <c r="Q28" s="708"/>
      <c r="R28" s="783" t="str">
        <f t="shared" si="6"/>
        <v/>
      </c>
      <c r="S28" s="61"/>
      <c r="T28" s="61"/>
      <c r="U28" s="785">
        <f t="shared" si="7"/>
        <v>0</v>
      </c>
      <c r="V28" s="709"/>
      <c r="W28" s="788">
        <f t="shared" si="8"/>
        <v>0</v>
      </c>
      <c r="X28" s="788">
        <f t="shared" si="9"/>
        <v>0</v>
      </c>
      <c r="Y28" s="789" t="str">
        <f t="shared" si="10"/>
        <v/>
      </c>
      <c r="Z28" s="710"/>
      <c r="AA28"/>
    </row>
    <row r="29" spans="2:27" ht="25.15" customHeight="1">
      <c r="B29" s="41">
        <f t="shared" si="0"/>
        <v>26</v>
      </c>
      <c r="C29" s="41"/>
      <c r="D29" s="702"/>
      <c r="E29" s="707"/>
      <c r="F29" s="742"/>
      <c r="G29" s="700"/>
      <c r="H29" s="61"/>
      <c r="I29" s="61"/>
      <c r="J29" s="775">
        <f t="shared" si="1"/>
        <v>0</v>
      </c>
      <c r="K29" s="838" t="str">
        <f t="shared" si="2"/>
        <v/>
      </c>
      <c r="L29" s="839" t="str">
        <f t="shared" si="3"/>
        <v/>
      </c>
      <c r="M29" s="839" t="str">
        <f>IF(COUNTIF($L$4:L29,L29)=1,L29,"")</f>
        <v/>
      </c>
      <c r="N29" s="776">
        <f>IFERROR(IF(Q29="",IF(F29="코스피",INDEX(코스피시세!$C$2:$C$4999,MATCH(E29,코스피시세!$B$2:$B$4999,0)),INDEX(코스닥시세!$C$2:$C$5000,MATCH(E29,코스닥시세!$B$2:$B$5000,0))),0),0)</f>
        <v>0</v>
      </c>
      <c r="O29" s="777">
        <f t="shared" si="4"/>
        <v>0</v>
      </c>
      <c r="P29" s="775">
        <f t="shared" si="5"/>
        <v>0</v>
      </c>
      <c r="Q29" s="708"/>
      <c r="R29" s="783" t="str">
        <f t="shared" si="6"/>
        <v/>
      </c>
      <c r="S29" s="61"/>
      <c r="T29" s="61"/>
      <c r="U29" s="785">
        <f t="shared" si="7"/>
        <v>0</v>
      </c>
      <c r="V29" s="709"/>
      <c r="W29" s="788">
        <f t="shared" si="8"/>
        <v>0</v>
      </c>
      <c r="X29" s="788">
        <f t="shared" si="9"/>
        <v>0</v>
      </c>
      <c r="Y29" s="789" t="str">
        <f t="shared" si="10"/>
        <v/>
      </c>
      <c r="Z29" s="710"/>
      <c r="AA29"/>
    </row>
    <row r="30" spans="2:27" ht="25.15" customHeight="1">
      <c r="B30" s="41">
        <f t="shared" si="0"/>
        <v>27</v>
      </c>
      <c r="C30" s="41"/>
      <c r="D30" s="702"/>
      <c r="E30" s="707"/>
      <c r="F30" s="742"/>
      <c r="G30" s="700"/>
      <c r="H30" s="61"/>
      <c r="I30" s="61"/>
      <c r="J30" s="775">
        <f t="shared" si="1"/>
        <v>0</v>
      </c>
      <c r="K30" s="838" t="str">
        <f t="shared" si="2"/>
        <v/>
      </c>
      <c r="L30" s="839" t="str">
        <f t="shared" si="3"/>
        <v/>
      </c>
      <c r="M30" s="839" t="str">
        <f>IF(COUNTIF($L$4:L30,L30)=1,L30,"")</f>
        <v/>
      </c>
      <c r="N30" s="776">
        <f>IFERROR(IF(Q30="",IF(F30="코스피",INDEX(코스피시세!$C$2:$C$4999,MATCH(E30,코스피시세!$B$2:$B$4999,0)),INDEX(코스닥시세!$C$2:$C$5000,MATCH(E30,코스닥시세!$B$2:$B$5000,0))),0),0)</f>
        <v>0</v>
      </c>
      <c r="O30" s="777">
        <f t="shared" si="4"/>
        <v>0</v>
      </c>
      <c r="P30" s="775">
        <f t="shared" si="5"/>
        <v>0</v>
      </c>
      <c r="Q30" s="708"/>
      <c r="R30" s="783" t="str">
        <f t="shared" si="6"/>
        <v/>
      </c>
      <c r="S30" s="61"/>
      <c r="T30" s="61"/>
      <c r="U30" s="785">
        <f t="shared" si="7"/>
        <v>0</v>
      </c>
      <c r="V30" s="709"/>
      <c r="W30" s="788">
        <f t="shared" si="8"/>
        <v>0</v>
      </c>
      <c r="X30" s="788">
        <f t="shared" si="9"/>
        <v>0</v>
      </c>
      <c r="Y30" s="789" t="str">
        <f t="shared" si="10"/>
        <v/>
      </c>
      <c r="Z30" s="710"/>
      <c r="AA30"/>
    </row>
    <row r="31" spans="2:27" ht="25.15" customHeight="1">
      <c r="B31" s="41">
        <f t="shared" si="0"/>
        <v>28</v>
      </c>
      <c r="C31" s="41"/>
      <c r="D31" s="702"/>
      <c r="E31" s="707"/>
      <c r="F31" s="742"/>
      <c r="G31" s="700"/>
      <c r="H31" s="61"/>
      <c r="I31" s="61"/>
      <c r="J31" s="775">
        <f t="shared" si="1"/>
        <v>0</v>
      </c>
      <c r="K31" s="838" t="str">
        <f t="shared" si="2"/>
        <v/>
      </c>
      <c r="L31" s="839" t="str">
        <f t="shared" si="3"/>
        <v/>
      </c>
      <c r="M31" s="839" t="str">
        <f>IF(COUNTIF($L$4:L31,L31)=1,L31,"")</f>
        <v/>
      </c>
      <c r="N31" s="776">
        <f>IFERROR(IF(Q31="",IF(F31="코스피",INDEX(코스피시세!$C$2:$C$4999,MATCH(E31,코스피시세!$B$2:$B$4999,0)),INDEX(코스닥시세!$C$2:$C$5000,MATCH(E31,코스닥시세!$B$2:$B$5000,0))),0),0)</f>
        <v>0</v>
      </c>
      <c r="O31" s="777">
        <f t="shared" si="4"/>
        <v>0</v>
      </c>
      <c r="P31" s="775">
        <f t="shared" si="5"/>
        <v>0</v>
      </c>
      <c r="Q31" s="708"/>
      <c r="R31" s="783" t="str">
        <f t="shared" si="6"/>
        <v/>
      </c>
      <c r="S31" s="61"/>
      <c r="T31" s="61"/>
      <c r="U31" s="785">
        <f t="shared" si="7"/>
        <v>0</v>
      </c>
      <c r="V31" s="709"/>
      <c r="W31" s="788">
        <f t="shared" si="8"/>
        <v>0</v>
      </c>
      <c r="X31" s="788">
        <f t="shared" si="9"/>
        <v>0</v>
      </c>
      <c r="Y31" s="789" t="str">
        <f t="shared" si="10"/>
        <v/>
      </c>
      <c r="Z31" s="710"/>
      <c r="AA31"/>
    </row>
    <row r="32" spans="2:27" ht="25.15" customHeight="1">
      <c r="B32" s="41">
        <f t="shared" si="0"/>
        <v>29</v>
      </c>
      <c r="C32" s="41"/>
      <c r="D32" s="702"/>
      <c r="E32" s="707"/>
      <c r="F32" s="742"/>
      <c r="G32" s="700"/>
      <c r="H32" s="61"/>
      <c r="I32" s="61"/>
      <c r="J32" s="775">
        <f t="shared" si="1"/>
        <v>0</v>
      </c>
      <c r="K32" s="838" t="str">
        <f t="shared" si="2"/>
        <v/>
      </c>
      <c r="L32" s="839" t="str">
        <f t="shared" si="3"/>
        <v/>
      </c>
      <c r="M32" s="839" t="str">
        <f>IF(COUNTIF($L$4:L32,L32)=1,L32,"")</f>
        <v/>
      </c>
      <c r="N32" s="776">
        <f>IFERROR(IF(Q32="",IF(F32="코스피",INDEX(코스피시세!$C$2:$C$4999,MATCH(E32,코스피시세!$B$2:$B$4999,0)),INDEX(코스닥시세!$C$2:$C$5000,MATCH(E32,코스닥시세!$B$2:$B$5000,0))),0),0)</f>
        <v>0</v>
      </c>
      <c r="O32" s="777">
        <f t="shared" si="4"/>
        <v>0</v>
      </c>
      <c r="P32" s="775">
        <f t="shared" si="5"/>
        <v>0</v>
      </c>
      <c r="Q32" s="708"/>
      <c r="R32" s="783" t="str">
        <f t="shared" si="6"/>
        <v/>
      </c>
      <c r="S32" s="61"/>
      <c r="T32" s="61"/>
      <c r="U32" s="785">
        <f t="shared" si="7"/>
        <v>0</v>
      </c>
      <c r="V32" s="709"/>
      <c r="W32" s="788">
        <f t="shared" si="8"/>
        <v>0</v>
      </c>
      <c r="X32" s="788">
        <f t="shared" si="9"/>
        <v>0</v>
      </c>
      <c r="Y32" s="789" t="str">
        <f t="shared" si="10"/>
        <v/>
      </c>
      <c r="Z32" s="710"/>
      <c r="AA32"/>
    </row>
    <row r="33" spans="2:27" ht="25.15" customHeight="1">
      <c r="B33" s="41">
        <f t="shared" si="0"/>
        <v>30</v>
      </c>
      <c r="C33" s="41"/>
      <c r="D33" s="702"/>
      <c r="E33" s="707"/>
      <c r="F33" s="742"/>
      <c r="G33" s="700"/>
      <c r="H33" s="61"/>
      <c r="I33" s="61"/>
      <c r="J33" s="775">
        <f t="shared" si="1"/>
        <v>0</v>
      </c>
      <c r="K33" s="838" t="str">
        <f t="shared" si="2"/>
        <v/>
      </c>
      <c r="L33" s="839" t="str">
        <f t="shared" si="3"/>
        <v/>
      </c>
      <c r="M33" s="839" t="str">
        <f>IF(COUNTIF($L$4:L33,L33)=1,L33,"")</f>
        <v/>
      </c>
      <c r="N33" s="776">
        <f>IFERROR(IF(Q33="",IF(F33="코스피",INDEX(코스피시세!$C$2:$C$4999,MATCH(E33,코스피시세!$B$2:$B$4999,0)),INDEX(코스닥시세!$C$2:$C$5000,MATCH(E33,코스닥시세!$B$2:$B$5000,0))),0),0)</f>
        <v>0</v>
      </c>
      <c r="O33" s="777">
        <f t="shared" si="4"/>
        <v>0</v>
      </c>
      <c r="P33" s="775">
        <f t="shared" si="5"/>
        <v>0</v>
      </c>
      <c r="Q33" s="708"/>
      <c r="R33" s="783" t="str">
        <f t="shared" si="6"/>
        <v/>
      </c>
      <c r="S33" s="61"/>
      <c r="T33" s="61"/>
      <c r="U33" s="785">
        <f t="shared" si="7"/>
        <v>0</v>
      </c>
      <c r="V33" s="709"/>
      <c r="W33" s="788">
        <f t="shared" si="8"/>
        <v>0</v>
      </c>
      <c r="X33" s="788">
        <f t="shared" si="9"/>
        <v>0</v>
      </c>
      <c r="Y33" s="789" t="str">
        <f t="shared" si="10"/>
        <v/>
      </c>
      <c r="Z33" s="710"/>
      <c r="AA33"/>
    </row>
    <row r="34" spans="2:27" ht="25.15" customHeight="1">
      <c r="B34" s="41">
        <f t="shared" si="0"/>
        <v>31</v>
      </c>
      <c r="C34" s="41"/>
      <c r="D34" s="702"/>
      <c r="E34" s="707"/>
      <c r="F34" s="742"/>
      <c r="G34" s="700"/>
      <c r="H34" s="61"/>
      <c r="I34" s="61"/>
      <c r="J34" s="775">
        <f t="shared" si="1"/>
        <v>0</v>
      </c>
      <c r="K34" s="838" t="str">
        <f t="shared" si="2"/>
        <v/>
      </c>
      <c r="L34" s="839" t="str">
        <f t="shared" si="3"/>
        <v/>
      </c>
      <c r="M34" s="839" t="str">
        <f>IF(COUNTIF($L$4:L34,L34)=1,L34,"")</f>
        <v/>
      </c>
      <c r="N34" s="776">
        <f>IFERROR(IF(Q34="",IF(F34="코스피",INDEX(코스피시세!$C$2:$C$4999,MATCH(E34,코스피시세!$B$2:$B$4999,0)),INDEX(코스닥시세!$C$2:$C$5000,MATCH(E34,코스닥시세!$B$2:$B$5000,0))),0),0)</f>
        <v>0</v>
      </c>
      <c r="O34" s="777">
        <f t="shared" si="4"/>
        <v>0</v>
      </c>
      <c r="P34" s="775">
        <f t="shared" si="5"/>
        <v>0</v>
      </c>
      <c r="Q34" s="708"/>
      <c r="R34" s="783" t="str">
        <f t="shared" si="6"/>
        <v/>
      </c>
      <c r="S34" s="61"/>
      <c r="T34" s="61"/>
      <c r="U34" s="785">
        <f t="shared" si="7"/>
        <v>0</v>
      </c>
      <c r="V34" s="709"/>
      <c r="W34" s="788">
        <f t="shared" si="8"/>
        <v>0</v>
      </c>
      <c r="X34" s="788">
        <f t="shared" si="9"/>
        <v>0</v>
      </c>
      <c r="Y34" s="789" t="str">
        <f t="shared" si="10"/>
        <v/>
      </c>
      <c r="Z34" s="710"/>
      <c r="AA34"/>
    </row>
    <row r="35" spans="2:27" ht="25.15" customHeight="1">
      <c r="B35" s="41">
        <f t="shared" si="0"/>
        <v>32</v>
      </c>
      <c r="C35" s="41"/>
      <c r="D35" s="702"/>
      <c r="E35" s="707"/>
      <c r="F35" s="742"/>
      <c r="G35" s="700"/>
      <c r="H35" s="61"/>
      <c r="I35" s="61"/>
      <c r="J35" s="775">
        <f t="shared" si="1"/>
        <v>0</v>
      </c>
      <c r="K35" s="838" t="str">
        <f t="shared" si="2"/>
        <v/>
      </c>
      <c r="L35" s="839" t="str">
        <f t="shared" si="3"/>
        <v/>
      </c>
      <c r="M35" s="839" t="str">
        <f>IF(COUNTIF($L$4:L35,L35)=1,L35,"")</f>
        <v/>
      </c>
      <c r="N35" s="776">
        <f>IFERROR(IF(Q35="",IF(F35="코스피",INDEX(코스피시세!$C$2:$C$4999,MATCH(E35,코스피시세!$B$2:$B$4999,0)),INDEX(코스닥시세!$C$2:$C$5000,MATCH(E35,코스닥시세!$B$2:$B$5000,0))),0),0)</f>
        <v>0</v>
      </c>
      <c r="O35" s="777">
        <f t="shared" si="4"/>
        <v>0</v>
      </c>
      <c r="P35" s="775">
        <f t="shared" si="5"/>
        <v>0</v>
      </c>
      <c r="Q35" s="708"/>
      <c r="R35" s="783" t="str">
        <f t="shared" si="6"/>
        <v/>
      </c>
      <c r="S35" s="61"/>
      <c r="T35" s="61"/>
      <c r="U35" s="785">
        <f t="shared" si="7"/>
        <v>0</v>
      </c>
      <c r="V35" s="709"/>
      <c r="W35" s="788">
        <f t="shared" si="8"/>
        <v>0</v>
      </c>
      <c r="X35" s="788">
        <f t="shared" si="9"/>
        <v>0</v>
      </c>
      <c r="Y35" s="789" t="str">
        <f t="shared" si="10"/>
        <v/>
      </c>
      <c r="Z35" s="710"/>
      <c r="AA35"/>
    </row>
    <row r="36" spans="2:27" ht="25.15" customHeight="1">
      <c r="B36" s="41">
        <f t="shared" si="0"/>
        <v>33</v>
      </c>
      <c r="C36" s="41"/>
      <c r="D36" s="702"/>
      <c r="E36" s="712"/>
      <c r="F36" s="742"/>
      <c r="G36" s="688"/>
      <c r="H36" s="35"/>
      <c r="I36" s="35"/>
      <c r="J36" s="779">
        <f t="shared" si="1"/>
        <v>0</v>
      </c>
      <c r="K36" s="838" t="str">
        <f t="shared" si="2"/>
        <v/>
      </c>
      <c r="L36" s="839" t="str">
        <f t="shared" si="3"/>
        <v/>
      </c>
      <c r="M36" s="839" t="str">
        <f>IF(COUNTIF($L$4:L36,L36)=1,L36,"")</f>
        <v/>
      </c>
      <c r="N36" s="776">
        <f>IFERROR(IF(Q36="",IF(F36="코스피",INDEX(코스피시세!$C$2:$C$4999,MATCH(E36,코스피시세!$B$2:$B$4999,0)),INDEX(코스닥시세!$C$2:$C$5000,MATCH(E36,코스닥시세!$B$2:$B$5000,0))),0),0)</f>
        <v>0</v>
      </c>
      <c r="O36" s="777">
        <f t="shared" si="4"/>
        <v>0</v>
      </c>
      <c r="P36" s="775">
        <f t="shared" si="5"/>
        <v>0</v>
      </c>
      <c r="Q36" s="713"/>
      <c r="R36" s="783" t="str">
        <f t="shared" si="6"/>
        <v/>
      </c>
      <c r="S36" s="35"/>
      <c r="T36" s="35"/>
      <c r="U36" s="786">
        <f t="shared" si="7"/>
        <v>0</v>
      </c>
      <c r="V36" s="709"/>
      <c r="W36" s="788">
        <f t="shared" si="8"/>
        <v>0</v>
      </c>
      <c r="X36" s="788">
        <f t="shared" si="9"/>
        <v>0</v>
      </c>
      <c r="Y36" s="789" t="str">
        <f t="shared" si="10"/>
        <v/>
      </c>
      <c r="Z36" s="714"/>
      <c r="AA36"/>
    </row>
    <row r="37" spans="2:27" ht="25.15" customHeight="1">
      <c r="B37" s="41">
        <f t="shared" si="0"/>
        <v>34</v>
      </c>
      <c r="C37" s="41"/>
      <c r="D37" s="702"/>
      <c r="E37" s="712"/>
      <c r="F37" s="742"/>
      <c r="G37" s="688"/>
      <c r="H37" s="35"/>
      <c r="I37" s="35"/>
      <c r="J37" s="779">
        <f t="shared" si="1"/>
        <v>0</v>
      </c>
      <c r="K37" s="838" t="str">
        <f t="shared" si="2"/>
        <v/>
      </c>
      <c r="L37" s="839" t="str">
        <f t="shared" si="3"/>
        <v/>
      </c>
      <c r="M37" s="839" t="str">
        <f>IF(COUNTIF($L$4:L37,L37)=1,L37,"")</f>
        <v/>
      </c>
      <c r="N37" s="776">
        <f>IFERROR(IF(Q37="",IF(F37="코스피",INDEX(코스피시세!$C$2:$C$4999,MATCH(E37,코스피시세!$B$2:$B$4999,0)),INDEX(코스닥시세!$C$2:$C$5000,MATCH(E37,코스닥시세!$B$2:$B$5000,0))),0),0)</f>
        <v>0</v>
      </c>
      <c r="O37" s="777">
        <f t="shared" si="4"/>
        <v>0</v>
      </c>
      <c r="P37" s="775">
        <f t="shared" si="5"/>
        <v>0</v>
      </c>
      <c r="Q37" s="713"/>
      <c r="R37" s="783" t="str">
        <f t="shared" si="6"/>
        <v/>
      </c>
      <c r="S37" s="35"/>
      <c r="T37" s="35"/>
      <c r="U37" s="786">
        <f t="shared" si="7"/>
        <v>0</v>
      </c>
      <c r="V37" s="709"/>
      <c r="W37" s="788">
        <f t="shared" si="8"/>
        <v>0</v>
      </c>
      <c r="X37" s="788">
        <f t="shared" si="9"/>
        <v>0</v>
      </c>
      <c r="Y37" s="789" t="str">
        <f t="shared" si="10"/>
        <v/>
      </c>
      <c r="Z37" s="714"/>
      <c r="AA37"/>
    </row>
    <row r="38" spans="2:27" ht="25.15" customHeight="1">
      <c r="B38" s="41">
        <f t="shared" si="0"/>
        <v>35</v>
      </c>
      <c r="C38" s="41"/>
      <c r="D38" s="702"/>
      <c r="E38" s="712"/>
      <c r="F38" s="742"/>
      <c r="G38" s="688"/>
      <c r="H38" s="35"/>
      <c r="I38" s="35"/>
      <c r="J38" s="779">
        <f t="shared" si="1"/>
        <v>0</v>
      </c>
      <c r="K38" s="838" t="str">
        <f t="shared" si="2"/>
        <v/>
      </c>
      <c r="L38" s="839" t="str">
        <f t="shared" si="3"/>
        <v/>
      </c>
      <c r="M38" s="839" t="str">
        <f>IF(COUNTIF($L$4:L38,L38)=1,L38,"")</f>
        <v/>
      </c>
      <c r="N38" s="776">
        <f>IFERROR(IF(Q38="",IF(F38="코스피",INDEX(코스피시세!$C$2:$C$4999,MATCH(E38,코스피시세!$B$2:$B$4999,0)),INDEX(코스닥시세!$C$2:$C$5000,MATCH(E38,코스닥시세!$B$2:$B$5000,0))),0),0)</f>
        <v>0</v>
      </c>
      <c r="O38" s="777">
        <f t="shared" si="4"/>
        <v>0</v>
      </c>
      <c r="P38" s="775">
        <f t="shared" si="5"/>
        <v>0</v>
      </c>
      <c r="Q38" s="713"/>
      <c r="R38" s="783" t="str">
        <f t="shared" si="6"/>
        <v/>
      </c>
      <c r="S38" s="35"/>
      <c r="T38" s="35"/>
      <c r="U38" s="786">
        <f t="shared" si="7"/>
        <v>0</v>
      </c>
      <c r="V38" s="709"/>
      <c r="W38" s="788">
        <f t="shared" si="8"/>
        <v>0</v>
      </c>
      <c r="X38" s="788">
        <f t="shared" si="9"/>
        <v>0</v>
      </c>
      <c r="Y38" s="789" t="str">
        <f t="shared" si="10"/>
        <v/>
      </c>
      <c r="Z38" s="714"/>
      <c r="AA38"/>
    </row>
    <row r="39" spans="2:27" ht="25.15" customHeight="1">
      <c r="B39" s="41">
        <f t="shared" si="0"/>
        <v>36</v>
      </c>
      <c r="C39" s="41"/>
      <c r="D39" s="702"/>
      <c r="E39" s="712"/>
      <c r="F39" s="742"/>
      <c r="G39" s="688"/>
      <c r="H39" s="35"/>
      <c r="I39" s="35"/>
      <c r="J39" s="779">
        <f t="shared" si="1"/>
        <v>0</v>
      </c>
      <c r="K39" s="838" t="str">
        <f t="shared" si="2"/>
        <v/>
      </c>
      <c r="L39" s="839" t="str">
        <f t="shared" si="3"/>
        <v/>
      </c>
      <c r="M39" s="839" t="str">
        <f>IF(COUNTIF($L$4:L39,L39)=1,L39,"")</f>
        <v/>
      </c>
      <c r="N39" s="776">
        <f>IFERROR(IF(Q39="",IF(F39="코스피",INDEX(코스피시세!$C$2:$C$4999,MATCH(E39,코스피시세!$B$2:$B$4999,0)),INDEX(코스닥시세!$C$2:$C$5000,MATCH(E39,코스닥시세!$B$2:$B$5000,0))),0),0)</f>
        <v>0</v>
      </c>
      <c r="O39" s="777">
        <f t="shared" si="4"/>
        <v>0</v>
      </c>
      <c r="P39" s="775">
        <f t="shared" si="5"/>
        <v>0</v>
      </c>
      <c r="Q39" s="713"/>
      <c r="R39" s="783" t="str">
        <f t="shared" si="6"/>
        <v/>
      </c>
      <c r="S39" s="35"/>
      <c r="T39" s="35"/>
      <c r="U39" s="786">
        <f t="shared" si="7"/>
        <v>0</v>
      </c>
      <c r="V39" s="709"/>
      <c r="W39" s="788">
        <f t="shared" si="8"/>
        <v>0</v>
      </c>
      <c r="X39" s="788">
        <f t="shared" si="9"/>
        <v>0</v>
      </c>
      <c r="Y39" s="789" t="str">
        <f t="shared" si="10"/>
        <v/>
      </c>
      <c r="Z39" s="714"/>
      <c r="AA39"/>
    </row>
    <row r="40" spans="2:27" ht="25.15" customHeight="1">
      <c r="B40" s="41">
        <f t="shared" si="0"/>
        <v>37</v>
      </c>
      <c r="C40" s="41"/>
      <c r="D40" s="702"/>
      <c r="E40" s="707"/>
      <c r="F40" s="742"/>
      <c r="G40" s="688"/>
      <c r="H40" s="35"/>
      <c r="I40" s="35"/>
      <c r="J40" s="779">
        <f t="shared" si="1"/>
        <v>0</v>
      </c>
      <c r="K40" s="838" t="str">
        <f t="shared" si="2"/>
        <v/>
      </c>
      <c r="L40" s="839" t="str">
        <f t="shared" si="3"/>
        <v/>
      </c>
      <c r="M40" s="839" t="str">
        <f>IF(COUNTIF($L$4:L40,L40)=1,L40,"")</f>
        <v/>
      </c>
      <c r="N40" s="776">
        <f>IFERROR(IF(Q40="",IF(F40="코스피",INDEX(코스피시세!$C$2:$C$4999,MATCH(E40,코스피시세!$B$2:$B$4999,0)),INDEX(코스닥시세!$C$2:$C$5000,MATCH(E40,코스닥시세!$B$2:$B$5000,0))),0),0)</f>
        <v>0</v>
      </c>
      <c r="O40" s="777">
        <f t="shared" si="4"/>
        <v>0</v>
      </c>
      <c r="P40" s="775">
        <f t="shared" si="5"/>
        <v>0</v>
      </c>
      <c r="Q40" s="713"/>
      <c r="R40" s="783" t="str">
        <f t="shared" si="6"/>
        <v/>
      </c>
      <c r="S40" s="35"/>
      <c r="T40" s="35"/>
      <c r="U40" s="786">
        <f t="shared" si="7"/>
        <v>0</v>
      </c>
      <c r="V40" s="709"/>
      <c r="W40" s="788">
        <f t="shared" si="8"/>
        <v>0</v>
      </c>
      <c r="X40" s="788">
        <f t="shared" si="9"/>
        <v>0</v>
      </c>
      <c r="Y40" s="789" t="str">
        <f t="shared" si="10"/>
        <v/>
      </c>
      <c r="Z40" s="714"/>
      <c r="AA40"/>
    </row>
    <row r="41" spans="2:27" ht="25.15" customHeight="1">
      <c r="B41" s="41">
        <f t="shared" si="0"/>
        <v>38</v>
      </c>
      <c r="C41" s="41"/>
      <c r="D41" s="702"/>
      <c r="E41" s="712"/>
      <c r="F41" s="742"/>
      <c r="G41" s="688"/>
      <c r="H41" s="35"/>
      <c r="I41" s="35"/>
      <c r="J41" s="779">
        <f t="shared" si="1"/>
        <v>0</v>
      </c>
      <c r="K41" s="838" t="str">
        <f t="shared" si="2"/>
        <v/>
      </c>
      <c r="L41" s="839" t="str">
        <f t="shared" si="3"/>
        <v/>
      </c>
      <c r="M41" s="839" t="str">
        <f>IF(COUNTIF($L$4:L41,L41)=1,L41,"")</f>
        <v/>
      </c>
      <c r="N41" s="776">
        <f>IFERROR(IF(Q41="",IF(F41="코스피",INDEX(코스피시세!$C$2:$C$4999,MATCH(E41,코스피시세!$B$2:$B$4999,0)),INDEX(코스닥시세!$C$2:$C$5000,MATCH(E41,코스닥시세!$B$2:$B$5000,0))),0),0)</f>
        <v>0</v>
      </c>
      <c r="O41" s="777">
        <f t="shared" si="4"/>
        <v>0</v>
      </c>
      <c r="P41" s="775">
        <f t="shared" si="5"/>
        <v>0</v>
      </c>
      <c r="Q41" s="713"/>
      <c r="R41" s="783" t="str">
        <f t="shared" si="6"/>
        <v/>
      </c>
      <c r="S41" s="35"/>
      <c r="T41" s="35"/>
      <c r="U41" s="786">
        <f t="shared" si="7"/>
        <v>0</v>
      </c>
      <c r="V41" s="709"/>
      <c r="W41" s="788">
        <f t="shared" si="8"/>
        <v>0</v>
      </c>
      <c r="X41" s="788">
        <f t="shared" si="9"/>
        <v>0</v>
      </c>
      <c r="Y41" s="789" t="str">
        <f t="shared" si="10"/>
        <v/>
      </c>
      <c r="Z41" s="714"/>
      <c r="AA41"/>
    </row>
    <row r="42" spans="2:27" ht="25.15" customHeight="1">
      <c r="B42" s="41">
        <f t="shared" si="0"/>
        <v>39</v>
      </c>
      <c r="C42" s="41"/>
      <c r="D42" s="702"/>
      <c r="E42" s="712"/>
      <c r="F42" s="742"/>
      <c r="G42" s="688"/>
      <c r="H42" s="35"/>
      <c r="I42" s="35"/>
      <c r="J42" s="779">
        <f t="shared" si="1"/>
        <v>0</v>
      </c>
      <c r="K42" s="838" t="str">
        <f t="shared" si="2"/>
        <v/>
      </c>
      <c r="L42" s="839" t="str">
        <f t="shared" si="3"/>
        <v/>
      </c>
      <c r="M42" s="839" t="str">
        <f>IF(COUNTIF($L$4:L42,L42)=1,L42,"")</f>
        <v/>
      </c>
      <c r="N42" s="776">
        <f>IFERROR(IF(Q42="",IF(F42="코스피",INDEX(코스피시세!$C$2:$C$4999,MATCH(E42,코스피시세!$B$2:$B$4999,0)),INDEX(코스닥시세!$C$2:$C$5000,MATCH(E42,코스닥시세!$B$2:$B$5000,0))),0),0)</f>
        <v>0</v>
      </c>
      <c r="O42" s="777">
        <f t="shared" si="4"/>
        <v>0</v>
      </c>
      <c r="P42" s="775">
        <f t="shared" si="5"/>
        <v>0</v>
      </c>
      <c r="Q42" s="713"/>
      <c r="R42" s="783" t="str">
        <f t="shared" si="6"/>
        <v/>
      </c>
      <c r="S42" s="35"/>
      <c r="T42" s="35"/>
      <c r="U42" s="786">
        <f t="shared" si="7"/>
        <v>0</v>
      </c>
      <c r="V42" s="709"/>
      <c r="W42" s="788">
        <f t="shared" si="8"/>
        <v>0</v>
      </c>
      <c r="X42" s="788">
        <f t="shared" si="9"/>
        <v>0</v>
      </c>
      <c r="Y42" s="789" t="str">
        <f t="shared" si="10"/>
        <v/>
      </c>
      <c r="Z42" s="714"/>
      <c r="AA42"/>
    </row>
    <row r="43" spans="2:27" ht="25.15" customHeight="1">
      <c r="B43" s="41">
        <f t="shared" si="0"/>
        <v>40</v>
      </c>
      <c r="C43" s="41"/>
      <c r="D43" s="702"/>
      <c r="E43" s="712"/>
      <c r="F43" s="742"/>
      <c r="G43" s="688"/>
      <c r="H43" s="35"/>
      <c r="I43" s="35"/>
      <c r="J43" s="779">
        <f t="shared" si="1"/>
        <v>0</v>
      </c>
      <c r="K43" s="838" t="str">
        <f t="shared" si="2"/>
        <v/>
      </c>
      <c r="L43" s="839" t="str">
        <f t="shared" si="3"/>
        <v/>
      </c>
      <c r="M43" s="839" t="str">
        <f>IF(COUNTIF($L$4:L43,L43)=1,L43,"")</f>
        <v/>
      </c>
      <c r="N43" s="776">
        <f>IFERROR(IF(Q43="",IF(F43="코스피",INDEX(코스피시세!$C$2:$C$4999,MATCH(E43,코스피시세!$B$2:$B$4999,0)),INDEX(코스닥시세!$C$2:$C$5000,MATCH(E43,코스닥시세!$B$2:$B$5000,0))),0),0)</f>
        <v>0</v>
      </c>
      <c r="O43" s="777">
        <f t="shared" si="4"/>
        <v>0</v>
      </c>
      <c r="P43" s="775">
        <f t="shared" si="5"/>
        <v>0</v>
      </c>
      <c r="Q43" s="713"/>
      <c r="R43" s="783" t="str">
        <f t="shared" si="6"/>
        <v/>
      </c>
      <c r="S43" s="35"/>
      <c r="T43" s="35"/>
      <c r="U43" s="786">
        <f t="shared" si="7"/>
        <v>0</v>
      </c>
      <c r="V43" s="709"/>
      <c r="W43" s="788">
        <f t="shared" si="8"/>
        <v>0</v>
      </c>
      <c r="X43" s="788">
        <f t="shared" si="9"/>
        <v>0</v>
      </c>
      <c r="Y43" s="789" t="str">
        <f t="shared" si="10"/>
        <v/>
      </c>
      <c r="Z43" s="714"/>
      <c r="AA43"/>
    </row>
    <row r="44" spans="2:27" ht="25.15" customHeight="1">
      <c r="B44" s="41">
        <f t="shared" si="0"/>
        <v>41</v>
      </c>
      <c r="C44" s="41"/>
      <c r="D44" s="702"/>
      <c r="E44" s="712"/>
      <c r="F44" s="742"/>
      <c r="G44" s="688"/>
      <c r="H44" s="35"/>
      <c r="I44" s="35"/>
      <c r="J44" s="779">
        <f t="shared" si="1"/>
        <v>0</v>
      </c>
      <c r="K44" s="838" t="str">
        <f t="shared" si="2"/>
        <v/>
      </c>
      <c r="L44" s="839" t="str">
        <f t="shared" si="3"/>
        <v/>
      </c>
      <c r="M44" s="839" t="str">
        <f>IF(COUNTIF($L$4:L44,L44)=1,L44,"")</f>
        <v/>
      </c>
      <c r="N44" s="776">
        <f>IFERROR(IF(Q44="",IF(F44="코스피",INDEX(코스피시세!$C$2:$C$4999,MATCH(E44,코스피시세!$B$2:$B$4999,0)),INDEX(코스닥시세!$C$2:$C$5000,MATCH(E44,코스닥시세!$B$2:$B$5000,0))),0),0)</f>
        <v>0</v>
      </c>
      <c r="O44" s="777">
        <f t="shared" si="4"/>
        <v>0</v>
      </c>
      <c r="P44" s="775">
        <f t="shared" si="5"/>
        <v>0</v>
      </c>
      <c r="Q44" s="713"/>
      <c r="R44" s="783" t="str">
        <f t="shared" si="6"/>
        <v/>
      </c>
      <c r="S44" s="35"/>
      <c r="T44" s="35"/>
      <c r="U44" s="786">
        <f t="shared" si="7"/>
        <v>0</v>
      </c>
      <c r="V44" s="709"/>
      <c r="W44" s="788">
        <f t="shared" si="8"/>
        <v>0</v>
      </c>
      <c r="X44" s="788">
        <f t="shared" si="9"/>
        <v>0</v>
      </c>
      <c r="Y44" s="789" t="str">
        <f t="shared" si="10"/>
        <v/>
      </c>
      <c r="Z44" s="714"/>
      <c r="AA44"/>
    </row>
    <row r="45" spans="2:27" ht="25.15" customHeight="1">
      <c r="B45" s="41">
        <f t="shared" si="0"/>
        <v>42</v>
      </c>
      <c r="C45" s="41"/>
      <c r="D45" s="702"/>
      <c r="E45" s="712"/>
      <c r="F45" s="742"/>
      <c r="G45" s="688"/>
      <c r="H45" s="35"/>
      <c r="I45" s="35"/>
      <c r="J45" s="779">
        <f t="shared" si="1"/>
        <v>0</v>
      </c>
      <c r="K45" s="838" t="str">
        <f t="shared" si="2"/>
        <v/>
      </c>
      <c r="L45" s="839" t="str">
        <f t="shared" si="3"/>
        <v/>
      </c>
      <c r="M45" s="839" t="str">
        <f>IF(COUNTIF($L$4:L45,L45)=1,L45,"")</f>
        <v/>
      </c>
      <c r="N45" s="776">
        <f>IFERROR(IF(Q45="",IF(F45="코스피",INDEX(코스피시세!$C$2:$C$4999,MATCH(E45,코스피시세!$B$2:$B$4999,0)),INDEX(코스닥시세!$C$2:$C$5000,MATCH(E45,코스닥시세!$B$2:$B$5000,0))),0),0)</f>
        <v>0</v>
      </c>
      <c r="O45" s="777">
        <f t="shared" si="4"/>
        <v>0</v>
      </c>
      <c r="P45" s="775">
        <f t="shared" si="5"/>
        <v>0</v>
      </c>
      <c r="Q45" s="713"/>
      <c r="R45" s="783" t="str">
        <f t="shared" si="6"/>
        <v/>
      </c>
      <c r="S45" s="35"/>
      <c r="T45" s="35"/>
      <c r="U45" s="786">
        <f t="shared" si="7"/>
        <v>0</v>
      </c>
      <c r="V45" s="709"/>
      <c r="W45" s="788">
        <f t="shared" si="8"/>
        <v>0</v>
      </c>
      <c r="X45" s="788">
        <f t="shared" si="9"/>
        <v>0</v>
      </c>
      <c r="Y45" s="789" t="str">
        <f t="shared" si="10"/>
        <v/>
      </c>
      <c r="Z45" s="714"/>
      <c r="AA45"/>
    </row>
    <row r="46" spans="2:27" ht="25.15" customHeight="1">
      <c r="B46" s="41">
        <f t="shared" si="0"/>
        <v>43</v>
      </c>
      <c r="C46" s="41"/>
      <c r="D46" s="702"/>
      <c r="E46" s="712"/>
      <c r="F46" s="742"/>
      <c r="G46" s="688"/>
      <c r="H46" s="35"/>
      <c r="I46" s="35"/>
      <c r="J46" s="779">
        <f t="shared" si="1"/>
        <v>0</v>
      </c>
      <c r="K46" s="838" t="str">
        <f t="shared" si="2"/>
        <v/>
      </c>
      <c r="L46" s="839" t="str">
        <f t="shared" si="3"/>
        <v/>
      </c>
      <c r="M46" s="839" t="str">
        <f>IF(COUNTIF($L$4:L46,L46)=1,L46,"")</f>
        <v/>
      </c>
      <c r="N46" s="776">
        <f>IFERROR(IF(Q46="",IF(F46="코스피",INDEX(코스피시세!$C$2:$C$4999,MATCH(E46,코스피시세!$B$2:$B$4999,0)),INDEX(코스닥시세!$C$2:$C$5000,MATCH(E46,코스닥시세!$B$2:$B$5000,0))),0),0)</f>
        <v>0</v>
      </c>
      <c r="O46" s="777">
        <f t="shared" si="4"/>
        <v>0</v>
      </c>
      <c r="P46" s="775">
        <f t="shared" si="5"/>
        <v>0</v>
      </c>
      <c r="Q46" s="713"/>
      <c r="R46" s="783" t="str">
        <f t="shared" si="6"/>
        <v/>
      </c>
      <c r="S46" s="35"/>
      <c r="T46" s="35"/>
      <c r="U46" s="786">
        <f t="shared" si="7"/>
        <v>0</v>
      </c>
      <c r="V46" s="709"/>
      <c r="W46" s="788">
        <f t="shared" si="8"/>
        <v>0</v>
      </c>
      <c r="X46" s="788">
        <f t="shared" si="9"/>
        <v>0</v>
      </c>
      <c r="Y46" s="789" t="str">
        <f t="shared" si="10"/>
        <v/>
      </c>
      <c r="Z46" s="714"/>
      <c r="AA46"/>
    </row>
    <row r="47" spans="2:27" ht="25.15" customHeight="1">
      <c r="B47" s="41">
        <f t="shared" si="0"/>
        <v>44</v>
      </c>
      <c r="C47" s="41"/>
      <c r="D47" s="702"/>
      <c r="E47" s="712"/>
      <c r="F47" s="742"/>
      <c r="G47" s="688"/>
      <c r="H47" s="35"/>
      <c r="I47" s="35"/>
      <c r="J47" s="779">
        <f t="shared" si="1"/>
        <v>0</v>
      </c>
      <c r="K47" s="838" t="str">
        <f t="shared" si="2"/>
        <v/>
      </c>
      <c r="L47" s="839" t="str">
        <f t="shared" si="3"/>
        <v/>
      </c>
      <c r="M47" s="839" t="str">
        <f>IF(COUNTIF($L$4:L47,L47)=1,L47,"")</f>
        <v/>
      </c>
      <c r="N47" s="776">
        <f>IFERROR(IF(Q47="",IF(F47="코스피",INDEX(코스피시세!$C$2:$C$4999,MATCH(E47,코스피시세!$B$2:$B$4999,0)),INDEX(코스닥시세!$C$2:$C$5000,MATCH(E47,코스닥시세!$B$2:$B$5000,0))),0),0)</f>
        <v>0</v>
      </c>
      <c r="O47" s="777">
        <f t="shared" si="4"/>
        <v>0</v>
      </c>
      <c r="P47" s="775">
        <f t="shared" si="5"/>
        <v>0</v>
      </c>
      <c r="Q47" s="713"/>
      <c r="R47" s="783" t="str">
        <f t="shared" si="6"/>
        <v/>
      </c>
      <c r="S47" s="35"/>
      <c r="T47" s="35"/>
      <c r="U47" s="786">
        <f t="shared" si="7"/>
        <v>0</v>
      </c>
      <c r="V47" s="709"/>
      <c r="W47" s="788">
        <f t="shared" si="8"/>
        <v>0</v>
      </c>
      <c r="X47" s="788">
        <f t="shared" si="9"/>
        <v>0</v>
      </c>
      <c r="Y47" s="789" t="str">
        <f t="shared" si="10"/>
        <v/>
      </c>
      <c r="Z47" s="714"/>
      <c r="AA47"/>
    </row>
    <row r="48" spans="2:27" ht="25.15" customHeight="1">
      <c r="B48" s="41">
        <f t="shared" si="0"/>
        <v>45</v>
      </c>
      <c r="C48" s="41"/>
      <c r="D48" s="702"/>
      <c r="E48" s="712"/>
      <c r="F48" s="742"/>
      <c r="G48" s="688"/>
      <c r="H48" s="35"/>
      <c r="I48" s="35"/>
      <c r="J48" s="779">
        <f t="shared" si="1"/>
        <v>0</v>
      </c>
      <c r="K48" s="838" t="str">
        <f t="shared" si="2"/>
        <v/>
      </c>
      <c r="L48" s="839" t="str">
        <f t="shared" si="3"/>
        <v/>
      </c>
      <c r="M48" s="839" t="str">
        <f>IF(COUNTIF($L$4:L48,L48)=1,L48,"")</f>
        <v/>
      </c>
      <c r="N48" s="776">
        <f>IFERROR(IF(Q48="",IF(F48="코스피",INDEX(코스피시세!$C$2:$C$4999,MATCH(E48,코스피시세!$B$2:$B$4999,0)),INDEX(코스닥시세!$C$2:$C$5000,MATCH(E48,코스닥시세!$B$2:$B$5000,0))),0),0)</f>
        <v>0</v>
      </c>
      <c r="O48" s="777">
        <f t="shared" si="4"/>
        <v>0</v>
      </c>
      <c r="P48" s="775">
        <f t="shared" si="5"/>
        <v>0</v>
      </c>
      <c r="Q48" s="713"/>
      <c r="R48" s="783" t="str">
        <f t="shared" si="6"/>
        <v/>
      </c>
      <c r="S48" s="35"/>
      <c r="T48" s="35"/>
      <c r="U48" s="786">
        <f t="shared" si="7"/>
        <v>0</v>
      </c>
      <c r="V48" s="709"/>
      <c r="W48" s="788">
        <f t="shared" si="8"/>
        <v>0</v>
      </c>
      <c r="X48" s="788">
        <f t="shared" si="9"/>
        <v>0</v>
      </c>
      <c r="Y48" s="789" t="str">
        <f t="shared" si="10"/>
        <v/>
      </c>
      <c r="Z48" s="714"/>
      <c r="AA48"/>
    </row>
    <row r="49" spans="2:27" ht="25.15" customHeight="1">
      <c r="B49" s="41">
        <f t="shared" si="0"/>
        <v>46</v>
      </c>
      <c r="C49" s="41"/>
      <c r="D49" s="702"/>
      <c r="E49" s="712"/>
      <c r="F49" s="742"/>
      <c r="G49" s="688"/>
      <c r="H49" s="35"/>
      <c r="I49" s="35"/>
      <c r="J49" s="779">
        <f t="shared" si="1"/>
        <v>0</v>
      </c>
      <c r="K49" s="838" t="str">
        <f t="shared" si="2"/>
        <v/>
      </c>
      <c r="L49" s="839" t="str">
        <f t="shared" si="3"/>
        <v/>
      </c>
      <c r="M49" s="839" t="str">
        <f>IF(COUNTIF($L$4:L49,L49)=1,L49,"")</f>
        <v/>
      </c>
      <c r="N49" s="776">
        <f>IFERROR(IF(Q49="",IF(F49="코스피",INDEX(코스피시세!$C$2:$C$4999,MATCH(E49,코스피시세!$B$2:$B$4999,0)),INDEX(코스닥시세!$C$2:$C$5000,MATCH(E49,코스닥시세!$B$2:$B$5000,0))),0),0)</f>
        <v>0</v>
      </c>
      <c r="O49" s="777">
        <f t="shared" si="4"/>
        <v>0</v>
      </c>
      <c r="P49" s="775">
        <f t="shared" si="5"/>
        <v>0</v>
      </c>
      <c r="Q49" s="713"/>
      <c r="R49" s="783" t="str">
        <f t="shared" si="6"/>
        <v/>
      </c>
      <c r="S49" s="35"/>
      <c r="T49" s="35"/>
      <c r="U49" s="786">
        <f t="shared" si="7"/>
        <v>0</v>
      </c>
      <c r="V49" s="709"/>
      <c r="W49" s="788">
        <f t="shared" si="8"/>
        <v>0</v>
      </c>
      <c r="X49" s="788">
        <f t="shared" si="9"/>
        <v>0</v>
      </c>
      <c r="Y49" s="789" t="str">
        <f t="shared" si="10"/>
        <v/>
      </c>
      <c r="Z49" s="714"/>
      <c r="AA49"/>
    </row>
    <row r="50" spans="2:27" ht="25.15" customHeight="1">
      <c r="B50" s="41">
        <f t="shared" si="0"/>
        <v>47</v>
      </c>
      <c r="C50" s="41"/>
      <c r="D50" s="702"/>
      <c r="E50" s="712"/>
      <c r="F50" s="742"/>
      <c r="G50" s="688"/>
      <c r="H50" s="35"/>
      <c r="I50" s="35"/>
      <c r="J50" s="779">
        <f t="shared" si="1"/>
        <v>0</v>
      </c>
      <c r="K50" s="838" t="str">
        <f t="shared" si="2"/>
        <v/>
      </c>
      <c r="L50" s="839" t="str">
        <f t="shared" si="3"/>
        <v/>
      </c>
      <c r="M50" s="839" t="str">
        <f>IF(COUNTIF($L$4:L50,L50)=1,L50,"")</f>
        <v/>
      </c>
      <c r="N50" s="776">
        <f>IFERROR(IF(Q50="",IF(F50="코스피",INDEX(코스피시세!$C$2:$C$4999,MATCH(E50,코스피시세!$B$2:$B$4999,0)),INDEX(코스닥시세!$C$2:$C$5000,MATCH(E50,코스닥시세!$B$2:$B$5000,0))),0),0)</f>
        <v>0</v>
      </c>
      <c r="O50" s="777">
        <f t="shared" si="4"/>
        <v>0</v>
      </c>
      <c r="P50" s="775">
        <f t="shared" si="5"/>
        <v>0</v>
      </c>
      <c r="Q50" s="713"/>
      <c r="R50" s="783" t="str">
        <f t="shared" si="6"/>
        <v/>
      </c>
      <c r="S50" s="35"/>
      <c r="T50" s="35"/>
      <c r="U50" s="786">
        <f t="shared" si="7"/>
        <v>0</v>
      </c>
      <c r="V50" s="709"/>
      <c r="W50" s="788">
        <f t="shared" si="8"/>
        <v>0</v>
      </c>
      <c r="X50" s="788">
        <f t="shared" si="9"/>
        <v>0</v>
      </c>
      <c r="Y50" s="789" t="str">
        <f t="shared" si="10"/>
        <v/>
      </c>
      <c r="Z50" s="714"/>
      <c r="AA50"/>
    </row>
    <row r="51" spans="2:27" ht="25.15" customHeight="1">
      <c r="B51" s="41">
        <f t="shared" si="0"/>
        <v>48</v>
      </c>
      <c r="C51" s="41"/>
      <c r="D51" s="702"/>
      <c r="E51" s="712"/>
      <c r="F51" s="742"/>
      <c r="G51" s="688"/>
      <c r="H51" s="35"/>
      <c r="I51" s="35"/>
      <c r="J51" s="779">
        <f t="shared" si="1"/>
        <v>0</v>
      </c>
      <c r="K51" s="838" t="str">
        <f t="shared" si="2"/>
        <v/>
      </c>
      <c r="L51" s="839" t="str">
        <f t="shared" si="3"/>
        <v/>
      </c>
      <c r="M51" s="839" t="str">
        <f>IF(COUNTIF($L$4:L51,L51)=1,L51,"")</f>
        <v/>
      </c>
      <c r="N51" s="776">
        <f>IFERROR(IF(Q51="",IF(F51="코스피",INDEX(코스피시세!$C$2:$C$4999,MATCH(E51,코스피시세!$B$2:$B$4999,0)),INDEX(코스닥시세!$C$2:$C$5000,MATCH(E51,코스닥시세!$B$2:$B$5000,0))),0),0)</f>
        <v>0</v>
      </c>
      <c r="O51" s="777">
        <f t="shared" si="4"/>
        <v>0</v>
      </c>
      <c r="P51" s="775">
        <f t="shared" si="5"/>
        <v>0</v>
      </c>
      <c r="Q51" s="713"/>
      <c r="R51" s="783" t="str">
        <f t="shared" si="6"/>
        <v/>
      </c>
      <c r="S51" s="35"/>
      <c r="T51" s="35"/>
      <c r="U51" s="786">
        <f t="shared" si="7"/>
        <v>0</v>
      </c>
      <c r="V51" s="709"/>
      <c r="W51" s="788">
        <f t="shared" si="8"/>
        <v>0</v>
      </c>
      <c r="X51" s="788">
        <f t="shared" si="9"/>
        <v>0</v>
      </c>
      <c r="Y51" s="789" t="str">
        <f t="shared" si="10"/>
        <v/>
      </c>
      <c r="Z51" s="714"/>
      <c r="AA51"/>
    </row>
    <row r="52" spans="2:27" ht="25.15" customHeight="1">
      <c r="B52" s="41">
        <f t="shared" si="0"/>
        <v>49</v>
      </c>
      <c r="C52" s="41"/>
      <c r="D52" s="702"/>
      <c r="E52" s="712"/>
      <c r="F52" s="742"/>
      <c r="G52" s="688"/>
      <c r="H52" s="35"/>
      <c r="I52" s="35"/>
      <c r="J52" s="779">
        <f t="shared" si="1"/>
        <v>0</v>
      </c>
      <c r="K52" s="838" t="str">
        <f t="shared" si="2"/>
        <v/>
      </c>
      <c r="L52" s="839" t="str">
        <f t="shared" si="3"/>
        <v/>
      </c>
      <c r="M52" s="839" t="str">
        <f>IF(COUNTIF($L$4:L52,L52)=1,L52,"")</f>
        <v/>
      </c>
      <c r="N52" s="776">
        <f>IFERROR(IF(Q52="",IF(F52="코스피",INDEX(코스피시세!$C$2:$C$4999,MATCH(E52,코스피시세!$B$2:$B$4999,0)),INDEX(코스닥시세!$C$2:$C$5000,MATCH(E52,코스닥시세!$B$2:$B$5000,0))),0),0)</f>
        <v>0</v>
      </c>
      <c r="O52" s="777">
        <f t="shared" si="4"/>
        <v>0</v>
      </c>
      <c r="P52" s="775">
        <f t="shared" si="5"/>
        <v>0</v>
      </c>
      <c r="Q52" s="713"/>
      <c r="R52" s="783" t="str">
        <f t="shared" si="6"/>
        <v/>
      </c>
      <c r="S52" s="35"/>
      <c r="T52" s="35"/>
      <c r="U52" s="786">
        <f t="shared" si="7"/>
        <v>0</v>
      </c>
      <c r="V52" s="709"/>
      <c r="W52" s="788">
        <f t="shared" si="8"/>
        <v>0</v>
      </c>
      <c r="X52" s="788">
        <f t="shared" si="9"/>
        <v>0</v>
      </c>
      <c r="Y52" s="789" t="str">
        <f t="shared" si="10"/>
        <v/>
      </c>
      <c r="Z52" s="714"/>
      <c r="AA52"/>
    </row>
    <row r="53" spans="2:27" ht="25.15" customHeight="1">
      <c r="B53" s="41">
        <f t="shared" si="0"/>
        <v>50</v>
      </c>
      <c r="C53" s="41"/>
      <c r="D53" s="702"/>
      <c r="E53" s="712"/>
      <c r="F53" s="742"/>
      <c r="G53" s="688"/>
      <c r="H53" s="35"/>
      <c r="I53" s="35"/>
      <c r="J53" s="779">
        <f t="shared" si="1"/>
        <v>0</v>
      </c>
      <c r="K53" s="838" t="str">
        <f t="shared" si="2"/>
        <v/>
      </c>
      <c r="L53" s="839" t="str">
        <f t="shared" si="3"/>
        <v/>
      </c>
      <c r="M53" s="839" t="str">
        <f>IF(COUNTIF($L$4:L53,L53)=1,L53,"")</f>
        <v/>
      </c>
      <c r="N53" s="776">
        <f>IFERROR(IF(Q53="",IF(F53="코스피",INDEX(코스피시세!$C$2:$C$4999,MATCH(E53,코스피시세!$B$2:$B$4999,0)),INDEX(코스닥시세!$C$2:$C$5000,MATCH(E53,코스닥시세!$B$2:$B$5000,0))),0),0)</f>
        <v>0</v>
      </c>
      <c r="O53" s="777">
        <f t="shared" si="4"/>
        <v>0</v>
      </c>
      <c r="P53" s="775">
        <f t="shared" si="5"/>
        <v>0</v>
      </c>
      <c r="Q53" s="713"/>
      <c r="R53" s="783" t="str">
        <f t="shared" si="6"/>
        <v/>
      </c>
      <c r="S53" s="35"/>
      <c r="T53" s="35"/>
      <c r="U53" s="786">
        <f t="shared" si="7"/>
        <v>0</v>
      </c>
      <c r="V53" s="709"/>
      <c r="W53" s="788">
        <f t="shared" si="8"/>
        <v>0</v>
      </c>
      <c r="X53" s="788">
        <f t="shared" si="9"/>
        <v>0</v>
      </c>
      <c r="Y53" s="789" t="str">
        <f t="shared" si="10"/>
        <v/>
      </c>
      <c r="Z53" s="714"/>
      <c r="AA53"/>
    </row>
    <row r="54" spans="2:27" ht="25.15" customHeight="1">
      <c r="B54" s="41">
        <f t="shared" si="0"/>
        <v>51</v>
      </c>
      <c r="C54" s="41"/>
      <c r="D54" s="702"/>
      <c r="E54" s="712"/>
      <c r="F54" s="742"/>
      <c r="G54" s="688"/>
      <c r="H54" s="35"/>
      <c r="I54" s="35"/>
      <c r="J54" s="779">
        <f t="shared" si="1"/>
        <v>0</v>
      </c>
      <c r="K54" s="838" t="str">
        <f t="shared" si="2"/>
        <v/>
      </c>
      <c r="L54" s="839" t="str">
        <f t="shared" si="3"/>
        <v/>
      </c>
      <c r="M54" s="839" t="str">
        <f>IF(COUNTIF($L$4:L54,L54)=1,L54,"")</f>
        <v/>
      </c>
      <c r="N54" s="776">
        <f>IFERROR(IF(Q54="",IF(F54="코스피",INDEX(코스피시세!$C$2:$C$4999,MATCH(E54,코스피시세!$B$2:$B$4999,0)),INDEX(코스닥시세!$C$2:$C$5000,MATCH(E54,코스닥시세!$B$2:$B$5000,0))),0),0)</f>
        <v>0</v>
      </c>
      <c r="O54" s="777">
        <f t="shared" si="4"/>
        <v>0</v>
      </c>
      <c r="P54" s="775">
        <f t="shared" si="5"/>
        <v>0</v>
      </c>
      <c r="Q54" s="713"/>
      <c r="R54" s="783" t="str">
        <f t="shared" si="6"/>
        <v/>
      </c>
      <c r="S54" s="35"/>
      <c r="T54" s="35"/>
      <c r="U54" s="786">
        <f t="shared" si="7"/>
        <v>0</v>
      </c>
      <c r="V54" s="709"/>
      <c r="W54" s="788">
        <f t="shared" si="8"/>
        <v>0</v>
      </c>
      <c r="X54" s="788">
        <f t="shared" si="9"/>
        <v>0</v>
      </c>
      <c r="Y54" s="789" t="str">
        <f t="shared" si="10"/>
        <v/>
      </c>
      <c r="Z54" s="714"/>
      <c r="AA54"/>
    </row>
    <row r="55" spans="2:27" ht="25.15" customHeight="1">
      <c r="B55" s="41">
        <f t="shared" si="0"/>
        <v>52</v>
      </c>
      <c r="C55" s="41"/>
      <c r="D55" s="702"/>
      <c r="E55" s="712"/>
      <c r="F55" s="742"/>
      <c r="G55" s="688"/>
      <c r="H55" s="35"/>
      <c r="I55" s="35"/>
      <c r="J55" s="779">
        <f t="shared" si="1"/>
        <v>0</v>
      </c>
      <c r="K55" s="838" t="str">
        <f t="shared" si="2"/>
        <v/>
      </c>
      <c r="L55" s="839" t="str">
        <f t="shared" si="3"/>
        <v/>
      </c>
      <c r="M55" s="839" t="str">
        <f>IF(COUNTIF($L$4:L55,L55)=1,L55,"")</f>
        <v/>
      </c>
      <c r="N55" s="776">
        <f>IFERROR(IF(Q55="",IF(F55="코스피",INDEX(코스피시세!$C$2:$C$4999,MATCH(E55,코스피시세!$B$2:$B$4999,0)),INDEX(코스닥시세!$C$2:$C$5000,MATCH(E55,코스닥시세!$B$2:$B$5000,0))),0),0)</f>
        <v>0</v>
      </c>
      <c r="O55" s="777">
        <f t="shared" si="4"/>
        <v>0</v>
      </c>
      <c r="P55" s="775">
        <f t="shared" si="5"/>
        <v>0</v>
      </c>
      <c r="Q55" s="713"/>
      <c r="R55" s="783" t="str">
        <f t="shared" si="6"/>
        <v/>
      </c>
      <c r="S55" s="35"/>
      <c r="T55" s="35"/>
      <c r="U55" s="786">
        <f t="shared" si="7"/>
        <v>0</v>
      </c>
      <c r="V55" s="709"/>
      <c r="W55" s="788">
        <f t="shared" si="8"/>
        <v>0</v>
      </c>
      <c r="X55" s="788">
        <f t="shared" si="9"/>
        <v>0</v>
      </c>
      <c r="Y55" s="789" t="str">
        <f t="shared" si="10"/>
        <v/>
      </c>
      <c r="Z55" s="714"/>
      <c r="AA55"/>
    </row>
    <row r="56" spans="2:27" ht="25.15" customHeight="1">
      <c r="B56" s="41">
        <f t="shared" si="0"/>
        <v>53</v>
      </c>
      <c r="C56" s="41"/>
      <c r="D56" s="702"/>
      <c r="E56" s="712"/>
      <c r="F56" s="742"/>
      <c r="G56" s="688"/>
      <c r="H56" s="35"/>
      <c r="I56" s="35"/>
      <c r="J56" s="779">
        <f t="shared" si="1"/>
        <v>0</v>
      </c>
      <c r="K56" s="838" t="str">
        <f t="shared" si="2"/>
        <v/>
      </c>
      <c r="L56" s="839" t="str">
        <f t="shared" si="3"/>
        <v/>
      </c>
      <c r="M56" s="839" t="str">
        <f>IF(COUNTIF($L$4:L56,L56)=1,L56,"")</f>
        <v/>
      </c>
      <c r="N56" s="776">
        <f>IFERROR(IF(Q56="",IF(F56="코스피",INDEX(코스피시세!$C$2:$C$4999,MATCH(E56,코스피시세!$B$2:$B$4999,0)),INDEX(코스닥시세!$C$2:$C$5000,MATCH(E56,코스닥시세!$B$2:$B$5000,0))),0),0)</f>
        <v>0</v>
      </c>
      <c r="O56" s="777">
        <f t="shared" si="4"/>
        <v>0</v>
      </c>
      <c r="P56" s="775">
        <f t="shared" si="5"/>
        <v>0</v>
      </c>
      <c r="Q56" s="713"/>
      <c r="R56" s="783" t="str">
        <f t="shared" si="6"/>
        <v/>
      </c>
      <c r="S56" s="35"/>
      <c r="T56" s="35"/>
      <c r="U56" s="786">
        <f t="shared" si="7"/>
        <v>0</v>
      </c>
      <c r="V56" s="709"/>
      <c r="W56" s="788">
        <f t="shared" si="8"/>
        <v>0</v>
      </c>
      <c r="X56" s="788">
        <f t="shared" si="9"/>
        <v>0</v>
      </c>
      <c r="Y56" s="789" t="str">
        <f t="shared" si="10"/>
        <v/>
      </c>
      <c r="Z56" s="714"/>
      <c r="AA56"/>
    </row>
    <row r="57" spans="2:27" ht="25.15" customHeight="1">
      <c r="B57" s="41">
        <f t="shared" si="0"/>
        <v>54</v>
      </c>
      <c r="C57" s="41"/>
      <c r="D57" s="702"/>
      <c r="E57" s="712"/>
      <c r="F57" s="742"/>
      <c r="G57" s="688"/>
      <c r="H57" s="35"/>
      <c r="I57" s="35"/>
      <c r="J57" s="779">
        <f t="shared" si="1"/>
        <v>0</v>
      </c>
      <c r="K57" s="838" t="str">
        <f t="shared" si="2"/>
        <v/>
      </c>
      <c r="L57" s="839" t="str">
        <f t="shared" si="3"/>
        <v/>
      </c>
      <c r="M57" s="839" t="str">
        <f>IF(COUNTIF($L$4:L57,L57)=1,L57,"")</f>
        <v/>
      </c>
      <c r="N57" s="776">
        <f>IFERROR(IF(Q57="",IF(F57="코스피",INDEX(코스피시세!$C$2:$C$4999,MATCH(E57,코스피시세!$B$2:$B$4999,0)),INDEX(코스닥시세!$C$2:$C$5000,MATCH(E57,코스닥시세!$B$2:$B$5000,0))),0),0)</f>
        <v>0</v>
      </c>
      <c r="O57" s="777">
        <f t="shared" si="4"/>
        <v>0</v>
      </c>
      <c r="P57" s="775">
        <f t="shared" si="5"/>
        <v>0</v>
      </c>
      <c r="Q57" s="713"/>
      <c r="R57" s="783" t="str">
        <f t="shared" si="6"/>
        <v/>
      </c>
      <c r="S57" s="35"/>
      <c r="T57" s="35"/>
      <c r="U57" s="786">
        <f t="shared" si="7"/>
        <v>0</v>
      </c>
      <c r="V57" s="709"/>
      <c r="W57" s="788">
        <f t="shared" si="8"/>
        <v>0</v>
      </c>
      <c r="X57" s="788">
        <f t="shared" si="9"/>
        <v>0</v>
      </c>
      <c r="Y57" s="789" t="str">
        <f t="shared" si="10"/>
        <v/>
      </c>
      <c r="Z57" s="714"/>
      <c r="AA57"/>
    </row>
    <row r="58" spans="2:27" ht="25.15" customHeight="1">
      <c r="B58" s="41">
        <f t="shared" si="0"/>
        <v>55</v>
      </c>
      <c r="C58" s="41"/>
      <c r="D58" s="702"/>
      <c r="E58" s="712"/>
      <c r="F58" s="742"/>
      <c r="G58" s="688"/>
      <c r="H58" s="35"/>
      <c r="I58" s="35"/>
      <c r="J58" s="779">
        <f t="shared" si="1"/>
        <v>0</v>
      </c>
      <c r="K58" s="838" t="str">
        <f t="shared" si="2"/>
        <v/>
      </c>
      <c r="L58" s="839" t="str">
        <f t="shared" si="3"/>
        <v/>
      </c>
      <c r="M58" s="839" t="str">
        <f>IF(COUNTIF($L$4:L58,L58)=1,L58,"")</f>
        <v/>
      </c>
      <c r="N58" s="776">
        <f>IFERROR(IF(Q58="",IF(F58="코스피",INDEX(코스피시세!$C$2:$C$4999,MATCH(E58,코스피시세!$B$2:$B$4999,0)),INDEX(코스닥시세!$C$2:$C$5000,MATCH(E58,코스닥시세!$B$2:$B$5000,0))),0),0)</f>
        <v>0</v>
      </c>
      <c r="O58" s="777">
        <f t="shared" si="4"/>
        <v>0</v>
      </c>
      <c r="P58" s="775">
        <f t="shared" si="5"/>
        <v>0</v>
      </c>
      <c r="Q58" s="713"/>
      <c r="R58" s="783" t="str">
        <f t="shared" si="6"/>
        <v/>
      </c>
      <c r="S58" s="35"/>
      <c r="T58" s="35"/>
      <c r="U58" s="786">
        <f t="shared" si="7"/>
        <v>0</v>
      </c>
      <c r="V58" s="709"/>
      <c r="W58" s="788">
        <f t="shared" si="8"/>
        <v>0</v>
      </c>
      <c r="X58" s="788">
        <f t="shared" si="9"/>
        <v>0</v>
      </c>
      <c r="Y58" s="789" t="str">
        <f t="shared" si="10"/>
        <v/>
      </c>
      <c r="Z58" s="714"/>
      <c r="AA58"/>
    </row>
    <row r="59" spans="2:27" ht="25.15" customHeight="1">
      <c r="B59" s="41">
        <f t="shared" si="0"/>
        <v>56</v>
      </c>
      <c r="C59" s="41"/>
      <c r="D59" s="702"/>
      <c r="E59" s="712"/>
      <c r="F59" s="742"/>
      <c r="G59" s="688"/>
      <c r="H59" s="35"/>
      <c r="I59" s="35"/>
      <c r="J59" s="779">
        <f t="shared" si="1"/>
        <v>0</v>
      </c>
      <c r="K59" s="838" t="str">
        <f t="shared" si="2"/>
        <v/>
      </c>
      <c r="L59" s="839" t="str">
        <f t="shared" si="3"/>
        <v/>
      </c>
      <c r="M59" s="839" t="str">
        <f>IF(COUNTIF($L$4:L59,L59)=1,L59,"")</f>
        <v/>
      </c>
      <c r="N59" s="776">
        <f>IFERROR(IF(Q59="",IF(F59="코스피",INDEX(코스피시세!$C$2:$C$4999,MATCH(E59,코스피시세!$B$2:$B$4999,0)),INDEX(코스닥시세!$C$2:$C$5000,MATCH(E59,코스닥시세!$B$2:$B$5000,0))),0),0)</f>
        <v>0</v>
      </c>
      <c r="O59" s="777">
        <f t="shared" si="4"/>
        <v>0</v>
      </c>
      <c r="P59" s="775">
        <f t="shared" si="5"/>
        <v>0</v>
      </c>
      <c r="Q59" s="713"/>
      <c r="R59" s="783" t="str">
        <f t="shared" si="6"/>
        <v/>
      </c>
      <c r="S59" s="35"/>
      <c r="T59" s="35"/>
      <c r="U59" s="786">
        <f t="shared" si="7"/>
        <v>0</v>
      </c>
      <c r="V59" s="709"/>
      <c r="W59" s="788">
        <f t="shared" si="8"/>
        <v>0</v>
      </c>
      <c r="X59" s="788">
        <f t="shared" si="9"/>
        <v>0</v>
      </c>
      <c r="Y59" s="789" t="str">
        <f t="shared" si="10"/>
        <v/>
      </c>
      <c r="Z59" s="714"/>
      <c r="AA59"/>
    </row>
    <row r="60" spans="2:27" ht="25.15" customHeight="1">
      <c r="B60" s="41">
        <f t="shared" si="0"/>
        <v>57</v>
      </c>
      <c r="C60" s="41"/>
      <c r="D60" s="702"/>
      <c r="E60" s="712"/>
      <c r="F60" s="742"/>
      <c r="G60" s="688"/>
      <c r="H60" s="35"/>
      <c r="I60" s="35"/>
      <c r="J60" s="779">
        <f t="shared" si="1"/>
        <v>0</v>
      </c>
      <c r="K60" s="838" t="str">
        <f t="shared" si="2"/>
        <v/>
      </c>
      <c r="L60" s="839" t="str">
        <f t="shared" si="3"/>
        <v/>
      </c>
      <c r="M60" s="839" t="str">
        <f>IF(COUNTIF($L$4:L60,L60)=1,L60,"")</f>
        <v/>
      </c>
      <c r="N60" s="776">
        <f>IFERROR(IF(Q60="",IF(F60="코스피",INDEX(코스피시세!$C$2:$C$4999,MATCH(E60,코스피시세!$B$2:$B$4999,0)),INDEX(코스닥시세!$C$2:$C$5000,MATCH(E60,코스닥시세!$B$2:$B$5000,0))),0),0)</f>
        <v>0</v>
      </c>
      <c r="O60" s="777">
        <f t="shared" si="4"/>
        <v>0</v>
      </c>
      <c r="P60" s="775">
        <f t="shared" si="5"/>
        <v>0</v>
      </c>
      <c r="Q60" s="713"/>
      <c r="R60" s="783" t="str">
        <f t="shared" si="6"/>
        <v/>
      </c>
      <c r="S60" s="35"/>
      <c r="T60" s="35"/>
      <c r="U60" s="786">
        <f t="shared" si="7"/>
        <v>0</v>
      </c>
      <c r="V60" s="709"/>
      <c r="W60" s="788">
        <f t="shared" si="8"/>
        <v>0</v>
      </c>
      <c r="X60" s="788">
        <f t="shared" si="9"/>
        <v>0</v>
      </c>
      <c r="Y60" s="789" t="str">
        <f t="shared" si="10"/>
        <v/>
      </c>
      <c r="Z60" s="714"/>
      <c r="AA60"/>
    </row>
    <row r="61" spans="2:27" ht="25.15" customHeight="1">
      <c r="B61" s="41">
        <f t="shared" si="0"/>
        <v>58</v>
      </c>
      <c r="C61" s="41"/>
      <c r="D61" s="702"/>
      <c r="E61" s="712"/>
      <c r="F61" s="742"/>
      <c r="G61" s="688"/>
      <c r="H61" s="35"/>
      <c r="I61" s="35"/>
      <c r="J61" s="779">
        <f t="shared" si="1"/>
        <v>0</v>
      </c>
      <c r="K61" s="838" t="str">
        <f t="shared" si="2"/>
        <v/>
      </c>
      <c r="L61" s="839" t="str">
        <f t="shared" si="3"/>
        <v/>
      </c>
      <c r="M61" s="839" t="str">
        <f>IF(COUNTIF($L$4:L61,L61)=1,L61,"")</f>
        <v/>
      </c>
      <c r="N61" s="776">
        <f>IFERROR(IF(Q61="",IF(F61="코스피",INDEX(코스피시세!$C$2:$C$4999,MATCH(E61,코스피시세!$B$2:$B$4999,0)),INDEX(코스닥시세!$C$2:$C$5000,MATCH(E61,코스닥시세!$B$2:$B$5000,0))),0),0)</f>
        <v>0</v>
      </c>
      <c r="O61" s="777">
        <f t="shared" si="4"/>
        <v>0</v>
      </c>
      <c r="P61" s="775">
        <f t="shared" si="5"/>
        <v>0</v>
      </c>
      <c r="Q61" s="713"/>
      <c r="R61" s="783" t="str">
        <f t="shared" si="6"/>
        <v/>
      </c>
      <c r="S61" s="35"/>
      <c r="T61" s="35"/>
      <c r="U61" s="786">
        <f t="shared" si="7"/>
        <v>0</v>
      </c>
      <c r="V61" s="709"/>
      <c r="W61" s="788">
        <f t="shared" si="8"/>
        <v>0</v>
      </c>
      <c r="X61" s="788">
        <f t="shared" si="9"/>
        <v>0</v>
      </c>
      <c r="Y61" s="789" t="str">
        <f t="shared" si="10"/>
        <v/>
      </c>
      <c r="Z61" s="714"/>
      <c r="AA61"/>
    </row>
    <row r="62" spans="2:27" ht="25.15" customHeight="1">
      <c r="B62" s="41">
        <f t="shared" si="0"/>
        <v>59</v>
      </c>
      <c r="C62" s="41"/>
      <c r="D62" s="702"/>
      <c r="E62" s="712"/>
      <c r="F62" s="742"/>
      <c r="G62" s="688"/>
      <c r="H62" s="35"/>
      <c r="I62" s="35"/>
      <c r="J62" s="779">
        <f t="shared" si="1"/>
        <v>0</v>
      </c>
      <c r="K62" s="838" t="str">
        <f t="shared" si="2"/>
        <v/>
      </c>
      <c r="L62" s="839" t="str">
        <f t="shared" si="3"/>
        <v/>
      </c>
      <c r="M62" s="839" t="str">
        <f>IF(COUNTIF($L$4:L62,L62)=1,L62,"")</f>
        <v/>
      </c>
      <c r="N62" s="776">
        <f>IFERROR(IF(Q62="",IF(F62="코스피",INDEX(코스피시세!$C$2:$C$4999,MATCH(E62,코스피시세!$B$2:$B$4999,0)),INDEX(코스닥시세!$C$2:$C$5000,MATCH(E62,코스닥시세!$B$2:$B$5000,0))),0),0)</f>
        <v>0</v>
      </c>
      <c r="O62" s="777">
        <f t="shared" si="4"/>
        <v>0</v>
      </c>
      <c r="P62" s="775">
        <f t="shared" si="5"/>
        <v>0</v>
      </c>
      <c r="Q62" s="713"/>
      <c r="R62" s="783" t="str">
        <f t="shared" si="6"/>
        <v/>
      </c>
      <c r="S62" s="35"/>
      <c r="T62" s="35"/>
      <c r="U62" s="786">
        <f t="shared" si="7"/>
        <v>0</v>
      </c>
      <c r="V62" s="709"/>
      <c r="W62" s="788">
        <f t="shared" si="8"/>
        <v>0</v>
      </c>
      <c r="X62" s="788">
        <f t="shared" si="9"/>
        <v>0</v>
      </c>
      <c r="Y62" s="789" t="str">
        <f t="shared" si="10"/>
        <v/>
      </c>
      <c r="Z62" s="714"/>
      <c r="AA62"/>
    </row>
    <row r="63" spans="2:27" ht="25.15" customHeight="1">
      <c r="B63" s="41">
        <f t="shared" si="0"/>
        <v>60</v>
      </c>
      <c r="C63" s="41"/>
      <c r="D63" s="702"/>
      <c r="E63" s="712"/>
      <c r="F63" s="742"/>
      <c r="G63" s="688"/>
      <c r="H63" s="35"/>
      <c r="I63" s="35"/>
      <c r="J63" s="779">
        <f t="shared" si="1"/>
        <v>0</v>
      </c>
      <c r="K63" s="838" t="str">
        <f t="shared" si="2"/>
        <v/>
      </c>
      <c r="L63" s="839" t="str">
        <f t="shared" si="3"/>
        <v/>
      </c>
      <c r="M63" s="839" t="str">
        <f>IF(COUNTIF($L$4:L63,L63)=1,L63,"")</f>
        <v/>
      </c>
      <c r="N63" s="776">
        <f>IFERROR(IF(Q63="",IF(F63="코스피",INDEX(코스피시세!$C$2:$C$4999,MATCH(E63,코스피시세!$B$2:$B$4999,0)),INDEX(코스닥시세!$C$2:$C$5000,MATCH(E63,코스닥시세!$B$2:$B$5000,0))),0),0)</f>
        <v>0</v>
      </c>
      <c r="O63" s="777">
        <f t="shared" si="4"/>
        <v>0</v>
      </c>
      <c r="P63" s="775">
        <f t="shared" si="5"/>
        <v>0</v>
      </c>
      <c r="Q63" s="713"/>
      <c r="R63" s="783" t="str">
        <f t="shared" si="6"/>
        <v/>
      </c>
      <c r="S63" s="35"/>
      <c r="T63" s="35"/>
      <c r="U63" s="786">
        <f t="shared" si="7"/>
        <v>0</v>
      </c>
      <c r="V63" s="709"/>
      <c r="W63" s="788">
        <f t="shared" si="8"/>
        <v>0</v>
      </c>
      <c r="X63" s="788">
        <f t="shared" si="9"/>
        <v>0</v>
      </c>
      <c r="Y63" s="789" t="str">
        <f t="shared" si="10"/>
        <v/>
      </c>
      <c r="Z63" s="714"/>
      <c r="AA63"/>
    </row>
    <row r="64" spans="2:27" ht="25.15" customHeight="1">
      <c r="B64" s="41">
        <f t="shared" si="0"/>
        <v>61</v>
      </c>
      <c r="C64" s="41"/>
      <c r="D64" s="702"/>
      <c r="E64" s="712"/>
      <c r="F64" s="742"/>
      <c r="G64" s="688"/>
      <c r="H64" s="35"/>
      <c r="I64" s="35"/>
      <c r="J64" s="779">
        <f t="shared" si="1"/>
        <v>0</v>
      </c>
      <c r="K64" s="838" t="str">
        <f t="shared" si="2"/>
        <v/>
      </c>
      <c r="L64" s="839" t="str">
        <f t="shared" si="3"/>
        <v/>
      </c>
      <c r="M64" s="839" t="str">
        <f>IF(COUNTIF($L$4:L64,L64)=1,L64,"")</f>
        <v/>
      </c>
      <c r="N64" s="776">
        <f>IFERROR(IF(Q64="",IF(F64="코스피",INDEX(코스피시세!$C$2:$C$4999,MATCH(E64,코스피시세!$B$2:$B$4999,0)),INDEX(코스닥시세!$C$2:$C$5000,MATCH(E64,코스닥시세!$B$2:$B$5000,0))),0),0)</f>
        <v>0</v>
      </c>
      <c r="O64" s="777">
        <f t="shared" si="4"/>
        <v>0</v>
      </c>
      <c r="P64" s="775">
        <f t="shared" si="5"/>
        <v>0</v>
      </c>
      <c r="Q64" s="713"/>
      <c r="R64" s="783" t="str">
        <f t="shared" si="6"/>
        <v/>
      </c>
      <c r="S64" s="35"/>
      <c r="T64" s="35"/>
      <c r="U64" s="786">
        <f t="shared" si="7"/>
        <v>0</v>
      </c>
      <c r="V64" s="709"/>
      <c r="W64" s="788">
        <f t="shared" si="8"/>
        <v>0</v>
      </c>
      <c r="X64" s="788">
        <f t="shared" si="9"/>
        <v>0</v>
      </c>
      <c r="Y64" s="789" t="str">
        <f t="shared" si="10"/>
        <v/>
      </c>
      <c r="Z64" s="714"/>
      <c r="AA64"/>
    </row>
    <row r="65" spans="2:27" ht="25.15" customHeight="1">
      <c r="B65" s="41">
        <f t="shared" si="0"/>
        <v>62</v>
      </c>
      <c r="C65" s="41"/>
      <c r="D65" s="702"/>
      <c r="E65" s="712"/>
      <c r="F65" s="742"/>
      <c r="G65" s="688"/>
      <c r="H65" s="35"/>
      <c r="I65" s="35"/>
      <c r="J65" s="779">
        <f t="shared" si="1"/>
        <v>0</v>
      </c>
      <c r="K65" s="838" t="str">
        <f t="shared" si="2"/>
        <v/>
      </c>
      <c r="L65" s="839" t="str">
        <f t="shared" si="3"/>
        <v/>
      </c>
      <c r="M65" s="839" t="str">
        <f>IF(COUNTIF($L$4:L65,L65)=1,L65,"")</f>
        <v/>
      </c>
      <c r="N65" s="776">
        <f>IFERROR(IF(Q65="",IF(F65="코스피",INDEX(코스피시세!$C$2:$C$4999,MATCH(E65,코스피시세!$B$2:$B$4999,0)),INDEX(코스닥시세!$C$2:$C$5000,MATCH(E65,코스닥시세!$B$2:$B$5000,0))),0),0)</f>
        <v>0</v>
      </c>
      <c r="O65" s="777">
        <f t="shared" si="4"/>
        <v>0</v>
      </c>
      <c r="P65" s="775">
        <f t="shared" si="5"/>
        <v>0</v>
      </c>
      <c r="Q65" s="713"/>
      <c r="R65" s="783" t="str">
        <f t="shared" si="6"/>
        <v/>
      </c>
      <c r="S65" s="35"/>
      <c r="T65" s="35"/>
      <c r="U65" s="786">
        <f t="shared" si="7"/>
        <v>0</v>
      </c>
      <c r="V65" s="709"/>
      <c r="W65" s="788">
        <f t="shared" si="8"/>
        <v>0</v>
      </c>
      <c r="X65" s="788">
        <f t="shared" si="9"/>
        <v>0</v>
      </c>
      <c r="Y65" s="789" t="str">
        <f t="shared" si="10"/>
        <v/>
      </c>
      <c r="Z65" s="714"/>
      <c r="AA65"/>
    </row>
    <row r="66" spans="2:27" ht="25.15" customHeight="1">
      <c r="B66" s="41">
        <f t="shared" si="0"/>
        <v>63</v>
      </c>
      <c r="C66" s="41"/>
      <c r="D66" s="702"/>
      <c r="E66" s="712"/>
      <c r="F66" s="742"/>
      <c r="G66" s="688"/>
      <c r="H66" s="35"/>
      <c r="I66" s="35"/>
      <c r="J66" s="779">
        <f t="shared" si="1"/>
        <v>0</v>
      </c>
      <c r="K66" s="838" t="str">
        <f t="shared" si="2"/>
        <v/>
      </c>
      <c r="L66" s="839" t="str">
        <f t="shared" si="3"/>
        <v/>
      </c>
      <c r="M66" s="839" t="str">
        <f>IF(COUNTIF($L$4:L66,L66)=1,L66,"")</f>
        <v/>
      </c>
      <c r="N66" s="776">
        <f>IFERROR(IF(Q66="",IF(F66="코스피",INDEX(코스피시세!$C$2:$C$4999,MATCH(E66,코스피시세!$B$2:$B$4999,0)),INDEX(코스닥시세!$C$2:$C$5000,MATCH(E66,코스닥시세!$B$2:$B$5000,0))),0),0)</f>
        <v>0</v>
      </c>
      <c r="O66" s="777">
        <f t="shared" si="4"/>
        <v>0</v>
      </c>
      <c r="P66" s="775">
        <f t="shared" si="5"/>
        <v>0</v>
      </c>
      <c r="Q66" s="713"/>
      <c r="R66" s="783" t="str">
        <f t="shared" si="6"/>
        <v/>
      </c>
      <c r="S66" s="35"/>
      <c r="T66" s="35"/>
      <c r="U66" s="786">
        <f t="shared" si="7"/>
        <v>0</v>
      </c>
      <c r="V66" s="709"/>
      <c r="W66" s="788">
        <f t="shared" si="8"/>
        <v>0</v>
      </c>
      <c r="X66" s="788">
        <f t="shared" si="9"/>
        <v>0</v>
      </c>
      <c r="Y66" s="789" t="str">
        <f t="shared" si="10"/>
        <v/>
      </c>
      <c r="Z66" s="714"/>
      <c r="AA66"/>
    </row>
    <row r="67" spans="2:27" ht="25.15" customHeight="1">
      <c r="B67" s="41">
        <f t="shared" si="0"/>
        <v>64</v>
      </c>
      <c r="C67" s="41"/>
      <c r="D67" s="702"/>
      <c r="E67" s="712"/>
      <c r="F67" s="742"/>
      <c r="G67" s="688"/>
      <c r="H67" s="35"/>
      <c r="I67" s="35"/>
      <c r="J67" s="779">
        <f t="shared" si="1"/>
        <v>0</v>
      </c>
      <c r="K67" s="838" t="str">
        <f t="shared" si="2"/>
        <v/>
      </c>
      <c r="L67" s="839" t="str">
        <f t="shared" si="3"/>
        <v/>
      </c>
      <c r="M67" s="839" t="str">
        <f>IF(COUNTIF($L$4:L67,L67)=1,L67,"")</f>
        <v/>
      </c>
      <c r="N67" s="776">
        <f>IFERROR(IF(Q67="",IF(F67="코스피",INDEX(코스피시세!$C$2:$C$4999,MATCH(E67,코스피시세!$B$2:$B$4999,0)),INDEX(코스닥시세!$C$2:$C$5000,MATCH(E67,코스닥시세!$B$2:$B$5000,0))),0),0)</f>
        <v>0</v>
      </c>
      <c r="O67" s="777">
        <f t="shared" si="4"/>
        <v>0</v>
      </c>
      <c r="P67" s="775">
        <f t="shared" si="5"/>
        <v>0</v>
      </c>
      <c r="Q67" s="713"/>
      <c r="R67" s="783" t="str">
        <f t="shared" si="6"/>
        <v/>
      </c>
      <c r="S67" s="35"/>
      <c r="T67" s="35"/>
      <c r="U67" s="786">
        <f t="shared" si="7"/>
        <v>0</v>
      </c>
      <c r="V67" s="709"/>
      <c r="W67" s="788">
        <f t="shared" si="8"/>
        <v>0</v>
      </c>
      <c r="X67" s="788">
        <f t="shared" si="9"/>
        <v>0</v>
      </c>
      <c r="Y67" s="789" t="str">
        <f t="shared" si="10"/>
        <v/>
      </c>
      <c r="Z67" s="714"/>
      <c r="AA67"/>
    </row>
    <row r="68" spans="2:27" ht="25.15" customHeight="1">
      <c r="B68" s="41">
        <f t="shared" ref="B68:B131" si="11">ROW(A68)-3</f>
        <v>65</v>
      </c>
      <c r="C68" s="41"/>
      <c r="D68" s="702"/>
      <c r="E68" s="712"/>
      <c r="F68" s="742"/>
      <c r="G68" s="688"/>
      <c r="H68" s="35"/>
      <c r="I68" s="35"/>
      <c r="J68" s="779">
        <f t="shared" ref="J68:J131" si="12">H68*I68</f>
        <v>0</v>
      </c>
      <c r="K68" s="838" t="str">
        <f t="shared" ref="K68:K131" si="13">IF(Q68="","",MONTH(Q68))</f>
        <v/>
      </c>
      <c r="L68" s="839" t="str">
        <f t="shared" ref="L68:L131" si="14">IF(E68="","",C68&amp;" "&amp;E68)</f>
        <v/>
      </c>
      <c r="M68" s="839" t="str">
        <f>IF(COUNTIF($L$4:L68,L68)=1,L68,"")</f>
        <v/>
      </c>
      <c r="N68" s="776">
        <f>IFERROR(IF(Q68="",IF(F68="코스피",INDEX(코스피시세!$C$2:$C$4999,MATCH(E68,코스피시세!$B$2:$B$4999,0)),INDEX(코스닥시세!$C$2:$C$5000,MATCH(E68,코스닥시세!$B$2:$B$5000,0))),0),0)</f>
        <v>0</v>
      </c>
      <c r="O68" s="777">
        <f t="shared" ref="O68:O131" si="15">N68*I68</f>
        <v>0</v>
      </c>
      <c r="P68" s="775">
        <f t="shared" ref="P68:P131" si="16">IF(Q68="",O68-J68,"")</f>
        <v>0</v>
      </c>
      <c r="Q68" s="713"/>
      <c r="R68" s="783" t="str">
        <f t="shared" ref="R68:R131" si="17">IF(Q68="","",IF(DATEDIF(G68,Q68,"m")&gt;=12,DATEDIF(G68,Q68,"y")&amp;"년 "&amp;DATEDIF(G68,Q68,"ym")&amp;"개월",IF(DATEDIF(G68,Q68,"d")&lt;30,DATEDIF(G68,Q68,"d")+1,(DATEDIF(G68,Q68,"ym")&amp;"개월 "&amp;(DATEDIF(G68,Q68,"d")+1)-DATEDIF(G68,Q68,"m")*30&amp;"일"))))</f>
        <v/>
      </c>
      <c r="S68" s="35"/>
      <c r="T68" s="35"/>
      <c r="U68" s="786">
        <f t="shared" ref="U68:U131" si="18">S68*T68</f>
        <v>0</v>
      </c>
      <c r="V68" s="709"/>
      <c r="W68" s="788">
        <f t="shared" ref="W68:W131" si="19">IF(Q68="",0,U68-V68)</f>
        <v>0</v>
      </c>
      <c r="X68" s="788">
        <f t="shared" ref="X68:X131" si="20">IF(Q68="",0,W68-J68)</f>
        <v>0</v>
      </c>
      <c r="Y68" s="789" t="str">
        <f t="shared" ref="Y68:Y131" si="21">IF(S68="","",ROUND(X68/J68,4))</f>
        <v/>
      </c>
      <c r="Z68" s="714"/>
      <c r="AA68"/>
    </row>
    <row r="69" spans="2:27" ht="25.15" customHeight="1">
      <c r="B69" s="41">
        <f t="shared" si="11"/>
        <v>66</v>
      </c>
      <c r="C69" s="41"/>
      <c r="D69" s="702"/>
      <c r="E69" s="712"/>
      <c r="F69" s="742"/>
      <c r="G69" s="688"/>
      <c r="H69" s="35"/>
      <c r="I69" s="35"/>
      <c r="J69" s="779">
        <f t="shared" si="12"/>
        <v>0</v>
      </c>
      <c r="K69" s="838" t="str">
        <f t="shared" si="13"/>
        <v/>
      </c>
      <c r="L69" s="839" t="str">
        <f t="shared" si="14"/>
        <v/>
      </c>
      <c r="M69" s="839" t="str">
        <f>IF(COUNTIF($L$4:L69,L69)=1,L69,"")</f>
        <v/>
      </c>
      <c r="N69" s="776">
        <f>IFERROR(IF(Q69="",IF(F69="코스피",INDEX(코스피시세!$C$2:$C$4999,MATCH(E69,코스피시세!$B$2:$B$4999,0)),INDEX(코스닥시세!$C$2:$C$5000,MATCH(E69,코스닥시세!$B$2:$B$5000,0))),0),0)</f>
        <v>0</v>
      </c>
      <c r="O69" s="777">
        <f t="shared" si="15"/>
        <v>0</v>
      </c>
      <c r="P69" s="775">
        <f t="shared" si="16"/>
        <v>0</v>
      </c>
      <c r="Q69" s="713"/>
      <c r="R69" s="783" t="str">
        <f t="shared" si="17"/>
        <v/>
      </c>
      <c r="S69" s="35"/>
      <c r="T69" s="35"/>
      <c r="U69" s="786">
        <f t="shared" si="18"/>
        <v>0</v>
      </c>
      <c r="V69" s="709"/>
      <c r="W69" s="788">
        <f t="shared" si="19"/>
        <v>0</v>
      </c>
      <c r="X69" s="788">
        <f t="shared" si="20"/>
        <v>0</v>
      </c>
      <c r="Y69" s="789" t="str">
        <f t="shared" si="21"/>
        <v/>
      </c>
      <c r="Z69" s="714"/>
      <c r="AA69"/>
    </row>
    <row r="70" spans="2:27" ht="25.15" customHeight="1">
      <c r="B70" s="41">
        <f t="shared" si="11"/>
        <v>67</v>
      </c>
      <c r="C70" s="41"/>
      <c r="D70" s="702"/>
      <c r="E70" s="712"/>
      <c r="F70" s="742"/>
      <c r="G70" s="688"/>
      <c r="H70" s="35"/>
      <c r="I70" s="35"/>
      <c r="J70" s="779">
        <f t="shared" si="12"/>
        <v>0</v>
      </c>
      <c r="K70" s="838" t="str">
        <f t="shared" si="13"/>
        <v/>
      </c>
      <c r="L70" s="839" t="str">
        <f t="shared" si="14"/>
        <v/>
      </c>
      <c r="M70" s="839" t="str">
        <f>IF(COUNTIF($L$4:L70,L70)=1,L70,"")</f>
        <v/>
      </c>
      <c r="N70" s="776">
        <f>IFERROR(IF(Q70="",IF(F70="코스피",INDEX(코스피시세!$C$2:$C$4999,MATCH(E70,코스피시세!$B$2:$B$4999,0)),INDEX(코스닥시세!$C$2:$C$5000,MATCH(E70,코스닥시세!$B$2:$B$5000,0))),0),0)</f>
        <v>0</v>
      </c>
      <c r="O70" s="777">
        <f t="shared" si="15"/>
        <v>0</v>
      </c>
      <c r="P70" s="775">
        <f t="shared" si="16"/>
        <v>0</v>
      </c>
      <c r="Q70" s="713"/>
      <c r="R70" s="783" t="str">
        <f t="shared" si="17"/>
        <v/>
      </c>
      <c r="S70" s="35"/>
      <c r="T70" s="35"/>
      <c r="U70" s="786">
        <f t="shared" si="18"/>
        <v>0</v>
      </c>
      <c r="V70" s="709"/>
      <c r="W70" s="788">
        <f t="shared" si="19"/>
        <v>0</v>
      </c>
      <c r="X70" s="788">
        <f t="shared" si="20"/>
        <v>0</v>
      </c>
      <c r="Y70" s="789" t="str">
        <f t="shared" si="21"/>
        <v/>
      </c>
      <c r="Z70" s="714"/>
      <c r="AA70"/>
    </row>
    <row r="71" spans="2:27" ht="25.15" customHeight="1">
      <c r="B71" s="41">
        <f t="shared" si="11"/>
        <v>68</v>
      </c>
      <c r="C71" s="41"/>
      <c r="D71" s="702"/>
      <c r="E71" s="712"/>
      <c r="F71" s="742"/>
      <c r="G71" s="688"/>
      <c r="H71" s="35"/>
      <c r="I71" s="35"/>
      <c r="J71" s="779">
        <f t="shared" si="12"/>
        <v>0</v>
      </c>
      <c r="K71" s="838" t="str">
        <f t="shared" si="13"/>
        <v/>
      </c>
      <c r="L71" s="839" t="str">
        <f t="shared" si="14"/>
        <v/>
      </c>
      <c r="M71" s="839" t="str">
        <f>IF(COUNTIF($L$4:L71,L71)=1,L71,"")</f>
        <v/>
      </c>
      <c r="N71" s="776">
        <f>IFERROR(IF(Q71="",IF(F71="코스피",INDEX(코스피시세!$C$2:$C$4999,MATCH(E71,코스피시세!$B$2:$B$4999,0)),INDEX(코스닥시세!$C$2:$C$5000,MATCH(E71,코스닥시세!$B$2:$B$5000,0))),0),0)</f>
        <v>0</v>
      </c>
      <c r="O71" s="777">
        <f t="shared" si="15"/>
        <v>0</v>
      </c>
      <c r="P71" s="775">
        <f t="shared" si="16"/>
        <v>0</v>
      </c>
      <c r="Q71" s="713"/>
      <c r="R71" s="783" t="str">
        <f t="shared" si="17"/>
        <v/>
      </c>
      <c r="S71" s="35"/>
      <c r="T71" s="35"/>
      <c r="U71" s="786">
        <f t="shared" si="18"/>
        <v>0</v>
      </c>
      <c r="V71" s="709"/>
      <c r="W71" s="788">
        <f t="shared" si="19"/>
        <v>0</v>
      </c>
      <c r="X71" s="788">
        <f t="shared" si="20"/>
        <v>0</v>
      </c>
      <c r="Y71" s="789" t="str">
        <f t="shared" si="21"/>
        <v/>
      </c>
      <c r="Z71" s="714"/>
      <c r="AA71"/>
    </row>
    <row r="72" spans="2:27" ht="25.15" customHeight="1">
      <c r="B72" s="41">
        <f t="shared" si="11"/>
        <v>69</v>
      </c>
      <c r="C72" s="41"/>
      <c r="D72" s="702"/>
      <c r="E72" s="712"/>
      <c r="F72" s="742"/>
      <c r="G72" s="688"/>
      <c r="H72" s="35"/>
      <c r="I72" s="35"/>
      <c r="J72" s="779">
        <f t="shared" si="12"/>
        <v>0</v>
      </c>
      <c r="K72" s="838" t="str">
        <f t="shared" si="13"/>
        <v/>
      </c>
      <c r="L72" s="839" t="str">
        <f t="shared" si="14"/>
        <v/>
      </c>
      <c r="M72" s="839" t="str">
        <f>IF(COUNTIF($L$4:L72,L72)=1,L72,"")</f>
        <v/>
      </c>
      <c r="N72" s="776">
        <f>IFERROR(IF(Q72="",IF(F72="코스피",INDEX(코스피시세!$C$2:$C$4999,MATCH(E72,코스피시세!$B$2:$B$4999,0)),INDEX(코스닥시세!$C$2:$C$5000,MATCH(E72,코스닥시세!$B$2:$B$5000,0))),0),0)</f>
        <v>0</v>
      </c>
      <c r="O72" s="777">
        <f t="shared" si="15"/>
        <v>0</v>
      </c>
      <c r="P72" s="775">
        <f t="shared" si="16"/>
        <v>0</v>
      </c>
      <c r="Q72" s="713"/>
      <c r="R72" s="783" t="str">
        <f t="shared" si="17"/>
        <v/>
      </c>
      <c r="S72" s="35"/>
      <c r="T72" s="35"/>
      <c r="U72" s="786">
        <f t="shared" si="18"/>
        <v>0</v>
      </c>
      <c r="V72" s="709"/>
      <c r="W72" s="788">
        <f t="shared" si="19"/>
        <v>0</v>
      </c>
      <c r="X72" s="788">
        <f t="shared" si="20"/>
        <v>0</v>
      </c>
      <c r="Y72" s="789" t="str">
        <f t="shared" si="21"/>
        <v/>
      </c>
      <c r="Z72" s="714"/>
      <c r="AA72"/>
    </row>
    <row r="73" spans="2:27" ht="25.15" customHeight="1">
      <c r="B73" s="41">
        <f t="shared" si="11"/>
        <v>70</v>
      </c>
      <c r="C73" s="41"/>
      <c r="D73" s="702"/>
      <c r="E73" s="712"/>
      <c r="F73" s="742"/>
      <c r="G73" s="688"/>
      <c r="H73" s="35"/>
      <c r="I73" s="35"/>
      <c r="J73" s="779">
        <f t="shared" si="12"/>
        <v>0</v>
      </c>
      <c r="K73" s="838" t="str">
        <f t="shared" si="13"/>
        <v/>
      </c>
      <c r="L73" s="839" t="str">
        <f t="shared" si="14"/>
        <v/>
      </c>
      <c r="M73" s="839" t="str">
        <f>IF(COUNTIF($L$4:L73,L73)=1,L73,"")</f>
        <v/>
      </c>
      <c r="N73" s="776">
        <f>IFERROR(IF(Q73="",IF(F73="코스피",INDEX(코스피시세!$C$2:$C$4999,MATCH(E73,코스피시세!$B$2:$B$4999,0)),INDEX(코스닥시세!$C$2:$C$5000,MATCH(E73,코스닥시세!$B$2:$B$5000,0))),0),0)</f>
        <v>0</v>
      </c>
      <c r="O73" s="777">
        <f t="shared" si="15"/>
        <v>0</v>
      </c>
      <c r="P73" s="775">
        <f t="shared" si="16"/>
        <v>0</v>
      </c>
      <c r="Q73" s="713"/>
      <c r="R73" s="783" t="str">
        <f t="shared" si="17"/>
        <v/>
      </c>
      <c r="S73" s="35"/>
      <c r="T73" s="35"/>
      <c r="U73" s="786">
        <f t="shared" si="18"/>
        <v>0</v>
      </c>
      <c r="V73" s="709"/>
      <c r="W73" s="788">
        <f t="shared" si="19"/>
        <v>0</v>
      </c>
      <c r="X73" s="788">
        <f t="shared" si="20"/>
        <v>0</v>
      </c>
      <c r="Y73" s="789" t="str">
        <f t="shared" si="21"/>
        <v/>
      </c>
      <c r="Z73" s="714"/>
      <c r="AA73"/>
    </row>
    <row r="74" spans="2:27" ht="25.15" customHeight="1">
      <c r="B74" s="41">
        <f t="shared" si="11"/>
        <v>71</v>
      </c>
      <c r="C74" s="41"/>
      <c r="D74" s="702"/>
      <c r="E74" s="712"/>
      <c r="F74" s="742"/>
      <c r="G74" s="688"/>
      <c r="H74" s="35"/>
      <c r="I74" s="35"/>
      <c r="J74" s="779">
        <f t="shared" si="12"/>
        <v>0</v>
      </c>
      <c r="K74" s="838" t="str">
        <f t="shared" si="13"/>
        <v/>
      </c>
      <c r="L74" s="839" t="str">
        <f t="shared" si="14"/>
        <v/>
      </c>
      <c r="M74" s="839" t="str">
        <f>IF(COUNTIF($L$4:L74,L74)=1,L74,"")</f>
        <v/>
      </c>
      <c r="N74" s="776">
        <f>IFERROR(IF(Q74="",IF(F74="코스피",INDEX(코스피시세!$C$2:$C$4999,MATCH(E74,코스피시세!$B$2:$B$4999,0)),INDEX(코스닥시세!$C$2:$C$5000,MATCH(E74,코스닥시세!$B$2:$B$5000,0))),0),0)</f>
        <v>0</v>
      </c>
      <c r="O74" s="777">
        <f t="shared" si="15"/>
        <v>0</v>
      </c>
      <c r="P74" s="775">
        <f t="shared" si="16"/>
        <v>0</v>
      </c>
      <c r="Q74" s="713"/>
      <c r="R74" s="783" t="str">
        <f t="shared" si="17"/>
        <v/>
      </c>
      <c r="S74" s="35"/>
      <c r="T74" s="35"/>
      <c r="U74" s="786">
        <f t="shared" si="18"/>
        <v>0</v>
      </c>
      <c r="V74" s="709"/>
      <c r="W74" s="788">
        <f t="shared" si="19"/>
        <v>0</v>
      </c>
      <c r="X74" s="788">
        <f t="shared" si="20"/>
        <v>0</v>
      </c>
      <c r="Y74" s="789" t="str">
        <f t="shared" si="21"/>
        <v/>
      </c>
      <c r="Z74" s="714"/>
      <c r="AA74"/>
    </row>
    <row r="75" spans="2:27" ht="25.15" customHeight="1">
      <c r="B75" s="41">
        <f t="shared" si="11"/>
        <v>72</v>
      </c>
      <c r="C75" s="41"/>
      <c r="D75" s="702"/>
      <c r="E75" s="712"/>
      <c r="F75" s="742"/>
      <c r="G75" s="688"/>
      <c r="H75" s="35"/>
      <c r="I75" s="35"/>
      <c r="J75" s="779">
        <f t="shared" si="12"/>
        <v>0</v>
      </c>
      <c r="K75" s="838" t="str">
        <f t="shared" si="13"/>
        <v/>
      </c>
      <c r="L75" s="839" t="str">
        <f t="shared" si="14"/>
        <v/>
      </c>
      <c r="M75" s="839" t="str">
        <f>IF(COUNTIF($L$4:L75,L75)=1,L75,"")</f>
        <v/>
      </c>
      <c r="N75" s="776">
        <f>IFERROR(IF(Q75="",IF(F75="코스피",INDEX(코스피시세!$C$2:$C$4999,MATCH(E75,코스피시세!$B$2:$B$4999,0)),INDEX(코스닥시세!$C$2:$C$5000,MATCH(E75,코스닥시세!$B$2:$B$5000,0))),0),0)</f>
        <v>0</v>
      </c>
      <c r="O75" s="777">
        <f t="shared" si="15"/>
        <v>0</v>
      </c>
      <c r="P75" s="775">
        <f t="shared" si="16"/>
        <v>0</v>
      </c>
      <c r="Q75" s="713"/>
      <c r="R75" s="783" t="str">
        <f t="shared" si="17"/>
        <v/>
      </c>
      <c r="S75" s="35"/>
      <c r="T75" s="35"/>
      <c r="U75" s="786">
        <f t="shared" si="18"/>
        <v>0</v>
      </c>
      <c r="V75" s="709"/>
      <c r="W75" s="788">
        <f t="shared" si="19"/>
        <v>0</v>
      </c>
      <c r="X75" s="788">
        <f t="shared" si="20"/>
        <v>0</v>
      </c>
      <c r="Y75" s="789" t="str">
        <f t="shared" si="21"/>
        <v/>
      </c>
      <c r="Z75" s="714"/>
      <c r="AA75"/>
    </row>
    <row r="76" spans="2:27" ht="25.15" customHeight="1">
      <c r="B76" s="41">
        <f t="shared" si="11"/>
        <v>73</v>
      </c>
      <c r="C76" s="41"/>
      <c r="D76" s="702"/>
      <c r="E76" s="712"/>
      <c r="F76" s="742"/>
      <c r="G76" s="688"/>
      <c r="H76" s="35"/>
      <c r="I76" s="35"/>
      <c r="J76" s="779">
        <f t="shared" si="12"/>
        <v>0</v>
      </c>
      <c r="K76" s="838" t="str">
        <f t="shared" si="13"/>
        <v/>
      </c>
      <c r="L76" s="839" t="str">
        <f t="shared" si="14"/>
        <v/>
      </c>
      <c r="M76" s="839" t="str">
        <f>IF(COUNTIF($L$4:L76,L76)=1,L76,"")</f>
        <v/>
      </c>
      <c r="N76" s="776">
        <f>IFERROR(IF(Q76="",IF(F76="코스피",INDEX(코스피시세!$C$2:$C$4999,MATCH(E76,코스피시세!$B$2:$B$4999,0)),INDEX(코스닥시세!$C$2:$C$5000,MATCH(E76,코스닥시세!$B$2:$B$5000,0))),0),0)</f>
        <v>0</v>
      </c>
      <c r="O76" s="777">
        <f t="shared" si="15"/>
        <v>0</v>
      </c>
      <c r="P76" s="775">
        <f t="shared" si="16"/>
        <v>0</v>
      </c>
      <c r="Q76" s="713"/>
      <c r="R76" s="783" t="str">
        <f t="shared" si="17"/>
        <v/>
      </c>
      <c r="S76" s="35"/>
      <c r="T76" s="35"/>
      <c r="U76" s="786">
        <f t="shared" si="18"/>
        <v>0</v>
      </c>
      <c r="V76" s="709"/>
      <c r="W76" s="788">
        <f t="shared" si="19"/>
        <v>0</v>
      </c>
      <c r="X76" s="788">
        <f t="shared" si="20"/>
        <v>0</v>
      </c>
      <c r="Y76" s="789" t="str">
        <f t="shared" si="21"/>
        <v/>
      </c>
      <c r="Z76" s="714"/>
      <c r="AA76"/>
    </row>
    <row r="77" spans="2:27" ht="25.15" customHeight="1">
      <c r="B77" s="41">
        <f t="shared" si="11"/>
        <v>74</v>
      </c>
      <c r="C77" s="41"/>
      <c r="D77" s="702"/>
      <c r="E77" s="712"/>
      <c r="F77" s="742"/>
      <c r="G77" s="688"/>
      <c r="H77" s="35"/>
      <c r="I77" s="35"/>
      <c r="J77" s="779">
        <f t="shared" si="12"/>
        <v>0</v>
      </c>
      <c r="K77" s="838" t="str">
        <f t="shared" si="13"/>
        <v/>
      </c>
      <c r="L77" s="839" t="str">
        <f t="shared" si="14"/>
        <v/>
      </c>
      <c r="M77" s="839" t="str">
        <f>IF(COUNTIF($L$4:L77,L77)=1,L77,"")</f>
        <v/>
      </c>
      <c r="N77" s="776">
        <f>IFERROR(IF(Q77="",IF(F77="코스피",INDEX(코스피시세!$C$2:$C$4999,MATCH(E77,코스피시세!$B$2:$B$4999,0)),INDEX(코스닥시세!$C$2:$C$5000,MATCH(E77,코스닥시세!$B$2:$B$5000,0))),0),0)</f>
        <v>0</v>
      </c>
      <c r="O77" s="777">
        <f t="shared" si="15"/>
        <v>0</v>
      </c>
      <c r="P77" s="775">
        <f t="shared" si="16"/>
        <v>0</v>
      </c>
      <c r="Q77" s="713"/>
      <c r="R77" s="783" t="str">
        <f t="shared" si="17"/>
        <v/>
      </c>
      <c r="S77" s="35"/>
      <c r="T77" s="35"/>
      <c r="U77" s="786">
        <f t="shared" si="18"/>
        <v>0</v>
      </c>
      <c r="V77" s="709"/>
      <c r="W77" s="788">
        <f t="shared" si="19"/>
        <v>0</v>
      </c>
      <c r="X77" s="788">
        <f t="shared" si="20"/>
        <v>0</v>
      </c>
      <c r="Y77" s="789" t="str">
        <f t="shared" si="21"/>
        <v/>
      </c>
      <c r="Z77" s="714"/>
      <c r="AA77"/>
    </row>
    <row r="78" spans="2:27" ht="25.15" customHeight="1">
      <c r="B78" s="41">
        <f t="shared" si="11"/>
        <v>75</v>
      </c>
      <c r="C78" s="41"/>
      <c r="D78" s="702"/>
      <c r="E78" s="712"/>
      <c r="F78" s="742"/>
      <c r="G78" s="688"/>
      <c r="H78" s="35"/>
      <c r="I78" s="35"/>
      <c r="J78" s="779">
        <f t="shared" si="12"/>
        <v>0</v>
      </c>
      <c r="K78" s="838" t="str">
        <f t="shared" si="13"/>
        <v/>
      </c>
      <c r="L78" s="839" t="str">
        <f t="shared" si="14"/>
        <v/>
      </c>
      <c r="M78" s="839" t="str">
        <f>IF(COUNTIF($L$4:L78,L78)=1,L78,"")</f>
        <v/>
      </c>
      <c r="N78" s="776">
        <f>IFERROR(IF(Q78="",IF(F78="코스피",INDEX(코스피시세!$C$2:$C$4999,MATCH(E78,코스피시세!$B$2:$B$4999,0)),INDEX(코스닥시세!$C$2:$C$5000,MATCH(E78,코스닥시세!$B$2:$B$5000,0))),0),0)</f>
        <v>0</v>
      </c>
      <c r="O78" s="777">
        <f t="shared" si="15"/>
        <v>0</v>
      </c>
      <c r="P78" s="775">
        <f t="shared" si="16"/>
        <v>0</v>
      </c>
      <c r="Q78" s="713"/>
      <c r="R78" s="783" t="str">
        <f t="shared" si="17"/>
        <v/>
      </c>
      <c r="S78" s="35"/>
      <c r="T78" s="35"/>
      <c r="U78" s="786">
        <f t="shared" si="18"/>
        <v>0</v>
      </c>
      <c r="V78" s="709"/>
      <c r="W78" s="788">
        <f t="shared" si="19"/>
        <v>0</v>
      </c>
      <c r="X78" s="788">
        <f t="shared" si="20"/>
        <v>0</v>
      </c>
      <c r="Y78" s="789" t="str">
        <f t="shared" si="21"/>
        <v/>
      </c>
      <c r="Z78" s="714"/>
      <c r="AA78"/>
    </row>
    <row r="79" spans="2:27" ht="25.15" customHeight="1">
      <c r="B79" s="41">
        <f t="shared" si="11"/>
        <v>76</v>
      </c>
      <c r="C79" s="41"/>
      <c r="D79" s="702"/>
      <c r="E79" s="712"/>
      <c r="F79" s="742"/>
      <c r="G79" s="688"/>
      <c r="H79" s="35"/>
      <c r="I79" s="35"/>
      <c r="J79" s="779">
        <f t="shared" si="12"/>
        <v>0</v>
      </c>
      <c r="K79" s="838" t="str">
        <f t="shared" si="13"/>
        <v/>
      </c>
      <c r="L79" s="839" t="str">
        <f t="shared" si="14"/>
        <v/>
      </c>
      <c r="M79" s="839" t="str">
        <f>IF(COUNTIF($L$4:L79,L79)=1,L79,"")</f>
        <v/>
      </c>
      <c r="N79" s="776">
        <f>IFERROR(IF(Q79="",IF(F79="코스피",INDEX(코스피시세!$C$2:$C$4999,MATCH(E79,코스피시세!$B$2:$B$4999,0)),INDEX(코스닥시세!$C$2:$C$5000,MATCH(E79,코스닥시세!$B$2:$B$5000,0))),0),0)</f>
        <v>0</v>
      </c>
      <c r="O79" s="777">
        <f t="shared" si="15"/>
        <v>0</v>
      </c>
      <c r="P79" s="775">
        <f t="shared" si="16"/>
        <v>0</v>
      </c>
      <c r="Q79" s="713"/>
      <c r="R79" s="783" t="str">
        <f t="shared" si="17"/>
        <v/>
      </c>
      <c r="S79" s="35"/>
      <c r="T79" s="35"/>
      <c r="U79" s="786">
        <f t="shared" si="18"/>
        <v>0</v>
      </c>
      <c r="V79" s="709"/>
      <c r="W79" s="788">
        <f t="shared" si="19"/>
        <v>0</v>
      </c>
      <c r="X79" s="788">
        <f t="shared" si="20"/>
        <v>0</v>
      </c>
      <c r="Y79" s="789" t="str">
        <f t="shared" si="21"/>
        <v/>
      </c>
      <c r="Z79" s="714"/>
      <c r="AA79"/>
    </row>
    <row r="80" spans="2:27" ht="25.15" customHeight="1">
      <c r="B80" s="41">
        <f t="shared" si="11"/>
        <v>77</v>
      </c>
      <c r="C80" s="41"/>
      <c r="D80" s="702"/>
      <c r="E80" s="712"/>
      <c r="F80" s="742"/>
      <c r="G80" s="688"/>
      <c r="H80" s="35"/>
      <c r="I80" s="35"/>
      <c r="J80" s="779">
        <f t="shared" si="12"/>
        <v>0</v>
      </c>
      <c r="K80" s="838" t="str">
        <f t="shared" si="13"/>
        <v/>
      </c>
      <c r="L80" s="839" t="str">
        <f t="shared" si="14"/>
        <v/>
      </c>
      <c r="M80" s="839" t="str">
        <f>IF(COUNTIF($L$4:L80,L80)=1,L80,"")</f>
        <v/>
      </c>
      <c r="N80" s="776">
        <f>IFERROR(IF(Q80="",IF(F80="코스피",INDEX(코스피시세!$C$2:$C$4999,MATCH(E80,코스피시세!$B$2:$B$4999,0)),INDEX(코스닥시세!$C$2:$C$5000,MATCH(E80,코스닥시세!$B$2:$B$5000,0))),0),0)</f>
        <v>0</v>
      </c>
      <c r="O80" s="777">
        <f t="shared" si="15"/>
        <v>0</v>
      </c>
      <c r="P80" s="775">
        <f t="shared" si="16"/>
        <v>0</v>
      </c>
      <c r="Q80" s="713"/>
      <c r="R80" s="783" t="str">
        <f t="shared" si="17"/>
        <v/>
      </c>
      <c r="S80" s="35"/>
      <c r="T80" s="35"/>
      <c r="U80" s="786">
        <f t="shared" si="18"/>
        <v>0</v>
      </c>
      <c r="V80" s="709"/>
      <c r="W80" s="788">
        <f t="shared" si="19"/>
        <v>0</v>
      </c>
      <c r="X80" s="788">
        <f t="shared" si="20"/>
        <v>0</v>
      </c>
      <c r="Y80" s="789" t="str">
        <f t="shared" si="21"/>
        <v/>
      </c>
      <c r="Z80" s="714"/>
      <c r="AA80"/>
    </row>
    <row r="81" spans="2:27" ht="25.15" customHeight="1">
      <c r="B81" s="41">
        <f t="shared" si="11"/>
        <v>78</v>
      </c>
      <c r="C81" s="41"/>
      <c r="D81" s="702"/>
      <c r="E81" s="712"/>
      <c r="F81" s="742"/>
      <c r="G81" s="688"/>
      <c r="H81" s="35"/>
      <c r="I81" s="35"/>
      <c r="J81" s="779">
        <f t="shared" si="12"/>
        <v>0</v>
      </c>
      <c r="K81" s="838" t="str">
        <f t="shared" si="13"/>
        <v/>
      </c>
      <c r="L81" s="839" t="str">
        <f t="shared" si="14"/>
        <v/>
      </c>
      <c r="M81" s="839" t="str">
        <f>IF(COUNTIF($L$4:L81,L81)=1,L81,"")</f>
        <v/>
      </c>
      <c r="N81" s="776">
        <f>IFERROR(IF(Q81="",IF(F81="코스피",INDEX(코스피시세!$C$2:$C$4999,MATCH(E81,코스피시세!$B$2:$B$4999,0)),INDEX(코스닥시세!$C$2:$C$5000,MATCH(E81,코스닥시세!$B$2:$B$5000,0))),0),0)</f>
        <v>0</v>
      </c>
      <c r="O81" s="777">
        <f t="shared" si="15"/>
        <v>0</v>
      </c>
      <c r="P81" s="775">
        <f t="shared" si="16"/>
        <v>0</v>
      </c>
      <c r="Q81" s="713"/>
      <c r="R81" s="783" t="str">
        <f t="shared" si="17"/>
        <v/>
      </c>
      <c r="S81" s="35"/>
      <c r="T81" s="35"/>
      <c r="U81" s="786">
        <f t="shared" si="18"/>
        <v>0</v>
      </c>
      <c r="V81" s="709"/>
      <c r="W81" s="788">
        <f t="shared" si="19"/>
        <v>0</v>
      </c>
      <c r="X81" s="788">
        <f t="shared" si="20"/>
        <v>0</v>
      </c>
      <c r="Y81" s="789" t="str">
        <f t="shared" si="21"/>
        <v/>
      </c>
      <c r="Z81" s="714"/>
      <c r="AA81"/>
    </row>
    <row r="82" spans="2:27" ht="25.15" customHeight="1">
      <c r="B82" s="41">
        <f t="shared" si="11"/>
        <v>79</v>
      </c>
      <c r="C82" s="41"/>
      <c r="D82" s="702"/>
      <c r="E82" s="712"/>
      <c r="F82" s="742"/>
      <c r="G82" s="688"/>
      <c r="H82" s="35"/>
      <c r="I82" s="35"/>
      <c r="J82" s="779">
        <f t="shared" si="12"/>
        <v>0</v>
      </c>
      <c r="K82" s="838" t="str">
        <f t="shared" si="13"/>
        <v/>
      </c>
      <c r="L82" s="839" t="str">
        <f t="shared" si="14"/>
        <v/>
      </c>
      <c r="M82" s="839" t="str">
        <f>IF(COUNTIF($L$4:L82,L82)=1,L82,"")</f>
        <v/>
      </c>
      <c r="N82" s="776">
        <f>IFERROR(IF(Q82="",IF(F82="코스피",INDEX(코스피시세!$C$2:$C$4999,MATCH(E82,코스피시세!$B$2:$B$4999,0)),INDEX(코스닥시세!$C$2:$C$5000,MATCH(E82,코스닥시세!$B$2:$B$5000,0))),0),0)</f>
        <v>0</v>
      </c>
      <c r="O82" s="777">
        <f t="shared" si="15"/>
        <v>0</v>
      </c>
      <c r="P82" s="775">
        <f t="shared" si="16"/>
        <v>0</v>
      </c>
      <c r="Q82" s="713"/>
      <c r="R82" s="783" t="str">
        <f t="shared" si="17"/>
        <v/>
      </c>
      <c r="S82" s="35"/>
      <c r="T82" s="35"/>
      <c r="U82" s="786">
        <f t="shared" si="18"/>
        <v>0</v>
      </c>
      <c r="V82" s="709"/>
      <c r="W82" s="788">
        <f t="shared" si="19"/>
        <v>0</v>
      </c>
      <c r="X82" s="788">
        <f t="shared" si="20"/>
        <v>0</v>
      </c>
      <c r="Y82" s="789" t="str">
        <f t="shared" si="21"/>
        <v/>
      </c>
      <c r="Z82" s="714"/>
      <c r="AA82"/>
    </row>
    <row r="83" spans="2:27" ht="25.15" customHeight="1">
      <c r="B83" s="41">
        <f t="shared" si="11"/>
        <v>80</v>
      </c>
      <c r="C83" s="41"/>
      <c r="D83" s="702"/>
      <c r="E83" s="712"/>
      <c r="F83" s="742"/>
      <c r="G83" s="688"/>
      <c r="H83" s="35"/>
      <c r="I83" s="35"/>
      <c r="J83" s="779">
        <f t="shared" si="12"/>
        <v>0</v>
      </c>
      <c r="K83" s="838" t="str">
        <f t="shared" si="13"/>
        <v/>
      </c>
      <c r="L83" s="839" t="str">
        <f t="shared" si="14"/>
        <v/>
      </c>
      <c r="M83" s="839" t="str">
        <f>IF(COUNTIF($L$4:L83,L83)=1,L83,"")</f>
        <v/>
      </c>
      <c r="N83" s="776">
        <f>IFERROR(IF(Q83="",IF(F83="코스피",INDEX(코스피시세!$C$2:$C$4999,MATCH(E83,코스피시세!$B$2:$B$4999,0)),INDEX(코스닥시세!$C$2:$C$5000,MATCH(E83,코스닥시세!$B$2:$B$5000,0))),0),0)</f>
        <v>0</v>
      </c>
      <c r="O83" s="777">
        <f t="shared" si="15"/>
        <v>0</v>
      </c>
      <c r="P83" s="775">
        <f t="shared" si="16"/>
        <v>0</v>
      </c>
      <c r="Q83" s="713"/>
      <c r="R83" s="783" t="str">
        <f t="shared" si="17"/>
        <v/>
      </c>
      <c r="S83" s="35"/>
      <c r="T83" s="35"/>
      <c r="U83" s="786">
        <f t="shared" si="18"/>
        <v>0</v>
      </c>
      <c r="V83" s="709"/>
      <c r="W83" s="788">
        <f t="shared" si="19"/>
        <v>0</v>
      </c>
      <c r="X83" s="788">
        <f t="shared" si="20"/>
        <v>0</v>
      </c>
      <c r="Y83" s="789" t="str">
        <f t="shared" si="21"/>
        <v/>
      </c>
      <c r="Z83" s="714"/>
      <c r="AA83"/>
    </row>
    <row r="84" spans="2:27" ht="25.15" customHeight="1">
      <c r="B84" s="41">
        <f t="shared" si="11"/>
        <v>81</v>
      </c>
      <c r="C84" s="41"/>
      <c r="D84" s="702"/>
      <c r="E84" s="712"/>
      <c r="F84" s="742"/>
      <c r="G84" s="688"/>
      <c r="H84" s="35"/>
      <c r="I84" s="35"/>
      <c r="J84" s="779">
        <f t="shared" si="12"/>
        <v>0</v>
      </c>
      <c r="K84" s="838" t="str">
        <f t="shared" si="13"/>
        <v/>
      </c>
      <c r="L84" s="839" t="str">
        <f t="shared" si="14"/>
        <v/>
      </c>
      <c r="M84" s="839" t="str">
        <f>IF(COUNTIF($L$4:L84,L84)=1,L84,"")</f>
        <v/>
      </c>
      <c r="N84" s="776">
        <f>IFERROR(IF(Q84="",IF(F84="코스피",INDEX(코스피시세!$C$2:$C$4999,MATCH(E84,코스피시세!$B$2:$B$4999,0)),INDEX(코스닥시세!$C$2:$C$5000,MATCH(E84,코스닥시세!$B$2:$B$5000,0))),0),0)</f>
        <v>0</v>
      </c>
      <c r="O84" s="777">
        <f t="shared" si="15"/>
        <v>0</v>
      </c>
      <c r="P84" s="775">
        <f t="shared" si="16"/>
        <v>0</v>
      </c>
      <c r="Q84" s="713"/>
      <c r="R84" s="783" t="str">
        <f t="shared" si="17"/>
        <v/>
      </c>
      <c r="S84" s="35"/>
      <c r="T84" s="35"/>
      <c r="U84" s="786">
        <f t="shared" si="18"/>
        <v>0</v>
      </c>
      <c r="V84" s="709"/>
      <c r="W84" s="788">
        <f t="shared" si="19"/>
        <v>0</v>
      </c>
      <c r="X84" s="788">
        <f t="shared" si="20"/>
        <v>0</v>
      </c>
      <c r="Y84" s="789" t="str">
        <f t="shared" si="21"/>
        <v/>
      </c>
      <c r="Z84" s="714"/>
      <c r="AA84"/>
    </row>
    <row r="85" spans="2:27" ht="25.15" customHeight="1">
      <c r="B85" s="41">
        <f t="shared" si="11"/>
        <v>82</v>
      </c>
      <c r="C85" s="41"/>
      <c r="D85" s="702"/>
      <c r="E85" s="712"/>
      <c r="F85" s="742"/>
      <c r="G85" s="688"/>
      <c r="H85" s="35"/>
      <c r="I85" s="35"/>
      <c r="J85" s="779">
        <f t="shared" si="12"/>
        <v>0</v>
      </c>
      <c r="K85" s="838" t="str">
        <f t="shared" si="13"/>
        <v/>
      </c>
      <c r="L85" s="839" t="str">
        <f t="shared" si="14"/>
        <v/>
      </c>
      <c r="M85" s="839" t="str">
        <f>IF(COUNTIF($L$4:L85,L85)=1,L85,"")</f>
        <v/>
      </c>
      <c r="N85" s="776">
        <f>IFERROR(IF(Q85="",IF(F85="코스피",INDEX(코스피시세!$C$2:$C$4999,MATCH(E85,코스피시세!$B$2:$B$4999,0)),INDEX(코스닥시세!$C$2:$C$5000,MATCH(E85,코스닥시세!$B$2:$B$5000,0))),0),0)</f>
        <v>0</v>
      </c>
      <c r="O85" s="777">
        <f t="shared" si="15"/>
        <v>0</v>
      </c>
      <c r="P85" s="775">
        <f t="shared" si="16"/>
        <v>0</v>
      </c>
      <c r="Q85" s="713"/>
      <c r="R85" s="783" t="str">
        <f t="shared" si="17"/>
        <v/>
      </c>
      <c r="S85" s="35"/>
      <c r="T85" s="35"/>
      <c r="U85" s="786">
        <f t="shared" si="18"/>
        <v>0</v>
      </c>
      <c r="V85" s="709"/>
      <c r="W85" s="788">
        <f t="shared" si="19"/>
        <v>0</v>
      </c>
      <c r="X85" s="788">
        <f t="shared" si="20"/>
        <v>0</v>
      </c>
      <c r="Y85" s="789" t="str">
        <f t="shared" si="21"/>
        <v/>
      </c>
      <c r="Z85" s="714"/>
      <c r="AA85"/>
    </row>
    <row r="86" spans="2:27" ht="25.15" customHeight="1">
      <c r="B86" s="41">
        <f t="shared" si="11"/>
        <v>83</v>
      </c>
      <c r="C86" s="41"/>
      <c r="D86" s="702"/>
      <c r="E86" s="712"/>
      <c r="F86" s="742"/>
      <c r="G86" s="688"/>
      <c r="H86" s="35"/>
      <c r="I86" s="35"/>
      <c r="J86" s="779">
        <f t="shared" si="12"/>
        <v>0</v>
      </c>
      <c r="K86" s="838" t="str">
        <f t="shared" si="13"/>
        <v/>
      </c>
      <c r="L86" s="839" t="str">
        <f t="shared" si="14"/>
        <v/>
      </c>
      <c r="M86" s="839" t="str">
        <f>IF(COUNTIF($L$4:L86,L86)=1,L86,"")</f>
        <v/>
      </c>
      <c r="N86" s="776">
        <f>IFERROR(IF(Q86="",IF(F86="코스피",INDEX(코스피시세!$C$2:$C$4999,MATCH(E86,코스피시세!$B$2:$B$4999,0)),INDEX(코스닥시세!$C$2:$C$5000,MATCH(E86,코스닥시세!$B$2:$B$5000,0))),0),0)</f>
        <v>0</v>
      </c>
      <c r="O86" s="777">
        <f t="shared" si="15"/>
        <v>0</v>
      </c>
      <c r="P86" s="775">
        <f t="shared" si="16"/>
        <v>0</v>
      </c>
      <c r="Q86" s="713"/>
      <c r="R86" s="783" t="str">
        <f t="shared" si="17"/>
        <v/>
      </c>
      <c r="S86" s="35"/>
      <c r="T86" s="35"/>
      <c r="U86" s="786">
        <f t="shared" si="18"/>
        <v>0</v>
      </c>
      <c r="V86" s="709"/>
      <c r="W86" s="788">
        <f t="shared" si="19"/>
        <v>0</v>
      </c>
      <c r="X86" s="788">
        <f t="shared" si="20"/>
        <v>0</v>
      </c>
      <c r="Y86" s="789" t="str">
        <f t="shared" si="21"/>
        <v/>
      </c>
      <c r="Z86" s="714"/>
      <c r="AA86"/>
    </row>
    <row r="87" spans="2:27" ht="25.15" customHeight="1">
      <c r="B87" s="41">
        <f t="shared" si="11"/>
        <v>84</v>
      </c>
      <c r="C87" s="41"/>
      <c r="D87" s="702"/>
      <c r="E87" s="712"/>
      <c r="F87" s="742"/>
      <c r="G87" s="688"/>
      <c r="H87" s="35"/>
      <c r="I87" s="35"/>
      <c r="J87" s="779">
        <f t="shared" si="12"/>
        <v>0</v>
      </c>
      <c r="K87" s="838" t="str">
        <f t="shared" si="13"/>
        <v/>
      </c>
      <c r="L87" s="839" t="str">
        <f t="shared" si="14"/>
        <v/>
      </c>
      <c r="M87" s="839" t="str">
        <f>IF(COUNTIF($L$4:L87,L87)=1,L87,"")</f>
        <v/>
      </c>
      <c r="N87" s="776">
        <f>IFERROR(IF(Q87="",IF(F87="코스피",INDEX(코스피시세!$C$2:$C$4999,MATCH(E87,코스피시세!$B$2:$B$4999,0)),INDEX(코스닥시세!$C$2:$C$5000,MATCH(E87,코스닥시세!$B$2:$B$5000,0))),0),0)</f>
        <v>0</v>
      </c>
      <c r="O87" s="777">
        <f t="shared" si="15"/>
        <v>0</v>
      </c>
      <c r="P87" s="775">
        <f t="shared" si="16"/>
        <v>0</v>
      </c>
      <c r="Q87" s="713"/>
      <c r="R87" s="783" t="str">
        <f t="shared" si="17"/>
        <v/>
      </c>
      <c r="S87" s="35"/>
      <c r="T87" s="35"/>
      <c r="U87" s="786">
        <f t="shared" si="18"/>
        <v>0</v>
      </c>
      <c r="V87" s="709"/>
      <c r="W87" s="788">
        <f t="shared" si="19"/>
        <v>0</v>
      </c>
      <c r="X87" s="788">
        <f t="shared" si="20"/>
        <v>0</v>
      </c>
      <c r="Y87" s="789" t="str">
        <f t="shared" si="21"/>
        <v/>
      </c>
      <c r="Z87" s="714"/>
      <c r="AA87"/>
    </row>
    <row r="88" spans="2:27" ht="25.15" customHeight="1">
      <c r="B88" s="41">
        <f t="shared" si="11"/>
        <v>85</v>
      </c>
      <c r="C88" s="41"/>
      <c r="D88" s="702"/>
      <c r="E88" s="712"/>
      <c r="F88" s="742"/>
      <c r="G88" s="688"/>
      <c r="H88" s="35"/>
      <c r="I88" s="35"/>
      <c r="J88" s="779">
        <f t="shared" si="12"/>
        <v>0</v>
      </c>
      <c r="K88" s="838" t="str">
        <f t="shared" si="13"/>
        <v/>
      </c>
      <c r="L88" s="839" t="str">
        <f t="shared" si="14"/>
        <v/>
      </c>
      <c r="M88" s="839" t="str">
        <f>IF(COUNTIF($L$4:L88,L88)=1,L88,"")</f>
        <v/>
      </c>
      <c r="N88" s="776">
        <f>IFERROR(IF(Q88="",IF(F88="코스피",INDEX(코스피시세!$C$2:$C$4999,MATCH(E88,코스피시세!$B$2:$B$4999,0)),INDEX(코스닥시세!$C$2:$C$5000,MATCH(E88,코스닥시세!$B$2:$B$5000,0))),0),0)</f>
        <v>0</v>
      </c>
      <c r="O88" s="777">
        <f t="shared" si="15"/>
        <v>0</v>
      </c>
      <c r="P88" s="775">
        <f t="shared" si="16"/>
        <v>0</v>
      </c>
      <c r="Q88" s="713"/>
      <c r="R88" s="783" t="str">
        <f t="shared" si="17"/>
        <v/>
      </c>
      <c r="S88" s="35"/>
      <c r="T88" s="35"/>
      <c r="U88" s="786">
        <f t="shared" si="18"/>
        <v>0</v>
      </c>
      <c r="V88" s="709"/>
      <c r="W88" s="788">
        <f t="shared" si="19"/>
        <v>0</v>
      </c>
      <c r="X88" s="788">
        <f t="shared" si="20"/>
        <v>0</v>
      </c>
      <c r="Y88" s="789" t="str">
        <f t="shared" si="21"/>
        <v/>
      </c>
      <c r="Z88" s="714"/>
      <c r="AA88"/>
    </row>
    <row r="89" spans="2:27" ht="25.15" customHeight="1">
      <c r="B89" s="41">
        <f t="shared" si="11"/>
        <v>86</v>
      </c>
      <c r="C89" s="41"/>
      <c r="D89" s="702"/>
      <c r="E89" s="712"/>
      <c r="F89" s="742"/>
      <c r="G89" s="688"/>
      <c r="H89" s="35"/>
      <c r="I89" s="35"/>
      <c r="J89" s="779">
        <f t="shared" si="12"/>
        <v>0</v>
      </c>
      <c r="K89" s="838" t="str">
        <f t="shared" si="13"/>
        <v/>
      </c>
      <c r="L89" s="839" t="str">
        <f t="shared" si="14"/>
        <v/>
      </c>
      <c r="M89" s="839" t="str">
        <f>IF(COUNTIF($L$4:L89,L89)=1,L89,"")</f>
        <v/>
      </c>
      <c r="N89" s="776">
        <f>IFERROR(IF(Q89="",IF(F89="코스피",INDEX(코스피시세!$C$2:$C$4999,MATCH(E89,코스피시세!$B$2:$B$4999,0)),INDEX(코스닥시세!$C$2:$C$5000,MATCH(E89,코스닥시세!$B$2:$B$5000,0))),0),0)</f>
        <v>0</v>
      </c>
      <c r="O89" s="777">
        <f t="shared" si="15"/>
        <v>0</v>
      </c>
      <c r="P89" s="775">
        <f t="shared" si="16"/>
        <v>0</v>
      </c>
      <c r="Q89" s="713"/>
      <c r="R89" s="783" t="str">
        <f t="shared" si="17"/>
        <v/>
      </c>
      <c r="S89" s="35"/>
      <c r="T89" s="35"/>
      <c r="U89" s="786">
        <f t="shared" si="18"/>
        <v>0</v>
      </c>
      <c r="V89" s="709"/>
      <c r="W89" s="788">
        <f t="shared" si="19"/>
        <v>0</v>
      </c>
      <c r="X89" s="788">
        <f t="shared" si="20"/>
        <v>0</v>
      </c>
      <c r="Y89" s="789" t="str">
        <f t="shared" si="21"/>
        <v/>
      </c>
      <c r="Z89" s="714"/>
      <c r="AA89"/>
    </row>
    <row r="90" spans="2:27" ht="25.15" customHeight="1">
      <c r="B90" s="41">
        <f t="shared" si="11"/>
        <v>87</v>
      </c>
      <c r="C90" s="41"/>
      <c r="D90" s="702"/>
      <c r="E90" s="712"/>
      <c r="F90" s="742"/>
      <c r="G90" s="688"/>
      <c r="H90" s="35"/>
      <c r="I90" s="35"/>
      <c r="J90" s="779">
        <f t="shared" si="12"/>
        <v>0</v>
      </c>
      <c r="K90" s="838" t="str">
        <f t="shared" si="13"/>
        <v/>
      </c>
      <c r="L90" s="839" t="str">
        <f t="shared" si="14"/>
        <v/>
      </c>
      <c r="M90" s="839" t="str">
        <f>IF(COUNTIF($L$4:L90,L90)=1,L90,"")</f>
        <v/>
      </c>
      <c r="N90" s="776">
        <f>IFERROR(IF(Q90="",IF(F90="코스피",INDEX(코스피시세!$C$2:$C$4999,MATCH(E90,코스피시세!$B$2:$B$4999,0)),INDEX(코스닥시세!$C$2:$C$5000,MATCH(E90,코스닥시세!$B$2:$B$5000,0))),0),0)</f>
        <v>0</v>
      </c>
      <c r="O90" s="777">
        <f t="shared" si="15"/>
        <v>0</v>
      </c>
      <c r="P90" s="775">
        <f t="shared" si="16"/>
        <v>0</v>
      </c>
      <c r="Q90" s="713"/>
      <c r="R90" s="783" t="str">
        <f t="shared" si="17"/>
        <v/>
      </c>
      <c r="S90" s="35"/>
      <c r="T90" s="35"/>
      <c r="U90" s="786">
        <f t="shared" si="18"/>
        <v>0</v>
      </c>
      <c r="V90" s="709"/>
      <c r="W90" s="788">
        <f t="shared" si="19"/>
        <v>0</v>
      </c>
      <c r="X90" s="788">
        <f t="shared" si="20"/>
        <v>0</v>
      </c>
      <c r="Y90" s="789" t="str">
        <f t="shared" si="21"/>
        <v/>
      </c>
      <c r="Z90" s="714"/>
      <c r="AA90"/>
    </row>
    <row r="91" spans="2:27" ht="25.15" customHeight="1">
      <c r="B91" s="41">
        <f t="shared" si="11"/>
        <v>88</v>
      </c>
      <c r="C91" s="41"/>
      <c r="D91" s="702"/>
      <c r="E91" s="712"/>
      <c r="F91" s="742"/>
      <c r="G91" s="688"/>
      <c r="H91" s="35"/>
      <c r="I91" s="35"/>
      <c r="J91" s="779">
        <f t="shared" si="12"/>
        <v>0</v>
      </c>
      <c r="K91" s="838" t="str">
        <f t="shared" si="13"/>
        <v/>
      </c>
      <c r="L91" s="839" t="str">
        <f t="shared" si="14"/>
        <v/>
      </c>
      <c r="M91" s="839" t="str">
        <f>IF(COUNTIF($L$4:L91,L91)=1,L91,"")</f>
        <v/>
      </c>
      <c r="N91" s="776">
        <f>IFERROR(IF(Q91="",IF(F91="코스피",INDEX(코스피시세!$C$2:$C$4999,MATCH(E91,코스피시세!$B$2:$B$4999,0)),INDEX(코스닥시세!$C$2:$C$5000,MATCH(E91,코스닥시세!$B$2:$B$5000,0))),0),0)</f>
        <v>0</v>
      </c>
      <c r="O91" s="777">
        <f t="shared" si="15"/>
        <v>0</v>
      </c>
      <c r="P91" s="775">
        <f t="shared" si="16"/>
        <v>0</v>
      </c>
      <c r="Q91" s="713"/>
      <c r="R91" s="783" t="str">
        <f t="shared" si="17"/>
        <v/>
      </c>
      <c r="S91" s="35"/>
      <c r="T91" s="35"/>
      <c r="U91" s="786">
        <f t="shared" si="18"/>
        <v>0</v>
      </c>
      <c r="V91" s="709"/>
      <c r="W91" s="788">
        <f t="shared" si="19"/>
        <v>0</v>
      </c>
      <c r="X91" s="788">
        <f t="shared" si="20"/>
        <v>0</v>
      </c>
      <c r="Y91" s="789" t="str">
        <f t="shared" si="21"/>
        <v/>
      </c>
      <c r="Z91" s="714"/>
      <c r="AA91"/>
    </row>
    <row r="92" spans="2:27" ht="25.15" customHeight="1">
      <c r="B92" s="41">
        <f t="shared" si="11"/>
        <v>89</v>
      </c>
      <c r="C92" s="41"/>
      <c r="D92" s="702"/>
      <c r="E92" s="712"/>
      <c r="F92" s="742"/>
      <c r="G92" s="688"/>
      <c r="H92" s="35"/>
      <c r="I92" s="35"/>
      <c r="J92" s="779">
        <f t="shared" si="12"/>
        <v>0</v>
      </c>
      <c r="K92" s="838" t="str">
        <f t="shared" si="13"/>
        <v/>
      </c>
      <c r="L92" s="839" t="str">
        <f t="shared" si="14"/>
        <v/>
      </c>
      <c r="M92" s="839" t="str">
        <f>IF(COUNTIF($L$4:L92,L92)=1,L92,"")</f>
        <v/>
      </c>
      <c r="N92" s="776">
        <f>IFERROR(IF(Q92="",IF(F92="코스피",INDEX(코스피시세!$C$2:$C$4999,MATCH(E92,코스피시세!$B$2:$B$4999,0)),INDEX(코스닥시세!$C$2:$C$5000,MATCH(E92,코스닥시세!$B$2:$B$5000,0))),0),0)</f>
        <v>0</v>
      </c>
      <c r="O92" s="777">
        <f t="shared" si="15"/>
        <v>0</v>
      </c>
      <c r="P92" s="775">
        <f t="shared" si="16"/>
        <v>0</v>
      </c>
      <c r="Q92" s="713"/>
      <c r="R92" s="783" t="str">
        <f t="shared" si="17"/>
        <v/>
      </c>
      <c r="S92" s="35"/>
      <c r="T92" s="35"/>
      <c r="U92" s="786">
        <f t="shared" si="18"/>
        <v>0</v>
      </c>
      <c r="V92" s="709"/>
      <c r="W92" s="788">
        <f t="shared" si="19"/>
        <v>0</v>
      </c>
      <c r="X92" s="788">
        <f t="shared" si="20"/>
        <v>0</v>
      </c>
      <c r="Y92" s="789" t="str">
        <f t="shared" si="21"/>
        <v/>
      </c>
      <c r="Z92" s="714"/>
      <c r="AA92"/>
    </row>
    <row r="93" spans="2:27" ht="25.15" customHeight="1">
      <c r="B93" s="41">
        <f t="shared" si="11"/>
        <v>90</v>
      </c>
      <c r="C93" s="41"/>
      <c r="D93" s="702"/>
      <c r="E93" s="712"/>
      <c r="F93" s="742"/>
      <c r="G93" s="688"/>
      <c r="H93" s="35"/>
      <c r="I93" s="35"/>
      <c r="J93" s="779">
        <f t="shared" si="12"/>
        <v>0</v>
      </c>
      <c r="K93" s="838" t="str">
        <f t="shared" si="13"/>
        <v/>
      </c>
      <c r="L93" s="839" t="str">
        <f t="shared" si="14"/>
        <v/>
      </c>
      <c r="M93" s="839" t="str">
        <f>IF(COUNTIF($L$4:L93,L93)=1,L93,"")</f>
        <v/>
      </c>
      <c r="N93" s="776">
        <f>IFERROR(IF(Q93="",IF(F93="코스피",INDEX(코스피시세!$C$2:$C$4999,MATCH(E93,코스피시세!$B$2:$B$4999,0)),INDEX(코스닥시세!$C$2:$C$5000,MATCH(E93,코스닥시세!$B$2:$B$5000,0))),0),0)</f>
        <v>0</v>
      </c>
      <c r="O93" s="777">
        <f t="shared" si="15"/>
        <v>0</v>
      </c>
      <c r="P93" s="775">
        <f t="shared" si="16"/>
        <v>0</v>
      </c>
      <c r="Q93" s="713"/>
      <c r="R93" s="783" t="str">
        <f t="shared" si="17"/>
        <v/>
      </c>
      <c r="S93" s="35"/>
      <c r="T93" s="35"/>
      <c r="U93" s="786">
        <f t="shared" si="18"/>
        <v>0</v>
      </c>
      <c r="V93" s="709"/>
      <c r="W93" s="788">
        <f t="shared" si="19"/>
        <v>0</v>
      </c>
      <c r="X93" s="788">
        <f t="shared" si="20"/>
        <v>0</v>
      </c>
      <c r="Y93" s="789" t="str">
        <f t="shared" si="21"/>
        <v/>
      </c>
      <c r="Z93" s="714"/>
      <c r="AA93"/>
    </row>
    <row r="94" spans="2:27" ht="25.15" customHeight="1">
      <c r="B94" s="41">
        <f t="shared" si="11"/>
        <v>91</v>
      </c>
      <c r="C94" s="41"/>
      <c r="D94" s="702"/>
      <c r="E94" s="712"/>
      <c r="F94" s="742"/>
      <c r="G94" s="688"/>
      <c r="H94" s="35"/>
      <c r="I94" s="35"/>
      <c r="J94" s="779">
        <f t="shared" si="12"/>
        <v>0</v>
      </c>
      <c r="K94" s="838" t="str">
        <f t="shared" si="13"/>
        <v/>
      </c>
      <c r="L94" s="839" t="str">
        <f t="shared" si="14"/>
        <v/>
      </c>
      <c r="M94" s="839" t="str">
        <f>IF(COUNTIF($L$4:L94,L94)=1,L94,"")</f>
        <v/>
      </c>
      <c r="N94" s="776">
        <f>IFERROR(IF(Q94="",IF(F94="코스피",INDEX(코스피시세!$C$2:$C$4999,MATCH(E94,코스피시세!$B$2:$B$4999,0)),INDEX(코스닥시세!$C$2:$C$5000,MATCH(E94,코스닥시세!$B$2:$B$5000,0))),0),0)</f>
        <v>0</v>
      </c>
      <c r="O94" s="777">
        <f t="shared" si="15"/>
        <v>0</v>
      </c>
      <c r="P94" s="775">
        <f t="shared" si="16"/>
        <v>0</v>
      </c>
      <c r="Q94" s="713"/>
      <c r="R94" s="783" t="str">
        <f t="shared" si="17"/>
        <v/>
      </c>
      <c r="S94" s="35"/>
      <c r="T94" s="35"/>
      <c r="U94" s="786">
        <f t="shared" si="18"/>
        <v>0</v>
      </c>
      <c r="V94" s="709"/>
      <c r="W94" s="788">
        <f t="shared" si="19"/>
        <v>0</v>
      </c>
      <c r="X94" s="788">
        <f t="shared" si="20"/>
        <v>0</v>
      </c>
      <c r="Y94" s="789" t="str">
        <f t="shared" si="21"/>
        <v/>
      </c>
      <c r="Z94" s="714"/>
      <c r="AA94"/>
    </row>
    <row r="95" spans="2:27" ht="25.15" customHeight="1">
      <c r="B95" s="41">
        <f t="shared" si="11"/>
        <v>92</v>
      </c>
      <c r="C95" s="41"/>
      <c r="D95" s="702"/>
      <c r="E95" s="712"/>
      <c r="F95" s="742"/>
      <c r="G95" s="688"/>
      <c r="H95" s="35"/>
      <c r="I95" s="35"/>
      <c r="J95" s="779">
        <f t="shared" si="12"/>
        <v>0</v>
      </c>
      <c r="K95" s="838" t="str">
        <f t="shared" si="13"/>
        <v/>
      </c>
      <c r="L95" s="839" t="str">
        <f t="shared" si="14"/>
        <v/>
      </c>
      <c r="M95" s="839" t="str">
        <f>IF(COUNTIF($L$4:L95,L95)=1,L95,"")</f>
        <v/>
      </c>
      <c r="N95" s="776">
        <f>IFERROR(IF(Q95="",IF(F95="코스피",INDEX(코스피시세!$C$2:$C$4999,MATCH(E95,코스피시세!$B$2:$B$4999,0)),INDEX(코스닥시세!$C$2:$C$5000,MATCH(E95,코스닥시세!$B$2:$B$5000,0))),0),0)</f>
        <v>0</v>
      </c>
      <c r="O95" s="777">
        <f t="shared" si="15"/>
        <v>0</v>
      </c>
      <c r="P95" s="775">
        <f t="shared" si="16"/>
        <v>0</v>
      </c>
      <c r="Q95" s="713"/>
      <c r="R95" s="783" t="str">
        <f t="shared" si="17"/>
        <v/>
      </c>
      <c r="S95" s="35"/>
      <c r="T95" s="35"/>
      <c r="U95" s="786">
        <f t="shared" si="18"/>
        <v>0</v>
      </c>
      <c r="V95" s="709"/>
      <c r="W95" s="788">
        <f t="shared" si="19"/>
        <v>0</v>
      </c>
      <c r="X95" s="788">
        <f t="shared" si="20"/>
        <v>0</v>
      </c>
      <c r="Y95" s="789" t="str">
        <f t="shared" si="21"/>
        <v/>
      </c>
      <c r="Z95" s="714"/>
      <c r="AA95"/>
    </row>
    <row r="96" spans="2:27" ht="25.15" customHeight="1">
      <c r="B96" s="41">
        <f t="shared" si="11"/>
        <v>93</v>
      </c>
      <c r="C96" s="41"/>
      <c r="D96" s="702"/>
      <c r="E96" s="712"/>
      <c r="F96" s="742"/>
      <c r="G96" s="688"/>
      <c r="H96" s="35"/>
      <c r="I96" s="35"/>
      <c r="J96" s="779">
        <f t="shared" si="12"/>
        <v>0</v>
      </c>
      <c r="K96" s="838" t="str">
        <f t="shared" si="13"/>
        <v/>
      </c>
      <c r="L96" s="839" t="str">
        <f t="shared" si="14"/>
        <v/>
      </c>
      <c r="M96" s="839" t="str">
        <f>IF(COUNTIF($L$4:L96,L96)=1,L96,"")</f>
        <v/>
      </c>
      <c r="N96" s="776">
        <f>IFERROR(IF(Q96="",IF(F96="코스피",INDEX(코스피시세!$C$2:$C$4999,MATCH(E96,코스피시세!$B$2:$B$4999,0)),INDEX(코스닥시세!$C$2:$C$5000,MATCH(E96,코스닥시세!$B$2:$B$5000,0))),0),0)</f>
        <v>0</v>
      </c>
      <c r="O96" s="777">
        <f t="shared" si="15"/>
        <v>0</v>
      </c>
      <c r="P96" s="775">
        <f t="shared" si="16"/>
        <v>0</v>
      </c>
      <c r="Q96" s="713"/>
      <c r="R96" s="783" t="str">
        <f t="shared" si="17"/>
        <v/>
      </c>
      <c r="S96" s="35"/>
      <c r="T96" s="35"/>
      <c r="U96" s="786">
        <f t="shared" si="18"/>
        <v>0</v>
      </c>
      <c r="V96" s="709"/>
      <c r="W96" s="788">
        <f t="shared" si="19"/>
        <v>0</v>
      </c>
      <c r="X96" s="788">
        <f t="shared" si="20"/>
        <v>0</v>
      </c>
      <c r="Y96" s="789" t="str">
        <f t="shared" si="21"/>
        <v/>
      </c>
      <c r="Z96" s="714"/>
      <c r="AA96"/>
    </row>
    <row r="97" spans="2:27" ht="25.15" customHeight="1">
      <c r="B97" s="41">
        <f t="shared" si="11"/>
        <v>94</v>
      </c>
      <c r="C97" s="41"/>
      <c r="D97" s="702"/>
      <c r="E97" s="712"/>
      <c r="F97" s="742"/>
      <c r="G97" s="688"/>
      <c r="H97" s="35"/>
      <c r="I97" s="35"/>
      <c r="J97" s="779">
        <f t="shared" si="12"/>
        <v>0</v>
      </c>
      <c r="K97" s="838" t="str">
        <f t="shared" si="13"/>
        <v/>
      </c>
      <c r="L97" s="839" t="str">
        <f t="shared" si="14"/>
        <v/>
      </c>
      <c r="M97" s="839" t="str">
        <f>IF(COUNTIF($L$4:L97,L97)=1,L97,"")</f>
        <v/>
      </c>
      <c r="N97" s="776">
        <f>IFERROR(IF(Q97="",IF(F97="코스피",INDEX(코스피시세!$C$2:$C$4999,MATCH(E97,코스피시세!$B$2:$B$4999,0)),INDEX(코스닥시세!$C$2:$C$5000,MATCH(E97,코스닥시세!$B$2:$B$5000,0))),0),0)</f>
        <v>0</v>
      </c>
      <c r="O97" s="777">
        <f t="shared" si="15"/>
        <v>0</v>
      </c>
      <c r="P97" s="775">
        <f t="shared" si="16"/>
        <v>0</v>
      </c>
      <c r="Q97" s="713"/>
      <c r="R97" s="783" t="str">
        <f t="shared" si="17"/>
        <v/>
      </c>
      <c r="S97" s="35"/>
      <c r="T97" s="35"/>
      <c r="U97" s="786">
        <f t="shared" si="18"/>
        <v>0</v>
      </c>
      <c r="V97" s="709"/>
      <c r="W97" s="788">
        <f t="shared" si="19"/>
        <v>0</v>
      </c>
      <c r="X97" s="788">
        <f t="shared" si="20"/>
        <v>0</v>
      </c>
      <c r="Y97" s="789" t="str">
        <f t="shared" si="21"/>
        <v/>
      </c>
      <c r="Z97" s="714"/>
      <c r="AA97"/>
    </row>
    <row r="98" spans="2:27" ht="25.15" customHeight="1">
      <c r="B98" s="41">
        <f t="shared" si="11"/>
        <v>95</v>
      </c>
      <c r="C98" s="41"/>
      <c r="D98" s="702"/>
      <c r="E98" s="712"/>
      <c r="F98" s="742"/>
      <c r="G98" s="688"/>
      <c r="H98" s="35"/>
      <c r="I98" s="35"/>
      <c r="J98" s="779">
        <f t="shared" si="12"/>
        <v>0</v>
      </c>
      <c r="K98" s="838" t="str">
        <f t="shared" si="13"/>
        <v/>
      </c>
      <c r="L98" s="839" t="str">
        <f t="shared" si="14"/>
        <v/>
      </c>
      <c r="M98" s="839" t="str">
        <f>IF(COUNTIF($L$4:L98,L98)=1,L98,"")</f>
        <v/>
      </c>
      <c r="N98" s="776">
        <f>IFERROR(IF(Q98="",IF(F98="코스피",INDEX(코스피시세!$C$2:$C$4999,MATCH(E98,코스피시세!$B$2:$B$4999,0)),INDEX(코스닥시세!$C$2:$C$5000,MATCH(E98,코스닥시세!$B$2:$B$5000,0))),0),0)</f>
        <v>0</v>
      </c>
      <c r="O98" s="777">
        <f t="shared" si="15"/>
        <v>0</v>
      </c>
      <c r="P98" s="775">
        <f t="shared" si="16"/>
        <v>0</v>
      </c>
      <c r="Q98" s="713"/>
      <c r="R98" s="783" t="str">
        <f t="shared" si="17"/>
        <v/>
      </c>
      <c r="S98" s="35"/>
      <c r="T98" s="35"/>
      <c r="U98" s="786">
        <f t="shared" si="18"/>
        <v>0</v>
      </c>
      <c r="V98" s="709"/>
      <c r="W98" s="788">
        <f t="shared" si="19"/>
        <v>0</v>
      </c>
      <c r="X98" s="788">
        <f t="shared" si="20"/>
        <v>0</v>
      </c>
      <c r="Y98" s="789" t="str">
        <f t="shared" si="21"/>
        <v/>
      </c>
      <c r="Z98" s="714"/>
      <c r="AA98"/>
    </row>
    <row r="99" spans="2:27" ht="25.15" customHeight="1">
      <c r="B99" s="41">
        <f t="shared" si="11"/>
        <v>96</v>
      </c>
      <c r="C99" s="41"/>
      <c r="D99" s="702"/>
      <c r="E99" s="712"/>
      <c r="F99" s="742"/>
      <c r="G99" s="688"/>
      <c r="H99" s="35"/>
      <c r="I99" s="35"/>
      <c r="J99" s="779">
        <f t="shared" si="12"/>
        <v>0</v>
      </c>
      <c r="K99" s="838" t="str">
        <f t="shared" si="13"/>
        <v/>
      </c>
      <c r="L99" s="839" t="str">
        <f t="shared" si="14"/>
        <v/>
      </c>
      <c r="M99" s="839" t="str">
        <f>IF(COUNTIF($L$4:L99,L99)=1,L99,"")</f>
        <v/>
      </c>
      <c r="N99" s="776">
        <f>IFERROR(IF(Q99="",IF(F99="코스피",INDEX(코스피시세!$C$2:$C$4999,MATCH(E99,코스피시세!$B$2:$B$4999,0)),INDEX(코스닥시세!$C$2:$C$5000,MATCH(E99,코스닥시세!$B$2:$B$5000,0))),0),0)</f>
        <v>0</v>
      </c>
      <c r="O99" s="777">
        <f t="shared" si="15"/>
        <v>0</v>
      </c>
      <c r="P99" s="775">
        <f t="shared" si="16"/>
        <v>0</v>
      </c>
      <c r="Q99" s="713"/>
      <c r="R99" s="783" t="str">
        <f t="shared" si="17"/>
        <v/>
      </c>
      <c r="S99" s="35"/>
      <c r="T99" s="35"/>
      <c r="U99" s="786">
        <f t="shared" si="18"/>
        <v>0</v>
      </c>
      <c r="V99" s="709"/>
      <c r="W99" s="788">
        <f t="shared" si="19"/>
        <v>0</v>
      </c>
      <c r="X99" s="788">
        <f t="shared" si="20"/>
        <v>0</v>
      </c>
      <c r="Y99" s="789" t="str">
        <f t="shared" si="21"/>
        <v/>
      </c>
      <c r="Z99" s="714"/>
      <c r="AA99"/>
    </row>
    <row r="100" spans="2:27" ht="25.15" customHeight="1">
      <c r="B100" s="41">
        <f t="shared" si="11"/>
        <v>97</v>
      </c>
      <c r="C100" s="41"/>
      <c r="D100" s="702"/>
      <c r="E100" s="712"/>
      <c r="F100" s="742"/>
      <c r="G100" s="688"/>
      <c r="H100" s="35"/>
      <c r="I100" s="35"/>
      <c r="J100" s="779">
        <f t="shared" si="12"/>
        <v>0</v>
      </c>
      <c r="K100" s="838" t="str">
        <f t="shared" si="13"/>
        <v/>
      </c>
      <c r="L100" s="839" t="str">
        <f t="shared" si="14"/>
        <v/>
      </c>
      <c r="M100" s="839" t="str">
        <f>IF(COUNTIF($L$4:L100,L100)=1,L100,"")</f>
        <v/>
      </c>
      <c r="N100" s="776">
        <f>IFERROR(IF(Q100="",IF(F100="코스피",INDEX(코스피시세!$C$2:$C$4999,MATCH(E100,코스피시세!$B$2:$B$4999,0)),INDEX(코스닥시세!$C$2:$C$5000,MATCH(E100,코스닥시세!$B$2:$B$5000,0))),0),0)</f>
        <v>0</v>
      </c>
      <c r="O100" s="777">
        <f t="shared" si="15"/>
        <v>0</v>
      </c>
      <c r="P100" s="775">
        <f t="shared" si="16"/>
        <v>0</v>
      </c>
      <c r="Q100" s="713"/>
      <c r="R100" s="783" t="str">
        <f t="shared" si="17"/>
        <v/>
      </c>
      <c r="S100" s="35"/>
      <c r="T100" s="35"/>
      <c r="U100" s="786">
        <f t="shared" si="18"/>
        <v>0</v>
      </c>
      <c r="V100" s="709"/>
      <c r="W100" s="788">
        <f t="shared" si="19"/>
        <v>0</v>
      </c>
      <c r="X100" s="788">
        <f t="shared" si="20"/>
        <v>0</v>
      </c>
      <c r="Y100" s="789" t="str">
        <f t="shared" si="21"/>
        <v/>
      </c>
      <c r="Z100" s="714"/>
      <c r="AA100"/>
    </row>
    <row r="101" spans="2:27" ht="25.15" customHeight="1">
      <c r="B101" s="41">
        <f t="shared" si="11"/>
        <v>98</v>
      </c>
      <c r="C101" s="41"/>
      <c r="D101" s="702"/>
      <c r="E101" s="712"/>
      <c r="F101" s="742"/>
      <c r="G101" s="688"/>
      <c r="H101" s="35"/>
      <c r="I101" s="35"/>
      <c r="J101" s="779">
        <f t="shared" si="12"/>
        <v>0</v>
      </c>
      <c r="K101" s="838" t="str">
        <f t="shared" si="13"/>
        <v/>
      </c>
      <c r="L101" s="839" t="str">
        <f t="shared" si="14"/>
        <v/>
      </c>
      <c r="M101" s="839" t="str">
        <f>IF(COUNTIF($L$4:L101,L101)=1,L101,"")</f>
        <v/>
      </c>
      <c r="N101" s="776">
        <f>IFERROR(IF(Q101="",IF(F101="코스피",INDEX(코스피시세!$C$2:$C$4999,MATCH(E101,코스피시세!$B$2:$B$4999,0)),INDEX(코스닥시세!$C$2:$C$5000,MATCH(E101,코스닥시세!$B$2:$B$5000,0))),0),0)</f>
        <v>0</v>
      </c>
      <c r="O101" s="777">
        <f t="shared" si="15"/>
        <v>0</v>
      </c>
      <c r="P101" s="775">
        <f t="shared" si="16"/>
        <v>0</v>
      </c>
      <c r="Q101" s="713"/>
      <c r="R101" s="783" t="str">
        <f t="shared" si="17"/>
        <v/>
      </c>
      <c r="S101" s="35"/>
      <c r="T101" s="35"/>
      <c r="U101" s="786">
        <f t="shared" si="18"/>
        <v>0</v>
      </c>
      <c r="V101" s="709"/>
      <c r="W101" s="788">
        <f t="shared" si="19"/>
        <v>0</v>
      </c>
      <c r="X101" s="788">
        <f t="shared" si="20"/>
        <v>0</v>
      </c>
      <c r="Y101" s="789" t="str">
        <f t="shared" si="21"/>
        <v/>
      </c>
      <c r="Z101" s="714"/>
      <c r="AA101"/>
    </row>
    <row r="102" spans="2:27" ht="25.15" customHeight="1">
      <c r="B102" s="41">
        <f t="shared" si="11"/>
        <v>99</v>
      </c>
      <c r="C102" s="41"/>
      <c r="D102" s="702"/>
      <c r="E102" s="712"/>
      <c r="F102" s="742"/>
      <c r="G102" s="688"/>
      <c r="H102" s="35"/>
      <c r="I102" s="35"/>
      <c r="J102" s="779">
        <f t="shared" si="12"/>
        <v>0</v>
      </c>
      <c r="K102" s="838" t="str">
        <f t="shared" si="13"/>
        <v/>
      </c>
      <c r="L102" s="839" t="str">
        <f t="shared" si="14"/>
        <v/>
      </c>
      <c r="M102" s="839" t="str">
        <f>IF(COUNTIF($L$4:L102,L102)=1,L102,"")</f>
        <v/>
      </c>
      <c r="N102" s="776">
        <f>IFERROR(IF(Q102="",IF(F102="코스피",INDEX(코스피시세!$C$2:$C$4999,MATCH(E102,코스피시세!$B$2:$B$4999,0)),INDEX(코스닥시세!$C$2:$C$5000,MATCH(E102,코스닥시세!$B$2:$B$5000,0))),0),0)</f>
        <v>0</v>
      </c>
      <c r="O102" s="777">
        <f t="shared" si="15"/>
        <v>0</v>
      </c>
      <c r="P102" s="775">
        <f t="shared" si="16"/>
        <v>0</v>
      </c>
      <c r="Q102" s="713"/>
      <c r="R102" s="783" t="str">
        <f t="shared" si="17"/>
        <v/>
      </c>
      <c r="S102" s="35"/>
      <c r="T102" s="35"/>
      <c r="U102" s="786">
        <f t="shared" si="18"/>
        <v>0</v>
      </c>
      <c r="V102" s="709"/>
      <c r="W102" s="788">
        <f t="shared" si="19"/>
        <v>0</v>
      </c>
      <c r="X102" s="788">
        <f t="shared" si="20"/>
        <v>0</v>
      </c>
      <c r="Y102" s="789" t="str">
        <f t="shared" si="21"/>
        <v/>
      </c>
      <c r="Z102" s="714"/>
      <c r="AA102"/>
    </row>
    <row r="103" spans="2:27" ht="25.15" customHeight="1">
      <c r="B103" s="41">
        <f t="shared" si="11"/>
        <v>100</v>
      </c>
      <c r="C103" s="41"/>
      <c r="D103" s="702"/>
      <c r="E103" s="712"/>
      <c r="F103" s="742"/>
      <c r="G103" s="688"/>
      <c r="H103" s="35"/>
      <c r="I103" s="35"/>
      <c r="J103" s="779">
        <f t="shared" si="12"/>
        <v>0</v>
      </c>
      <c r="K103" s="838" t="str">
        <f t="shared" si="13"/>
        <v/>
      </c>
      <c r="L103" s="839" t="str">
        <f t="shared" si="14"/>
        <v/>
      </c>
      <c r="M103" s="839" t="str">
        <f>IF(COUNTIF($L$4:L103,L103)=1,L103,"")</f>
        <v/>
      </c>
      <c r="N103" s="776">
        <f>IFERROR(IF(Q103="",IF(F103="코스피",INDEX(코스피시세!$C$2:$C$4999,MATCH(E103,코스피시세!$B$2:$B$4999,0)),INDEX(코스닥시세!$C$2:$C$5000,MATCH(E103,코스닥시세!$B$2:$B$5000,0))),0),0)</f>
        <v>0</v>
      </c>
      <c r="O103" s="777">
        <f t="shared" si="15"/>
        <v>0</v>
      </c>
      <c r="P103" s="775">
        <f t="shared" si="16"/>
        <v>0</v>
      </c>
      <c r="Q103" s="713"/>
      <c r="R103" s="783" t="str">
        <f t="shared" si="17"/>
        <v/>
      </c>
      <c r="S103" s="35"/>
      <c r="T103" s="35"/>
      <c r="U103" s="786">
        <f t="shared" si="18"/>
        <v>0</v>
      </c>
      <c r="V103" s="709"/>
      <c r="W103" s="788">
        <f t="shared" si="19"/>
        <v>0</v>
      </c>
      <c r="X103" s="788">
        <f t="shared" si="20"/>
        <v>0</v>
      </c>
      <c r="Y103" s="789" t="str">
        <f t="shared" si="21"/>
        <v/>
      </c>
      <c r="Z103" s="714"/>
      <c r="AA103"/>
    </row>
    <row r="104" spans="2:27" ht="25.15" customHeight="1">
      <c r="B104" s="41">
        <f t="shared" si="11"/>
        <v>101</v>
      </c>
      <c r="C104" s="41"/>
      <c r="D104" s="702"/>
      <c r="E104" s="712"/>
      <c r="F104" s="742"/>
      <c r="G104" s="688"/>
      <c r="H104" s="35"/>
      <c r="I104" s="35"/>
      <c r="J104" s="779">
        <f t="shared" si="12"/>
        <v>0</v>
      </c>
      <c r="K104" s="838" t="str">
        <f t="shared" si="13"/>
        <v/>
      </c>
      <c r="L104" s="839" t="str">
        <f t="shared" si="14"/>
        <v/>
      </c>
      <c r="M104" s="839" t="str">
        <f>IF(COUNTIF($L$4:L104,L104)=1,L104,"")</f>
        <v/>
      </c>
      <c r="N104" s="776">
        <f>IFERROR(IF(Q104="",IF(F104="코스피",INDEX(코스피시세!$C$2:$C$4999,MATCH(E104,코스피시세!$B$2:$B$4999,0)),INDEX(코스닥시세!$C$2:$C$5000,MATCH(E104,코스닥시세!$B$2:$B$5000,0))),0),0)</f>
        <v>0</v>
      </c>
      <c r="O104" s="777">
        <f t="shared" si="15"/>
        <v>0</v>
      </c>
      <c r="P104" s="775">
        <f t="shared" si="16"/>
        <v>0</v>
      </c>
      <c r="Q104" s="713"/>
      <c r="R104" s="783" t="str">
        <f t="shared" si="17"/>
        <v/>
      </c>
      <c r="S104" s="35"/>
      <c r="T104" s="35"/>
      <c r="U104" s="786">
        <f t="shared" si="18"/>
        <v>0</v>
      </c>
      <c r="V104" s="709"/>
      <c r="W104" s="788">
        <f t="shared" si="19"/>
        <v>0</v>
      </c>
      <c r="X104" s="788">
        <f t="shared" si="20"/>
        <v>0</v>
      </c>
      <c r="Y104" s="789" t="str">
        <f t="shared" si="21"/>
        <v/>
      </c>
      <c r="Z104" s="714"/>
      <c r="AA104"/>
    </row>
    <row r="105" spans="2:27" ht="25.15" customHeight="1">
      <c r="B105" s="41">
        <f t="shared" si="11"/>
        <v>102</v>
      </c>
      <c r="C105" s="41"/>
      <c r="D105" s="702"/>
      <c r="E105" s="712"/>
      <c r="F105" s="742"/>
      <c r="G105" s="688"/>
      <c r="H105" s="35"/>
      <c r="I105" s="35"/>
      <c r="J105" s="779">
        <f t="shared" si="12"/>
        <v>0</v>
      </c>
      <c r="K105" s="838" t="str">
        <f t="shared" si="13"/>
        <v/>
      </c>
      <c r="L105" s="839" t="str">
        <f t="shared" si="14"/>
        <v/>
      </c>
      <c r="M105" s="839" t="str">
        <f>IF(COUNTIF($L$4:L105,L105)=1,L105,"")</f>
        <v/>
      </c>
      <c r="N105" s="776">
        <f>IFERROR(IF(Q105="",IF(F105="코스피",INDEX(코스피시세!$C$2:$C$4999,MATCH(E105,코스피시세!$B$2:$B$4999,0)),INDEX(코스닥시세!$C$2:$C$5000,MATCH(E105,코스닥시세!$B$2:$B$5000,0))),0),0)</f>
        <v>0</v>
      </c>
      <c r="O105" s="777">
        <f t="shared" si="15"/>
        <v>0</v>
      </c>
      <c r="P105" s="775">
        <f t="shared" si="16"/>
        <v>0</v>
      </c>
      <c r="Q105" s="713"/>
      <c r="R105" s="783" t="str">
        <f t="shared" si="17"/>
        <v/>
      </c>
      <c r="S105" s="35"/>
      <c r="T105" s="35"/>
      <c r="U105" s="786">
        <f t="shared" si="18"/>
        <v>0</v>
      </c>
      <c r="V105" s="709"/>
      <c r="W105" s="788">
        <f t="shared" si="19"/>
        <v>0</v>
      </c>
      <c r="X105" s="788">
        <f t="shared" si="20"/>
        <v>0</v>
      </c>
      <c r="Y105" s="789" t="str">
        <f t="shared" si="21"/>
        <v/>
      </c>
      <c r="Z105" s="714"/>
      <c r="AA105"/>
    </row>
    <row r="106" spans="2:27" ht="25.15" customHeight="1">
      <c r="B106" s="41">
        <f t="shared" si="11"/>
        <v>103</v>
      </c>
      <c r="C106" s="41"/>
      <c r="D106" s="702"/>
      <c r="E106" s="712"/>
      <c r="F106" s="742"/>
      <c r="G106" s="688"/>
      <c r="H106" s="35"/>
      <c r="I106" s="35"/>
      <c r="J106" s="779">
        <f t="shared" si="12"/>
        <v>0</v>
      </c>
      <c r="K106" s="838" t="str">
        <f t="shared" si="13"/>
        <v/>
      </c>
      <c r="L106" s="839" t="str">
        <f t="shared" si="14"/>
        <v/>
      </c>
      <c r="M106" s="839" t="str">
        <f>IF(COUNTIF($L$4:L106,L106)=1,L106,"")</f>
        <v/>
      </c>
      <c r="N106" s="776">
        <f>IFERROR(IF(Q106="",IF(F106="코스피",INDEX(코스피시세!$C$2:$C$4999,MATCH(E106,코스피시세!$B$2:$B$4999,0)),INDEX(코스닥시세!$C$2:$C$5000,MATCH(E106,코스닥시세!$B$2:$B$5000,0))),0),0)</f>
        <v>0</v>
      </c>
      <c r="O106" s="777">
        <f t="shared" si="15"/>
        <v>0</v>
      </c>
      <c r="P106" s="775">
        <f t="shared" si="16"/>
        <v>0</v>
      </c>
      <c r="Q106" s="713"/>
      <c r="R106" s="783" t="str">
        <f t="shared" si="17"/>
        <v/>
      </c>
      <c r="S106" s="35"/>
      <c r="T106" s="35"/>
      <c r="U106" s="786">
        <f t="shared" si="18"/>
        <v>0</v>
      </c>
      <c r="V106" s="709"/>
      <c r="W106" s="788">
        <f t="shared" si="19"/>
        <v>0</v>
      </c>
      <c r="X106" s="788">
        <f t="shared" si="20"/>
        <v>0</v>
      </c>
      <c r="Y106" s="789" t="str">
        <f t="shared" si="21"/>
        <v/>
      </c>
      <c r="Z106" s="714"/>
      <c r="AA106"/>
    </row>
    <row r="107" spans="2:27" ht="25.15" customHeight="1">
      <c r="B107" s="41">
        <f t="shared" si="11"/>
        <v>104</v>
      </c>
      <c r="C107" s="41"/>
      <c r="D107" s="702"/>
      <c r="E107" s="712"/>
      <c r="F107" s="742"/>
      <c r="G107" s="688"/>
      <c r="H107" s="35"/>
      <c r="I107" s="35"/>
      <c r="J107" s="779">
        <f t="shared" si="12"/>
        <v>0</v>
      </c>
      <c r="K107" s="838" t="str">
        <f t="shared" si="13"/>
        <v/>
      </c>
      <c r="L107" s="839" t="str">
        <f t="shared" si="14"/>
        <v/>
      </c>
      <c r="M107" s="839" t="str">
        <f>IF(COUNTIF($L$4:L107,L107)=1,L107,"")</f>
        <v/>
      </c>
      <c r="N107" s="776">
        <f>IFERROR(IF(Q107="",IF(F107="코스피",INDEX(코스피시세!$C$2:$C$4999,MATCH(E107,코스피시세!$B$2:$B$4999,0)),INDEX(코스닥시세!$C$2:$C$5000,MATCH(E107,코스닥시세!$B$2:$B$5000,0))),0),0)</f>
        <v>0</v>
      </c>
      <c r="O107" s="777">
        <f t="shared" si="15"/>
        <v>0</v>
      </c>
      <c r="P107" s="775">
        <f t="shared" si="16"/>
        <v>0</v>
      </c>
      <c r="Q107" s="713"/>
      <c r="R107" s="783" t="str">
        <f t="shared" si="17"/>
        <v/>
      </c>
      <c r="S107" s="35"/>
      <c r="T107" s="35"/>
      <c r="U107" s="786">
        <f t="shared" si="18"/>
        <v>0</v>
      </c>
      <c r="V107" s="709"/>
      <c r="W107" s="788">
        <f t="shared" si="19"/>
        <v>0</v>
      </c>
      <c r="X107" s="788">
        <f t="shared" si="20"/>
        <v>0</v>
      </c>
      <c r="Y107" s="789" t="str">
        <f t="shared" si="21"/>
        <v/>
      </c>
      <c r="Z107" s="714"/>
      <c r="AA107"/>
    </row>
    <row r="108" spans="2:27" ht="25.15" customHeight="1">
      <c r="B108" s="41">
        <f t="shared" si="11"/>
        <v>105</v>
      </c>
      <c r="C108" s="41"/>
      <c r="D108" s="702"/>
      <c r="E108" s="712"/>
      <c r="F108" s="742"/>
      <c r="G108" s="688"/>
      <c r="H108" s="35"/>
      <c r="I108" s="35"/>
      <c r="J108" s="779">
        <f t="shared" si="12"/>
        <v>0</v>
      </c>
      <c r="K108" s="838" t="str">
        <f t="shared" si="13"/>
        <v/>
      </c>
      <c r="L108" s="839" t="str">
        <f t="shared" si="14"/>
        <v/>
      </c>
      <c r="M108" s="839" t="str">
        <f>IF(COUNTIF($L$4:L108,L108)=1,L108,"")</f>
        <v/>
      </c>
      <c r="N108" s="776">
        <f>IFERROR(IF(Q108="",IF(F108="코스피",INDEX(코스피시세!$C$2:$C$4999,MATCH(E108,코스피시세!$B$2:$B$4999,0)),INDEX(코스닥시세!$C$2:$C$5000,MATCH(E108,코스닥시세!$B$2:$B$5000,0))),0),0)</f>
        <v>0</v>
      </c>
      <c r="O108" s="777">
        <f t="shared" si="15"/>
        <v>0</v>
      </c>
      <c r="P108" s="775">
        <f t="shared" si="16"/>
        <v>0</v>
      </c>
      <c r="Q108" s="713"/>
      <c r="R108" s="783" t="str">
        <f t="shared" si="17"/>
        <v/>
      </c>
      <c r="S108" s="35"/>
      <c r="T108" s="35"/>
      <c r="U108" s="786">
        <f t="shared" si="18"/>
        <v>0</v>
      </c>
      <c r="V108" s="709"/>
      <c r="W108" s="788">
        <f t="shared" si="19"/>
        <v>0</v>
      </c>
      <c r="X108" s="788">
        <f t="shared" si="20"/>
        <v>0</v>
      </c>
      <c r="Y108" s="789" t="str">
        <f t="shared" si="21"/>
        <v/>
      </c>
      <c r="Z108" s="714"/>
      <c r="AA108"/>
    </row>
    <row r="109" spans="2:27" ht="25.15" customHeight="1">
      <c r="B109" s="41">
        <f t="shared" si="11"/>
        <v>106</v>
      </c>
      <c r="C109" s="41"/>
      <c r="D109" s="702"/>
      <c r="E109" s="712"/>
      <c r="F109" s="742"/>
      <c r="G109" s="688"/>
      <c r="H109" s="35"/>
      <c r="I109" s="35"/>
      <c r="J109" s="779">
        <f t="shared" si="12"/>
        <v>0</v>
      </c>
      <c r="K109" s="838" t="str">
        <f t="shared" si="13"/>
        <v/>
      </c>
      <c r="L109" s="839" t="str">
        <f t="shared" si="14"/>
        <v/>
      </c>
      <c r="M109" s="839" t="str">
        <f>IF(COUNTIF($L$4:L109,L109)=1,L109,"")</f>
        <v/>
      </c>
      <c r="N109" s="776">
        <f>IFERROR(IF(Q109="",IF(F109="코스피",INDEX(코스피시세!$C$2:$C$4999,MATCH(E109,코스피시세!$B$2:$B$4999,0)),INDEX(코스닥시세!$C$2:$C$5000,MATCH(E109,코스닥시세!$B$2:$B$5000,0))),0),0)</f>
        <v>0</v>
      </c>
      <c r="O109" s="777">
        <f t="shared" si="15"/>
        <v>0</v>
      </c>
      <c r="P109" s="775">
        <f t="shared" si="16"/>
        <v>0</v>
      </c>
      <c r="Q109" s="713"/>
      <c r="R109" s="783" t="str">
        <f t="shared" si="17"/>
        <v/>
      </c>
      <c r="S109" s="35"/>
      <c r="T109" s="35"/>
      <c r="U109" s="786">
        <f t="shared" si="18"/>
        <v>0</v>
      </c>
      <c r="V109" s="709"/>
      <c r="W109" s="788">
        <f t="shared" si="19"/>
        <v>0</v>
      </c>
      <c r="X109" s="788">
        <f t="shared" si="20"/>
        <v>0</v>
      </c>
      <c r="Y109" s="789" t="str">
        <f t="shared" si="21"/>
        <v/>
      </c>
      <c r="Z109" s="714"/>
      <c r="AA109"/>
    </row>
    <row r="110" spans="2:27" ht="25.15" customHeight="1">
      <c r="B110" s="41">
        <f t="shared" si="11"/>
        <v>107</v>
      </c>
      <c r="C110" s="41"/>
      <c r="D110" s="702"/>
      <c r="E110" s="712"/>
      <c r="F110" s="742"/>
      <c r="G110" s="688"/>
      <c r="H110" s="35"/>
      <c r="I110" s="35"/>
      <c r="J110" s="779">
        <f t="shared" si="12"/>
        <v>0</v>
      </c>
      <c r="K110" s="838" t="str">
        <f t="shared" si="13"/>
        <v/>
      </c>
      <c r="L110" s="839" t="str">
        <f t="shared" si="14"/>
        <v/>
      </c>
      <c r="M110" s="839" t="str">
        <f>IF(COUNTIF($L$4:L110,L110)=1,L110,"")</f>
        <v/>
      </c>
      <c r="N110" s="776">
        <f>IFERROR(IF(Q110="",IF(F110="코스피",INDEX(코스피시세!$C$2:$C$4999,MATCH(E110,코스피시세!$B$2:$B$4999,0)),INDEX(코스닥시세!$C$2:$C$5000,MATCH(E110,코스닥시세!$B$2:$B$5000,0))),0),0)</f>
        <v>0</v>
      </c>
      <c r="O110" s="777">
        <f t="shared" si="15"/>
        <v>0</v>
      </c>
      <c r="P110" s="775">
        <f t="shared" si="16"/>
        <v>0</v>
      </c>
      <c r="Q110" s="713"/>
      <c r="R110" s="783" t="str">
        <f t="shared" si="17"/>
        <v/>
      </c>
      <c r="S110" s="35"/>
      <c r="T110" s="35"/>
      <c r="U110" s="786">
        <f t="shared" si="18"/>
        <v>0</v>
      </c>
      <c r="V110" s="709"/>
      <c r="W110" s="788">
        <f t="shared" si="19"/>
        <v>0</v>
      </c>
      <c r="X110" s="788">
        <f t="shared" si="20"/>
        <v>0</v>
      </c>
      <c r="Y110" s="789" t="str">
        <f t="shared" si="21"/>
        <v/>
      </c>
      <c r="Z110" s="714"/>
      <c r="AA110"/>
    </row>
    <row r="111" spans="2:27" ht="25.15" customHeight="1">
      <c r="B111" s="41">
        <f t="shared" si="11"/>
        <v>108</v>
      </c>
      <c r="C111" s="41"/>
      <c r="D111" s="702"/>
      <c r="E111" s="712"/>
      <c r="F111" s="742"/>
      <c r="G111" s="688"/>
      <c r="H111" s="35"/>
      <c r="I111" s="35"/>
      <c r="J111" s="779">
        <f t="shared" si="12"/>
        <v>0</v>
      </c>
      <c r="K111" s="838" t="str">
        <f t="shared" si="13"/>
        <v/>
      </c>
      <c r="L111" s="839" t="str">
        <f t="shared" si="14"/>
        <v/>
      </c>
      <c r="M111" s="839" t="str">
        <f>IF(COUNTIF($L$4:L111,L111)=1,L111,"")</f>
        <v/>
      </c>
      <c r="N111" s="776">
        <f>IFERROR(IF(Q111="",IF(F111="코스피",INDEX(코스피시세!$C$2:$C$4999,MATCH(E111,코스피시세!$B$2:$B$4999,0)),INDEX(코스닥시세!$C$2:$C$5000,MATCH(E111,코스닥시세!$B$2:$B$5000,0))),0),0)</f>
        <v>0</v>
      </c>
      <c r="O111" s="777">
        <f t="shared" si="15"/>
        <v>0</v>
      </c>
      <c r="P111" s="775">
        <f t="shared" si="16"/>
        <v>0</v>
      </c>
      <c r="Q111" s="713"/>
      <c r="R111" s="783" t="str">
        <f t="shared" si="17"/>
        <v/>
      </c>
      <c r="S111" s="35"/>
      <c r="T111" s="35"/>
      <c r="U111" s="786">
        <f t="shared" si="18"/>
        <v>0</v>
      </c>
      <c r="V111" s="709"/>
      <c r="W111" s="788">
        <f t="shared" si="19"/>
        <v>0</v>
      </c>
      <c r="X111" s="788">
        <f t="shared" si="20"/>
        <v>0</v>
      </c>
      <c r="Y111" s="789" t="str">
        <f t="shared" si="21"/>
        <v/>
      </c>
      <c r="Z111" s="714"/>
      <c r="AA111"/>
    </row>
    <row r="112" spans="2:27" ht="25.15" customHeight="1">
      <c r="B112" s="41">
        <f t="shared" si="11"/>
        <v>109</v>
      </c>
      <c r="C112" s="41"/>
      <c r="D112" s="702"/>
      <c r="E112" s="712"/>
      <c r="F112" s="742"/>
      <c r="G112" s="688"/>
      <c r="H112" s="35"/>
      <c r="I112" s="35"/>
      <c r="J112" s="779">
        <f t="shared" si="12"/>
        <v>0</v>
      </c>
      <c r="K112" s="838" t="str">
        <f t="shared" si="13"/>
        <v/>
      </c>
      <c r="L112" s="839" t="str">
        <f t="shared" si="14"/>
        <v/>
      </c>
      <c r="M112" s="839" t="str">
        <f>IF(COUNTIF($L$4:L112,L112)=1,L112,"")</f>
        <v/>
      </c>
      <c r="N112" s="776">
        <f>IFERROR(IF(Q112="",IF(F112="코스피",INDEX(코스피시세!$C$2:$C$4999,MATCH(E112,코스피시세!$B$2:$B$4999,0)),INDEX(코스닥시세!$C$2:$C$5000,MATCH(E112,코스닥시세!$B$2:$B$5000,0))),0),0)</f>
        <v>0</v>
      </c>
      <c r="O112" s="777">
        <f t="shared" si="15"/>
        <v>0</v>
      </c>
      <c r="P112" s="775">
        <f t="shared" si="16"/>
        <v>0</v>
      </c>
      <c r="Q112" s="713"/>
      <c r="R112" s="783" t="str">
        <f t="shared" si="17"/>
        <v/>
      </c>
      <c r="S112" s="35"/>
      <c r="T112" s="35"/>
      <c r="U112" s="786">
        <f t="shared" si="18"/>
        <v>0</v>
      </c>
      <c r="V112" s="709"/>
      <c r="W112" s="788">
        <f t="shared" si="19"/>
        <v>0</v>
      </c>
      <c r="X112" s="788">
        <f t="shared" si="20"/>
        <v>0</v>
      </c>
      <c r="Y112" s="789" t="str">
        <f t="shared" si="21"/>
        <v/>
      </c>
      <c r="Z112" s="714"/>
      <c r="AA112"/>
    </row>
    <row r="113" spans="2:27" ht="25.15" customHeight="1">
      <c r="B113" s="41">
        <f t="shared" si="11"/>
        <v>110</v>
      </c>
      <c r="C113" s="41"/>
      <c r="D113" s="702"/>
      <c r="E113" s="712"/>
      <c r="F113" s="742"/>
      <c r="G113" s="688"/>
      <c r="H113" s="35"/>
      <c r="I113" s="35"/>
      <c r="J113" s="779">
        <f t="shared" si="12"/>
        <v>0</v>
      </c>
      <c r="K113" s="838" t="str">
        <f t="shared" si="13"/>
        <v/>
      </c>
      <c r="L113" s="839" t="str">
        <f t="shared" si="14"/>
        <v/>
      </c>
      <c r="M113" s="839" t="str">
        <f>IF(COUNTIF($L$4:L113,L113)=1,L113,"")</f>
        <v/>
      </c>
      <c r="N113" s="776">
        <f>IFERROR(IF(Q113="",IF(F113="코스피",INDEX(코스피시세!$C$2:$C$4999,MATCH(E113,코스피시세!$B$2:$B$4999,0)),INDEX(코스닥시세!$C$2:$C$5000,MATCH(E113,코스닥시세!$B$2:$B$5000,0))),0),0)</f>
        <v>0</v>
      </c>
      <c r="O113" s="777">
        <f t="shared" si="15"/>
        <v>0</v>
      </c>
      <c r="P113" s="775">
        <f t="shared" si="16"/>
        <v>0</v>
      </c>
      <c r="Q113" s="713"/>
      <c r="R113" s="783" t="str">
        <f t="shared" si="17"/>
        <v/>
      </c>
      <c r="S113" s="35"/>
      <c r="T113" s="35"/>
      <c r="U113" s="786">
        <f t="shared" si="18"/>
        <v>0</v>
      </c>
      <c r="V113" s="709"/>
      <c r="W113" s="788">
        <f t="shared" si="19"/>
        <v>0</v>
      </c>
      <c r="X113" s="788">
        <f t="shared" si="20"/>
        <v>0</v>
      </c>
      <c r="Y113" s="789" t="str">
        <f t="shared" si="21"/>
        <v/>
      </c>
      <c r="Z113" s="714"/>
      <c r="AA113"/>
    </row>
    <row r="114" spans="2:27" ht="25.15" customHeight="1">
      <c r="B114" s="41">
        <f t="shared" si="11"/>
        <v>111</v>
      </c>
      <c r="C114" s="41"/>
      <c r="D114" s="702"/>
      <c r="E114" s="712"/>
      <c r="F114" s="742"/>
      <c r="G114" s="688"/>
      <c r="H114" s="35"/>
      <c r="I114" s="35"/>
      <c r="J114" s="779">
        <f t="shared" si="12"/>
        <v>0</v>
      </c>
      <c r="K114" s="838" t="str">
        <f t="shared" si="13"/>
        <v/>
      </c>
      <c r="L114" s="839" t="str">
        <f t="shared" si="14"/>
        <v/>
      </c>
      <c r="M114" s="839" t="str">
        <f>IF(COUNTIF($L$4:L114,L114)=1,L114,"")</f>
        <v/>
      </c>
      <c r="N114" s="776">
        <f>IFERROR(IF(Q114="",IF(F114="코스피",INDEX(코스피시세!$C$2:$C$4999,MATCH(E114,코스피시세!$B$2:$B$4999,0)),INDEX(코스닥시세!$C$2:$C$5000,MATCH(E114,코스닥시세!$B$2:$B$5000,0))),0),0)</f>
        <v>0</v>
      </c>
      <c r="O114" s="777">
        <f t="shared" si="15"/>
        <v>0</v>
      </c>
      <c r="P114" s="775">
        <f t="shared" si="16"/>
        <v>0</v>
      </c>
      <c r="Q114" s="713"/>
      <c r="R114" s="783" t="str">
        <f t="shared" si="17"/>
        <v/>
      </c>
      <c r="S114" s="35"/>
      <c r="T114" s="35"/>
      <c r="U114" s="786">
        <f t="shared" si="18"/>
        <v>0</v>
      </c>
      <c r="V114" s="709"/>
      <c r="W114" s="788">
        <f t="shared" si="19"/>
        <v>0</v>
      </c>
      <c r="X114" s="788">
        <f t="shared" si="20"/>
        <v>0</v>
      </c>
      <c r="Y114" s="789" t="str">
        <f t="shared" si="21"/>
        <v/>
      </c>
      <c r="Z114" s="714"/>
      <c r="AA114"/>
    </row>
    <row r="115" spans="2:27" ht="25.15" customHeight="1">
      <c r="B115" s="41">
        <f t="shared" si="11"/>
        <v>112</v>
      </c>
      <c r="C115" s="41"/>
      <c r="D115" s="702"/>
      <c r="E115" s="712"/>
      <c r="F115" s="742"/>
      <c r="G115" s="688"/>
      <c r="H115" s="35"/>
      <c r="I115" s="35"/>
      <c r="J115" s="779">
        <f t="shared" si="12"/>
        <v>0</v>
      </c>
      <c r="K115" s="838" t="str">
        <f t="shared" si="13"/>
        <v/>
      </c>
      <c r="L115" s="839" t="str">
        <f t="shared" si="14"/>
        <v/>
      </c>
      <c r="M115" s="839" t="str">
        <f>IF(COUNTIF($L$4:L115,L115)=1,L115,"")</f>
        <v/>
      </c>
      <c r="N115" s="776">
        <f>IFERROR(IF(Q115="",IF(F115="코스피",INDEX(코스피시세!$C$2:$C$4999,MATCH(E115,코스피시세!$B$2:$B$4999,0)),INDEX(코스닥시세!$C$2:$C$5000,MATCH(E115,코스닥시세!$B$2:$B$5000,0))),0),0)</f>
        <v>0</v>
      </c>
      <c r="O115" s="777">
        <f t="shared" si="15"/>
        <v>0</v>
      </c>
      <c r="P115" s="775">
        <f t="shared" si="16"/>
        <v>0</v>
      </c>
      <c r="Q115" s="713"/>
      <c r="R115" s="783" t="str">
        <f t="shared" si="17"/>
        <v/>
      </c>
      <c r="S115" s="35"/>
      <c r="T115" s="35"/>
      <c r="U115" s="786">
        <f t="shared" si="18"/>
        <v>0</v>
      </c>
      <c r="V115" s="709"/>
      <c r="W115" s="788">
        <f t="shared" si="19"/>
        <v>0</v>
      </c>
      <c r="X115" s="788">
        <f t="shared" si="20"/>
        <v>0</v>
      </c>
      <c r="Y115" s="789" t="str">
        <f t="shared" si="21"/>
        <v/>
      </c>
      <c r="Z115" s="714"/>
      <c r="AA115"/>
    </row>
    <row r="116" spans="2:27" ht="25.15" customHeight="1">
      <c r="B116" s="41">
        <f t="shared" si="11"/>
        <v>113</v>
      </c>
      <c r="C116" s="41"/>
      <c r="D116" s="702"/>
      <c r="E116" s="712"/>
      <c r="F116" s="742"/>
      <c r="G116" s="688"/>
      <c r="H116" s="35"/>
      <c r="I116" s="35"/>
      <c r="J116" s="779">
        <f t="shared" si="12"/>
        <v>0</v>
      </c>
      <c r="K116" s="838" t="str">
        <f t="shared" si="13"/>
        <v/>
      </c>
      <c r="L116" s="839" t="str">
        <f t="shared" si="14"/>
        <v/>
      </c>
      <c r="M116" s="839" t="str">
        <f>IF(COUNTIF($L$4:L116,L116)=1,L116,"")</f>
        <v/>
      </c>
      <c r="N116" s="776">
        <f>IFERROR(IF(Q116="",IF(F116="코스피",INDEX(코스피시세!$C$2:$C$4999,MATCH(E116,코스피시세!$B$2:$B$4999,0)),INDEX(코스닥시세!$C$2:$C$5000,MATCH(E116,코스닥시세!$B$2:$B$5000,0))),0),0)</f>
        <v>0</v>
      </c>
      <c r="O116" s="777">
        <f t="shared" si="15"/>
        <v>0</v>
      </c>
      <c r="P116" s="775">
        <f t="shared" si="16"/>
        <v>0</v>
      </c>
      <c r="Q116" s="713"/>
      <c r="R116" s="783" t="str">
        <f t="shared" si="17"/>
        <v/>
      </c>
      <c r="S116" s="35"/>
      <c r="T116" s="35"/>
      <c r="U116" s="786">
        <f t="shared" si="18"/>
        <v>0</v>
      </c>
      <c r="V116" s="709"/>
      <c r="W116" s="788">
        <f t="shared" si="19"/>
        <v>0</v>
      </c>
      <c r="X116" s="788">
        <f t="shared" si="20"/>
        <v>0</v>
      </c>
      <c r="Y116" s="789" t="str">
        <f t="shared" si="21"/>
        <v/>
      </c>
      <c r="Z116" s="714"/>
      <c r="AA116"/>
    </row>
    <row r="117" spans="2:27" ht="25.15" customHeight="1">
      <c r="B117" s="41">
        <f t="shared" si="11"/>
        <v>114</v>
      </c>
      <c r="C117" s="41"/>
      <c r="D117" s="702"/>
      <c r="E117" s="712"/>
      <c r="F117" s="742"/>
      <c r="G117" s="688"/>
      <c r="H117" s="35"/>
      <c r="I117" s="35"/>
      <c r="J117" s="779">
        <f t="shared" si="12"/>
        <v>0</v>
      </c>
      <c r="K117" s="838" t="str">
        <f t="shared" si="13"/>
        <v/>
      </c>
      <c r="L117" s="839" t="str">
        <f t="shared" si="14"/>
        <v/>
      </c>
      <c r="M117" s="839" t="str">
        <f>IF(COUNTIF($L$4:L117,L117)=1,L117,"")</f>
        <v/>
      </c>
      <c r="N117" s="776">
        <f>IFERROR(IF(Q117="",IF(F117="코스피",INDEX(코스피시세!$C$2:$C$4999,MATCH(E117,코스피시세!$B$2:$B$4999,0)),INDEX(코스닥시세!$C$2:$C$5000,MATCH(E117,코스닥시세!$B$2:$B$5000,0))),0),0)</f>
        <v>0</v>
      </c>
      <c r="O117" s="777">
        <f t="shared" si="15"/>
        <v>0</v>
      </c>
      <c r="P117" s="775">
        <f t="shared" si="16"/>
        <v>0</v>
      </c>
      <c r="Q117" s="713"/>
      <c r="R117" s="783" t="str">
        <f t="shared" si="17"/>
        <v/>
      </c>
      <c r="S117" s="35"/>
      <c r="T117" s="35"/>
      <c r="U117" s="786">
        <f t="shared" si="18"/>
        <v>0</v>
      </c>
      <c r="V117" s="709"/>
      <c r="W117" s="788">
        <f t="shared" si="19"/>
        <v>0</v>
      </c>
      <c r="X117" s="788">
        <f t="shared" si="20"/>
        <v>0</v>
      </c>
      <c r="Y117" s="789" t="str">
        <f t="shared" si="21"/>
        <v/>
      </c>
      <c r="Z117" s="714"/>
      <c r="AA117"/>
    </row>
    <row r="118" spans="2:27" ht="25.15" customHeight="1">
      <c r="B118" s="41">
        <f t="shared" si="11"/>
        <v>115</v>
      </c>
      <c r="C118" s="41"/>
      <c r="D118" s="702"/>
      <c r="E118" s="712"/>
      <c r="F118" s="742"/>
      <c r="G118" s="688"/>
      <c r="H118" s="35"/>
      <c r="I118" s="35"/>
      <c r="J118" s="779">
        <f t="shared" si="12"/>
        <v>0</v>
      </c>
      <c r="K118" s="838" t="str">
        <f t="shared" si="13"/>
        <v/>
      </c>
      <c r="L118" s="839" t="str">
        <f t="shared" si="14"/>
        <v/>
      </c>
      <c r="M118" s="839" t="str">
        <f>IF(COUNTIF($L$4:L118,L118)=1,L118,"")</f>
        <v/>
      </c>
      <c r="N118" s="776">
        <f>IFERROR(IF(Q118="",IF(F118="코스피",INDEX(코스피시세!$C$2:$C$4999,MATCH(E118,코스피시세!$B$2:$B$4999,0)),INDEX(코스닥시세!$C$2:$C$5000,MATCH(E118,코스닥시세!$B$2:$B$5000,0))),0),0)</f>
        <v>0</v>
      </c>
      <c r="O118" s="777">
        <f t="shared" si="15"/>
        <v>0</v>
      </c>
      <c r="P118" s="775">
        <f t="shared" si="16"/>
        <v>0</v>
      </c>
      <c r="Q118" s="713"/>
      <c r="R118" s="783" t="str">
        <f t="shared" si="17"/>
        <v/>
      </c>
      <c r="S118" s="35"/>
      <c r="T118" s="35"/>
      <c r="U118" s="786">
        <f t="shared" si="18"/>
        <v>0</v>
      </c>
      <c r="V118" s="709"/>
      <c r="W118" s="788">
        <f t="shared" si="19"/>
        <v>0</v>
      </c>
      <c r="X118" s="788">
        <f t="shared" si="20"/>
        <v>0</v>
      </c>
      <c r="Y118" s="789" t="str">
        <f t="shared" si="21"/>
        <v/>
      </c>
      <c r="Z118" s="714"/>
      <c r="AA118"/>
    </row>
    <row r="119" spans="2:27" ht="25.15" customHeight="1">
      <c r="B119" s="41">
        <f t="shared" si="11"/>
        <v>116</v>
      </c>
      <c r="C119" s="41"/>
      <c r="D119" s="702"/>
      <c r="E119" s="712"/>
      <c r="F119" s="742"/>
      <c r="G119" s="688"/>
      <c r="H119" s="35"/>
      <c r="I119" s="35"/>
      <c r="J119" s="779">
        <f t="shared" si="12"/>
        <v>0</v>
      </c>
      <c r="K119" s="838" t="str">
        <f t="shared" si="13"/>
        <v/>
      </c>
      <c r="L119" s="839" t="str">
        <f t="shared" si="14"/>
        <v/>
      </c>
      <c r="M119" s="839" t="str">
        <f>IF(COUNTIF($L$4:L119,L119)=1,L119,"")</f>
        <v/>
      </c>
      <c r="N119" s="776">
        <f>IFERROR(IF(Q119="",IF(F119="코스피",INDEX(코스피시세!$C$2:$C$4999,MATCH(E119,코스피시세!$B$2:$B$4999,0)),INDEX(코스닥시세!$C$2:$C$5000,MATCH(E119,코스닥시세!$B$2:$B$5000,0))),0),0)</f>
        <v>0</v>
      </c>
      <c r="O119" s="777">
        <f t="shared" si="15"/>
        <v>0</v>
      </c>
      <c r="P119" s="775">
        <f t="shared" si="16"/>
        <v>0</v>
      </c>
      <c r="Q119" s="713"/>
      <c r="R119" s="783" t="str">
        <f t="shared" si="17"/>
        <v/>
      </c>
      <c r="S119" s="35"/>
      <c r="T119" s="35"/>
      <c r="U119" s="786">
        <f t="shared" si="18"/>
        <v>0</v>
      </c>
      <c r="V119" s="709"/>
      <c r="W119" s="788">
        <f t="shared" si="19"/>
        <v>0</v>
      </c>
      <c r="X119" s="788">
        <f t="shared" si="20"/>
        <v>0</v>
      </c>
      <c r="Y119" s="789" t="str">
        <f t="shared" si="21"/>
        <v/>
      </c>
      <c r="Z119" s="714"/>
      <c r="AA119"/>
    </row>
    <row r="120" spans="2:27" ht="25.15" customHeight="1">
      <c r="B120" s="41">
        <f t="shared" si="11"/>
        <v>117</v>
      </c>
      <c r="C120" s="41"/>
      <c r="D120" s="702"/>
      <c r="E120" s="712"/>
      <c r="F120" s="742"/>
      <c r="G120" s="688"/>
      <c r="H120" s="35"/>
      <c r="I120" s="35"/>
      <c r="J120" s="779">
        <f t="shared" si="12"/>
        <v>0</v>
      </c>
      <c r="K120" s="838" t="str">
        <f t="shared" si="13"/>
        <v/>
      </c>
      <c r="L120" s="839" t="str">
        <f t="shared" si="14"/>
        <v/>
      </c>
      <c r="M120" s="839" t="str">
        <f>IF(COUNTIF($L$4:L120,L120)=1,L120,"")</f>
        <v/>
      </c>
      <c r="N120" s="776">
        <f>IFERROR(IF(Q120="",IF(F120="코스피",INDEX(코스피시세!$C$2:$C$4999,MATCH(E120,코스피시세!$B$2:$B$4999,0)),INDEX(코스닥시세!$C$2:$C$5000,MATCH(E120,코스닥시세!$B$2:$B$5000,0))),0),0)</f>
        <v>0</v>
      </c>
      <c r="O120" s="777">
        <f t="shared" si="15"/>
        <v>0</v>
      </c>
      <c r="P120" s="775">
        <f t="shared" si="16"/>
        <v>0</v>
      </c>
      <c r="Q120" s="713"/>
      <c r="R120" s="783" t="str">
        <f t="shared" si="17"/>
        <v/>
      </c>
      <c r="S120" s="35"/>
      <c r="T120" s="35"/>
      <c r="U120" s="786">
        <f t="shared" si="18"/>
        <v>0</v>
      </c>
      <c r="V120" s="709"/>
      <c r="W120" s="788">
        <f t="shared" si="19"/>
        <v>0</v>
      </c>
      <c r="X120" s="788">
        <f t="shared" si="20"/>
        <v>0</v>
      </c>
      <c r="Y120" s="789" t="str">
        <f t="shared" si="21"/>
        <v/>
      </c>
      <c r="Z120" s="714"/>
      <c r="AA120"/>
    </row>
    <row r="121" spans="2:27" ht="25.15" customHeight="1">
      <c r="B121" s="41">
        <f t="shared" si="11"/>
        <v>118</v>
      </c>
      <c r="C121" s="41"/>
      <c r="D121" s="702"/>
      <c r="E121" s="712"/>
      <c r="F121" s="742"/>
      <c r="G121" s="688"/>
      <c r="H121" s="35"/>
      <c r="I121" s="35"/>
      <c r="J121" s="779">
        <f t="shared" si="12"/>
        <v>0</v>
      </c>
      <c r="K121" s="838" t="str">
        <f t="shared" si="13"/>
        <v/>
      </c>
      <c r="L121" s="839" t="str">
        <f t="shared" si="14"/>
        <v/>
      </c>
      <c r="M121" s="839" t="str">
        <f>IF(COUNTIF($L$4:L121,L121)=1,L121,"")</f>
        <v/>
      </c>
      <c r="N121" s="776">
        <f>IFERROR(IF(Q121="",IF(F121="코스피",INDEX(코스피시세!$C$2:$C$4999,MATCH(E121,코스피시세!$B$2:$B$4999,0)),INDEX(코스닥시세!$C$2:$C$5000,MATCH(E121,코스닥시세!$B$2:$B$5000,0))),0),0)</f>
        <v>0</v>
      </c>
      <c r="O121" s="777">
        <f t="shared" si="15"/>
        <v>0</v>
      </c>
      <c r="P121" s="775">
        <f t="shared" si="16"/>
        <v>0</v>
      </c>
      <c r="Q121" s="713"/>
      <c r="R121" s="783" t="str">
        <f t="shared" si="17"/>
        <v/>
      </c>
      <c r="S121" s="35"/>
      <c r="T121" s="35"/>
      <c r="U121" s="786">
        <f t="shared" si="18"/>
        <v>0</v>
      </c>
      <c r="V121" s="709"/>
      <c r="W121" s="788">
        <f t="shared" si="19"/>
        <v>0</v>
      </c>
      <c r="X121" s="788">
        <f t="shared" si="20"/>
        <v>0</v>
      </c>
      <c r="Y121" s="789" t="str">
        <f t="shared" si="21"/>
        <v/>
      </c>
      <c r="Z121" s="714"/>
      <c r="AA121"/>
    </row>
    <row r="122" spans="2:27" ht="25.15" customHeight="1">
      <c r="B122" s="41">
        <f t="shared" si="11"/>
        <v>119</v>
      </c>
      <c r="C122" s="41"/>
      <c r="D122" s="702"/>
      <c r="E122" s="712"/>
      <c r="F122" s="742"/>
      <c r="G122" s="688"/>
      <c r="H122" s="35"/>
      <c r="I122" s="35"/>
      <c r="J122" s="779">
        <f t="shared" si="12"/>
        <v>0</v>
      </c>
      <c r="K122" s="838" t="str">
        <f t="shared" si="13"/>
        <v/>
      </c>
      <c r="L122" s="839" t="str">
        <f t="shared" si="14"/>
        <v/>
      </c>
      <c r="M122" s="839" t="str">
        <f>IF(COUNTIF($L$4:L122,L122)=1,L122,"")</f>
        <v/>
      </c>
      <c r="N122" s="776">
        <f>IFERROR(IF(Q122="",IF(F122="코스피",INDEX(코스피시세!$C$2:$C$4999,MATCH(E122,코스피시세!$B$2:$B$4999,0)),INDEX(코스닥시세!$C$2:$C$5000,MATCH(E122,코스닥시세!$B$2:$B$5000,0))),0),0)</f>
        <v>0</v>
      </c>
      <c r="O122" s="777">
        <f t="shared" si="15"/>
        <v>0</v>
      </c>
      <c r="P122" s="775">
        <f t="shared" si="16"/>
        <v>0</v>
      </c>
      <c r="Q122" s="713"/>
      <c r="R122" s="783" t="str">
        <f t="shared" si="17"/>
        <v/>
      </c>
      <c r="S122" s="35"/>
      <c r="T122" s="35"/>
      <c r="U122" s="786">
        <f t="shared" si="18"/>
        <v>0</v>
      </c>
      <c r="V122" s="709"/>
      <c r="W122" s="788">
        <f t="shared" si="19"/>
        <v>0</v>
      </c>
      <c r="X122" s="788">
        <f t="shared" si="20"/>
        <v>0</v>
      </c>
      <c r="Y122" s="789" t="str">
        <f t="shared" si="21"/>
        <v/>
      </c>
      <c r="Z122" s="714"/>
      <c r="AA122"/>
    </row>
    <row r="123" spans="2:27" ht="25.15" customHeight="1">
      <c r="B123" s="41">
        <f t="shared" si="11"/>
        <v>120</v>
      </c>
      <c r="C123" s="41"/>
      <c r="D123" s="702"/>
      <c r="E123" s="712"/>
      <c r="F123" s="742"/>
      <c r="G123" s="688"/>
      <c r="H123" s="35"/>
      <c r="I123" s="35"/>
      <c r="J123" s="779">
        <f t="shared" si="12"/>
        <v>0</v>
      </c>
      <c r="K123" s="838" t="str">
        <f t="shared" si="13"/>
        <v/>
      </c>
      <c r="L123" s="839" t="str">
        <f t="shared" si="14"/>
        <v/>
      </c>
      <c r="M123" s="839" t="str">
        <f>IF(COUNTIF($L$4:L123,L123)=1,L123,"")</f>
        <v/>
      </c>
      <c r="N123" s="776">
        <f>IFERROR(IF(Q123="",IF(F123="코스피",INDEX(코스피시세!$C$2:$C$4999,MATCH(E123,코스피시세!$B$2:$B$4999,0)),INDEX(코스닥시세!$C$2:$C$5000,MATCH(E123,코스닥시세!$B$2:$B$5000,0))),0),0)</f>
        <v>0</v>
      </c>
      <c r="O123" s="777">
        <f t="shared" si="15"/>
        <v>0</v>
      </c>
      <c r="P123" s="775">
        <f t="shared" si="16"/>
        <v>0</v>
      </c>
      <c r="Q123" s="713"/>
      <c r="R123" s="783" t="str">
        <f t="shared" si="17"/>
        <v/>
      </c>
      <c r="S123" s="35"/>
      <c r="T123" s="35"/>
      <c r="U123" s="786">
        <f t="shared" si="18"/>
        <v>0</v>
      </c>
      <c r="V123" s="709"/>
      <c r="W123" s="788">
        <f t="shared" si="19"/>
        <v>0</v>
      </c>
      <c r="X123" s="788">
        <f t="shared" si="20"/>
        <v>0</v>
      </c>
      <c r="Y123" s="789" t="str">
        <f t="shared" si="21"/>
        <v/>
      </c>
      <c r="Z123" s="714"/>
      <c r="AA123"/>
    </row>
    <row r="124" spans="2:27" ht="25.15" customHeight="1">
      <c r="B124" s="41">
        <f t="shared" si="11"/>
        <v>121</v>
      </c>
      <c r="C124" s="41"/>
      <c r="D124" s="702"/>
      <c r="E124" s="712"/>
      <c r="F124" s="742"/>
      <c r="G124" s="688"/>
      <c r="H124" s="35"/>
      <c r="I124" s="35"/>
      <c r="J124" s="779">
        <f t="shared" si="12"/>
        <v>0</v>
      </c>
      <c r="K124" s="838" t="str">
        <f t="shared" si="13"/>
        <v/>
      </c>
      <c r="L124" s="839" t="str">
        <f t="shared" si="14"/>
        <v/>
      </c>
      <c r="M124" s="839" t="str">
        <f>IF(COUNTIF($L$4:L124,L124)=1,L124,"")</f>
        <v/>
      </c>
      <c r="N124" s="776">
        <f>IFERROR(IF(Q124="",IF(F124="코스피",INDEX(코스피시세!$C$2:$C$4999,MATCH(E124,코스피시세!$B$2:$B$4999,0)),INDEX(코스닥시세!$C$2:$C$5000,MATCH(E124,코스닥시세!$B$2:$B$5000,0))),0),0)</f>
        <v>0</v>
      </c>
      <c r="O124" s="777">
        <f t="shared" si="15"/>
        <v>0</v>
      </c>
      <c r="P124" s="775">
        <f t="shared" si="16"/>
        <v>0</v>
      </c>
      <c r="Q124" s="713"/>
      <c r="R124" s="783" t="str">
        <f t="shared" si="17"/>
        <v/>
      </c>
      <c r="S124" s="35"/>
      <c r="T124" s="35"/>
      <c r="U124" s="786">
        <f t="shared" si="18"/>
        <v>0</v>
      </c>
      <c r="V124" s="709"/>
      <c r="W124" s="788">
        <f t="shared" si="19"/>
        <v>0</v>
      </c>
      <c r="X124" s="788">
        <f t="shared" si="20"/>
        <v>0</v>
      </c>
      <c r="Y124" s="789" t="str">
        <f t="shared" si="21"/>
        <v/>
      </c>
      <c r="Z124" s="714"/>
      <c r="AA124"/>
    </row>
    <row r="125" spans="2:27" ht="25.15" customHeight="1">
      <c r="B125" s="41">
        <f t="shared" si="11"/>
        <v>122</v>
      </c>
      <c r="C125" s="41"/>
      <c r="D125" s="702"/>
      <c r="E125" s="712"/>
      <c r="F125" s="742"/>
      <c r="G125" s="688"/>
      <c r="H125" s="35"/>
      <c r="I125" s="35"/>
      <c r="J125" s="779">
        <f t="shared" si="12"/>
        <v>0</v>
      </c>
      <c r="K125" s="838" t="str">
        <f t="shared" si="13"/>
        <v/>
      </c>
      <c r="L125" s="839" t="str">
        <f t="shared" si="14"/>
        <v/>
      </c>
      <c r="M125" s="839" t="str">
        <f>IF(COUNTIF($L$4:L125,L125)=1,L125,"")</f>
        <v/>
      </c>
      <c r="N125" s="776">
        <f>IFERROR(IF(Q125="",IF(F125="코스피",INDEX(코스피시세!$C$2:$C$4999,MATCH(E125,코스피시세!$B$2:$B$4999,0)),INDEX(코스닥시세!$C$2:$C$5000,MATCH(E125,코스닥시세!$B$2:$B$5000,0))),0),0)</f>
        <v>0</v>
      </c>
      <c r="O125" s="777">
        <f t="shared" si="15"/>
        <v>0</v>
      </c>
      <c r="P125" s="775">
        <f t="shared" si="16"/>
        <v>0</v>
      </c>
      <c r="Q125" s="713"/>
      <c r="R125" s="783" t="str">
        <f t="shared" si="17"/>
        <v/>
      </c>
      <c r="S125" s="35"/>
      <c r="T125" s="35"/>
      <c r="U125" s="786">
        <f t="shared" si="18"/>
        <v>0</v>
      </c>
      <c r="V125" s="709"/>
      <c r="W125" s="788">
        <f t="shared" si="19"/>
        <v>0</v>
      </c>
      <c r="X125" s="788">
        <f t="shared" si="20"/>
        <v>0</v>
      </c>
      <c r="Y125" s="789" t="str">
        <f t="shared" si="21"/>
        <v/>
      </c>
      <c r="Z125" s="714"/>
      <c r="AA125"/>
    </row>
    <row r="126" spans="2:27" ht="25.15" customHeight="1">
      <c r="B126" s="41">
        <f t="shared" si="11"/>
        <v>123</v>
      </c>
      <c r="C126" s="41"/>
      <c r="D126" s="702"/>
      <c r="E126" s="712"/>
      <c r="F126" s="742"/>
      <c r="G126" s="688"/>
      <c r="H126" s="35"/>
      <c r="I126" s="35"/>
      <c r="J126" s="779">
        <f t="shared" si="12"/>
        <v>0</v>
      </c>
      <c r="K126" s="838" t="str">
        <f t="shared" si="13"/>
        <v/>
      </c>
      <c r="L126" s="839" t="str">
        <f t="shared" si="14"/>
        <v/>
      </c>
      <c r="M126" s="839" t="str">
        <f>IF(COUNTIF($L$4:L126,L126)=1,L126,"")</f>
        <v/>
      </c>
      <c r="N126" s="776">
        <f>IFERROR(IF(Q126="",IF(F126="코스피",INDEX(코스피시세!$C$2:$C$4999,MATCH(E126,코스피시세!$B$2:$B$4999,0)),INDEX(코스닥시세!$C$2:$C$5000,MATCH(E126,코스닥시세!$B$2:$B$5000,0))),0),0)</f>
        <v>0</v>
      </c>
      <c r="O126" s="777">
        <f t="shared" si="15"/>
        <v>0</v>
      </c>
      <c r="P126" s="775">
        <f t="shared" si="16"/>
        <v>0</v>
      </c>
      <c r="Q126" s="713"/>
      <c r="R126" s="783" t="str">
        <f t="shared" si="17"/>
        <v/>
      </c>
      <c r="S126" s="35"/>
      <c r="T126" s="35"/>
      <c r="U126" s="786">
        <f t="shared" si="18"/>
        <v>0</v>
      </c>
      <c r="V126" s="709"/>
      <c r="W126" s="788">
        <f t="shared" si="19"/>
        <v>0</v>
      </c>
      <c r="X126" s="788">
        <f t="shared" si="20"/>
        <v>0</v>
      </c>
      <c r="Y126" s="789" t="str">
        <f t="shared" si="21"/>
        <v/>
      </c>
      <c r="Z126" s="714"/>
      <c r="AA126"/>
    </row>
    <row r="127" spans="2:27" ht="25.15" customHeight="1">
      <c r="B127" s="41">
        <f t="shared" si="11"/>
        <v>124</v>
      </c>
      <c r="C127" s="41"/>
      <c r="D127" s="702"/>
      <c r="E127" s="712"/>
      <c r="F127" s="742"/>
      <c r="G127" s="688"/>
      <c r="H127" s="35"/>
      <c r="I127" s="35"/>
      <c r="J127" s="779">
        <f t="shared" si="12"/>
        <v>0</v>
      </c>
      <c r="K127" s="838" t="str">
        <f t="shared" si="13"/>
        <v/>
      </c>
      <c r="L127" s="839" t="str">
        <f t="shared" si="14"/>
        <v/>
      </c>
      <c r="M127" s="839" t="str">
        <f>IF(COUNTIF($L$4:L127,L127)=1,L127,"")</f>
        <v/>
      </c>
      <c r="N127" s="776">
        <f>IFERROR(IF(Q127="",IF(F127="코스피",INDEX(코스피시세!$C$2:$C$4999,MATCH(E127,코스피시세!$B$2:$B$4999,0)),INDEX(코스닥시세!$C$2:$C$5000,MATCH(E127,코스닥시세!$B$2:$B$5000,0))),0),0)</f>
        <v>0</v>
      </c>
      <c r="O127" s="777">
        <f t="shared" si="15"/>
        <v>0</v>
      </c>
      <c r="P127" s="775">
        <f t="shared" si="16"/>
        <v>0</v>
      </c>
      <c r="Q127" s="713"/>
      <c r="R127" s="783" t="str">
        <f t="shared" si="17"/>
        <v/>
      </c>
      <c r="S127" s="35"/>
      <c r="T127" s="35"/>
      <c r="U127" s="786">
        <f t="shared" si="18"/>
        <v>0</v>
      </c>
      <c r="V127" s="709"/>
      <c r="W127" s="788">
        <f t="shared" si="19"/>
        <v>0</v>
      </c>
      <c r="X127" s="788">
        <f t="shared" si="20"/>
        <v>0</v>
      </c>
      <c r="Y127" s="789" t="str">
        <f t="shared" si="21"/>
        <v/>
      </c>
      <c r="Z127" s="714"/>
      <c r="AA127"/>
    </row>
    <row r="128" spans="2:27" ht="25.15" customHeight="1">
      <c r="B128" s="41">
        <f t="shared" si="11"/>
        <v>125</v>
      </c>
      <c r="C128" s="41"/>
      <c r="D128" s="702"/>
      <c r="E128" s="712"/>
      <c r="F128" s="742"/>
      <c r="G128" s="688"/>
      <c r="H128" s="35"/>
      <c r="I128" s="35"/>
      <c r="J128" s="779">
        <f t="shared" si="12"/>
        <v>0</v>
      </c>
      <c r="K128" s="838" t="str">
        <f t="shared" si="13"/>
        <v/>
      </c>
      <c r="L128" s="839" t="str">
        <f t="shared" si="14"/>
        <v/>
      </c>
      <c r="M128" s="839" t="str">
        <f>IF(COUNTIF($L$4:L128,L128)=1,L128,"")</f>
        <v/>
      </c>
      <c r="N128" s="776">
        <f>IFERROR(IF(Q128="",IF(F128="코스피",INDEX(코스피시세!$C$2:$C$4999,MATCH(E128,코스피시세!$B$2:$B$4999,0)),INDEX(코스닥시세!$C$2:$C$5000,MATCH(E128,코스닥시세!$B$2:$B$5000,0))),0),0)</f>
        <v>0</v>
      </c>
      <c r="O128" s="777">
        <f t="shared" si="15"/>
        <v>0</v>
      </c>
      <c r="P128" s="775">
        <f t="shared" si="16"/>
        <v>0</v>
      </c>
      <c r="Q128" s="713"/>
      <c r="R128" s="783" t="str">
        <f t="shared" si="17"/>
        <v/>
      </c>
      <c r="S128" s="35"/>
      <c r="T128" s="35"/>
      <c r="U128" s="786">
        <f t="shared" si="18"/>
        <v>0</v>
      </c>
      <c r="V128" s="709"/>
      <c r="W128" s="788">
        <f t="shared" si="19"/>
        <v>0</v>
      </c>
      <c r="X128" s="788">
        <f t="shared" si="20"/>
        <v>0</v>
      </c>
      <c r="Y128" s="789" t="str">
        <f t="shared" si="21"/>
        <v/>
      </c>
      <c r="Z128" s="714"/>
      <c r="AA128"/>
    </row>
    <row r="129" spans="2:27" ht="25.15" customHeight="1">
      <c r="B129" s="41">
        <f t="shared" si="11"/>
        <v>126</v>
      </c>
      <c r="C129" s="41"/>
      <c r="D129" s="702"/>
      <c r="E129" s="712"/>
      <c r="F129" s="742"/>
      <c r="G129" s="688"/>
      <c r="H129" s="35"/>
      <c r="I129" s="35"/>
      <c r="J129" s="779">
        <f t="shared" si="12"/>
        <v>0</v>
      </c>
      <c r="K129" s="838" t="str">
        <f t="shared" si="13"/>
        <v/>
      </c>
      <c r="L129" s="839" t="str">
        <f t="shared" si="14"/>
        <v/>
      </c>
      <c r="M129" s="839" t="str">
        <f>IF(COUNTIF($L$4:L129,L129)=1,L129,"")</f>
        <v/>
      </c>
      <c r="N129" s="776">
        <f>IFERROR(IF(Q129="",IF(F129="코스피",INDEX(코스피시세!$C$2:$C$4999,MATCH(E129,코스피시세!$B$2:$B$4999,0)),INDEX(코스닥시세!$C$2:$C$5000,MATCH(E129,코스닥시세!$B$2:$B$5000,0))),0),0)</f>
        <v>0</v>
      </c>
      <c r="O129" s="777">
        <f t="shared" si="15"/>
        <v>0</v>
      </c>
      <c r="P129" s="775">
        <f t="shared" si="16"/>
        <v>0</v>
      </c>
      <c r="Q129" s="713"/>
      <c r="R129" s="783" t="str">
        <f t="shared" si="17"/>
        <v/>
      </c>
      <c r="S129" s="35"/>
      <c r="T129" s="35"/>
      <c r="U129" s="786">
        <f t="shared" si="18"/>
        <v>0</v>
      </c>
      <c r="V129" s="709"/>
      <c r="W129" s="788">
        <f t="shared" si="19"/>
        <v>0</v>
      </c>
      <c r="X129" s="788">
        <f t="shared" si="20"/>
        <v>0</v>
      </c>
      <c r="Y129" s="789" t="str">
        <f t="shared" si="21"/>
        <v/>
      </c>
      <c r="Z129" s="714"/>
      <c r="AA129"/>
    </row>
    <row r="130" spans="2:27" ht="25.15" customHeight="1">
      <c r="B130" s="41">
        <f t="shared" si="11"/>
        <v>127</v>
      </c>
      <c r="C130" s="41"/>
      <c r="D130" s="702"/>
      <c r="E130" s="712"/>
      <c r="F130" s="742"/>
      <c r="G130" s="688"/>
      <c r="H130" s="35"/>
      <c r="I130" s="35"/>
      <c r="J130" s="779">
        <f t="shared" si="12"/>
        <v>0</v>
      </c>
      <c r="K130" s="838" t="str">
        <f t="shared" si="13"/>
        <v/>
      </c>
      <c r="L130" s="839" t="str">
        <f t="shared" si="14"/>
        <v/>
      </c>
      <c r="M130" s="839" t="str">
        <f>IF(COUNTIF($L$4:L130,L130)=1,L130,"")</f>
        <v/>
      </c>
      <c r="N130" s="776">
        <f>IFERROR(IF(Q130="",IF(F130="코스피",INDEX(코스피시세!$C$2:$C$4999,MATCH(E130,코스피시세!$B$2:$B$4999,0)),INDEX(코스닥시세!$C$2:$C$5000,MATCH(E130,코스닥시세!$B$2:$B$5000,0))),0),0)</f>
        <v>0</v>
      </c>
      <c r="O130" s="777">
        <f t="shared" si="15"/>
        <v>0</v>
      </c>
      <c r="P130" s="775">
        <f t="shared" si="16"/>
        <v>0</v>
      </c>
      <c r="Q130" s="713"/>
      <c r="R130" s="783" t="str">
        <f t="shared" si="17"/>
        <v/>
      </c>
      <c r="S130" s="35"/>
      <c r="T130" s="35"/>
      <c r="U130" s="786">
        <f t="shared" si="18"/>
        <v>0</v>
      </c>
      <c r="V130" s="709"/>
      <c r="W130" s="788">
        <f t="shared" si="19"/>
        <v>0</v>
      </c>
      <c r="X130" s="788">
        <f t="shared" si="20"/>
        <v>0</v>
      </c>
      <c r="Y130" s="789" t="str">
        <f t="shared" si="21"/>
        <v/>
      </c>
      <c r="Z130" s="714"/>
      <c r="AA130"/>
    </row>
    <row r="131" spans="2:27" ht="25.15" customHeight="1">
      <c r="B131" s="41">
        <f t="shared" si="11"/>
        <v>128</v>
      </c>
      <c r="C131" s="41"/>
      <c r="D131" s="702"/>
      <c r="E131" s="712"/>
      <c r="F131" s="742"/>
      <c r="G131" s="688"/>
      <c r="H131" s="35"/>
      <c r="I131" s="35"/>
      <c r="J131" s="779">
        <f t="shared" si="12"/>
        <v>0</v>
      </c>
      <c r="K131" s="838" t="str">
        <f t="shared" si="13"/>
        <v/>
      </c>
      <c r="L131" s="839" t="str">
        <f t="shared" si="14"/>
        <v/>
      </c>
      <c r="M131" s="839" t="str">
        <f>IF(COUNTIF($L$4:L131,L131)=1,L131,"")</f>
        <v/>
      </c>
      <c r="N131" s="776">
        <f>IFERROR(IF(Q131="",IF(F131="코스피",INDEX(코스피시세!$C$2:$C$4999,MATCH(E131,코스피시세!$B$2:$B$4999,0)),INDEX(코스닥시세!$C$2:$C$5000,MATCH(E131,코스닥시세!$B$2:$B$5000,0))),0),0)</f>
        <v>0</v>
      </c>
      <c r="O131" s="777">
        <f t="shared" si="15"/>
        <v>0</v>
      </c>
      <c r="P131" s="775">
        <f t="shared" si="16"/>
        <v>0</v>
      </c>
      <c r="Q131" s="713"/>
      <c r="R131" s="783" t="str">
        <f t="shared" si="17"/>
        <v/>
      </c>
      <c r="S131" s="35"/>
      <c r="T131" s="35"/>
      <c r="U131" s="786">
        <f t="shared" si="18"/>
        <v>0</v>
      </c>
      <c r="V131" s="709"/>
      <c r="W131" s="788">
        <f t="shared" si="19"/>
        <v>0</v>
      </c>
      <c r="X131" s="788">
        <f t="shared" si="20"/>
        <v>0</v>
      </c>
      <c r="Y131" s="789" t="str">
        <f t="shared" si="21"/>
        <v/>
      </c>
      <c r="Z131" s="714"/>
      <c r="AA131"/>
    </row>
    <row r="132" spans="2:27" ht="25.15" customHeight="1">
      <c r="B132" s="41">
        <f t="shared" ref="B132:B195" si="22">ROW(A132)-3</f>
        <v>129</v>
      </c>
      <c r="C132" s="41"/>
      <c r="D132" s="702"/>
      <c r="E132" s="712"/>
      <c r="F132" s="742"/>
      <c r="G132" s="688"/>
      <c r="H132" s="35"/>
      <c r="I132" s="35"/>
      <c r="J132" s="779">
        <f t="shared" ref="J132:J195" si="23">H132*I132</f>
        <v>0</v>
      </c>
      <c r="K132" s="838" t="str">
        <f t="shared" ref="K132:K195" si="24">IF(Q132="","",MONTH(Q132))</f>
        <v/>
      </c>
      <c r="L132" s="839" t="str">
        <f t="shared" ref="L132:L195" si="25">IF(E132="","",C132&amp;" "&amp;E132)</f>
        <v/>
      </c>
      <c r="M132" s="839" t="str">
        <f>IF(COUNTIF($L$4:L132,L132)=1,L132,"")</f>
        <v/>
      </c>
      <c r="N132" s="776">
        <f>IFERROR(IF(Q132="",IF(F132="코스피",INDEX(코스피시세!$C$2:$C$4999,MATCH(E132,코스피시세!$B$2:$B$4999,0)),INDEX(코스닥시세!$C$2:$C$5000,MATCH(E132,코스닥시세!$B$2:$B$5000,0))),0),0)</f>
        <v>0</v>
      </c>
      <c r="O132" s="777">
        <f t="shared" ref="O132:O195" si="26">N132*I132</f>
        <v>0</v>
      </c>
      <c r="P132" s="775">
        <f t="shared" ref="P132:P195" si="27">IF(Q132="",O132-J132,"")</f>
        <v>0</v>
      </c>
      <c r="Q132" s="713"/>
      <c r="R132" s="783" t="str">
        <f t="shared" ref="R132:R195" si="28">IF(Q132="","",IF(DATEDIF(G132,Q132,"m")&gt;=12,DATEDIF(G132,Q132,"y")&amp;"년 "&amp;DATEDIF(G132,Q132,"ym")&amp;"개월",IF(DATEDIF(G132,Q132,"d")&lt;30,DATEDIF(G132,Q132,"d")+1,(DATEDIF(G132,Q132,"ym")&amp;"개월 "&amp;(DATEDIF(G132,Q132,"d")+1)-DATEDIF(G132,Q132,"m")*30&amp;"일"))))</f>
        <v/>
      </c>
      <c r="S132" s="35"/>
      <c r="T132" s="35"/>
      <c r="U132" s="786">
        <f t="shared" ref="U132:U195" si="29">S132*T132</f>
        <v>0</v>
      </c>
      <c r="V132" s="709"/>
      <c r="W132" s="788">
        <f t="shared" ref="W132:W195" si="30">IF(Q132="",0,U132-V132)</f>
        <v>0</v>
      </c>
      <c r="X132" s="788">
        <f t="shared" ref="X132:X195" si="31">IF(Q132="",0,W132-J132)</f>
        <v>0</v>
      </c>
      <c r="Y132" s="789" t="str">
        <f t="shared" ref="Y132:Y195" si="32">IF(S132="","",ROUND(X132/J132,4))</f>
        <v/>
      </c>
      <c r="Z132" s="714"/>
      <c r="AA132"/>
    </row>
    <row r="133" spans="2:27" ht="25.15" customHeight="1">
      <c r="B133" s="41">
        <f t="shared" si="22"/>
        <v>130</v>
      </c>
      <c r="C133" s="41"/>
      <c r="D133" s="702"/>
      <c r="E133" s="712"/>
      <c r="F133" s="742"/>
      <c r="G133" s="688"/>
      <c r="H133" s="35"/>
      <c r="I133" s="35"/>
      <c r="J133" s="779">
        <f t="shared" si="23"/>
        <v>0</v>
      </c>
      <c r="K133" s="838" t="str">
        <f t="shared" si="24"/>
        <v/>
      </c>
      <c r="L133" s="839" t="str">
        <f t="shared" si="25"/>
        <v/>
      </c>
      <c r="M133" s="839" t="str">
        <f>IF(COUNTIF($L$4:L133,L133)=1,L133,"")</f>
        <v/>
      </c>
      <c r="N133" s="776">
        <f>IFERROR(IF(Q133="",IF(F133="코스피",INDEX(코스피시세!$C$2:$C$4999,MATCH(E133,코스피시세!$B$2:$B$4999,0)),INDEX(코스닥시세!$C$2:$C$5000,MATCH(E133,코스닥시세!$B$2:$B$5000,0))),0),0)</f>
        <v>0</v>
      </c>
      <c r="O133" s="777">
        <f t="shared" si="26"/>
        <v>0</v>
      </c>
      <c r="P133" s="775">
        <f t="shared" si="27"/>
        <v>0</v>
      </c>
      <c r="Q133" s="713"/>
      <c r="R133" s="783" t="str">
        <f t="shared" si="28"/>
        <v/>
      </c>
      <c r="S133" s="35"/>
      <c r="T133" s="35"/>
      <c r="U133" s="786">
        <f t="shared" si="29"/>
        <v>0</v>
      </c>
      <c r="V133" s="709"/>
      <c r="W133" s="788">
        <f t="shared" si="30"/>
        <v>0</v>
      </c>
      <c r="X133" s="788">
        <f t="shared" si="31"/>
        <v>0</v>
      </c>
      <c r="Y133" s="789" t="str">
        <f t="shared" si="32"/>
        <v/>
      </c>
      <c r="Z133" s="714"/>
      <c r="AA133"/>
    </row>
    <row r="134" spans="2:27" ht="25.15" customHeight="1">
      <c r="B134" s="41">
        <f t="shared" si="22"/>
        <v>131</v>
      </c>
      <c r="C134" s="41"/>
      <c r="D134" s="702"/>
      <c r="E134" s="712"/>
      <c r="F134" s="742"/>
      <c r="G134" s="688"/>
      <c r="H134" s="35"/>
      <c r="I134" s="35"/>
      <c r="J134" s="779">
        <f t="shared" si="23"/>
        <v>0</v>
      </c>
      <c r="K134" s="838" t="str">
        <f t="shared" si="24"/>
        <v/>
      </c>
      <c r="L134" s="839" t="str">
        <f t="shared" si="25"/>
        <v/>
      </c>
      <c r="M134" s="839" t="str">
        <f>IF(COUNTIF($L$4:L134,L134)=1,L134,"")</f>
        <v/>
      </c>
      <c r="N134" s="776">
        <f>IFERROR(IF(Q134="",IF(F134="코스피",INDEX(코스피시세!$C$2:$C$4999,MATCH(E134,코스피시세!$B$2:$B$4999,0)),INDEX(코스닥시세!$C$2:$C$5000,MATCH(E134,코스닥시세!$B$2:$B$5000,0))),0),0)</f>
        <v>0</v>
      </c>
      <c r="O134" s="777">
        <f t="shared" si="26"/>
        <v>0</v>
      </c>
      <c r="P134" s="775">
        <f t="shared" si="27"/>
        <v>0</v>
      </c>
      <c r="Q134" s="713"/>
      <c r="R134" s="783" t="str">
        <f t="shared" si="28"/>
        <v/>
      </c>
      <c r="S134" s="35"/>
      <c r="T134" s="35"/>
      <c r="U134" s="786">
        <f t="shared" si="29"/>
        <v>0</v>
      </c>
      <c r="V134" s="709"/>
      <c r="W134" s="788">
        <f t="shared" si="30"/>
        <v>0</v>
      </c>
      <c r="X134" s="788">
        <f t="shared" si="31"/>
        <v>0</v>
      </c>
      <c r="Y134" s="789" t="str">
        <f t="shared" si="32"/>
        <v/>
      </c>
      <c r="Z134" s="714"/>
      <c r="AA134"/>
    </row>
    <row r="135" spans="2:27" ht="25.15" customHeight="1">
      <c r="B135" s="41">
        <f t="shared" si="22"/>
        <v>132</v>
      </c>
      <c r="C135" s="41"/>
      <c r="D135" s="702"/>
      <c r="E135" s="712"/>
      <c r="F135" s="742"/>
      <c r="G135" s="688"/>
      <c r="H135" s="35"/>
      <c r="I135" s="35"/>
      <c r="J135" s="779">
        <f t="shared" si="23"/>
        <v>0</v>
      </c>
      <c r="K135" s="838" t="str">
        <f t="shared" si="24"/>
        <v/>
      </c>
      <c r="L135" s="839" t="str">
        <f t="shared" si="25"/>
        <v/>
      </c>
      <c r="M135" s="839" t="str">
        <f>IF(COUNTIF($L$4:L135,L135)=1,L135,"")</f>
        <v/>
      </c>
      <c r="N135" s="776">
        <f>IFERROR(IF(Q135="",IF(F135="코스피",INDEX(코스피시세!$C$2:$C$4999,MATCH(E135,코스피시세!$B$2:$B$4999,0)),INDEX(코스닥시세!$C$2:$C$5000,MATCH(E135,코스닥시세!$B$2:$B$5000,0))),0),0)</f>
        <v>0</v>
      </c>
      <c r="O135" s="777">
        <f t="shared" si="26"/>
        <v>0</v>
      </c>
      <c r="P135" s="775">
        <f t="shared" si="27"/>
        <v>0</v>
      </c>
      <c r="Q135" s="713"/>
      <c r="R135" s="783" t="str">
        <f t="shared" si="28"/>
        <v/>
      </c>
      <c r="S135" s="35"/>
      <c r="T135" s="35"/>
      <c r="U135" s="786">
        <f t="shared" si="29"/>
        <v>0</v>
      </c>
      <c r="V135" s="709"/>
      <c r="W135" s="788">
        <f t="shared" si="30"/>
        <v>0</v>
      </c>
      <c r="X135" s="788">
        <f t="shared" si="31"/>
        <v>0</v>
      </c>
      <c r="Y135" s="789" t="str">
        <f t="shared" si="32"/>
        <v/>
      </c>
      <c r="Z135" s="714"/>
      <c r="AA135"/>
    </row>
    <row r="136" spans="2:27" ht="25.15" customHeight="1">
      <c r="B136" s="41">
        <f t="shared" si="22"/>
        <v>133</v>
      </c>
      <c r="C136" s="41"/>
      <c r="D136" s="702"/>
      <c r="E136" s="712"/>
      <c r="F136" s="742"/>
      <c r="G136" s="688"/>
      <c r="H136" s="35"/>
      <c r="I136" s="35"/>
      <c r="J136" s="779">
        <f t="shared" si="23"/>
        <v>0</v>
      </c>
      <c r="K136" s="838" t="str">
        <f t="shared" si="24"/>
        <v/>
      </c>
      <c r="L136" s="839" t="str">
        <f t="shared" si="25"/>
        <v/>
      </c>
      <c r="M136" s="839" t="str">
        <f>IF(COUNTIF($L$4:L136,L136)=1,L136,"")</f>
        <v/>
      </c>
      <c r="N136" s="776">
        <f>IFERROR(IF(Q136="",IF(F136="코스피",INDEX(코스피시세!$C$2:$C$4999,MATCH(E136,코스피시세!$B$2:$B$4999,0)),INDEX(코스닥시세!$C$2:$C$5000,MATCH(E136,코스닥시세!$B$2:$B$5000,0))),0),0)</f>
        <v>0</v>
      </c>
      <c r="O136" s="777">
        <f t="shared" si="26"/>
        <v>0</v>
      </c>
      <c r="P136" s="775">
        <f t="shared" si="27"/>
        <v>0</v>
      </c>
      <c r="Q136" s="713"/>
      <c r="R136" s="783" t="str">
        <f t="shared" si="28"/>
        <v/>
      </c>
      <c r="S136" s="35"/>
      <c r="T136" s="35"/>
      <c r="U136" s="786">
        <f t="shared" si="29"/>
        <v>0</v>
      </c>
      <c r="V136" s="709"/>
      <c r="W136" s="788">
        <f t="shared" si="30"/>
        <v>0</v>
      </c>
      <c r="X136" s="788">
        <f t="shared" si="31"/>
        <v>0</v>
      </c>
      <c r="Y136" s="789" t="str">
        <f t="shared" si="32"/>
        <v/>
      </c>
      <c r="Z136" s="714"/>
      <c r="AA136"/>
    </row>
    <row r="137" spans="2:27" ht="25.15" customHeight="1">
      <c r="B137" s="41">
        <f t="shared" si="22"/>
        <v>134</v>
      </c>
      <c r="C137" s="41"/>
      <c r="D137" s="702"/>
      <c r="E137" s="712"/>
      <c r="F137" s="742"/>
      <c r="G137" s="688"/>
      <c r="H137" s="35"/>
      <c r="I137" s="35"/>
      <c r="J137" s="779">
        <f t="shared" si="23"/>
        <v>0</v>
      </c>
      <c r="K137" s="838" t="str">
        <f t="shared" si="24"/>
        <v/>
      </c>
      <c r="L137" s="839" t="str">
        <f t="shared" si="25"/>
        <v/>
      </c>
      <c r="M137" s="839" t="str">
        <f>IF(COUNTIF($L$4:L137,L137)=1,L137,"")</f>
        <v/>
      </c>
      <c r="N137" s="776">
        <f>IFERROR(IF(Q137="",IF(F137="코스피",INDEX(코스피시세!$C$2:$C$4999,MATCH(E137,코스피시세!$B$2:$B$4999,0)),INDEX(코스닥시세!$C$2:$C$5000,MATCH(E137,코스닥시세!$B$2:$B$5000,0))),0),0)</f>
        <v>0</v>
      </c>
      <c r="O137" s="777">
        <f t="shared" si="26"/>
        <v>0</v>
      </c>
      <c r="P137" s="775">
        <f t="shared" si="27"/>
        <v>0</v>
      </c>
      <c r="Q137" s="713"/>
      <c r="R137" s="783" t="str">
        <f t="shared" si="28"/>
        <v/>
      </c>
      <c r="S137" s="35"/>
      <c r="T137" s="35"/>
      <c r="U137" s="786">
        <f t="shared" si="29"/>
        <v>0</v>
      </c>
      <c r="V137" s="709"/>
      <c r="W137" s="788">
        <f t="shared" si="30"/>
        <v>0</v>
      </c>
      <c r="X137" s="788">
        <f t="shared" si="31"/>
        <v>0</v>
      </c>
      <c r="Y137" s="789" t="str">
        <f t="shared" si="32"/>
        <v/>
      </c>
      <c r="Z137" s="714"/>
      <c r="AA137"/>
    </row>
    <row r="138" spans="2:27" ht="25.15" customHeight="1">
      <c r="B138" s="41">
        <f t="shared" si="22"/>
        <v>135</v>
      </c>
      <c r="C138" s="41"/>
      <c r="D138" s="702"/>
      <c r="E138" s="712"/>
      <c r="F138" s="742"/>
      <c r="G138" s="688"/>
      <c r="H138" s="35"/>
      <c r="I138" s="35"/>
      <c r="J138" s="779">
        <f t="shared" si="23"/>
        <v>0</v>
      </c>
      <c r="K138" s="838" t="str">
        <f t="shared" si="24"/>
        <v/>
      </c>
      <c r="L138" s="839" t="str">
        <f t="shared" si="25"/>
        <v/>
      </c>
      <c r="M138" s="839" t="str">
        <f>IF(COUNTIF($L$4:L138,L138)=1,L138,"")</f>
        <v/>
      </c>
      <c r="N138" s="776">
        <f>IFERROR(IF(Q138="",IF(F138="코스피",INDEX(코스피시세!$C$2:$C$4999,MATCH(E138,코스피시세!$B$2:$B$4999,0)),INDEX(코스닥시세!$C$2:$C$5000,MATCH(E138,코스닥시세!$B$2:$B$5000,0))),0),0)</f>
        <v>0</v>
      </c>
      <c r="O138" s="777">
        <f t="shared" si="26"/>
        <v>0</v>
      </c>
      <c r="P138" s="775">
        <f t="shared" si="27"/>
        <v>0</v>
      </c>
      <c r="Q138" s="713"/>
      <c r="R138" s="783" t="str">
        <f t="shared" si="28"/>
        <v/>
      </c>
      <c r="S138" s="35"/>
      <c r="T138" s="35"/>
      <c r="U138" s="786">
        <f t="shared" si="29"/>
        <v>0</v>
      </c>
      <c r="V138" s="709"/>
      <c r="W138" s="788">
        <f t="shared" si="30"/>
        <v>0</v>
      </c>
      <c r="X138" s="788">
        <f t="shared" si="31"/>
        <v>0</v>
      </c>
      <c r="Y138" s="789" t="str">
        <f t="shared" si="32"/>
        <v/>
      </c>
      <c r="Z138" s="714"/>
      <c r="AA138"/>
    </row>
    <row r="139" spans="2:27" ht="25.15" customHeight="1">
      <c r="B139" s="41">
        <f t="shared" si="22"/>
        <v>136</v>
      </c>
      <c r="C139" s="41"/>
      <c r="D139" s="702"/>
      <c r="E139" s="712"/>
      <c r="F139" s="742"/>
      <c r="G139" s="688"/>
      <c r="H139" s="35"/>
      <c r="I139" s="35"/>
      <c r="J139" s="779">
        <f t="shared" si="23"/>
        <v>0</v>
      </c>
      <c r="K139" s="838" t="str">
        <f t="shared" si="24"/>
        <v/>
      </c>
      <c r="L139" s="839" t="str">
        <f t="shared" si="25"/>
        <v/>
      </c>
      <c r="M139" s="839" t="str">
        <f>IF(COUNTIF($L$4:L139,L139)=1,L139,"")</f>
        <v/>
      </c>
      <c r="N139" s="776">
        <f>IFERROR(IF(Q139="",IF(F139="코스피",INDEX(코스피시세!$C$2:$C$4999,MATCH(E139,코스피시세!$B$2:$B$4999,0)),INDEX(코스닥시세!$C$2:$C$5000,MATCH(E139,코스닥시세!$B$2:$B$5000,0))),0),0)</f>
        <v>0</v>
      </c>
      <c r="O139" s="777">
        <f t="shared" si="26"/>
        <v>0</v>
      </c>
      <c r="P139" s="775">
        <f t="shared" si="27"/>
        <v>0</v>
      </c>
      <c r="Q139" s="713"/>
      <c r="R139" s="783" t="str">
        <f t="shared" si="28"/>
        <v/>
      </c>
      <c r="S139" s="35"/>
      <c r="T139" s="35"/>
      <c r="U139" s="786">
        <f t="shared" si="29"/>
        <v>0</v>
      </c>
      <c r="V139" s="709"/>
      <c r="W139" s="788">
        <f t="shared" si="30"/>
        <v>0</v>
      </c>
      <c r="X139" s="788">
        <f t="shared" si="31"/>
        <v>0</v>
      </c>
      <c r="Y139" s="789" t="str">
        <f t="shared" si="32"/>
        <v/>
      </c>
      <c r="Z139" s="714"/>
      <c r="AA139"/>
    </row>
    <row r="140" spans="2:27" ht="25.15" customHeight="1">
      <c r="B140" s="41">
        <f t="shared" si="22"/>
        <v>137</v>
      </c>
      <c r="C140" s="41"/>
      <c r="D140" s="702"/>
      <c r="E140" s="712"/>
      <c r="F140" s="742"/>
      <c r="G140" s="688"/>
      <c r="H140" s="35"/>
      <c r="I140" s="35"/>
      <c r="J140" s="779">
        <f t="shared" si="23"/>
        <v>0</v>
      </c>
      <c r="K140" s="838" t="str">
        <f t="shared" si="24"/>
        <v/>
      </c>
      <c r="L140" s="839" t="str">
        <f t="shared" si="25"/>
        <v/>
      </c>
      <c r="M140" s="839" t="str">
        <f>IF(COUNTIF($L$4:L140,L140)=1,L140,"")</f>
        <v/>
      </c>
      <c r="N140" s="776">
        <f>IFERROR(IF(Q140="",IF(F140="코스피",INDEX(코스피시세!$C$2:$C$4999,MATCH(E140,코스피시세!$B$2:$B$4999,0)),INDEX(코스닥시세!$C$2:$C$5000,MATCH(E140,코스닥시세!$B$2:$B$5000,0))),0),0)</f>
        <v>0</v>
      </c>
      <c r="O140" s="777">
        <f t="shared" si="26"/>
        <v>0</v>
      </c>
      <c r="P140" s="775">
        <f t="shared" si="27"/>
        <v>0</v>
      </c>
      <c r="Q140" s="713"/>
      <c r="R140" s="783" t="str">
        <f t="shared" si="28"/>
        <v/>
      </c>
      <c r="S140" s="35"/>
      <c r="T140" s="35"/>
      <c r="U140" s="786">
        <f t="shared" si="29"/>
        <v>0</v>
      </c>
      <c r="V140" s="709"/>
      <c r="W140" s="788">
        <f t="shared" si="30"/>
        <v>0</v>
      </c>
      <c r="X140" s="788">
        <f t="shared" si="31"/>
        <v>0</v>
      </c>
      <c r="Y140" s="789" t="str">
        <f t="shared" si="32"/>
        <v/>
      </c>
      <c r="Z140" s="714"/>
      <c r="AA140"/>
    </row>
    <row r="141" spans="2:27" ht="25.15" customHeight="1">
      <c r="B141" s="41">
        <f t="shared" si="22"/>
        <v>138</v>
      </c>
      <c r="C141" s="41"/>
      <c r="D141" s="702"/>
      <c r="E141" s="712"/>
      <c r="F141" s="742"/>
      <c r="G141" s="688"/>
      <c r="H141" s="35"/>
      <c r="I141" s="35"/>
      <c r="J141" s="779">
        <f t="shared" si="23"/>
        <v>0</v>
      </c>
      <c r="K141" s="838" t="str">
        <f t="shared" si="24"/>
        <v/>
      </c>
      <c r="L141" s="839" t="str">
        <f t="shared" si="25"/>
        <v/>
      </c>
      <c r="M141" s="839" t="str">
        <f>IF(COUNTIF($L$4:L141,L141)=1,L141,"")</f>
        <v/>
      </c>
      <c r="N141" s="776">
        <f>IFERROR(IF(Q141="",IF(F141="코스피",INDEX(코스피시세!$C$2:$C$4999,MATCH(E141,코스피시세!$B$2:$B$4999,0)),INDEX(코스닥시세!$C$2:$C$5000,MATCH(E141,코스닥시세!$B$2:$B$5000,0))),0),0)</f>
        <v>0</v>
      </c>
      <c r="O141" s="777">
        <f t="shared" si="26"/>
        <v>0</v>
      </c>
      <c r="P141" s="775">
        <f t="shared" si="27"/>
        <v>0</v>
      </c>
      <c r="Q141" s="713"/>
      <c r="R141" s="783" t="str">
        <f t="shared" si="28"/>
        <v/>
      </c>
      <c r="S141" s="35"/>
      <c r="T141" s="35"/>
      <c r="U141" s="786">
        <f t="shared" si="29"/>
        <v>0</v>
      </c>
      <c r="V141" s="709"/>
      <c r="W141" s="788">
        <f t="shared" si="30"/>
        <v>0</v>
      </c>
      <c r="X141" s="788">
        <f t="shared" si="31"/>
        <v>0</v>
      </c>
      <c r="Y141" s="789" t="str">
        <f t="shared" si="32"/>
        <v/>
      </c>
      <c r="Z141" s="714"/>
      <c r="AA141"/>
    </row>
    <row r="142" spans="2:27" ht="25.15" customHeight="1">
      <c r="B142" s="41">
        <f t="shared" si="22"/>
        <v>139</v>
      </c>
      <c r="C142" s="41"/>
      <c r="D142" s="702"/>
      <c r="E142" s="712"/>
      <c r="F142" s="742"/>
      <c r="G142" s="688"/>
      <c r="H142" s="35"/>
      <c r="I142" s="35"/>
      <c r="J142" s="779">
        <f t="shared" si="23"/>
        <v>0</v>
      </c>
      <c r="K142" s="838" t="str">
        <f t="shared" si="24"/>
        <v/>
      </c>
      <c r="L142" s="839" t="str">
        <f t="shared" si="25"/>
        <v/>
      </c>
      <c r="M142" s="839" t="str">
        <f>IF(COUNTIF($L$4:L142,L142)=1,L142,"")</f>
        <v/>
      </c>
      <c r="N142" s="776">
        <f>IFERROR(IF(Q142="",IF(F142="코스피",INDEX(코스피시세!$C$2:$C$4999,MATCH(E142,코스피시세!$B$2:$B$4999,0)),INDEX(코스닥시세!$C$2:$C$5000,MATCH(E142,코스닥시세!$B$2:$B$5000,0))),0),0)</f>
        <v>0</v>
      </c>
      <c r="O142" s="777">
        <f t="shared" si="26"/>
        <v>0</v>
      </c>
      <c r="P142" s="775">
        <f t="shared" si="27"/>
        <v>0</v>
      </c>
      <c r="Q142" s="713"/>
      <c r="R142" s="783" t="str">
        <f t="shared" si="28"/>
        <v/>
      </c>
      <c r="S142" s="35"/>
      <c r="T142" s="35"/>
      <c r="U142" s="786">
        <f t="shared" si="29"/>
        <v>0</v>
      </c>
      <c r="V142" s="709"/>
      <c r="W142" s="788">
        <f t="shared" si="30"/>
        <v>0</v>
      </c>
      <c r="X142" s="788">
        <f t="shared" si="31"/>
        <v>0</v>
      </c>
      <c r="Y142" s="789" t="str">
        <f t="shared" si="32"/>
        <v/>
      </c>
      <c r="Z142" s="714"/>
      <c r="AA142"/>
    </row>
    <row r="143" spans="2:27" ht="25.15" customHeight="1">
      <c r="B143" s="41">
        <f t="shared" si="22"/>
        <v>140</v>
      </c>
      <c r="C143" s="41"/>
      <c r="D143" s="702"/>
      <c r="E143" s="712"/>
      <c r="F143" s="742"/>
      <c r="G143" s="688"/>
      <c r="H143" s="35"/>
      <c r="I143" s="35"/>
      <c r="J143" s="779">
        <f t="shared" si="23"/>
        <v>0</v>
      </c>
      <c r="K143" s="838" t="str">
        <f t="shared" si="24"/>
        <v/>
      </c>
      <c r="L143" s="839" t="str">
        <f t="shared" si="25"/>
        <v/>
      </c>
      <c r="M143" s="839" t="str">
        <f>IF(COUNTIF($L$4:L143,L143)=1,L143,"")</f>
        <v/>
      </c>
      <c r="N143" s="776">
        <f>IFERROR(IF(Q143="",IF(F143="코스피",INDEX(코스피시세!$C$2:$C$4999,MATCH(E143,코스피시세!$B$2:$B$4999,0)),INDEX(코스닥시세!$C$2:$C$5000,MATCH(E143,코스닥시세!$B$2:$B$5000,0))),0),0)</f>
        <v>0</v>
      </c>
      <c r="O143" s="777">
        <f t="shared" si="26"/>
        <v>0</v>
      </c>
      <c r="P143" s="775">
        <f t="shared" si="27"/>
        <v>0</v>
      </c>
      <c r="Q143" s="713"/>
      <c r="R143" s="783" t="str">
        <f t="shared" si="28"/>
        <v/>
      </c>
      <c r="S143" s="35"/>
      <c r="T143" s="35"/>
      <c r="U143" s="786">
        <f t="shared" si="29"/>
        <v>0</v>
      </c>
      <c r="V143" s="709"/>
      <c r="W143" s="788">
        <f t="shared" si="30"/>
        <v>0</v>
      </c>
      <c r="X143" s="788">
        <f t="shared" si="31"/>
        <v>0</v>
      </c>
      <c r="Y143" s="789" t="str">
        <f t="shared" si="32"/>
        <v/>
      </c>
      <c r="Z143" s="714"/>
      <c r="AA143"/>
    </row>
    <row r="144" spans="2:27" ht="25.15" customHeight="1">
      <c r="B144" s="41">
        <f t="shared" si="22"/>
        <v>141</v>
      </c>
      <c r="C144" s="41"/>
      <c r="D144" s="702"/>
      <c r="E144" s="712"/>
      <c r="F144" s="742"/>
      <c r="G144" s="688"/>
      <c r="H144" s="35"/>
      <c r="I144" s="35"/>
      <c r="J144" s="779">
        <f t="shared" si="23"/>
        <v>0</v>
      </c>
      <c r="K144" s="838" t="str">
        <f t="shared" si="24"/>
        <v/>
      </c>
      <c r="L144" s="839" t="str">
        <f t="shared" si="25"/>
        <v/>
      </c>
      <c r="M144" s="839" t="str">
        <f>IF(COUNTIF($L$4:L144,L144)=1,L144,"")</f>
        <v/>
      </c>
      <c r="N144" s="776">
        <f>IFERROR(IF(Q144="",IF(F144="코스피",INDEX(코스피시세!$C$2:$C$4999,MATCH(E144,코스피시세!$B$2:$B$4999,0)),INDEX(코스닥시세!$C$2:$C$5000,MATCH(E144,코스닥시세!$B$2:$B$5000,0))),0),0)</f>
        <v>0</v>
      </c>
      <c r="O144" s="777">
        <f t="shared" si="26"/>
        <v>0</v>
      </c>
      <c r="P144" s="775">
        <f t="shared" si="27"/>
        <v>0</v>
      </c>
      <c r="Q144" s="713"/>
      <c r="R144" s="783" t="str">
        <f t="shared" si="28"/>
        <v/>
      </c>
      <c r="S144" s="35"/>
      <c r="T144" s="35"/>
      <c r="U144" s="786">
        <f t="shared" si="29"/>
        <v>0</v>
      </c>
      <c r="V144" s="709"/>
      <c r="W144" s="788">
        <f t="shared" si="30"/>
        <v>0</v>
      </c>
      <c r="X144" s="788">
        <f t="shared" si="31"/>
        <v>0</v>
      </c>
      <c r="Y144" s="789" t="str">
        <f t="shared" si="32"/>
        <v/>
      </c>
      <c r="Z144" s="714"/>
      <c r="AA144"/>
    </row>
    <row r="145" spans="2:27" ht="25.15" customHeight="1">
      <c r="B145" s="41">
        <f t="shared" si="22"/>
        <v>142</v>
      </c>
      <c r="C145" s="41"/>
      <c r="D145" s="702"/>
      <c r="E145" s="712"/>
      <c r="F145" s="742"/>
      <c r="G145" s="688"/>
      <c r="H145" s="35"/>
      <c r="I145" s="35"/>
      <c r="J145" s="779">
        <f t="shared" si="23"/>
        <v>0</v>
      </c>
      <c r="K145" s="838" t="str">
        <f t="shared" si="24"/>
        <v/>
      </c>
      <c r="L145" s="839" t="str">
        <f t="shared" si="25"/>
        <v/>
      </c>
      <c r="M145" s="839" t="str">
        <f>IF(COUNTIF($L$4:L145,L145)=1,L145,"")</f>
        <v/>
      </c>
      <c r="N145" s="776">
        <f>IFERROR(IF(Q145="",IF(F145="코스피",INDEX(코스피시세!$C$2:$C$4999,MATCH(E145,코스피시세!$B$2:$B$4999,0)),INDEX(코스닥시세!$C$2:$C$5000,MATCH(E145,코스닥시세!$B$2:$B$5000,0))),0),0)</f>
        <v>0</v>
      </c>
      <c r="O145" s="777">
        <f t="shared" si="26"/>
        <v>0</v>
      </c>
      <c r="P145" s="775">
        <f t="shared" si="27"/>
        <v>0</v>
      </c>
      <c r="Q145" s="713"/>
      <c r="R145" s="783" t="str">
        <f t="shared" si="28"/>
        <v/>
      </c>
      <c r="S145" s="35"/>
      <c r="T145" s="35"/>
      <c r="U145" s="786">
        <f t="shared" si="29"/>
        <v>0</v>
      </c>
      <c r="V145" s="709"/>
      <c r="W145" s="788">
        <f t="shared" si="30"/>
        <v>0</v>
      </c>
      <c r="X145" s="788">
        <f t="shared" si="31"/>
        <v>0</v>
      </c>
      <c r="Y145" s="789" t="str">
        <f t="shared" si="32"/>
        <v/>
      </c>
      <c r="Z145" s="714"/>
      <c r="AA145"/>
    </row>
    <row r="146" spans="2:27" ht="25.15" customHeight="1">
      <c r="B146" s="41">
        <f t="shared" si="22"/>
        <v>143</v>
      </c>
      <c r="C146" s="41"/>
      <c r="D146" s="702"/>
      <c r="E146" s="712"/>
      <c r="F146" s="742"/>
      <c r="G146" s="688"/>
      <c r="H146" s="35"/>
      <c r="I146" s="35"/>
      <c r="J146" s="779">
        <f t="shared" si="23"/>
        <v>0</v>
      </c>
      <c r="K146" s="838" t="str">
        <f t="shared" si="24"/>
        <v/>
      </c>
      <c r="L146" s="839" t="str">
        <f t="shared" si="25"/>
        <v/>
      </c>
      <c r="M146" s="839" t="str">
        <f>IF(COUNTIF($L$4:L146,L146)=1,L146,"")</f>
        <v/>
      </c>
      <c r="N146" s="776">
        <f>IFERROR(IF(Q146="",IF(F146="코스피",INDEX(코스피시세!$C$2:$C$4999,MATCH(E146,코스피시세!$B$2:$B$4999,0)),INDEX(코스닥시세!$C$2:$C$5000,MATCH(E146,코스닥시세!$B$2:$B$5000,0))),0),0)</f>
        <v>0</v>
      </c>
      <c r="O146" s="777">
        <f t="shared" si="26"/>
        <v>0</v>
      </c>
      <c r="P146" s="775">
        <f t="shared" si="27"/>
        <v>0</v>
      </c>
      <c r="Q146" s="713"/>
      <c r="R146" s="783" t="str">
        <f t="shared" si="28"/>
        <v/>
      </c>
      <c r="S146" s="35"/>
      <c r="T146" s="35"/>
      <c r="U146" s="786">
        <f t="shared" si="29"/>
        <v>0</v>
      </c>
      <c r="V146" s="709"/>
      <c r="W146" s="788">
        <f t="shared" si="30"/>
        <v>0</v>
      </c>
      <c r="X146" s="788">
        <f t="shared" si="31"/>
        <v>0</v>
      </c>
      <c r="Y146" s="789" t="str">
        <f t="shared" si="32"/>
        <v/>
      </c>
      <c r="Z146" s="714"/>
      <c r="AA146"/>
    </row>
    <row r="147" spans="2:27" ht="25.15" customHeight="1">
      <c r="B147" s="41">
        <f t="shared" si="22"/>
        <v>144</v>
      </c>
      <c r="C147" s="41"/>
      <c r="D147" s="702"/>
      <c r="E147" s="712"/>
      <c r="F147" s="742"/>
      <c r="G147" s="688"/>
      <c r="H147" s="35"/>
      <c r="I147" s="35"/>
      <c r="J147" s="779">
        <f t="shared" si="23"/>
        <v>0</v>
      </c>
      <c r="K147" s="838" t="str">
        <f t="shared" si="24"/>
        <v/>
      </c>
      <c r="L147" s="839" t="str">
        <f t="shared" si="25"/>
        <v/>
      </c>
      <c r="M147" s="839" t="str">
        <f>IF(COUNTIF($L$4:L147,L147)=1,L147,"")</f>
        <v/>
      </c>
      <c r="N147" s="776">
        <f>IFERROR(IF(Q147="",IF(F147="코스피",INDEX(코스피시세!$C$2:$C$4999,MATCH(E147,코스피시세!$B$2:$B$4999,0)),INDEX(코스닥시세!$C$2:$C$5000,MATCH(E147,코스닥시세!$B$2:$B$5000,0))),0),0)</f>
        <v>0</v>
      </c>
      <c r="O147" s="777">
        <f t="shared" si="26"/>
        <v>0</v>
      </c>
      <c r="P147" s="775">
        <f t="shared" si="27"/>
        <v>0</v>
      </c>
      <c r="Q147" s="713"/>
      <c r="R147" s="783" t="str">
        <f t="shared" si="28"/>
        <v/>
      </c>
      <c r="S147" s="35"/>
      <c r="T147" s="35"/>
      <c r="U147" s="786">
        <f t="shared" si="29"/>
        <v>0</v>
      </c>
      <c r="V147" s="709"/>
      <c r="W147" s="788">
        <f t="shared" si="30"/>
        <v>0</v>
      </c>
      <c r="X147" s="788">
        <f t="shared" si="31"/>
        <v>0</v>
      </c>
      <c r="Y147" s="789" t="str">
        <f t="shared" si="32"/>
        <v/>
      </c>
      <c r="Z147" s="714"/>
      <c r="AA147"/>
    </row>
    <row r="148" spans="2:27" ht="25.15" customHeight="1">
      <c r="B148" s="41">
        <f t="shared" si="22"/>
        <v>145</v>
      </c>
      <c r="C148" s="41"/>
      <c r="D148" s="702"/>
      <c r="E148" s="712"/>
      <c r="F148" s="742"/>
      <c r="G148" s="688"/>
      <c r="H148" s="35"/>
      <c r="I148" s="35"/>
      <c r="J148" s="779">
        <f t="shared" si="23"/>
        <v>0</v>
      </c>
      <c r="K148" s="838" t="str">
        <f t="shared" si="24"/>
        <v/>
      </c>
      <c r="L148" s="839" t="str">
        <f t="shared" si="25"/>
        <v/>
      </c>
      <c r="M148" s="839" t="str">
        <f>IF(COUNTIF($L$4:L148,L148)=1,L148,"")</f>
        <v/>
      </c>
      <c r="N148" s="776">
        <f>IFERROR(IF(Q148="",IF(F148="코스피",INDEX(코스피시세!$C$2:$C$4999,MATCH(E148,코스피시세!$B$2:$B$4999,0)),INDEX(코스닥시세!$C$2:$C$5000,MATCH(E148,코스닥시세!$B$2:$B$5000,0))),0),0)</f>
        <v>0</v>
      </c>
      <c r="O148" s="777">
        <f t="shared" si="26"/>
        <v>0</v>
      </c>
      <c r="P148" s="775">
        <f t="shared" si="27"/>
        <v>0</v>
      </c>
      <c r="Q148" s="713"/>
      <c r="R148" s="783" t="str">
        <f t="shared" si="28"/>
        <v/>
      </c>
      <c r="S148" s="35"/>
      <c r="T148" s="35"/>
      <c r="U148" s="786">
        <f t="shared" si="29"/>
        <v>0</v>
      </c>
      <c r="V148" s="709"/>
      <c r="W148" s="788">
        <f t="shared" si="30"/>
        <v>0</v>
      </c>
      <c r="X148" s="788">
        <f t="shared" si="31"/>
        <v>0</v>
      </c>
      <c r="Y148" s="789" t="str">
        <f t="shared" si="32"/>
        <v/>
      </c>
      <c r="Z148" s="714"/>
      <c r="AA148"/>
    </row>
    <row r="149" spans="2:27" ht="25.15" customHeight="1">
      <c r="B149" s="41">
        <f t="shared" si="22"/>
        <v>146</v>
      </c>
      <c r="C149" s="41"/>
      <c r="D149" s="702"/>
      <c r="E149" s="712"/>
      <c r="F149" s="742"/>
      <c r="G149" s="688"/>
      <c r="H149" s="35"/>
      <c r="I149" s="35"/>
      <c r="J149" s="779">
        <f t="shared" si="23"/>
        <v>0</v>
      </c>
      <c r="K149" s="838" t="str">
        <f t="shared" si="24"/>
        <v/>
      </c>
      <c r="L149" s="839" t="str">
        <f t="shared" si="25"/>
        <v/>
      </c>
      <c r="M149" s="839" t="str">
        <f>IF(COUNTIF($L$4:L149,L149)=1,L149,"")</f>
        <v/>
      </c>
      <c r="N149" s="776">
        <f>IFERROR(IF(Q149="",IF(F149="코스피",INDEX(코스피시세!$C$2:$C$4999,MATCH(E149,코스피시세!$B$2:$B$4999,0)),INDEX(코스닥시세!$C$2:$C$5000,MATCH(E149,코스닥시세!$B$2:$B$5000,0))),0),0)</f>
        <v>0</v>
      </c>
      <c r="O149" s="777">
        <f t="shared" si="26"/>
        <v>0</v>
      </c>
      <c r="P149" s="775">
        <f t="shared" si="27"/>
        <v>0</v>
      </c>
      <c r="Q149" s="713"/>
      <c r="R149" s="783" t="str">
        <f t="shared" si="28"/>
        <v/>
      </c>
      <c r="S149" s="35"/>
      <c r="T149" s="35"/>
      <c r="U149" s="786">
        <f t="shared" si="29"/>
        <v>0</v>
      </c>
      <c r="V149" s="709"/>
      <c r="W149" s="788">
        <f t="shared" si="30"/>
        <v>0</v>
      </c>
      <c r="X149" s="788">
        <f t="shared" si="31"/>
        <v>0</v>
      </c>
      <c r="Y149" s="789" t="str">
        <f t="shared" si="32"/>
        <v/>
      </c>
      <c r="Z149" s="714"/>
      <c r="AA149"/>
    </row>
    <row r="150" spans="2:27" ht="25.15" customHeight="1">
      <c r="B150" s="41">
        <f t="shared" si="22"/>
        <v>147</v>
      </c>
      <c r="C150" s="41"/>
      <c r="D150" s="702"/>
      <c r="E150" s="712"/>
      <c r="F150" s="742"/>
      <c r="G150" s="688"/>
      <c r="H150" s="35"/>
      <c r="I150" s="35"/>
      <c r="J150" s="779">
        <f t="shared" si="23"/>
        <v>0</v>
      </c>
      <c r="K150" s="838" t="str">
        <f t="shared" si="24"/>
        <v/>
      </c>
      <c r="L150" s="839" t="str">
        <f t="shared" si="25"/>
        <v/>
      </c>
      <c r="M150" s="839" t="str">
        <f>IF(COUNTIF($L$4:L150,L150)=1,L150,"")</f>
        <v/>
      </c>
      <c r="N150" s="776">
        <f>IFERROR(IF(Q150="",IF(F150="코스피",INDEX(코스피시세!$C$2:$C$4999,MATCH(E150,코스피시세!$B$2:$B$4999,0)),INDEX(코스닥시세!$C$2:$C$5000,MATCH(E150,코스닥시세!$B$2:$B$5000,0))),0),0)</f>
        <v>0</v>
      </c>
      <c r="O150" s="777">
        <f t="shared" si="26"/>
        <v>0</v>
      </c>
      <c r="P150" s="775">
        <f t="shared" si="27"/>
        <v>0</v>
      </c>
      <c r="Q150" s="713"/>
      <c r="R150" s="783" t="str">
        <f t="shared" si="28"/>
        <v/>
      </c>
      <c r="S150" s="35"/>
      <c r="T150" s="35"/>
      <c r="U150" s="786">
        <f t="shared" si="29"/>
        <v>0</v>
      </c>
      <c r="V150" s="709"/>
      <c r="W150" s="788">
        <f t="shared" si="30"/>
        <v>0</v>
      </c>
      <c r="X150" s="788">
        <f t="shared" si="31"/>
        <v>0</v>
      </c>
      <c r="Y150" s="789" t="str">
        <f t="shared" si="32"/>
        <v/>
      </c>
      <c r="Z150" s="714"/>
      <c r="AA150"/>
    </row>
    <row r="151" spans="2:27" ht="25.15" customHeight="1">
      <c r="B151" s="41">
        <f t="shared" si="22"/>
        <v>148</v>
      </c>
      <c r="C151" s="41"/>
      <c r="D151" s="702"/>
      <c r="E151" s="712"/>
      <c r="F151" s="742"/>
      <c r="G151" s="688"/>
      <c r="H151" s="35"/>
      <c r="I151" s="35"/>
      <c r="J151" s="779">
        <f t="shared" si="23"/>
        <v>0</v>
      </c>
      <c r="K151" s="838" t="str">
        <f t="shared" si="24"/>
        <v/>
      </c>
      <c r="L151" s="839" t="str">
        <f t="shared" si="25"/>
        <v/>
      </c>
      <c r="M151" s="839" t="str">
        <f>IF(COUNTIF($L$4:L151,L151)=1,L151,"")</f>
        <v/>
      </c>
      <c r="N151" s="776">
        <f>IFERROR(IF(Q151="",IF(F151="코스피",INDEX(코스피시세!$C$2:$C$4999,MATCH(E151,코스피시세!$B$2:$B$4999,0)),INDEX(코스닥시세!$C$2:$C$5000,MATCH(E151,코스닥시세!$B$2:$B$5000,0))),0),0)</f>
        <v>0</v>
      </c>
      <c r="O151" s="777">
        <f t="shared" si="26"/>
        <v>0</v>
      </c>
      <c r="P151" s="775">
        <f t="shared" si="27"/>
        <v>0</v>
      </c>
      <c r="Q151" s="713"/>
      <c r="R151" s="783" t="str">
        <f t="shared" si="28"/>
        <v/>
      </c>
      <c r="S151" s="35"/>
      <c r="T151" s="35"/>
      <c r="U151" s="786">
        <f t="shared" si="29"/>
        <v>0</v>
      </c>
      <c r="V151" s="709"/>
      <c r="W151" s="788">
        <f t="shared" si="30"/>
        <v>0</v>
      </c>
      <c r="X151" s="788">
        <f t="shared" si="31"/>
        <v>0</v>
      </c>
      <c r="Y151" s="789" t="str">
        <f t="shared" si="32"/>
        <v/>
      </c>
      <c r="Z151" s="714"/>
      <c r="AA151"/>
    </row>
    <row r="152" spans="2:27" ht="25.15" customHeight="1">
      <c r="B152" s="41">
        <f t="shared" si="22"/>
        <v>149</v>
      </c>
      <c r="C152" s="41"/>
      <c r="D152" s="702"/>
      <c r="E152" s="712"/>
      <c r="F152" s="742"/>
      <c r="G152" s="688"/>
      <c r="H152" s="35"/>
      <c r="I152" s="35"/>
      <c r="J152" s="779">
        <f t="shared" si="23"/>
        <v>0</v>
      </c>
      <c r="K152" s="838" t="str">
        <f t="shared" si="24"/>
        <v/>
      </c>
      <c r="L152" s="839" t="str">
        <f t="shared" si="25"/>
        <v/>
      </c>
      <c r="M152" s="839" t="str">
        <f>IF(COUNTIF($L$4:L152,L152)=1,L152,"")</f>
        <v/>
      </c>
      <c r="N152" s="776">
        <f>IFERROR(IF(Q152="",IF(F152="코스피",INDEX(코스피시세!$C$2:$C$4999,MATCH(E152,코스피시세!$B$2:$B$4999,0)),INDEX(코스닥시세!$C$2:$C$5000,MATCH(E152,코스닥시세!$B$2:$B$5000,0))),0),0)</f>
        <v>0</v>
      </c>
      <c r="O152" s="777">
        <f t="shared" si="26"/>
        <v>0</v>
      </c>
      <c r="P152" s="775">
        <f t="shared" si="27"/>
        <v>0</v>
      </c>
      <c r="Q152" s="713"/>
      <c r="R152" s="783" t="str">
        <f t="shared" si="28"/>
        <v/>
      </c>
      <c r="S152" s="35"/>
      <c r="T152" s="35"/>
      <c r="U152" s="786">
        <f t="shared" si="29"/>
        <v>0</v>
      </c>
      <c r="V152" s="709"/>
      <c r="W152" s="788">
        <f t="shared" si="30"/>
        <v>0</v>
      </c>
      <c r="X152" s="788">
        <f t="shared" si="31"/>
        <v>0</v>
      </c>
      <c r="Y152" s="789" t="str">
        <f t="shared" si="32"/>
        <v/>
      </c>
      <c r="Z152" s="714"/>
      <c r="AA152"/>
    </row>
    <row r="153" spans="2:27" ht="25.15" customHeight="1">
      <c r="B153" s="41">
        <f t="shared" si="22"/>
        <v>150</v>
      </c>
      <c r="C153" s="41"/>
      <c r="D153" s="702"/>
      <c r="E153" s="712"/>
      <c r="F153" s="742"/>
      <c r="G153" s="688"/>
      <c r="H153" s="35"/>
      <c r="I153" s="35"/>
      <c r="J153" s="779">
        <f t="shared" si="23"/>
        <v>0</v>
      </c>
      <c r="K153" s="838" t="str">
        <f t="shared" si="24"/>
        <v/>
      </c>
      <c r="L153" s="839" t="str">
        <f t="shared" si="25"/>
        <v/>
      </c>
      <c r="M153" s="839" t="str">
        <f>IF(COUNTIF($L$4:L153,L153)=1,L153,"")</f>
        <v/>
      </c>
      <c r="N153" s="776">
        <f>IFERROR(IF(Q153="",IF(F153="코스피",INDEX(코스피시세!$C$2:$C$4999,MATCH(E153,코스피시세!$B$2:$B$4999,0)),INDEX(코스닥시세!$C$2:$C$5000,MATCH(E153,코스닥시세!$B$2:$B$5000,0))),0),0)</f>
        <v>0</v>
      </c>
      <c r="O153" s="777">
        <f t="shared" si="26"/>
        <v>0</v>
      </c>
      <c r="P153" s="775">
        <f t="shared" si="27"/>
        <v>0</v>
      </c>
      <c r="Q153" s="713"/>
      <c r="R153" s="783" t="str">
        <f t="shared" si="28"/>
        <v/>
      </c>
      <c r="S153" s="35"/>
      <c r="T153" s="35"/>
      <c r="U153" s="786">
        <f t="shared" si="29"/>
        <v>0</v>
      </c>
      <c r="V153" s="709"/>
      <c r="W153" s="788">
        <f t="shared" si="30"/>
        <v>0</v>
      </c>
      <c r="X153" s="788">
        <f t="shared" si="31"/>
        <v>0</v>
      </c>
      <c r="Y153" s="789" t="str">
        <f t="shared" si="32"/>
        <v/>
      </c>
      <c r="Z153" s="714"/>
      <c r="AA153"/>
    </row>
    <row r="154" spans="2:27" ht="25.15" customHeight="1">
      <c r="B154" s="41">
        <f t="shared" si="22"/>
        <v>151</v>
      </c>
      <c r="C154" s="41"/>
      <c r="D154" s="702"/>
      <c r="E154" s="712"/>
      <c r="F154" s="742"/>
      <c r="G154" s="688"/>
      <c r="H154" s="35"/>
      <c r="I154" s="35"/>
      <c r="J154" s="779">
        <f t="shared" si="23"/>
        <v>0</v>
      </c>
      <c r="K154" s="838" t="str">
        <f t="shared" si="24"/>
        <v/>
      </c>
      <c r="L154" s="839" t="str">
        <f t="shared" si="25"/>
        <v/>
      </c>
      <c r="M154" s="839" t="str">
        <f>IF(COUNTIF($L$4:L154,L154)=1,L154,"")</f>
        <v/>
      </c>
      <c r="N154" s="776">
        <f>IFERROR(IF(Q154="",IF(F154="코스피",INDEX(코스피시세!$C$2:$C$4999,MATCH(E154,코스피시세!$B$2:$B$4999,0)),INDEX(코스닥시세!$C$2:$C$5000,MATCH(E154,코스닥시세!$B$2:$B$5000,0))),0),0)</f>
        <v>0</v>
      </c>
      <c r="O154" s="777">
        <f t="shared" si="26"/>
        <v>0</v>
      </c>
      <c r="P154" s="775">
        <f t="shared" si="27"/>
        <v>0</v>
      </c>
      <c r="Q154" s="713"/>
      <c r="R154" s="783" t="str">
        <f t="shared" si="28"/>
        <v/>
      </c>
      <c r="S154" s="35"/>
      <c r="T154" s="35"/>
      <c r="U154" s="786">
        <f t="shared" si="29"/>
        <v>0</v>
      </c>
      <c r="V154" s="709"/>
      <c r="W154" s="788">
        <f t="shared" si="30"/>
        <v>0</v>
      </c>
      <c r="X154" s="788">
        <f t="shared" si="31"/>
        <v>0</v>
      </c>
      <c r="Y154" s="789" t="str">
        <f t="shared" si="32"/>
        <v/>
      </c>
      <c r="Z154" s="714"/>
      <c r="AA154"/>
    </row>
    <row r="155" spans="2:27" ht="25.15" customHeight="1">
      <c r="B155" s="41">
        <f t="shared" si="22"/>
        <v>152</v>
      </c>
      <c r="C155" s="41"/>
      <c r="D155" s="702"/>
      <c r="E155" s="712"/>
      <c r="F155" s="742"/>
      <c r="G155" s="688"/>
      <c r="H155" s="35"/>
      <c r="I155" s="35"/>
      <c r="J155" s="779">
        <f t="shared" si="23"/>
        <v>0</v>
      </c>
      <c r="K155" s="838" t="str">
        <f t="shared" si="24"/>
        <v/>
      </c>
      <c r="L155" s="839" t="str">
        <f t="shared" si="25"/>
        <v/>
      </c>
      <c r="M155" s="839" t="str">
        <f>IF(COUNTIF($L$4:L155,L155)=1,L155,"")</f>
        <v/>
      </c>
      <c r="N155" s="776">
        <f>IFERROR(IF(Q155="",IF(F155="코스피",INDEX(코스피시세!$C$2:$C$4999,MATCH(E155,코스피시세!$B$2:$B$4999,0)),INDEX(코스닥시세!$C$2:$C$5000,MATCH(E155,코스닥시세!$B$2:$B$5000,0))),0),0)</f>
        <v>0</v>
      </c>
      <c r="O155" s="777">
        <f t="shared" si="26"/>
        <v>0</v>
      </c>
      <c r="P155" s="775">
        <f t="shared" si="27"/>
        <v>0</v>
      </c>
      <c r="Q155" s="713"/>
      <c r="R155" s="783" t="str">
        <f t="shared" si="28"/>
        <v/>
      </c>
      <c r="S155" s="35"/>
      <c r="T155" s="35"/>
      <c r="U155" s="786">
        <f t="shared" si="29"/>
        <v>0</v>
      </c>
      <c r="V155" s="709"/>
      <c r="W155" s="788">
        <f t="shared" si="30"/>
        <v>0</v>
      </c>
      <c r="X155" s="788">
        <f t="shared" si="31"/>
        <v>0</v>
      </c>
      <c r="Y155" s="789" t="str">
        <f t="shared" si="32"/>
        <v/>
      </c>
      <c r="Z155" s="714"/>
      <c r="AA155"/>
    </row>
    <row r="156" spans="2:27" ht="25.15" customHeight="1">
      <c r="B156" s="41">
        <f t="shared" si="22"/>
        <v>153</v>
      </c>
      <c r="C156" s="41"/>
      <c r="D156" s="702"/>
      <c r="E156" s="712"/>
      <c r="F156" s="742"/>
      <c r="G156" s="688"/>
      <c r="H156" s="35"/>
      <c r="I156" s="35"/>
      <c r="J156" s="779">
        <f t="shared" si="23"/>
        <v>0</v>
      </c>
      <c r="K156" s="838" t="str">
        <f t="shared" si="24"/>
        <v/>
      </c>
      <c r="L156" s="839" t="str">
        <f t="shared" si="25"/>
        <v/>
      </c>
      <c r="M156" s="839" t="str">
        <f>IF(COUNTIF($L$4:L156,L156)=1,L156,"")</f>
        <v/>
      </c>
      <c r="N156" s="776">
        <f>IFERROR(IF(Q156="",IF(F156="코스피",INDEX(코스피시세!$C$2:$C$4999,MATCH(E156,코스피시세!$B$2:$B$4999,0)),INDEX(코스닥시세!$C$2:$C$5000,MATCH(E156,코스닥시세!$B$2:$B$5000,0))),0),0)</f>
        <v>0</v>
      </c>
      <c r="O156" s="777">
        <f t="shared" si="26"/>
        <v>0</v>
      </c>
      <c r="P156" s="775">
        <f t="shared" si="27"/>
        <v>0</v>
      </c>
      <c r="Q156" s="713"/>
      <c r="R156" s="783" t="str">
        <f t="shared" si="28"/>
        <v/>
      </c>
      <c r="S156" s="35"/>
      <c r="T156" s="35"/>
      <c r="U156" s="786">
        <f t="shared" si="29"/>
        <v>0</v>
      </c>
      <c r="V156" s="709"/>
      <c r="W156" s="788">
        <f t="shared" si="30"/>
        <v>0</v>
      </c>
      <c r="X156" s="788">
        <f t="shared" si="31"/>
        <v>0</v>
      </c>
      <c r="Y156" s="789" t="str">
        <f t="shared" si="32"/>
        <v/>
      </c>
      <c r="Z156" s="714"/>
      <c r="AA156"/>
    </row>
    <row r="157" spans="2:27" ht="25.15" customHeight="1">
      <c r="B157" s="41">
        <f t="shared" si="22"/>
        <v>154</v>
      </c>
      <c r="C157" s="41"/>
      <c r="D157" s="702"/>
      <c r="E157" s="712"/>
      <c r="F157" s="742"/>
      <c r="G157" s="688"/>
      <c r="H157" s="35"/>
      <c r="I157" s="35"/>
      <c r="J157" s="779">
        <f t="shared" si="23"/>
        <v>0</v>
      </c>
      <c r="K157" s="838" t="str">
        <f t="shared" si="24"/>
        <v/>
      </c>
      <c r="L157" s="839" t="str">
        <f t="shared" si="25"/>
        <v/>
      </c>
      <c r="M157" s="839" t="str">
        <f>IF(COUNTIF($L$4:L157,L157)=1,L157,"")</f>
        <v/>
      </c>
      <c r="N157" s="776">
        <f>IFERROR(IF(Q157="",IF(F157="코스피",INDEX(코스피시세!$C$2:$C$4999,MATCH(E157,코스피시세!$B$2:$B$4999,0)),INDEX(코스닥시세!$C$2:$C$5000,MATCH(E157,코스닥시세!$B$2:$B$5000,0))),0),0)</f>
        <v>0</v>
      </c>
      <c r="O157" s="777">
        <f t="shared" si="26"/>
        <v>0</v>
      </c>
      <c r="P157" s="775">
        <f t="shared" si="27"/>
        <v>0</v>
      </c>
      <c r="Q157" s="713"/>
      <c r="R157" s="783" t="str">
        <f t="shared" si="28"/>
        <v/>
      </c>
      <c r="S157" s="35"/>
      <c r="T157" s="35"/>
      <c r="U157" s="786">
        <f t="shared" si="29"/>
        <v>0</v>
      </c>
      <c r="V157" s="709"/>
      <c r="W157" s="788">
        <f t="shared" si="30"/>
        <v>0</v>
      </c>
      <c r="X157" s="788">
        <f t="shared" si="31"/>
        <v>0</v>
      </c>
      <c r="Y157" s="789" t="str">
        <f t="shared" si="32"/>
        <v/>
      </c>
      <c r="Z157" s="714"/>
      <c r="AA157"/>
    </row>
    <row r="158" spans="2:27" ht="25.15" customHeight="1">
      <c r="B158" s="41">
        <f t="shared" si="22"/>
        <v>155</v>
      </c>
      <c r="C158" s="41"/>
      <c r="D158" s="702"/>
      <c r="E158" s="712"/>
      <c r="F158" s="742"/>
      <c r="G158" s="688"/>
      <c r="H158" s="35"/>
      <c r="I158" s="35"/>
      <c r="J158" s="779">
        <f t="shared" si="23"/>
        <v>0</v>
      </c>
      <c r="K158" s="838" t="str">
        <f t="shared" si="24"/>
        <v/>
      </c>
      <c r="L158" s="839" t="str">
        <f t="shared" si="25"/>
        <v/>
      </c>
      <c r="M158" s="839" t="str">
        <f>IF(COUNTIF($L$4:L158,L158)=1,L158,"")</f>
        <v/>
      </c>
      <c r="N158" s="776">
        <f>IFERROR(IF(Q158="",IF(F158="코스피",INDEX(코스피시세!$C$2:$C$4999,MATCH(E158,코스피시세!$B$2:$B$4999,0)),INDEX(코스닥시세!$C$2:$C$5000,MATCH(E158,코스닥시세!$B$2:$B$5000,0))),0),0)</f>
        <v>0</v>
      </c>
      <c r="O158" s="777">
        <f t="shared" si="26"/>
        <v>0</v>
      </c>
      <c r="P158" s="775">
        <f t="shared" si="27"/>
        <v>0</v>
      </c>
      <c r="Q158" s="713"/>
      <c r="R158" s="783" t="str">
        <f t="shared" si="28"/>
        <v/>
      </c>
      <c r="S158" s="35"/>
      <c r="T158" s="35"/>
      <c r="U158" s="786">
        <f t="shared" si="29"/>
        <v>0</v>
      </c>
      <c r="V158" s="709"/>
      <c r="W158" s="788">
        <f t="shared" si="30"/>
        <v>0</v>
      </c>
      <c r="X158" s="788">
        <f t="shared" si="31"/>
        <v>0</v>
      </c>
      <c r="Y158" s="789" t="str">
        <f t="shared" si="32"/>
        <v/>
      </c>
      <c r="Z158" s="714"/>
      <c r="AA158"/>
    </row>
    <row r="159" spans="2:27" ht="25.15" customHeight="1">
      <c r="B159" s="41">
        <f t="shared" si="22"/>
        <v>156</v>
      </c>
      <c r="C159" s="41"/>
      <c r="D159" s="702"/>
      <c r="E159" s="712"/>
      <c r="F159" s="742"/>
      <c r="G159" s="688"/>
      <c r="H159" s="35"/>
      <c r="I159" s="35"/>
      <c r="J159" s="779">
        <f t="shared" si="23"/>
        <v>0</v>
      </c>
      <c r="K159" s="838" t="str">
        <f t="shared" si="24"/>
        <v/>
      </c>
      <c r="L159" s="839" t="str">
        <f t="shared" si="25"/>
        <v/>
      </c>
      <c r="M159" s="839" t="str">
        <f>IF(COUNTIF($L$4:L159,L159)=1,L159,"")</f>
        <v/>
      </c>
      <c r="N159" s="776">
        <f>IFERROR(IF(Q159="",IF(F159="코스피",INDEX(코스피시세!$C$2:$C$4999,MATCH(E159,코스피시세!$B$2:$B$4999,0)),INDEX(코스닥시세!$C$2:$C$5000,MATCH(E159,코스닥시세!$B$2:$B$5000,0))),0),0)</f>
        <v>0</v>
      </c>
      <c r="O159" s="777">
        <f t="shared" si="26"/>
        <v>0</v>
      </c>
      <c r="P159" s="775">
        <f t="shared" si="27"/>
        <v>0</v>
      </c>
      <c r="Q159" s="713"/>
      <c r="R159" s="783" t="str">
        <f t="shared" si="28"/>
        <v/>
      </c>
      <c r="S159" s="35"/>
      <c r="T159" s="35"/>
      <c r="U159" s="786">
        <f t="shared" si="29"/>
        <v>0</v>
      </c>
      <c r="V159" s="709"/>
      <c r="W159" s="788">
        <f t="shared" si="30"/>
        <v>0</v>
      </c>
      <c r="X159" s="788">
        <f t="shared" si="31"/>
        <v>0</v>
      </c>
      <c r="Y159" s="789" t="str">
        <f t="shared" si="32"/>
        <v/>
      </c>
      <c r="Z159" s="714"/>
      <c r="AA159"/>
    </row>
    <row r="160" spans="2:27" ht="25.15" customHeight="1">
      <c r="B160" s="41">
        <f t="shared" si="22"/>
        <v>157</v>
      </c>
      <c r="C160" s="41"/>
      <c r="D160" s="702"/>
      <c r="E160" s="712"/>
      <c r="F160" s="742"/>
      <c r="G160" s="688"/>
      <c r="H160" s="35"/>
      <c r="I160" s="35"/>
      <c r="J160" s="779">
        <f t="shared" si="23"/>
        <v>0</v>
      </c>
      <c r="K160" s="838" t="str">
        <f t="shared" si="24"/>
        <v/>
      </c>
      <c r="L160" s="839" t="str">
        <f t="shared" si="25"/>
        <v/>
      </c>
      <c r="M160" s="839" t="str">
        <f>IF(COUNTIF($L$4:L160,L160)=1,L160,"")</f>
        <v/>
      </c>
      <c r="N160" s="776">
        <f>IFERROR(IF(Q160="",IF(F160="코스피",INDEX(코스피시세!$C$2:$C$4999,MATCH(E160,코스피시세!$B$2:$B$4999,0)),INDEX(코스닥시세!$C$2:$C$5000,MATCH(E160,코스닥시세!$B$2:$B$5000,0))),0),0)</f>
        <v>0</v>
      </c>
      <c r="O160" s="777">
        <f t="shared" si="26"/>
        <v>0</v>
      </c>
      <c r="P160" s="775">
        <f t="shared" si="27"/>
        <v>0</v>
      </c>
      <c r="Q160" s="713"/>
      <c r="R160" s="783" t="str">
        <f t="shared" si="28"/>
        <v/>
      </c>
      <c r="S160" s="35"/>
      <c r="T160" s="35"/>
      <c r="U160" s="786">
        <f t="shared" si="29"/>
        <v>0</v>
      </c>
      <c r="V160" s="709"/>
      <c r="W160" s="788">
        <f t="shared" si="30"/>
        <v>0</v>
      </c>
      <c r="X160" s="788">
        <f t="shared" si="31"/>
        <v>0</v>
      </c>
      <c r="Y160" s="789" t="str">
        <f t="shared" si="32"/>
        <v/>
      </c>
      <c r="Z160" s="714"/>
      <c r="AA160"/>
    </row>
    <row r="161" spans="2:27" ht="25.15" customHeight="1">
      <c r="B161" s="41">
        <f t="shared" si="22"/>
        <v>158</v>
      </c>
      <c r="C161" s="41"/>
      <c r="D161" s="702"/>
      <c r="E161" s="712"/>
      <c r="F161" s="742"/>
      <c r="G161" s="688"/>
      <c r="H161" s="35"/>
      <c r="I161" s="35"/>
      <c r="J161" s="779">
        <f t="shared" si="23"/>
        <v>0</v>
      </c>
      <c r="K161" s="838" t="str">
        <f t="shared" si="24"/>
        <v/>
      </c>
      <c r="L161" s="839" t="str">
        <f t="shared" si="25"/>
        <v/>
      </c>
      <c r="M161" s="839" t="str">
        <f>IF(COUNTIF($L$4:L161,L161)=1,L161,"")</f>
        <v/>
      </c>
      <c r="N161" s="776">
        <f>IFERROR(IF(Q161="",IF(F161="코스피",INDEX(코스피시세!$C$2:$C$4999,MATCH(E161,코스피시세!$B$2:$B$4999,0)),INDEX(코스닥시세!$C$2:$C$5000,MATCH(E161,코스닥시세!$B$2:$B$5000,0))),0),0)</f>
        <v>0</v>
      </c>
      <c r="O161" s="777">
        <f t="shared" si="26"/>
        <v>0</v>
      </c>
      <c r="P161" s="775">
        <f t="shared" si="27"/>
        <v>0</v>
      </c>
      <c r="Q161" s="713"/>
      <c r="R161" s="783" t="str">
        <f t="shared" si="28"/>
        <v/>
      </c>
      <c r="S161" s="35"/>
      <c r="T161" s="35"/>
      <c r="U161" s="786">
        <f t="shared" si="29"/>
        <v>0</v>
      </c>
      <c r="V161" s="709"/>
      <c r="W161" s="788">
        <f t="shared" si="30"/>
        <v>0</v>
      </c>
      <c r="X161" s="788">
        <f t="shared" si="31"/>
        <v>0</v>
      </c>
      <c r="Y161" s="789" t="str">
        <f t="shared" si="32"/>
        <v/>
      </c>
      <c r="Z161" s="714"/>
      <c r="AA161"/>
    </row>
    <row r="162" spans="2:27" ht="25.15" customHeight="1">
      <c r="B162" s="41">
        <f t="shared" si="22"/>
        <v>159</v>
      </c>
      <c r="C162" s="41"/>
      <c r="D162" s="702"/>
      <c r="E162" s="712"/>
      <c r="F162" s="742"/>
      <c r="G162" s="688"/>
      <c r="H162" s="35"/>
      <c r="I162" s="35"/>
      <c r="J162" s="779">
        <f t="shared" si="23"/>
        <v>0</v>
      </c>
      <c r="K162" s="838" t="str">
        <f t="shared" si="24"/>
        <v/>
      </c>
      <c r="L162" s="839" t="str">
        <f t="shared" si="25"/>
        <v/>
      </c>
      <c r="M162" s="839" t="str">
        <f>IF(COUNTIF($L$4:L162,L162)=1,L162,"")</f>
        <v/>
      </c>
      <c r="N162" s="776">
        <f>IFERROR(IF(Q162="",IF(F162="코스피",INDEX(코스피시세!$C$2:$C$4999,MATCH(E162,코스피시세!$B$2:$B$4999,0)),INDEX(코스닥시세!$C$2:$C$5000,MATCH(E162,코스닥시세!$B$2:$B$5000,0))),0),0)</f>
        <v>0</v>
      </c>
      <c r="O162" s="777">
        <f t="shared" si="26"/>
        <v>0</v>
      </c>
      <c r="P162" s="775">
        <f t="shared" si="27"/>
        <v>0</v>
      </c>
      <c r="Q162" s="713"/>
      <c r="R162" s="783" t="str">
        <f t="shared" si="28"/>
        <v/>
      </c>
      <c r="S162" s="35"/>
      <c r="T162" s="35"/>
      <c r="U162" s="786">
        <f t="shared" si="29"/>
        <v>0</v>
      </c>
      <c r="V162" s="709"/>
      <c r="W162" s="788">
        <f t="shared" si="30"/>
        <v>0</v>
      </c>
      <c r="X162" s="788">
        <f t="shared" si="31"/>
        <v>0</v>
      </c>
      <c r="Y162" s="789" t="str">
        <f t="shared" si="32"/>
        <v/>
      </c>
      <c r="Z162" s="714"/>
      <c r="AA162"/>
    </row>
    <row r="163" spans="2:27" ht="25.15" customHeight="1">
      <c r="B163" s="41">
        <f t="shared" si="22"/>
        <v>160</v>
      </c>
      <c r="C163" s="41"/>
      <c r="D163" s="702"/>
      <c r="E163" s="712"/>
      <c r="F163" s="742"/>
      <c r="G163" s="688"/>
      <c r="H163" s="35"/>
      <c r="I163" s="35"/>
      <c r="J163" s="779">
        <f t="shared" si="23"/>
        <v>0</v>
      </c>
      <c r="K163" s="838" t="str">
        <f t="shared" si="24"/>
        <v/>
      </c>
      <c r="L163" s="839" t="str">
        <f t="shared" si="25"/>
        <v/>
      </c>
      <c r="M163" s="839" t="str">
        <f>IF(COUNTIF($L$4:L163,L163)=1,L163,"")</f>
        <v/>
      </c>
      <c r="N163" s="776">
        <f>IFERROR(IF(Q163="",IF(F163="코스피",INDEX(코스피시세!$C$2:$C$4999,MATCH(E163,코스피시세!$B$2:$B$4999,0)),INDEX(코스닥시세!$C$2:$C$5000,MATCH(E163,코스닥시세!$B$2:$B$5000,0))),0),0)</f>
        <v>0</v>
      </c>
      <c r="O163" s="777">
        <f t="shared" si="26"/>
        <v>0</v>
      </c>
      <c r="P163" s="775">
        <f t="shared" si="27"/>
        <v>0</v>
      </c>
      <c r="Q163" s="713"/>
      <c r="R163" s="783" t="str">
        <f t="shared" si="28"/>
        <v/>
      </c>
      <c r="S163" s="35"/>
      <c r="T163" s="35"/>
      <c r="U163" s="786">
        <f t="shared" si="29"/>
        <v>0</v>
      </c>
      <c r="V163" s="709"/>
      <c r="W163" s="788">
        <f t="shared" si="30"/>
        <v>0</v>
      </c>
      <c r="X163" s="788">
        <f t="shared" si="31"/>
        <v>0</v>
      </c>
      <c r="Y163" s="789" t="str">
        <f t="shared" si="32"/>
        <v/>
      </c>
      <c r="Z163" s="714"/>
      <c r="AA163"/>
    </row>
    <row r="164" spans="2:27" ht="25.15" customHeight="1">
      <c r="B164" s="41">
        <f t="shared" si="22"/>
        <v>161</v>
      </c>
      <c r="C164" s="41"/>
      <c r="D164" s="702"/>
      <c r="E164" s="712"/>
      <c r="F164" s="742"/>
      <c r="G164" s="688"/>
      <c r="H164" s="35"/>
      <c r="I164" s="35"/>
      <c r="J164" s="779">
        <f t="shared" si="23"/>
        <v>0</v>
      </c>
      <c r="K164" s="838" t="str">
        <f t="shared" si="24"/>
        <v/>
      </c>
      <c r="L164" s="839" t="str">
        <f t="shared" si="25"/>
        <v/>
      </c>
      <c r="M164" s="839" t="str">
        <f>IF(COUNTIF($L$4:L164,L164)=1,L164,"")</f>
        <v/>
      </c>
      <c r="N164" s="776">
        <f>IFERROR(IF(Q164="",IF(F164="코스피",INDEX(코스피시세!$C$2:$C$4999,MATCH(E164,코스피시세!$B$2:$B$4999,0)),INDEX(코스닥시세!$C$2:$C$5000,MATCH(E164,코스닥시세!$B$2:$B$5000,0))),0),0)</f>
        <v>0</v>
      </c>
      <c r="O164" s="777">
        <f t="shared" si="26"/>
        <v>0</v>
      </c>
      <c r="P164" s="775">
        <f t="shared" si="27"/>
        <v>0</v>
      </c>
      <c r="Q164" s="713"/>
      <c r="R164" s="783" t="str">
        <f t="shared" si="28"/>
        <v/>
      </c>
      <c r="S164" s="35"/>
      <c r="T164" s="35"/>
      <c r="U164" s="786">
        <f t="shared" si="29"/>
        <v>0</v>
      </c>
      <c r="V164" s="709"/>
      <c r="W164" s="788">
        <f t="shared" si="30"/>
        <v>0</v>
      </c>
      <c r="X164" s="788">
        <f t="shared" si="31"/>
        <v>0</v>
      </c>
      <c r="Y164" s="789" t="str">
        <f t="shared" si="32"/>
        <v/>
      </c>
      <c r="Z164" s="714"/>
      <c r="AA164"/>
    </row>
    <row r="165" spans="2:27" ht="25.15" customHeight="1">
      <c r="B165" s="41">
        <f t="shared" si="22"/>
        <v>162</v>
      </c>
      <c r="C165" s="41"/>
      <c r="D165" s="702"/>
      <c r="E165" s="712"/>
      <c r="F165" s="742"/>
      <c r="G165" s="688"/>
      <c r="H165" s="35"/>
      <c r="I165" s="35"/>
      <c r="J165" s="779">
        <f t="shared" si="23"/>
        <v>0</v>
      </c>
      <c r="K165" s="838" t="str">
        <f t="shared" si="24"/>
        <v/>
      </c>
      <c r="L165" s="839" t="str">
        <f t="shared" si="25"/>
        <v/>
      </c>
      <c r="M165" s="839" t="str">
        <f>IF(COUNTIF($L$4:L165,L165)=1,L165,"")</f>
        <v/>
      </c>
      <c r="N165" s="776">
        <f>IFERROR(IF(Q165="",IF(F165="코스피",INDEX(코스피시세!$C$2:$C$4999,MATCH(E165,코스피시세!$B$2:$B$4999,0)),INDEX(코스닥시세!$C$2:$C$5000,MATCH(E165,코스닥시세!$B$2:$B$5000,0))),0),0)</f>
        <v>0</v>
      </c>
      <c r="O165" s="777">
        <f t="shared" si="26"/>
        <v>0</v>
      </c>
      <c r="P165" s="775">
        <f t="shared" si="27"/>
        <v>0</v>
      </c>
      <c r="Q165" s="713"/>
      <c r="R165" s="783" t="str">
        <f t="shared" si="28"/>
        <v/>
      </c>
      <c r="S165" s="35"/>
      <c r="T165" s="35"/>
      <c r="U165" s="786">
        <f t="shared" si="29"/>
        <v>0</v>
      </c>
      <c r="V165" s="709"/>
      <c r="W165" s="788">
        <f t="shared" si="30"/>
        <v>0</v>
      </c>
      <c r="X165" s="788">
        <f t="shared" si="31"/>
        <v>0</v>
      </c>
      <c r="Y165" s="789" t="str">
        <f t="shared" si="32"/>
        <v/>
      </c>
      <c r="Z165" s="714"/>
      <c r="AA165"/>
    </row>
    <row r="166" spans="2:27" ht="25.15" customHeight="1">
      <c r="B166" s="41">
        <f t="shared" si="22"/>
        <v>163</v>
      </c>
      <c r="C166" s="41"/>
      <c r="D166" s="702"/>
      <c r="E166" s="712"/>
      <c r="F166" s="742"/>
      <c r="G166" s="688"/>
      <c r="H166" s="35"/>
      <c r="I166" s="35"/>
      <c r="J166" s="779">
        <f t="shared" si="23"/>
        <v>0</v>
      </c>
      <c r="K166" s="838" t="str">
        <f t="shared" si="24"/>
        <v/>
      </c>
      <c r="L166" s="839" t="str">
        <f t="shared" si="25"/>
        <v/>
      </c>
      <c r="M166" s="839" t="str">
        <f>IF(COUNTIF($L$4:L166,L166)=1,L166,"")</f>
        <v/>
      </c>
      <c r="N166" s="776">
        <f>IFERROR(IF(Q166="",IF(F166="코스피",INDEX(코스피시세!$C$2:$C$4999,MATCH(E166,코스피시세!$B$2:$B$4999,0)),INDEX(코스닥시세!$C$2:$C$5000,MATCH(E166,코스닥시세!$B$2:$B$5000,0))),0),0)</f>
        <v>0</v>
      </c>
      <c r="O166" s="777">
        <f t="shared" si="26"/>
        <v>0</v>
      </c>
      <c r="P166" s="775">
        <f t="shared" si="27"/>
        <v>0</v>
      </c>
      <c r="Q166" s="713"/>
      <c r="R166" s="783" t="str">
        <f t="shared" si="28"/>
        <v/>
      </c>
      <c r="S166" s="35"/>
      <c r="T166" s="35"/>
      <c r="U166" s="786">
        <f t="shared" si="29"/>
        <v>0</v>
      </c>
      <c r="V166" s="709"/>
      <c r="W166" s="788">
        <f t="shared" si="30"/>
        <v>0</v>
      </c>
      <c r="X166" s="788">
        <f t="shared" si="31"/>
        <v>0</v>
      </c>
      <c r="Y166" s="789" t="str">
        <f t="shared" si="32"/>
        <v/>
      </c>
      <c r="Z166" s="714"/>
      <c r="AA166"/>
    </row>
    <row r="167" spans="2:27" ht="25.15" customHeight="1">
      <c r="B167" s="41">
        <f t="shared" si="22"/>
        <v>164</v>
      </c>
      <c r="C167" s="41"/>
      <c r="D167" s="702"/>
      <c r="E167" s="712"/>
      <c r="F167" s="742"/>
      <c r="G167" s="688"/>
      <c r="H167" s="35"/>
      <c r="I167" s="35"/>
      <c r="J167" s="779">
        <f t="shared" si="23"/>
        <v>0</v>
      </c>
      <c r="K167" s="838" t="str">
        <f t="shared" si="24"/>
        <v/>
      </c>
      <c r="L167" s="839" t="str">
        <f t="shared" si="25"/>
        <v/>
      </c>
      <c r="M167" s="839" t="str">
        <f>IF(COUNTIF($L$4:L167,L167)=1,L167,"")</f>
        <v/>
      </c>
      <c r="N167" s="776">
        <f>IFERROR(IF(Q167="",IF(F167="코스피",INDEX(코스피시세!$C$2:$C$4999,MATCH(E167,코스피시세!$B$2:$B$4999,0)),INDEX(코스닥시세!$C$2:$C$5000,MATCH(E167,코스닥시세!$B$2:$B$5000,0))),0),0)</f>
        <v>0</v>
      </c>
      <c r="O167" s="777">
        <f t="shared" si="26"/>
        <v>0</v>
      </c>
      <c r="P167" s="775">
        <f t="shared" si="27"/>
        <v>0</v>
      </c>
      <c r="Q167" s="713"/>
      <c r="R167" s="783" t="str">
        <f t="shared" si="28"/>
        <v/>
      </c>
      <c r="S167" s="35"/>
      <c r="T167" s="35"/>
      <c r="U167" s="786">
        <f t="shared" si="29"/>
        <v>0</v>
      </c>
      <c r="V167" s="709"/>
      <c r="W167" s="788">
        <f t="shared" si="30"/>
        <v>0</v>
      </c>
      <c r="X167" s="788">
        <f t="shared" si="31"/>
        <v>0</v>
      </c>
      <c r="Y167" s="789" t="str">
        <f t="shared" si="32"/>
        <v/>
      </c>
      <c r="Z167" s="714"/>
      <c r="AA167"/>
    </row>
    <row r="168" spans="2:27" ht="25.15" customHeight="1">
      <c r="B168" s="41">
        <f t="shared" si="22"/>
        <v>165</v>
      </c>
      <c r="C168" s="41"/>
      <c r="D168" s="702"/>
      <c r="E168" s="712"/>
      <c r="F168" s="742"/>
      <c r="G168" s="688"/>
      <c r="H168" s="35"/>
      <c r="I168" s="35"/>
      <c r="J168" s="779">
        <f t="shared" si="23"/>
        <v>0</v>
      </c>
      <c r="K168" s="838" t="str">
        <f t="shared" si="24"/>
        <v/>
      </c>
      <c r="L168" s="839" t="str">
        <f t="shared" si="25"/>
        <v/>
      </c>
      <c r="M168" s="839" t="str">
        <f>IF(COUNTIF($L$4:L168,L168)=1,L168,"")</f>
        <v/>
      </c>
      <c r="N168" s="776">
        <f>IFERROR(IF(Q168="",IF(F168="코스피",INDEX(코스피시세!$C$2:$C$4999,MATCH(E168,코스피시세!$B$2:$B$4999,0)),INDEX(코스닥시세!$C$2:$C$5000,MATCH(E168,코스닥시세!$B$2:$B$5000,0))),0),0)</f>
        <v>0</v>
      </c>
      <c r="O168" s="777">
        <f t="shared" si="26"/>
        <v>0</v>
      </c>
      <c r="P168" s="775">
        <f t="shared" si="27"/>
        <v>0</v>
      </c>
      <c r="Q168" s="713"/>
      <c r="R168" s="783" t="str">
        <f t="shared" si="28"/>
        <v/>
      </c>
      <c r="S168" s="35"/>
      <c r="T168" s="35"/>
      <c r="U168" s="786">
        <f t="shared" si="29"/>
        <v>0</v>
      </c>
      <c r="V168" s="709"/>
      <c r="W168" s="788">
        <f t="shared" si="30"/>
        <v>0</v>
      </c>
      <c r="X168" s="788">
        <f t="shared" si="31"/>
        <v>0</v>
      </c>
      <c r="Y168" s="789" t="str">
        <f t="shared" si="32"/>
        <v/>
      </c>
      <c r="Z168" s="714"/>
      <c r="AA168"/>
    </row>
    <row r="169" spans="2:27" ht="25.15" customHeight="1">
      <c r="B169" s="41">
        <f t="shared" si="22"/>
        <v>166</v>
      </c>
      <c r="C169" s="41"/>
      <c r="D169" s="702"/>
      <c r="E169" s="712"/>
      <c r="F169" s="742"/>
      <c r="G169" s="688"/>
      <c r="H169" s="35"/>
      <c r="I169" s="35"/>
      <c r="J169" s="779">
        <f t="shared" si="23"/>
        <v>0</v>
      </c>
      <c r="K169" s="838" t="str">
        <f t="shared" si="24"/>
        <v/>
      </c>
      <c r="L169" s="839" t="str">
        <f t="shared" si="25"/>
        <v/>
      </c>
      <c r="M169" s="839" t="str">
        <f>IF(COUNTIF($L$4:L169,L169)=1,L169,"")</f>
        <v/>
      </c>
      <c r="N169" s="776">
        <f>IFERROR(IF(Q169="",IF(F169="코스피",INDEX(코스피시세!$C$2:$C$4999,MATCH(E169,코스피시세!$B$2:$B$4999,0)),INDEX(코스닥시세!$C$2:$C$5000,MATCH(E169,코스닥시세!$B$2:$B$5000,0))),0),0)</f>
        <v>0</v>
      </c>
      <c r="O169" s="777">
        <f t="shared" si="26"/>
        <v>0</v>
      </c>
      <c r="P169" s="775">
        <f t="shared" si="27"/>
        <v>0</v>
      </c>
      <c r="Q169" s="713"/>
      <c r="R169" s="783" t="str">
        <f t="shared" si="28"/>
        <v/>
      </c>
      <c r="S169" s="35"/>
      <c r="T169" s="35"/>
      <c r="U169" s="786">
        <f t="shared" si="29"/>
        <v>0</v>
      </c>
      <c r="V169" s="709"/>
      <c r="W169" s="788">
        <f t="shared" si="30"/>
        <v>0</v>
      </c>
      <c r="X169" s="788">
        <f t="shared" si="31"/>
        <v>0</v>
      </c>
      <c r="Y169" s="789" t="str">
        <f t="shared" si="32"/>
        <v/>
      </c>
      <c r="Z169" s="714"/>
      <c r="AA169"/>
    </row>
    <row r="170" spans="2:27" ht="25.15" customHeight="1">
      <c r="B170" s="41">
        <f t="shared" si="22"/>
        <v>167</v>
      </c>
      <c r="C170" s="41"/>
      <c r="D170" s="702"/>
      <c r="E170" s="712"/>
      <c r="F170" s="742"/>
      <c r="G170" s="688"/>
      <c r="H170" s="35"/>
      <c r="I170" s="35"/>
      <c r="J170" s="779">
        <f t="shared" si="23"/>
        <v>0</v>
      </c>
      <c r="K170" s="838" t="str">
        <f t="shared" si="24"/>
        <v/>
      </c>
      <c r="L170" s="839" t="str">
        <f t="shared" si="25"/>
        <v/>
      </c>
      <c r="M170" s="839" t="str">
        <f>IF(COUNTIF($L$4:L170,L170)=1,L170,"")</f>
        <v/>
      </c>
      <c r="N170" s="776">
        <f>IFERROR(IF(Q170="",IF(F170="코스피",INDEX(코스피시세!$C$2:$C$4999,MATCH(E170,코스피시세!$B$2:$B$4999,0)),INDEX(코스닥시세!$C$2:$C$5000,MATCH(E170,코스닥시세!$B$2:$B$5000,0))),0),0)</f>
        <v>0</v>
      </c>
      <c r="O170" s="777">
        <f t="shared" si="26"/>
        <v>0</v>
      </c>
      <c r="P170" s="775">
        <f t="shared" si="27"/>
        <v>0</v>
      </c>
      <c r="Q170" s="713"/>
      <c r="R170" s="783" t="str">
        <f t="shared" si="28"/>
        <v/>
      </c>
      <c r="S170" s="35"/>
      <c r="T170" s="35"/>
      <c r="U170" s="786">
        <f t="shared" si="29"/>
        <v>0</v>
      </c>
      <c r="V170" s="709"/>
      <c r="W170" s="788">
        <f t="shared" si="30"/>
        <v>0</v>
      </c>
      <c r="X170" s="788">
        <f t="shared" si="31"/>
        <v>0</v>
      </c>
      <c r="Y170" s="789" t="str">
        <f t="shared" si="32"/>
        <v/>
      </c>
      <c r="Z170" s="714"/>
      <c r="AA170"/>
    </row>
    <row r="171" spans="2:27" ht="25.15" customHeight="1">
      <c r="B171" s="41">
        <f t="shared" si="22"/>
        <v>168</v>
      </c>
      <c r="C171" s="41"/>
      <c r="D171" s="702"/>
      <c r="E171" s="712"/>
      <c r="F171" s="742"/>
      <c r="G171" s="688"/>
      <c r="H171" s="35"/>
      <c r="I171" s="35"/>
      <c r="J171" s="779">
        <f t="shared" si="23"/>
        <v>0</v>
      </c>
      <c r="K171" s="838" t="str">
        <f t="shared" si="24"/>
        <v/>
      </c>
      <c r="L171" s="839" t="str">
        <f t="shared" si="25"/>
        <v/>
      </c>
      <c r="M171" s="839" t="str">
        <f>IF(COUNTIF($L$4:L171,L171)=1,L171,"")</f>
        <v/>
      </c>
      <c r="N171" s="776">
        <f>IFERROR(IF(Q171="",IF(F171="코스피",INDEX(코스피시세!$C$2:$C$4999,MATCH(E171,코스피시세!$B$2:$B$4999,0)),INDEX(코스닥시세!$C$2:$C$5000,MATCH(E171,코스닥시세!$B$2:$B$5000,0))),0),0)</f>
        <v>0</v>
      </c>
      <c r="O171" s="777">
        <f t="shared" si="26"/>
        <v>0</v>
      </c>
      <c r="P171" s="775">
        <f t="shared" si="27"/>
        <v>0</v>
      </c>
      <c r="Q171" s="713"/>
      <c r="R171" s="783" t="str">
        <f t="shared" si="28"/>
        <v/>
      </c>
      <c r="S171" s="35"/>
      <c r="T171" s="35"/>
      <c r="U171" s="786">
        <f t="shared" si="29"/>
        <v>0</v>
      </c>
      <c r="V171" s="709"/>
      <c r="W171" s="788">
        <f t="shared" si="30"/>
        <v>0</v>
      </c>
      <c r="X171" s="788">
        <f t="shared" si="31"/>
        <v>0</v>
      </c>
      <c r="Y171" s="789" t="str">
        <f t="shared" si="32"/>
        <v/>
      </c>
      <c r="Z171" s="714"/>
      <c r="AA171"/>
    </row>
    <row r="172" spans="2:27" ht="25.15" customHeight="1">
      <c r="B172" s="41">
        <f t="shared" si="22"/>
        <v>169</v>
      </c>
      <c r="C172" s="41"/>
      <c r="D172" s="702"/>
      <c r="E172" s="712"/>
      <c r="F172" s="742"/>
      <c r="G172" s="688"/>
      <c r="H172" s="35"/>
      <c r="I172" s="35"/>
      <c r="J172" s="779">
        <f t="shared" si="23"/>
        <v>0</v>
      </c>
      <c r="K172" s="838" t="str">
        <f t="shared" si="24"/>
        <v/>
      </c>
      <c r="L172" s="839" t="str">
        <f t="shared" si="25"/>
        <v/>
      </c>
      <c r="M172" s="839" t="str">
        <f>IF(COUNTIF($L$4:L172,L172)=1,L172,"")</f>
        <v/>
      </c>
      <c r="N172" s="776">
        <f>IFERROR(IF(Q172="",IF(F172="코스피",INDEX(코스피시세!$C$2:$C$4999,MATCH(E172,코스피시세!$B$2:$B$4999,0)),INDEX(코스닥시세!$C$2:$C$5000,MATCH(E172,코스닥시세!$B$2:$B$5000,0))),0),0)</f>
        <v>0</v>
      </c>
      <c r="O172" s="777">
        <f t="shared" si="26"/>
        <v>0</v>
      </c>
      <c r="P172" s="775">
        <f t="shared" si="27"/>
        <v>0</v>
      </c>
      <c r="Q172" s="713"/>
      <c r="R172" s="783" t="str">
        <f t="shared" si="28"/>
        <v/>
      </c>
      <c r="S172" s="35"/>
      <c r="T172" s="35"/>
      <c r="U172" s="786">
        <f t="shared" si="29"/>
        <v>0</v>
      </c>
      <c r="V172" s="709"/>
      <c r="W172" s="788">
        <f t="shared" si="30"/>
        <v>0</v>
      </c>
      <c r="X172" s="788">
        <f t="shared" si="31"/>
        <v>0</v>
      </c>
      <c r="Y172" s="789" t="str">
        <f t="shared" si="32"/>
        <v/>
      </c>
      <c r="Z172" s="714"/>
      <c r="AA172"/>
    </row>
    <row r="173" spans="2:27" ht="25.15" customHeight="1">
      <c r="B173" s="41">
        <f t="shared" si="22"/>
        <v>170</v>
      </c>
      <c r="C173" s="41"/>
      <c r="D173" s="702"/>
      <c r="E173" s="712"/>
      <c r="F173" s="742"/>
      <c r="G173" s="688"/>
      <c r="H173" s="35"/>
      <c r="I173" s="35"/>
      <c r="J173" s="779">
        <f t="shared" si="23"/>
        <v>0</v>
      </c>
      <c r="K173" s="838" t="str">
        <f t="shared" si="24"/>
        <v/>
      </c>
      <c r="L173" s="839" t="str">
        <f t="shared" si="25"/>
        <v/>
      </c>
      <c r="M173" s="839" t="str">
        <f>IF(COUNTIF($L$4:L173,L173)=1,L173,"")</f>
        <v/>
      </c>
      <c r="N173" s="776">
        <f>IFERROR(IF(Q173="",IF(F173="코스피",INDEX(코스피시세!$C$2:$C$4999,MATCH(E173,코스피시세!$B$2:$B$4999,0)),INDEX(코스닥시세!$C$2:$C$5000,MATCH(E173,코스닥시세!$B$2:$B$5000,0))),0),0)</f>
        <v>0</v>
      </c>
      <c r="O173" s="777">
        <f t="shared" si="26"/>
        <v>0</v>
      </c>
      <c r="P173" s="775">
        <f t="shared" si="27"/>
        <v>0</v>
      </c>
      <c r="Q173" s="713"/>
      <c r="R173" s="783" t="str">
        <f t="shared" si="28"/>
        <v/>
      </c>
      <c r="S173" s="35"/>
      <c r="T173" s="35"/>
      <c r="U173" s="786">
        <f t="shared" si="29"/>
        <v>0</v>
      </c>
      <c r="V173" s="709"/>
      <c r="W173" s="788">
        <f t="shared" si="30"/>
        <v>0</v>
      </c>
      <c r="X173" s="788">
        <f t="shared" si="31"/>
        <v>0</v>
      </c>
      <c r="Y173" s="789" t="str">
        <f t="shared" si="32"/>
        <v/>
      </c>
      <c r="Z173" s="714"/>
      <c r="AA173"/>
    </row>
    <row r="174" spans="2:27" ht="25.15" customHeight="1">
      <c r="B174" s="41">
        <f t="shared" si="22"/>
        <v>171</v>
      </c>
      <c r="C174" s="41"/>
      <c r="D174" s="702"/>
      <c r="E174" s="712"/>
      <c r="F174" s="742"/>
      <c r="G174" s="688"/>
      <c r="H174" s="35"/>
      <c r="I174" s="35"/>
      <c r="J174" s="779">
        <f t="shared" si="23"/>
        <v>0</v>
      </c>
      <c r="K174" s="838" t="str">
        <f t="shared" si="24"/>
        <v/>
      </c>
      <c r="L174" s="839" t="str">
        <f t="shared" si="25"/>
        <v/>
      </c>
      <c r="M174" s="839" t="str">
        <f>IF(COUNTIF($L$4:L174,L174)=1,L174,"")</f>
        <v/>
      </c>
      <c r="N174" s="776">
        <f>IFERROR(IF(Q174="",IF(F174="코스피",INDEX(코스피시세!$C$2:$C$4999,MATCH(E174,코스피시세!$B$2:$B$4999,0)),INDEX(코스닥시세!$C$2:$C$5000,MATCH(E174,코스닥시세!$B$2:$B$5000,0))),0),0)</f>
        <v>0</v>
      </c>
      <c r="O174" s="777">
        <f t="shared" si="26"/>
        <v>0</v>
      </c>
      <c r="P174" s="775">
        <f t="shared" si="27"/>
        <v>0</v>
      </c>
      <c r="Q174" s="713"/>
      <c r="R174" s="783" t="str">
        <f t="shared" si="28"/>
        <v/>
      </c>
      <c r="S174" s="35"/>
      <c r="T174" s="35"/>
      <c r="U174" s="786">
        <f t="shared" si="29"/>
        <v>0</v>
      </c>
      <c r="V174" s="709"/>
      <c r="W174" s="788">
        <f t="shared" si="30"/>
        <v>0</v>
      </c>
      <c r="X174" s="788">
        <f t="shared" si="31"/>
        <v>0</v>
      </c>
      <c r="Y174" s="789" t="str">
        <f t="shared" si="32"/>
        <v/>
      </c>
      <c r="Z174" s="714"/>
      <c r="AA174"/>
    </row>
    <row r="175" spans="2:27" ht="25.15" customHeight="1">
      <c r="B175" s="41">
        <f t="shared" si="22"/>
        <v>172</v>
      </c>
      <c r="C175" s="41"/>
      <c r="D175" s="702"/>
      <c r="E175" s="712"/>
      <c r="F175" s="742"/>
      <c r="G175" s="688"/>
      <c r="H175" s="35"/>
      <c r="I175" s="35"/>
      <c r="J175" s="779">
        <f t="shared" si="23"/>
        <v>0</v>
      </c>
      <c r="K175" s="838" t="str">
        <f t="shared" si="24"/>
        <v/>
      </c>
      <c r="L175" s="839" t="str">
        <f t="shared" si="25"/>
        <v/>
      </c>
      <c r="M175" s="839" t="str">
        <f>IF(COUNTIF($L$4:L175,L175)=1,L175,"")</f>
        <v/>
      </c>
      <c r="N175" s="776">
        <f>IFERROR(IF(Q175="",IF(F175="코스피",INDEX(코스피시세!$C$2:$C$4999,MATCH(E175,코스피시세!$B$2:$B$4999,0)),INDEX(코스닥시세!$C$2:$C$5000,MATCH(E175,코스닥시세!$B$2:$B$5000,0))),0),0)</f>
        <v>0</v>
      </c>
      <c r="O175" s="777">
        <f t="shared" si="26"/>
        <v>0</v>
      </c>
      <c r="P175" s="775">
        <f t="shared" si="27"/>
        <v>0</v>
      </c>
      <c r="Q175" s="713"/>
      <c r="R175" s="783" t="str">
        <f t="shared" si="28"/>
        <v/>
      </c>
      <c r="S175" s="35"/>
      <c r="T175" s="35"/>
      <c r="U175" s="786">
        <f t="shared" si="29"/>
        <v>0</v>
      </c>
      <c r="V175" s="709"/>
      <c r="W175" s="788">
        <f t="shared" si="30"/>
        <v>0</v>
      </c>
      <c r="X175" s="788">
        <f t="shared" si="31"/>
        <v>0</v>
      </c>
      <c r="Y175" s="789" t="str">
        <f t="shared" si="32"/>
        <v/>
      </c>
      <c r="Z175" s="714"/>
      <c r="AA175"/>
    </row>
    <row r="176" spans="2:27" ht="25.15" customHeight="1">
      <c r="B176" s="41">
        <f t="shared" si="22"/>
        <v>173</v>
      </c>
      <c r="C176" s="41"/>
      <c r="D176" s="702"/>
      <c r="E176" s="712"/>
      <c r="F176" s="742"/>
      <c r="G176" s="688"/>
      <c r="H176" s="35"/>
      <c r="I176" s="35"/>
      <c r="J176" s="779">
        <f t="shared" si="23"/>
        <v>0</v>
      </c>
      <c r="K176" s="838" t="str">
        <f t="shared" si="24"/>
        <v/>
      </c>
      <c r="L176" s="839" t="str">
        <f t="shared" si="25"/>
        <v/>
      </c>
      <c r="M176" s="839" t="str">
        <f>IF(COUNTIF($L$4:L176,L176)=1,L176,"")</f>
        <v/>
      </c>
      <c r="N176" s="776">
        <f>IFERROR(IF(Q176="",IF(F176="코스피",INDEX(코스피시세!$C$2:$C$4999,MATCH(E176,코스피시세!$B$2:$B$4999,0)),INDEX(코스닥시세!$C$2:$C$5000,MATCH(E176,코스닥시세!$B$2:$B$5000,0))),0),0)</f>
        <v>0</v>
      </c>
      <c r="O176" s="777">
        <f t="shared" si="26"/>
        <v>0</v>
      </c>
      <c r="P176" s="775">
        <f t="shared" si="27"/>
        <v>0</v>
      </c>
      <c r="Q176" s="713"/>
      <c r="R176" s="783" t="str">
        <f t="shared" si="28"/>
        <v/>
      </c>
      <c r="S176" s="35"/>
      <c r="T176" s="35"/>
      <c r="U176" s="786">
        <f t="shared" si="29"/>
        <v>0</v>
      </c>
      <c r="V176" s="709"/>
      <c r="W176" s="788">
        <f t="shared" si="30"/>
        <v>0</v>
      </c>
      <c r="X176" s="788">
        <f t="shared" si="31"/>
        <v>0</v>
      </c>
      <c r="Y176" s="789" t="str">
        <f t="shared" si="32"/>
        <v/>
      </c>
      <c r="Z176" s="714"/>
      <c r="AA176"/>
    </row>
    <row r="177" spans="2:27" ht="25.15" customHeight="1">
      <c r="B177" s="41">
        <f t="shared" si="22"/>
        <v>174</v>
      </c>
      <c r="C177" s="41"/>
      <c r="D177" s="702"/>
      <c r="E177" s="712"/>
      <c r="F177" s="742"/>
      <c r="G177" s="688"/>
      <c r="H177" s="35"/>
      <c r="I177" s="35"/>
      <c r="J177" s="779">
        <f t="shared" si="23"/>
        <v>0</v>
      </c>
      <c r="K177" s="838" t="str">
        <f t="shared" si="24"/>
        <v/>
      </c>
      <c r="L177" s="839" t="str">
        <f t="shared" si="25"/>
        <v/>
      </c>
      <c r="M177" s="839" t="str">
        <f>IF(COUNTIF($L$4:L177,L177)=1,L177,"")</f>
        <v/>
      </c>
      <c r="N177" s="776">
        <f>IFERROR(IF(Q177="",IF(F177="코스피",INDEX(코스피시세!$C$2:$C$4999,MATCH(E177,코스피시세!$B$2:$B$4999,0)),INDEX(코스닥시세!$C$2:$C$5000,MATCH(E177,코스닥시세!$B$2:$B$5000,0))),0),0)</f>
        <v>0</v>
      </c>
      <c r="O177" s="777">
        <f t="shared" si="26"/>
        <v>0</v>
      </c>
      <c r="P177" s="775">
        <f t="shared" si="27"/>
        <v>0</v>
      </c>
      <c r="Q177" s="713"/>
      <c r="R177" s="783" t="str">
        <f t="shared" si="28"/>
        <v/>
      </c>
      <c r="S177" s="35"/>
      <c r="T177" s="35"/>
      <c r="U177" s="786">
        <f t="shared" si="29"/>
        <v>0</v>
      </c>
      <c r="V177" s="709"/>
      <c r="W177" s="788">
        <f t="shared" si="30"/>
        <v>0</v>
      </c>
      <c r="X177" s="788">
        <f t="shared" si="31"/>
        <v>0</v>
      </c>
      <c r="Y177" s="789" t="str">
        <f t="shared" si="32"/>
        <v/>
      </c>
      <c r="Z177" s="714"/>
      <c r="AA177"/>
    </row>
    <row r="178" spans="2:27" ht="25.15" customHeight="1">
      <c r="B178" s="41">
        <f t="shared" si="22"/>
        <v>175</v>
      </c>
      <c r="C178" s="41"/>
      <c r="D178" s="702"/>
      <c r="E178" s="712"/>
      <c r="F178" s="742"/>
      <c r="G178" s="688"/>
      <c r="H178" s="35"/>
      <c r="I178" s="35"/>
      <c r="J178" s="779">
        <f t="shared" si="23"/>
        <v>0</v>
      </c>
      <c r="K178" s="838" t="str">
        <f t="shared" si="24"/>
        <v/>
      </c>
      <c r="L178" s="839" t="str">
        <f t="shared" si="25"/>
        <v/>
      </c>
      <c r="M178" s="839" t="str">
        <f>IF(COUNTIF($L$4:L178,L178)=1,L178,"")</f>
        <v/>
      </c>
      <c r="N178" s="776">
        <f>IFERROR(IF(Q178="",IF(F178="코스피",INDEX(코스피시세!$C$2:$C$4999,MATCH(E178,코스피시세!$B$2:$B$4999,0)),INDEX(코스닥시세!$C$2:$C$5000,MATCH(E178,코스닥시세!$B$2:$B$5000,0))),0),0)</f>
        <v>0</v>
      </c>
      <c r="O178" s="777">
        <f t="shared" si="26"/>
        <v>0</v>
      </c>
      <c r="P178" s="775">
        <f t="shared" si="27"/>
        <v>0</v>
      </c>
      <c r="Q178" s="713"/>
      <c r="R178" s="783" t="str">
        <f t="shared" si="28"/>
        <v/>
      </c>
      <c r="S178" s="35"/>
      <c r="T178" s="35"/>
      <c r="U178" s="786">
        <f t="shared" si="29"/>
        <v>0</v>
      </c>
      <c r="V178" s="709"/>
      <c r="W178" s="788">
        <f t="shared" si="30"/>
        <v>0</v>
      </c>
      <c r="X178" s="788">
        <f t="shared" si="31"/>
        <v>0</v>
      </c>
      <c r="Y178" s="789" t="str">
        <f t="shared" si="32"/>
        <v/>
      </c>
      <c r="Z178" s="714"/>
      <c r="AA178"/>
    </row>
    <row r="179" spans="2:27" ht="25.15" customHeight="1">
      <c r="B179" s="41">
        <f t="shared" si="22"/>
        <v>176</v>
      </c>
      <c r="C179" s="41"/>
      <c r="D179" s="702"/>
      <c r="E179" s="712"/>
      <c r="F179" s="742"/>
      <c r="G179" s="688"/>
      <c r="H179" s="35"/>
      <c r="I179" s="35"/>
      <c r="J179" s="779">
        <f t="shared" si="23"/>
        <v>0</v>
      </c>
      <c r="K179" s="838" t="str">
        <f t="shared" si="24"/>
        <v/>
      </c>
      <c r="L179" s="839" t="str">
        <f t="shared" si="25"/>
        <v/>
      </c>
      <c r="M179" s="839" t="str">
        <f>IF(COUNTIF($L$4:L179,L179)=1,L179,"")</f>
        <v/>
      </c>
      <c r="N179" s="776">
        <f>IFERROR(IF(Q179="",IF(F179="코스피",INDEX(코스피시세!$C$2:$C$4999,MATCH(E179,코스피시세!$B$2:$B$4999,0)),INDEX(코스닥시세!$C$2:$C$5000,MATCH(E179,코스닥시세!$B$2:$B$5000,0))),0),0)</f>
        <v>0</v>
      </c>
      <c r="O179" s="777">
        <f t="shared" si="26"/>
        <v>0</v>
      </c>
      <c r="P179" s="775">
        <f t="shared" si="27"/>
        <v>0</v>
      </c>
      <c r="Q179" s="713"/>
      <c r="R179" s="783" t="str">
        <f t="shared" si="28"/>
        <v/>
      </c>
      <c r="S179" s="35"/>
      <c r="T179" s="35"/>
      <c r="U179" s="786">
        <f t="shared" si="29"/>
        <v>0</v>
      </c>
      <c r="V179" s="709"/>
      <c r="W179" s="788">
        <f t="shared" si="30"/>
        <v>0</v>
      </c>
      <c r="X179" s="788">
        <f t="shared" si="31"/>
        <v>0</v>
      </c>
      <c r="Y179" s="789" t="str">
        <f t="shared" si="32"/>
        <v/>
      </c>
      <c r="Z179" s="714"/>
      <c r="AA179"/>
    </row>
    <row r="180" spans="2:27" ht="25.15" customHeight="1">
      <c r="B180" s="41">
        <f t="shared" si="22"/>
        <v>177</v>
      </c>
      <c r="C180" s="41"/>
      <c r="D180" s="702"/>
      <c r="E180" s="712"/>
      <c r="F180" s="742"/>
      <c r="G180" s="688"/>
      <c r="H180" s="35"/>
      <c r="I180" s="35"/>
      <c r="J180" s="779">
        <f t="shared" si="23"/>
        <v>0</v>
      </c>
      <c r="K180" s="838" t="str">
        <f t="shared" si="24"/>
        <v/>
      </c>
      <c r="L180" s="839" t="str">
        <f t="shared" si="25"/>
        <v/>
      </c>
      <c r="M180" s="839" t="str">
        <f>IF(COUNTIF($L$4:L180,L180)=1,L180,"")</f>
        <v/>
      </c>
      <c r="N180" s="776">
        <f>IFERROR(IF(Q180="",IF(F180="코스피",INDEX(코스피시세!$C$2:$C$4999,MATCH(E180,코스피시세!$B$2:$B$4999,0)),INDEX(코스닥시세!$C$2:$C$5000,MATCH(E180,코스닥시세!$B$2:$B$5000,0))),0),0)</f>
        <v>0</v>
      </c>
      <c r="O180" s="777">
        <f t="shared" si="26"/>
        <v>0</v>
      </c>
      <c r="P180" s="775">
        <f t="shared" si="27"/>
        <v>0</v>
      </c>
      <c r="Q180" s="713"/>
      <c r="R180" s="783" t="str">
        <f t="shared" si="28"/>
        <v/>
      </c>
      <c r="S180" s="35"/>
      <c r="T180" s="35"/>
      <c r="U180" s="786">
        <f t="shared" si="29"/>
        <v>0</v>
      </c>
      <c r="V180" s="709"/>
      <c r="W180" s="788">
        <f t="shared" si="30"/>
        <v>0</v>
      </c>
      <c r="X180" s="788">
        <f t="shared" si="31"/>
        <v>0</v>
      </c>
      <c r="Y180" s="789" t="str">
        <f t="shared" si="32"/>
        <v/>
      </c>
      <c r="Z180" s="714"/>
      <c r="AA180"/>
    </row>
    <row r="181" spans="2:27" ht="25.15" customHeight="1">
      <c r="B181" s="41">
        <f t="shared" si="22"/>
        <v>178</v>
      </c>
      <c r="C181" s="41"/>
      <c r="D181" s="702"/>
      <c r="E181" s="712"/>
      <c r="F181" s="742"/>
      <c r="G181" s="688"/>
      <c r="H181" s="35"/>
      <c r="I181" s="35"/>
      <c r="J181" s="779">
        <f t="shared" si="23"/>
        <v>0</v>
      </c>
      <c r="K181" s="838" t="str">
        <f t="shared" si="24"/>
        <v/>
      </c>
      <c r="L181" s="839" t="str">
        <f t="shared" si="25"/>
        <v/>
      </c>
      <c r="M181" s="839" t="str">
        <f>IF(COUNTIF($L$4:L181,L181)=1,L181,"")</f>
        <v/>
      </c>
      <c r="N181" s="776">
        <f>IFERROR(IF(Q181="",IF(F181="코스피",INDEX(코스피시세!$C$2:$C$4999,MATCH(E181,코스피시세!$B$2:$B$4999,0)),INDEX(코스닥시세!$C$2:$C$5000,MATCH(E181,코스닥시세!$B$2:$B$5000,0))),0),0)</f>
        <v>0</v>
      </c>
      <c r="O181" s="777">
        <f t="shared" si="26"/>
        <v>0</v>
      </c>
      <c r="P181" s="775">
        <f t="shared" si="27"/>
        <v>0</v>
      </c>
      <c r="Q181" s="713"/>
      <c r="R181" s="783" t="str">
        <f t="shared" si="28"/>
        <v/>
      </c>
      <c r="S181" s="35"/>
      <c r="T181" s="35"/>
      <c r="U181" s="786">
        <f t="shared" si="29"/>
        <v>0</v>
      </c>
      <c r="V181" s="709"/>
      <c r="W181" s="788">
        <f t="shared" si="30"/>
        <v>0</v>
      </c>
      <c r="X181" s="788">
        <f t="shared" si="31"/>
        <v>0</v>
      </c>
      <c r="Y181" s="789" t="str">
        <f t="shared" si="32"/>
        <v/>
      </c>
      <c r="Z181" s="714"/>
      <c r="AA181"/>
    </row>
    <row r="182" spans="2:27" ht="25.15" customHeight="1">
      <c r="B182" s="41">
        <f t="shared" si="22"/>
        <v>179</v>
      </c>
      <c r="C182" s="41"/>
      <c r="D182" s="702"/>
      <c r="E182" s="712"/>
      <c r="F182" s="742"/>
      <c r="G182" s="688"/>
      <c r="H182" s="35"/>
      <c r="I182" s="35"/>
      <c r="J182" s="779">
        <f t="shared" si="23"/>
        <v>0</v>
      </c>
      <c r="K182" s="838" t="str">
        <f t="shared" si="24"/>
        <v/>
      </c>
      <c r="L182" s="839" t="str">
        <f t="shared" si="25"/>
        <v/>
      </c>
      <c r="M182" s="839" t="str">
        <f>IF(COUNTIF($L$4:L182,L182)=1,L182,"")</f>
        <v/>
      </c>
      <c r="N182" s="776">
        <f>IFERROR(IF(Q182="",IF(F182="코스피",INDEX(코스피시세!$C$2:$C$4999,MATCH(E182,코스피시세!$B$2:$B$4999,0)),INDEX(코스닥시세!$C$2:$C$5000,MATCH(E182,코스닥시세!$B$2:$B$5000,0))),0),0)</f>
        <v>0</v>
      </c>
      <c r="O182" s="777">
        <f t="shared" si="26"/>
        <v>0</v>
      </c>
      <c r="P182" s="775">
        <f t="shared" si="27"/>
        <v>0</v>
      </c>
      <c r="Q182" s="713"/>
      <c r="R182" s="783" t="str">
        <f t="shared" si="28"/>
        <v/>
      </c>
      <c r="S182" s="35"/>
      <c r="T182" s="35"/>
      <c r="U182" s="786">
        <f t="shared" si="29"/>
        <v>0</v>
      </c>
      <c r="V182" s="709"/>
      <c r="W182" s="788">
        <f t="shared" si="30"/>
        <v>0</v>
      </c>
      <c r="X182" s="788">
        <f t="shared" si="31"/>
        <v>0</v>
      </c>
      <c r="Y182" s="789" t="str">
        <f t="shared" si="32"/>
        <v/>
      </c>
      <c r="Z182" s="714"/>
      <c r="AA182"/>
    </row>
    <row r="183" spans="2:27" ht="25.15" customHeight="1">
      <c r="B183" s="41">
        <f t="shared" si="22"/>
        <v>180</v>
      </c>
      <c r="C183" s="41"/>
      <c r="D183" s="702"/>
      <c r="E183" s="712"/>
      <c r="F183" s="742"/>
      <c r="G183" s="688"/>
      <c r="H183" s="35"/>
      <c r="I183" s="35"/>
      <c r="J183" s="779">
        <f t="shared" si="23"/>
        <v>0</v>
      </c>
      <c r="K183" s="838" t="str">
        <f t="shared" si="24"/>
        <v/>
      </c>
      <c r="L183" s="839" t="str">
        <f t="shared" si="25"/>
        <v/>
      </c>
      <c r="M183" s="839" t="str">
        <f>IF(COUNTIF($L$4:L183,L183)=1,L183,"")</f>
        <v/>
      </c>
      <c r="N183" s="776">
        <f>IFERROR(IF(Q183="",IF(F183="코스피",INDEX(코스피시세!$C$2:$C$4999,MATCH(E183,코스피시세!$B$2:$B$4999,0)),INDEX(코스닥시세!$C$2:$C$5000,MATCH(E183,코스닥시세!$B$2:$B$5000,0))),0),0)</f>
        <v>0</v>
      </c>
      <c r="O183" s="777">
        <f t="shared" si="26"/>
        <v>0</v>
      </c>
      <c r="P183" s="775">
        <f t="shared" si="27"/>
        <v>0</v>
      </c>
      <c r="Q183" s="713"/>
      <c r="R183" s="783" t="str">
        <f t="shared" si="28"/>
        <v/>
      </c>
      <c r="S183" s="35"/>
      <c r="T183" s="35"/>
      <c r="U183" s="786">
        <f t="shared" si="29"/>
        <v>0</v>
      </c>
      <c r="V183" s="709"/>
      <c r="W183" s="788">
        <f t="shared" si="30"/>
        <v>0</v>
      </c>
      <c r="X183" s="788">
        <f t="shared" si="31"/>
        <v>0</v>
      </c>
      <c r="Y183" s="789" t="str">
        <f t="shared" si="32"/>
        <v/>
      </c>
      <c r="Z183" s="714"/>
      <c r="AA183"/>
    </row>
    <row r="184" spans="2:27" ht="25.15" customHeight="1">
      <c r="B184" s="41">
        <f t="shared" si="22"/>
        <v>181</v>
      </c>
      <c r="C184" s="41"/>
      <c r="D184" s="702"/>
      <c r="E184" s="712"/>
      <c r="F184" s="742"/>
      <c r="G184" s="688"/>
      <c r="H184" s="35"/>
      <c r="I184" s="35"/>
      <c r="J184" s="779">
        <f t="shared" si="23"/>
        <v>0</v>
      </c>
      <c r="K184" s="838" t="str">
        <f t="shared" si="24"/>
        <v/>
      </c>
      <c r="L184" s="839" t="str">
        <f t="shared" si="25"/>
        <v/>
      </c>
      <c r="M184" s="839" t="str">
        <f>IF(COUNTIF($L$4:L184,L184)=1,L184,"")</f>
        <v/>
      </c>
      <c r="N184" s="776">
        <f>IFERROR(IF(Q184="",IF(F184="코스피",INDEX(코스피시세!$C$2:$C$4999,MATCH(E184,코스피시세!$B$2:$B$4999,0)),INDEX(코스닥시세!$C$2:$C$5000,MATCH(E184,코스닥시세!$B$2:$B$5000,0))),0),0)</f>
        <v>0</v>
      </c>
      <c r="O184" s="777">
        <f t="shared" si="26"/>
        <v>0</v>
      </c>
      <c r="P184" s="775">
        <f t="shared" si="27"/>
        <v>0</v>
      </c>
      <c r="Q184" s="713"/>
      <c r="R184" s="783" t="str">
        <f t="shared" si="28"/>
        <v/>
      </c>
      <c r="S184" s="35"/>
      <c r="T184" s="35"/>
      <c r="U184" s="786">
        <f t="shared" si="29"/>
        <v>0</v>
      </c>
      <c r="V184" s="709"/>
      <c r="W184" s="788">
        <f t="shared" si="30"/>
        <v>0</v>
      </c>
      <c r="X184" s="788">
        <f t="shared" si="31"/>
        <v>0</v>
      </c>
      <c r="Y184" s="789" t="str">
        <f t="shared" si="32"/>
        <v/>
      </c>
      <c r="Z184" s="714"/>
      <c r="AA184"/>
    </row>
    <row r="185" spans="2:27" ht="25.15" customHeight="1">
      <c r="B185" s="41">
        <f t="shared" si="22"/>
        <v>182</v>
      </c>
      <c r="C185" s="41"/>
      <c r="D185" s="702"/>
      <c r="E185" s="712"/>
      <c r="F185" s="742"/>
      <c r="G185" s="688"/>
      <c r="H185" s="35"/>
      <c r="I185" s="35"/>
      <c r="J185" s="779">
        <f t="shared" si="23"/>
        <v>0</v>
      </c>
      <c r="K185" s="838" t="str">
        <f t="shared" si="24"/>
        <v/>
      </c>
      <c r="L185" s="839" t="str">
        <f t="shared" si="25"/>
        <v/>
      </c>
      <c r="M185" s="839" t="str">
        <f>IF(COUNTIF($L$4:L185,L185)=1,L185,"")</f>
        <v/>
      </c>
      <c r="N185" s="776">
        <f>IFERROR(IF(Q185="",IF(F185="코스피",INDEX(코스피시세!$C$2:$C$4999,MATCH(E185,코스피시세!$B$2:$B$4999,0)),INDEX(코스닥시세!$C$2:$C$5000,MATCH(E185,코스닥시세!$B$2:$B$5000,0))),0),0)</f>
        <v>0</v>
      </c>
      <c r="O185" s="777">
        <f t="shared" si="26"/>
        <v>0</v>
      </c>
      <c r="P185" s="775">
        <f t="shared" si="27"/>
        <v>0</v>
      </c>
      <c r="Q185" s="713"/>
      <c r="R185" s="783" t="str">
        <f t="shared" si="28"/>
        <v/>
      </c>
      <c r="S185" s="35"/>
      <c r="T185" s="35"/>
      <c r="U185" s="786">
        <f t="shared" si="29"/>
        <v>0</v>
      </c>
      <c r="V185" s="709"/>
      <c r="W185" s="788">
        <f t="shared" si="30"/>
        <v>0</v>
      </c>
      <c r="X185" s="788">
        <f t="shared" si="31"/>
        <v>0</v>
      </c>
      <c r="Y185" s="789" t="str">
        <f t="shared" si="32"/>
        <v/>
      </c>
      <c r="Z185" s="714"/>
      <c r="AA185"/>
    </row>
    <row r="186" spans="2:27" ht="25.15" customHeight="1">
      <c r="B186" s="41">
        <f t="shared" si="22"/>
        <v>183</v>
      </c>
      <c r="C186" s="41"/>
      <c r="D186" s="702"/>
      <c r="E186" s="712"/>
      <c r="F186" s="742"/>
      <c r="G186" s="688"/>
      <c r="H186" s="35"/>
      <c r="I186" s="35"/>
      <c r="J186" s="779">
        <f t="shared" si="23"/>
        <v>0</v>
      </c>
      <c r="K186" s="838" t="str">
        <f t="shared" si="24"/>
        <v/>
      </c>
      <c r="L186" s="839" t="str">
        <f t="shared" si="25"/>
        <v/>
      </c>
      <c r="M186" s="839" t="str">
        <f>IF(COUNTIF($L$4:L186,L186)=1,L186,"")</f>
        <v/>
      </c>
      <c r="N186" s="776">
        <f>IFERROR(IF(Q186="",IF(F186="코스피",INDEX(코스피시세!$C$2:$C$4999,MATCH(E186,코스피시세!$B$2:$B$4999,0)),INDEX(코스닥시세!$C$2:$C$5000,MATCH(E186,코스닥시세!$B$2:$B$5000,0))),0),0)</f>
        <v>0</v>
      </c>
      <c r="O186" s="777">
        <f t="shared" si="26"/>
        <v>0</v>
      </c>
      <c r="P186" s="775">
        <f t="shared" si="27"/>
        <v>0</v>
      </c>
      <c r="Q186" s="713"/>
      <c r="R186" s="783" t="str">
        <f t="shared" si="28"/>
        <v/>
      </c>
      <c r="S186" s="35"/>
      <c r="T186" s="35"/>
      <c r="U186" s="786">
        <f t="shared" si="29"/>
        <v>0</v>
      </c>
      <c r="V186" s="709"/>
      <c r="W186" s="788">
        <f t="shared" si="30"/>
        <v>0</v>
      </c>
      <c r="X186" s="788">
        <f t="shared" si="31"/>
        <v>0</v>
      </c>
      <c r="Y186" s="789" t="str">
        <f t="shared" si="32"/>
        <v/>
      </c>
      <c r="Z186" s="714"/>
      <c r="AA186"/>
    </row>
    <row r="187" spans="2:27" ht="25.15" customHeight="1">
      <c r="B187" s="41">
        <f t="shared" si="22"/>
        <v>184</v>
      </c>
      <c r="C187" s="41"/>
      <c r="D187" s="702"/>
      <c r="E187" s="712"/>
      <c r="F187" s="742"/>
      <c r="G187" s="688"/>
      <c r="H187" s="35"/>
      <c r="I187" s="35"/>
      <c r="J187" s="779">
        <f t="shared" si="23"/>
        <v>0</v>
      </c>
      <c r="K187" s="838" t="str">
        <f t="shared" si="24"/>
        <v/>
      </c>
      <c r="L187" s="839" t="str">
        <f t="shared" si="25"/>
        <v/>
      </c>
      <c r="M187" s="839" t="str">
        <f>IF(COUNTIF($L$4:L187,L187)=1,L187,"")</f>
        <v/>
      </c>
      <c r="N187" s="776">
        <f>IFERROR(IF(Q187="",IF(F187="코스피",INDEX(코스피시세!$C$2:$C$4999,MATCH(E187,코스피시세!$B$2:$B$4999,0)),INDEX(코스닥시세!$C$2:$C$5000,MATCH(E187,코스닥시세!$B$2:$B$5000,0))),0),0)</f>
        <v>0</v>
      </c>
      <c r="O187" s="777">
        <f t="shared" si="26"/>
        <v>0</v>
      </c>
      <c r="P187" s="775">
        <f t="shared" si="27"/>
        <v>0</v>
      </c>
      <c r="Q187" s="713"/>
      <c r="R187" s="783" t="str">
        <f t="shared" si="28"/>
        <v/>
      </c>
      <c r="S187" s="35"/>
      <c r="T187" s="35"/>
      <c r="U187" s="786">
        <f t="shared" si="29"/>
        <v>0</v>
      </c>
      <c r="V187" s="709"/>
      <c r="W187" s="788">
        <f t="shared" si="30"/>
        <v>0</v>
      </c>
      <c r="X187" s="788">
        <f t="shared" si="31"/>
        <v>0</v>
      </c>
      <c r="Y187" s="789" t="str">
        <f t="shared" si="32"/>
        <v/>
      </c>
      <c r="Z187" s="714"/>
      <c r="AA187"/>
    </row>
    <row r="188" spans="2:27" ht="25.15" customHeight="1">
      <c r="B188" s="41">
        <f t="shared" si="22"/>
        <v>185</v>
      </c>
      <c r="C188" s="41"/>
      <c r="D188" s="702"/>
      <c r="E188" s="712"/>
      <c r="F188" s="742"/>
      <c r="G188" s="688"/>
      <c r="H188" s="35"/>
      <c r="I188" s="35"/>
      <c r="J188" s="779">
        <f t="shared" si="23"/>
        <v>0</v>
      </c>
      <c r="K188" s="838" t="str">
        <f t="shared" si="24"/>
        <v/>
      </c>
      <c r="L188" s="839" t="str">
        <f t="shared" si="25"/>
        <v/>
      </c>
      <c r="M188" s="839" t="str">
        <f>IF(COUNTIF($L$4:L188,L188)=1,L188,"")</f>
        <v/>
      </c>
      <c r="N188" s="776">
        <f>IFERROR(IF(Q188="",IF(F188="코스피",INDEX(코스피시세!$C$2:$C$4999,MATCH(E188,코스피시세!$B$2:$B$4999,0)),INDEX(코스닥시세!$C$2:$C$5000,MATCH(E188,코스닥시세!$B$2:$B$5000,0))),0),0)</f>
        <v>0</v>
      </c>
      <c r="O188" s="777">
        <f t="shared" si="26"/>
        <v>0</v>
      </c>
      <c r="P188" s="775">
        <f t="shared" si="27"/>
        <v>0</v>
      </c>
      <c r="Q188" s="713"/>
      <c r="R188" s="783" t="str">
        <f t="shared" si="28"/>
        <v/>
      </c>
      <c r="S188" s="35"/>
      <c r="T188" s="35"/>
      <c r="U188" s="786">
        <f t="shared" si="29"/>
        <v>0</v>
      </c>
      <c r="V188" s="709"/>
      <c r="W188" s="788">
        <f t="shared" si="30"/>
        <v>0</v>
      </c>
      <c r="X188" s="788">
        <f t="shared" si="31"/>
        <v>0</v>
      </c>
      <c r="Y188" s="789" t="str">
        <f t="shared" si="32"/>
        <v/>
      </c>
      <c r="Z188" s="714"/>
      <c r="AA188"/>
    </row>
    <row r="189" spans="2:27" ht="25.15" customHeight="1">
      <c r="B189" s="41">
        <f t="shared" si="22"/>
        <v>186</v>
      </c>
      <c r="C189" s="41"/>
      <c r="D189" s="702"/>
      <c r="E189" s="712"/>
      <c r="F189" s="742"/>
      <c r="G189" s="688"/>
      <c r="H189" s="35"/>
      <c r="I189" s="35"/>
      <c r="J189" s="779">
        <f t="shared" si="23"/>
        <v>0</v>
      </c>
      <c r="K189" s="838" t="str">
        <f t="shared" si="24"/>
        <v/>
      </c>
      <c r="L189" s="839" t="str">
        <f t="shared" si="25"/>
        <v/>
      </c>
      <c r="M189" s="839" t="str">
        <f>IF(COUNTIF($L$4:L189,L189)=1,L189,"")</f>
        <v/>
      </c>
      <c r="N189" s="776">
        <f>IFERROR(IF(Q189="",IF(F189="코스피",INDEX(코스피시세!$C$2:$C$4999,MATCH(E189,코스피시세!$B$2:$B$4999,0)),INDEX(코스닥시세!$C$2:$C$5000,MATCH(E189,코스닥시세!$B$2:$B$5000,0))),0),0)</f>
        <v>0</v>
      </c>
      <c r="O189" s="777">
        <f t="shared" si="26"/>
        <v>0</v>
      </c>
      <c r="P189" s="775">
        <f t="shared" si="27"/>
        <v>0</v>
      </c>
      <c r="Q189" s="713"/>
      <c r="R189" s="783" t="str">
        <f t="shared" si="28"/>
        <v/>
      </c>
      <c r="S189" s="35"/>
      <c r="T189" s="35"/>
      <c r="U189" s="786">
        <f t="shared" si="29"/>
        <v>0</v>
      </c>
      <c r="V189" s="709"/>
      <c r="W189" s="788">
        <f t="shared" si="30"/>
        <v>0</v>
      </c>
      <c r="X189" s="788">
        <f t="shared" si="31"/>
        <v>0</v>
      </c>
      <c r="Y189" s="789" t="str">
        <f t="shared" si="32"/>
        <v/>
      </c>
      <c r="Z189" s="714"/>
      <c r="AA189"/>
    </row>
    <row r="190" spans="2:27" ht="25.15" customHeight="1">
      <c r="B190" s="41">
        <f t="shared" si="22"/>
        <v>187</v>
      </c>
      <c r="C190" s="41"/>
      <c r="D190" s="702"/>
      <c r="E190" s="712"/>
      <c r="F190" s="742"/>
      <c r="G190" s="688"/>
      <c r="H190" s="35"/>
      <c r="I190" s="35"/>
      <c r="J190" s="779">
        <f t="shared" si="23"/>
        <v>0</v>
      </c>
      <c r="K190" s="838" t="str">
        <f t="shared" si="24"/>
        <v/>
      </c>
      <c r="L190" s="839" t="str">
        <f t="shared" si="25"/>
        <v/>
      </c>
      <c r="M190" s="839" t="str">
        <f>IF(COUNTIF($L$4:L190,L190)=1,L190,"")</f>
        <v/>
      </c>
      <c r="N190" s="776">
        <f>IFERROR(IF(Q190="",IF(F190="코스피",INDEX(코스피시세!$C$2:$C$4999,MATCH(E190,코스피시세!$B$2:$B$4999,0)),INDEX(코스닥시세!$C$2:$C$5000,MATCH(E190,코스닥시세!$B$2:$B$5000,0))),0),0)</f>
        <v>0</v>
      </c>
      <c r="O190" s="777">
        <f t="shared" si="26"/>
        <v>0</v>
      </c>
      <c r="P190" s="775">
        <f t="shared" si="27"/>
        <v>0</v>
      </c>
      <c r="Q190" s="713"/>
      <c r="R190" s="783" t="str">
        <f t="shared" si="28"/>
        <v/>
      </c>
      <c r="S190" s="35"/>
      <c r="T190" s="35"/>
      <c r="U190" s="786">
        <f t="shared" si="29"/>
        <v>0</v>
      </c>
      <c r="V190" s="709"/>
      <c r="W190" s="788">
        <f t="shared" si="30"/>
        <v>0</v>
      </c>
      <c r="X190" s="788">
        <f t="shared" si="31"/>
        <v>0</v>
      </c>
      <c r="Y190" s="789" t="str">
        <f t="shared" si="32"/>
        <v/>
      </c>
      <c r="Z190" s="714"/>
      <c r="AA190"/>
    </row>
    <row r="191" spans="2:27" ht="25.15" customHeight="1">
      <c r="B191" s="41">
        <f t="shared" si="22"/>
        <v>188</v>
      </c>
      <c r="C191" s="41"/>
      <c r="D191" s="702"/>
      <c r="E191" s="712"/>
      <c r="F191" s="742"/>
      <c r="G191" s="688"/>
      <c r="H191" s="35"/>
      <c r="I191" s="35"/>
      <c r="J191" s="779">
        <f t="shared" si="23"/>
        <v>0</v>
      </c>
      <c r="K191" s="838" t="str">
        <f t="shared" si="24"/>
        <v/>
      </c>
      <c r="L191" s="839" t="str">
        <f t="shared" si="25"/>
        <v/>
      </c>
      <c r="M191" s="839" t="str">
        <f>IF(COUNTIF($L$4:L191,L191)=1,L191,"")</f>
        <v/>
      </c>
      <c r="N191" s="776">
        <f>IFERROR(IF(Q191="",IF(F191="코스피",INDEX(코스피시세!$C$2:$C$4999,MATCH(E191,코스피시세!$B$2:$B$4999,0)),INDEX(코스닥시세!$C$2:$C$5000,MATCH(E191,코스닥시세!$B$2:$B$5000,0))),0),0)</f>
        <v>0</v>
      </c>
      <c r="O191" s="777">
        <f t="shared" si="26"/>
        <v>0</v>
      </c>
      <c r="P191" s="775">
        <f t="shared" si="27"/>
        <v>0</v>
      </c>
      <c r="Q191" s="713"/>
      <c r="R191" s="783" t="str">
        <f t="shared" si="28"/>
        <v/>
      </c>
      <c r="S191" s="35"/>
      <c r="T191" s="35"/>
      <c r="U191" s="786">
        <f t="shared" si="29"/>
        <v>0</v>
      </c>
      <c r="V191" s="709"/>
      <c r="W191" s="788">
        <f t="shared" si="30"/>
        <v>0</v>
      </c>
      <c r="X191" s="788">
        <f t="shared" si="31"/>
        <v>0</v>
      </c>
      <c r="Y191" s="789" t="str">
        <f t="shared" si="32"/>
        <v/>
      </c>
      <c r="Z191" s="714"/>
      <c r="AA191"/>
    </row>
    <row r="192" spans="2:27" ht="25.15" customHeight="1">
      <c r="B192" s="41">
        <f t="shared" si="22"/>
        <v>189</v>
      </c>
      <c r="C192" s="41"/>
      <c r="D192" s="702"/>
      <c r="E192" s="712"/>
      <c r="F192" s="742"/>
      <c r="G192" s="688"/>
      <c r="H192" s="35"/>
      <c r="I192" s="35"/>
      <c r="J192" s="779">
        <f t="shared" si="23"/>
        <v>0</v>
      </c>
      <c r="K192" s="838" t="str">
        <f t="shared" si="24"/>
        <v/>
      </c>
      <c r="L192" s="839" t="str">
        <f t="shared" si="25"/>
        <v/>
      </c>
      <c r="M192" s="839" t="str">
        <f>IF(COUNTIF($L$4:L192,L192)=1,L192,"")</f>
        <v/>
      </c>
      <c r="N192" s="776">
        <f>IFERROR(IF(Q192="",IF(F192="코스피",INDEX(코스피시세!$C$2:$C$4999,MATCH(E192,코스피시세!$B$2:$B$4999,0)),INDEX(코스닥시세!$C$2:$C$5000,MATCH(E192,코스닥시세!$B$2:$B$5000,0))),0),0)</f>
        <v>0</v>
      </c>
      <c r="O192" s="777">
        <f t="shared" si="26"/>
        <v>0</v>
      </c>
      <c r="P192" s="775">
        <f t="shared" si="27"/>
        <v>0</v>
      </c>
      <c r="Q192" s="713"/>
      <c r="R192" s="783" t="str">
        <f t="shared" si="28"/>
        <v/>
      </c>
      <c r="S192" s="35"/>
      <c r="T192" s="35"/>
      <c r="U192" s="786">
        <f t="shared" si="29"/>
        <v>0</v>
      </c>
      <c r="V192" s="709"/>
      <c r="W192" s="788">
        <f t="shared" si="30"/>
        <v>0</v>
      </c>
      <c r="X192" s="788">
        <f t="shared" si="31"/>
        <v>0</v>
      </c>
      <c r="Y192" s="789" t="str">
        <f t="shared" si="32"/>
        <v/>
      </c>
      <c r="Z192" s="714"/>
      <c r="AA192"/>
    </row>
    <row r="193" spans="2:27" ht="25.15" customHeight="1">
      <c r="B193" s="41">
        <f t="shared" si="22"/>
        <v>190</v>
      </c>
      <c r="C193" s="41"/>
      <c r="D193" s="702"/>
      <c r="E193" s="712"/>
      <c r="F193" s="742"/>
      <c r="G193" s="688"/>
      <c r="H193" s="35"/>
      <c r="I193" s="35"/>
      <c r="J193" s="779">
        <f t="shared" si="23"/>
        <v>0</v>
      </c>
      <c r="K193" s="838" t="str">
        <f t="shared" si="24"/>
        <v/>
      </c>
      <c r="L193" s="839" t="str">
        <f t="shared" si="25"/>
        <v/>
      </c>
      <c r="M193" s="839" t="str">
        <f>IF(COUNTIF($L$4:L193,L193)=1,L193,"")</f>
        <v/>
      </c>
      <c r="N193" s="776">
        <f>IFERROR(IF(Q193="",IF(F193="코스피",INDEX(코스피시세!$C$2:$C$4999,MATCH(E193,코스피시세!$B$2:$B$4999,0)),INDEX(코스닥시세!$C$2:$C$5000,MATCH(E193,코스닥시세!$B$2:$B$5000,0))),0),0)</f>
        <v>0</v>
      </c>
      <c r="O193" s="777">
        <f t="shared" si="26"/>
        <v>0</v>
      </c>
      <c r="P193" s="775">
        <f t="shared" si="27"/>
        <v>0</v>
      </c>
      <c r="Q193" s="713"/>
      <c r="R193" s="783" t="str">
        <f t="shared" si="28"/>
        <v/>
      </c>
      <c r="S193" s="35"/>
      <c r="T193" s="35"/>
      <c r="U193" s="786">
        <f t="shared" si="29"/>
        <v>0</v>
      </c>
      <c r="V193" s="709"/>
      <c r="W193" s="788">
        <f t="shared" si="30"/>
        <v>0</v>
      </c>
      <c r="X193" s="788">
        <f t="shared" si="31"/>
        <v>0</v>
      </c>
      <c r="Y193" s="789" t="str">
        <f t="shared" si="32"/>
        <v/>
      </c>
      <c r="Z193" s="714"/>
      <c r="AA193"/>
    </row>
    <row r="194" spans="2:27" ht="25.15" customHeight="1">
      <c r="B194" s="41">
        <f t="shared" si="22"/>
        <v>191</v>
      </c>
      <c r="C194" s="41"/>
      <c r="D194" s="702"/>
      <c r="E194" s="712"/>
      <c r="F194" s="742"/>
      <c r="G194" s="688"/>
      <c r="H194" s="35"/>
      <c r="I194" s="35"/>
      <c r="J194" s="779">
        <f t="shared" si="23"/>
        <v>0</v>
      </c>
      <c r="K194" s="838" t="str">
        <f t="shared" si="24"/>
        <v/>
      </c>
      <c r="L194" s="839" t="str">
        <f t="shared" si="25"/>
        <v/>
      </c>
      <c r="M194" s="839" t="str">
        <f>IF(COUNTIF($L$4:L194,L194)=1,L194,"")</f>
        <v/>
      </c>
      <c r="N194" s="776">
        <f>IFERROR(IF(Q194="",IF(F194="코스피",INDEX(코스피시세!$C$2:$C$4999,MATCH(E194,코스피시세!$B$2:$B$4999,0)),INDEX(코스닥시세!$C$2:$C$5000,MATCH(E194,코스닥시세!$B$2:$B$5000,0))),0),0)</f>
        <v>0</v>
      </c>
      <c r="O194" s="777">
        <f t="shared" si="26"/>
        <v>0</v>
      </c>
      <c r="P194" s="775">
        <f t="shared" si="27"/>
        <v>0</v>
      </c>
      <c r="Q194" s="713"/>
      <c r="R194" s="783" t="str">
        <f t="shared" si="28"/>
        <v/>
      </c>
      <c r="S194" s="35"/>
      <c r="T194" s="35"/>
      <c r="U194" s="786">
        <f t="shared" si="29"/>
        <v>0</v>
      </c>
      <c r="V194" s="709"/>
      <c r="W194" s="788">
        <f t="shared" si="30"/>
        <v>0</v>
      </c>
      <c r="X194" s="788">
        <f t="shared" si="31"/>
        <v>0</v>
      </c>
      <c r="Y194" s="789" t="str">
        <f t="shared" si="32"/>
        <v/>
      </c>
      <c r="Z194" s="714"/>
      <c r="AA194"/>
    </row>
    <row r="195" spans="2:27" ht="25.15" customHeight="1">
      <c r="B195" s="41">
        <f t="shared" si="22"/>
        <v>192</v>
      </c>
      <c r="C195" s="41"/>
      <c r="D195" s="702"/>
      <c r="E195" s="712"/>
      <c r="F195" s="742"/>
      <c r="G195" s="688"/>
      <c r="H195" s="35"/>
      <c r="I195" s="35"/>
      <c r="J195" s="779">
        <f t="shared" si="23"/>
        <v>0</v>
      </c>
      <c r="K195" s="838" t="str">
        <f t="shared" si="24"/>
        <v/>
      </c>
      <c r="L195" s="839" t="str">
        <f t="shared" si="25"/>
        <v/>
      </c>
      <c r="M195" s="839" t="str">
        <f>IF(COUNTIF($L$4:L195,L195)=1,L195,"")</f>
        <v/>
      </c>
      <c r="N195" s="776">
        <f>IFERROR(IF(Q195="",IF(F195="코스피",INDEX(코스피시세!$C$2:$C$4999,MATCH(E195,코스피시세!$B$2:$B$4999,0)),INDEX(코스닥시세!$C$2:$C$5000,MATCH(E195,코스닥시세!$B$2:$B$5000,0))),0),0)</f>
        <v>0</v>
      </c>
      <c r="O195" s="777">
        <f t="shared" si="26"/>
        <v>0</v>
      </c>
      <c r="P195" s="775">
        <f t="shared" si="27"/>
        <v>0</v>
      </c>
      <c r="Q195" s="713"/>
      <c r="R195" s="783" t="str">
        <f t="shared" si="28"/>
        <v/>
      </c>
      <c r="S195" s="35"/>
      <c r="T195" s="35"/>
      <c r="U195" s="786">
        <f t="shared" si="29"/>
        <v>0</v>
      </c>
      <c r="V195" s="709"/>
      <c r="W195" s="788">
        <f t="shared" si="30"/>
        <v>0</v>
      </c>
      <c r="X195" s="788">
        <f t="shared" si="31"/>
        <v>0</v>
      </c>
      <c r="Y195" s="789" t="str">
        <f t="shared" si="32"/>
        <v/>
      </c>
      <c r="Z195" s="714"/>
      <c r="AA195"/>
    </row>
    <row r="196" spans="2:27" ht="25.15" customHeight="1">
      <c r="B196" s="41">
        <f t="shared" ref="B196:B259" si="33">ROW(A196)-3</f>
        <v>193</v>
      </c>
      <c r="C196" s="41"/>
      <c r="D196" s="702"/>
      <c r="E196" s="712"/>
      <c r="F196" s="742"/>
      <c r="G196" s="688"/>
      <c r="H196" s="35"/>
      <c r="I196" s="35"/>
      <c r="J196" s="779">
        <f t="shared" ref="J196:J259" si="34">H196*I196</f>
        <v>0</v>
      </c>
      <c r="K196" s="838" t="str">
        <f t="shared" ref="K196:K259" si="35">IF(Q196="","",MONTH(Q196))</f>
        <v/>
      </c>
      <c r="L196" s="839" t="str">
        <f t="shared" ref="L196:L259" si="36">IF(E196="","",C196&amp;" "&amp;E196)</f>
        <v/>
      </c>
      <c r="M196" s="839" t="str">
        <f>IF(COUNTIF($L$4:L196,L196)=1,L196,"")</f>
        <v/>
      </c>
      <c r="N196" s="776">
        <f>IFERROR(IF(Q196="",IF(F196="코스피",INDEX(코스피시세!$C$2:$C$4999,MATCH(E196,코스피시세!$B$2:$B$4999,0)),INDEX(코스닥시세!$C$2:$C$5000,MATCH(E196,코스닥시세!$B$2:$B$5000,0))),0),0)</f>
        <v>0</v>
      </c>
      <c r="O196" s="777">
        <f t="shared" ref="O196:O259" si="37">N196*I196</f>
        <v>0</v>
      </c>
      <c r="P196" s="775">
        <f t="shared" ref="P196:P259" si="38">IF(Q196="",O196-J196,"")</f>
        <v>0</v>
      </c>
      <c r="Q196" s="713"/>
      <c r="R196" s="783" t="str">
        <f t="shared" ref="R196:R259" si="39">IF(Q196="","",IF(DATEDIF(G196,Q196,"m")&gt;=12,DATEDIF(G196,Q196,"y")&amp;"년 "&amp;DATEDIF(G196,Q196,"ym")&amp;"개월",IF(DATEDIF(G196,Q196,"d")&lt;30,DATEDIF(G196,Q196,"d")+1,(DATEDIF(G196,Q196,"ym")&amp;"개월 "&amp;(DATEDIF(G196,Q196,"d")+1)-DATEDIF(G196,Q196,"m")*30&amp;"일"))))</f>
        <v/>
      </c>
      <c r="S196" s="35"/>
      <c r="T196" s="35"/>
      <c r="U196" s="786">
        <f t="shared" ref="U196:U259" si="40">S196*T196</f>
        <v>0</v>
      </c>
      <c r="V196" s="709"/>
      <c r="W196" s="788">
        <f t="shared" ref="W196:W259" si="41">IF(Q196="",0,U196-V196)</f>
        <v>0</v>
      </c>
      <c r="X196" s="788">
        <f t="shared" ref="X196:X259" si="42">IF(Q196="",0,W196-J196)</f>
        <v>0</v>
      </c>
      <c r="Y196" s="789" t="str">
        <f t="shared" ref="Y196:Y259" si="43">IF(S196="","",ROUND(X196/J196,4))</f>
        <v/>
      </c>
      <c r="Z196" s="714"/>
      <c r="AA196"/>
    </row>
    <row r="197" spans="2:27" ht="25.15" customHeight="1">
      <c r="B197" s="41">
        <f t="shared" si="33"/>
        <v>194</v>
      </c>
      <c r="C197" s="41"/>
      <c r="D197" s="702"/>
      <c r="E197" s="712"/>
      <c r="F197" s="742"/>
      <c r="G197" s="688"/>
      <c r="H197" s="35"/>
      <c r="I197" s="35"/>
      <c r="J197" s="779">
        <f t="shared" si="34"/>
        <v>0</v>
      </c>
      <c r="K197" s="838" t="str">
        <f t="shared" si="35"/>
        <v/>
      </c>
      <c r="L197" s="839" t="str">
        <f t="shared" si="36"/>
        <v/>
      </c>
      <c r="M197" s="839" t="str">
        <f>IF(COUNTIF($L$4:L197,L197)=1,L197,"")</f>
        <v/>
      </c>
      <c r="N197" s="776">
        <f>IFERROR(IF(Q197="",IF(F197="코스피",INDEX(코스피시세!$C$2:$C$4999,MATCH(E197,코스피시세!$B$2:$B$4999,0)),INDEX(코스닥시세!$C$2:$C$5000,MATCH(E197,코스닥시세!$B$2:$B$5000,0))),0),0)</f>
        <v>0</v>
      </c>
      <c r="O197" s="777">
        <f t="shared" si="37"/>
        <v>0</v>
      </c>
      <c r="P197" s="775">
        <f t="shared" si="38"/>
        <v>0</v>
      </c>
      <c r="Q197" s="713"/>
      <c r="R197" s="783" t="str">
        <f t="shared" si="39"/>
        <v/>
      </c>
      <c r="S197" s="35"/>
      <c r="T197" s="35"/>
      <c r="U197" s="786">
        <f t="shared" si="40"/>
        <v>0</v>
      </c>
      <c r="V197" s="709"/>
      <c r="W197" s="788">
        <f t="shared" si="41"/>
        <v>0</v>
      </c>
      <c r="X197" s="788">
        <f t="shared" si="42"/>
        <v>0</v>
      </c>
      <c r="Y197" s="789" t="str">
        <f t="shared" si="43"/>
        <v/>
      </c>
      <c r="Z197" s="714"/>
      <c r="AA197"/>
    </row>
    <row r="198" spans="2:27" ht="25.15" customHeight="1">
      <c r="B198" s="41">
        <f t="shared" si="33"/>
        <v>195</v>
      </c>
      <c r="C198" s="41"/>
      <c r="D198" s="702"/>
      <c r="E198" s="712"/>
      <c r="F198" s="742"/>
      <c r="G198" s="688"/>
      <c r="H198" s="35"/>
      <c r="I198" s="35"/>
      <c r="J198" s="779">
        <f t="shared" si="34"/>
        <v>0</v>
      </c>
      <c r="K198" s="838" t="str">
        <f t="shared" si="35"/>
        <v/>
      </c>
      <c r="L198" s="839" t="str">
        <f t="shared" si="36"/>
        <v/>
      </c>
      <c r="M198" s="839" t="str">
        <f>IF(COUNTIF($L$4:L198,L198)=1,L198,"")</f>
        <v/>
      </c>
      <c r="N198" s="776">
        <f>IFERROR(IF(Q198="",IF(F198="코스피",INDEX(코스피시세!$C$2:$C$4999,MATCH(E198,코스피시세!$B$2:$B$4999,0)),INDEX(코스닥시세!$C$2:$C$5000,MATCH(E198,코스닥시세!$B$2:$B$5000,0))),0),0)</f>
        <v>0</v>
      </c>
      <c r="O198" s="777">
        <f t="shared" si="37"/>
        <v>0</v>
      </c>
      <c r="P198" s="775">
        <f t="shared" si="38"/>
        <v>0</v>
      </c>
      <c r="Q198" s="713"/>
      <c r="R198" s="783" t="str">
        <f t="shared" si="39"/>
        <v/>
      </c>
      <c r="S198" s="35"/>
      <c r="T198" s="35"/>
      <c r="U198" s="786">
        <f t="shared" si="40"/>
        <v>0</v>
      </c>
      <c r="V198" s="709"/>
      <c r="W198" s="788">
        <f t="shared" si="41"/>
        <v>0</v>
      </c>
      <c r="X198" s="788">
        <f t="shared" si="42"/>
        <v>0</v>
      </c>
      <c r="Y198" s="789" t="str">
        <f t="shared" si="43"/>
        <v/>
      </c>
      <c r="Z198" s="714"/>
      <c r="AA198"/>
    </row>
    <row r="199" spans="2:27" ht="25.15" customHeight="1">
      <c r="B199" s="41">
        <f t="shared" si="33"/>
        <v>196</v>
      </c>
      <c r="C199" s="41"/>
      <c r="D199" s="702"/>
      <c r="E199" s="712"/>
      <c r="F199" s="742"/>
      <c r="G199" s="688"/>
      <c r="H199" s="35"/>
      <c r="I199" s="35"/>
      <c r="J199" s="779">
        <f t="shared" si="34"/>
        <v>0</v>
      </c>
      <c r="K199" s="838" t="str">
        <f t="shared" si="35"/>
        <v/>
      </c>
      <c r="L199" s="839" t="str">
        <f t="shared" si="36"/>
        <v/>
      </c>
      <c r="M199" s="839" t="str">
        <f>IF(COUNTIF($L$4:L199,L199)=1,L199,"")</f>
        <v/>
      </c>
      <c r="N199" s="776">
        <f>IFERROR(IF(Q199="",IF(F199="코스피",INDEX(코스피시세!$C$2:$C$4999,MATCH(E199,코스피시세!$B$2:$B$4999,0)),INDEX(코스닥시세!$C$2:$C$5000,MATCH(E199,코스닥시세!$B$2:$B$5000,0))),0),0)</f>
        <v>0</v>
      </c>
      <c r="O199" s="777">
        <f t="shared" si="37"/>
        <v>0</v>
      </c>
      <c r="P199" s="775">
        <f t="shared" si="38"/>
        <v>0</v>
      </c>
      <c r="Q199" s="713"/>
      <c r="R199" s="783" t="str">
        <f t="shared" si="39"/>
        <v/>
      </c>
      <c r="S199" s="35"/>
      <c r="T199" s="35"/>
      <c r="U199" s="786">
        <f t="shared" si="40"/>
        <v>0</v>
      </c>
      <c r="V199" s="709"/>
      <c r="W199" s="788">
        <f t="shared" si="41"/>
        <v>0</v>
      </c>
      <c r="X199" s="788">
        <f t="shared" si="42"/>
        <v>0</v>
      </c>
      <c r="Y199" s="789" t="str">
        <f t="shared" si="43"/>
        <v/>
      </c>
      <c r="Z199" s="714"/>
      <c r="AA199"/>
    </row>
    <row r="200" spans="2:27" ht="25.15" customHeight="1">
      <c r="B200" s="41">
        <f t="shared" si="33"/>
        <v>197</v>
      </c>
      <c r="C200" s="41"/>
      <c r="D200" s="702"/>
      <c r="E200" s="712"/>
      <c r="F200" s="742"/>
      <c r="G200" s="688"/>
      <c r="H200" s="35"/>
      <c r="I200" s="35"/>
      <c r="J200" s="779">
        <f t="shared" si="34"/>
        <v>0</v>
      </c>
      <c r="K200" s="838" t="str">
        <f t="shared" si="35"/>
        <v/>
      </c>
      <c r="L200" s="839" t="str">
        <f t="shared" si="36"/>
        <v/>
      </c>
      <c r="M200" s="839" t="str">
        <f>IF(COUNTIF($L$4:L200,L200)=1,L200,"")</f>
        <v/>
      </c>
      <c r="N200" s="776">
        <f>IFERROR(IF(Q200="",IF(F200="코스피",INDEX(코스피시세!$C$2:$C$4999,MATCH(E200,코스피시세!$B$2:$B$4999,0)),INDEX(코스닥시세!$C$2:$C$5000,MATCH(E200,코스닥시세!$B$2:$B$5000,0))),0),0)</f>
        <v>0</v>
      </c>
      <c r="O200" s="777">
        <f t="shared" si="37"/>
        <v>0</v>
      </c>
      <c r="P200" s="775">
        <f t="shared" si="38"/>
        <v>0</v>
      </c>
      <c r="Q200" s="713"/>
      <c r="R200" s="783" t="str">
        <f t="shared" si="39"/>
        <v/>
      </c>
      <c r="S200" s="35"/>
      <c r="T200" s="35"/>
      <c r="U200" s="786">
        <f t="shared" si="40"/>
        <v>0</v>
      </c>
      <c r="V200" s="709"/>
      <c r="W200" s="788">
        <f t="shared" si="41"/>
        <v>0</v>
      </c>
      <c r="X200" s="788">
        <f t="shared" si="42"/>
        <v>0</v>
      </c>
      <c r="Y200" s="789" t="str">
        <f t="shared" si="43"/>
        <v/>
      </c>
      <c r="Z200" s="714"/>
      <c r="AA200"/>
    </row>
    <row r="201" spans="2:27" ht="25.15" customHeight="1">
      <c r="B201" s="41">
        <f t="shared" si="33"/>
        <v>198</v>
      </c>
      <c r="C201" s="41"/>
      <c r="D201" s="702"/>
      <c r="E201" s="712"/>
      <c r="F201" s="742"/>
      <c r="G201" s="688"/>
      <c r="H201" s="35"/>
      <c r="I201" s="35"/>
      <c r="J201" s="779">
        <f t="shared" si="34"/>
        <v>0</v>
      </c>
      <c r="K201" s="838" t="str">
        <f t="shared" si="35"/>
        <v/>
      </c>
      <c r="L201" s="839" t="str">
        <f t="shared" si="36"/>
        <v/>
      </c>
      <c r="M201" s="839" t="str">
        <f>IF(COUNTIF($L$4:L201,L201)=1,L201,"")</f>
        <v/>
      </c>
      <c r="N201" s="776">
        <f>IFERROR(IF(Q201="",IF(F201="코스피",INDEX(코스피시세!$C$2:$C$4999,MATCH(E201,코스피시세!$B$2:$B$4999,0)),INDEX(코스닥시세!$C$2:$C$5000,MATCH(E201,코스닥시세!$B$2:$B$5000,0))),0),0)</f>
        <v>0</v>
      </c>
      <c r="O201" s="777">
        <f t="shared" si="37"/>
        <v>0</v>
      </c>
      <c r="P201" s="775">
        <f t="shared" si="38"/>
        <v>0</v>
      </c>
      <c r="Q201" s="713"/>
      <c r="R201" s="783" t="str">
        <f t="shared" si="39"/>
        <v/>
      </c>
      <c r="S201" s="35"/>
      <c r="T201" s="35"/>
      <c r="U201" s="786">
        <f t="shared" si="40"/>
        <v>0</v>
      </c>
      <c r="V201" s="709"/>
      <c r="W201" s="788">
        <f t="shared" si="41"/>
        <v>0</v>
      </c>
      <c r="X201" s="788">
        <f t="shared" si="42"/>
        <v>0</v>
      </c>
      <c r="Y201" s="789" t="str">
        <f t="shared" si="43"/>
        <v/>
      </c>
      <c r="Z201" s="714"/>
      <c r="AA201"/>
    </row>
    <row r="202" spans="2:27" ht="25.15" customHeight="1">
      <c r="B202" s="41">
        <f t="shared" si="33"/>
        <v>199</v>
      </c>
      <c r="C202" s="41"/>
      <c r="D202" s="702"/>
      <c r="E202" s="712"/>
      <c r="F202" s="742"/>
      <c r="G202" s="688"/>
      <c r="H202" s="35"/>
      <c r="I202" s="35"/>
      <c r="J202" s="779">
        <f t="shared" si="34"/>
        <v>0</v>
      </c>
      <c r="K202" s="838" t="str">
        <f t="shared" si="35"/>
        <v/>
      </c>
      <c r="L202" s="839" t="str">
        <f t="shared" si="36"/>
        <v/>
      </c>
      <c r="M202" s="839" t="str">
        <f>IF(COUNTIF($L$4:L202,L202)=1,L202,"")</f>
        <v/>
      </c>
      <c r="N202" s="776">
        <f>IFERROR(IF(Q202="",IF(F202="코스피",INDEX(코스피시세!$C$2:$C$4999,MATCH(E202,코스피시세!$B$2:$B$4999,0)),INDEX(코스닥시세!$C$2:$C$5000,MATCH(E202,코스닥시세!$B$2:$B$5000,0))),0),0)</f>
        <v>0</v>
      </c>
      <c r="O202" s="777">
        <f t="shared" si="37"/>
        <v>0</v>
      </c>
      <c r="P202" s="775">
        <f t="shared" si="38"/>
        <v>0</v>
      </c>
      <c r="Q202" s="713"/>
      <c r="R202" s="783" t="str">
        <f t="shared" si="39"/>
        <v/>
      </c>
      <c r="S202" s="35"/>
      <c r="T202" s="35"/>
      <c r="U202" s="786">
        <f t="shared" si="40"/>
        <v>0</v>
      </c>
      <c r="V202" s="709"/>
      <c r="W202" s="788">
        <f t="shared" si="41"/>
        <v>0</v>
      </c>
      <c r="X202" s="788">
        <f t="shared" si="42"/>
        <v>0</v>
      </c>
      <c r="Y202" s="789" t="str">
        <f t="shared" si="43"/>
        <v/>
      </c>
      <c r="Z202" s="714"/>
      <c r="AA202"/>
    </row>
    <row r="203" spans="2:27" ht="25.15" customHeight="1">
      <c r="B203" s="41">
        <f t="shared" si="33"/>
        <v>200</v>
      </c>
      <c r="C203" s="41"/>
      <c r="D203" s="702"/>
      <c r="E203" s="712"/>
      <c r="F203" s="742"/>
      <c r="G203" s="688"/>
      <c r="H203" s="35"/>
      <c r="I203" s="35"/>
      <c r="J203" s="779">
        <f t="shared" si="34"/>
        <v>0</v>
      </c>
      <c r="K203" s="838" t="str">
        <f t="shared" si="35"/>
        <v/>
      </c>
      <c r="L203" s="839" t="str">
        <f t="shared" si="36"/>
        <v/>
      </c>
      <c r="M203" s="839" t="str">
        <f>IF(COUNTIF($L$4:L203,L203)=1,L203,"")</f>
        <v/>
      </c>
      <c r="N203" s="776">
        <f>IFERROR(IF(Q203="",IF(F203="코스피",INDEX(코스피시세!$C$2:$C$4999,MATCH(E203,코스피시세!$B$2:$B$4999,0)),INDEX(코스닥시세!$C$2:$C$5000,MATCH(E203,코스닥시세!$B$2:$B$5000,0))),0),0)</f>
        <v>0</v>
      </c>
      <c r="O203" s="777">
        <f t="shared" si="37"/>
        <v>0</v>
      </c>
      <c r="P203" s="775">
        <f t="shared" si="38"/>
        <v>0</v>
      </c>
      <c r="Q203" s="713"/>
      <c r="R203" s="783" t="str">
        <f t="shared" si="39"/>
        <v/>
      </c>
      <c r="S203" s="35"/>
      <c r="T203" s="35"/>
      <c r="U203" s="786">
        <f t="shared" si="40"/>
        <v>0</v>
      </c>
      <c r="V203" s="709"/>
      <c r="W203" s="788">
        <f t="shared" si="41"/>
        <v>0</v>
      </c>
      <c r="X203" s="788">
        <f t="shared" si="42"/>
        <v>0</v>
      </c>
      <c r="Y203" s="789" t="str">
        <f t="shared" si="43"/>
        <v/>
      </c>
      <c r="Z203" s="714"/>
      <c r="AA203"/>
    </row>
    <row r="204" spans="2:27" ht="25.15" customHeight="1">
      <c r="B204" s="41">
        <f t="shared" si="33"/>
        <v>201</v>
      </c>
      <c r="C204" s="41"/>
      <c r="D204" s="702"/>
      <c r="E204" s="712"/>
      <c r="F204" s="742"/>
      <c r="G204" s="688"/>
      <c r="H204" s="35"/>
      <c r="I204" s="35"/>
      <c r="J204" s="779">
        <f t="shared" si="34"/>
        <v>0</v>
      </c>
      <c r="K204" s="838" t="str">
        <f t="shared" si="35"/>
        <v/>
      </c>
      <c r="L204" s="839" t="str">
        <f t="shared" si="36"/>
        <v/>
      </c>
      <c r="M204" s="839" t="str">
        <f>IF(COUNTIF($L$4:L204,L204)=1,L204,"")</f>
        <v/>
      </c>
      <c r="N204" s="776">
        <f>IFERROR(IF(Q204="",IF(F204="코스피",INDEX(코스피시세!$C$2:$C$4999,MATCH(E204,코스피시세!$B$2:$B$4999,0)),INDEX(코스닥시세!$C$2:$C$5000,MATCH(E204,코스닥시세!$B$2:$B$5000,0))),0),0)</f>
        <v>0</v>
      </c>
      <c r="O204" s="777">
        <f t="shared" si="37"/>
        <v>0</v>
      </c>
      <c r="P204" s="775">
        <f t="shared" si="38"/>
        <v>0</v>
      </c>
      <c r="Q204" s="713"/>
      <c r="R204" s="783" t="str">
        <f t="shared" si="39"/>
        <v/>
      </c>
      <c r="S204" s="35"/>
      <c r="T204" s="35"/>
      <c r="U204" s="786">
        <f t="shared" si="40"/>
        <v>0</v>
      </c>
      <c r="V204" s="709"/>
      <c r="W204" s="788">
        <f t="shared" si="41"/>
        <v>0</v>
      </c>
      <c r="X204" s="788">
        <f t="shared" si="42"/>
        <v>0</v>
      </c>
      <c r="Y204" s="789" t="str">
        <f t="shared" si="43"/>
        <v/>
      </c>
      <c r="Z204" s="714"/>
      <c r="AA204"/>
    </row>
    <row r="205" spans="2:27" ht="25.15" customHeight="1">
      <c r="B205" s="41">
        <f t="shared" si="33"/>
        <v>202</v>
      </c>
      <c r="C205" s="41"/>
      <c r="D205" s="702"/>
      <c r="E205" s="712"/>
      <c r="F205" s="742"/>
      <c r="G205" s="688"/>
      <c r="H205" s="35"/>
      <c r="I205" s="35"/>
      <c r="J205" s="779">
        <f t="shared" si="34"/>
        <v>0</v>
      </c>
      <c r="K205" s="838" t="str">
        <f t="shared" si="35"/>
        <v/>
      </c>
      <c r="L205" s="839" t="str">
        <f t="shared" si="36"/>
        <v/>
      </c>
      <c r="M205" s="839" t="str">
        <f>IF(COUNTIF($L$4:L205,L205)=1,L205,"")</f>
        <v/>
      </c>
      <c r="N205" s="776">
        <f>IFERROR(IF(Q205="",IF(F205="코스피",INDEX(코스피시세!$C$2:$C$4999,MATCH(E205,코스피시세!$B$2:$B$4999,0)),INDEX(코스닥시세!$C$2:$C$5000,MATCH(E205,코스닥시세!$B$2:$B$5000,0))),0),0)</f>
        <v>0</v>
      </c>
      <c r="O205" s="777">
        <f t="shared" si="37"/>
        <v>0</v>
      </c>
      <c r="P205" s="775">
        <f t="shared" si="38"/>
        <v>0</v>
      </c>
      <c r="Q205" s="713"/>
      <c r="R205" s="783" t="str">
        <f t="shared" si="39"/>
        <v/>
      </c>
      <c r="S205" s="35"/>
      <c r="T205" s="35"/>
      <c r="U205" s="786">
        <f t="shared" si="40"/>
        <v>0</v>
      </c>
      <c r="V205" s="709"/>
      <c r="W205" s="788">
        <f t="shared" si="41"/>
        <v>0</v>
      </c>
      <c r="X205" s="788">
        <f t="shared" si="42"/>
        <v>0</v>
      </c>
      <c r="Y205" s="789" t="str">
        <f t="shared" si="43"/>
        <v/>
      </c>
      <c r="Z205" s="714"/>
      <c r="AA205"/>
    </row>
    <row r="206" spans="2:27" ht="25.15" customHeight="1">
      <c r="B206" s="41">
        <f t="shared" si="33"/>
        <v>203</v>
      </c>
      <c r="C206" s="41"/>
      <c r="D206" s="702"/>
      <c r="E206" s="712"/>
      <c r="F206" s="742"/>
      <c r="G206" s="688"/>
      <c r="H206" s="35"/>
      <c r="I206" s="35"/>
      <c r="J206" s="779">
        <f t="shared" si="34"/>
        <v>0</v>
      </c>
      <c r="K206" s="838" t="str">
        <f t="shared" si="35"/>
        <v/>
      </c>
      <c r="L206" s="839" t="str">
        <f t="shared" si="36"/>
        <v/>
      </c>
      <c r="M206" s="839" t="str">
        <f>IF(COUNTIF($L$4:L206,L206)=1,L206,"")</f>
        <v/>
      </c>
      <c r="N206" s="776">
        <f>IFERROR(IF(Q206="",IF(F206="코스피",INDEX(코스피시세!$C$2:$C$4999,MATCH(E206,코스피시세!$B$2:$B$4999,0)),INDEX(코스닥시세!$C$2:$C$5000,MATCH(E206,코스닥시세!$B$2:$B$5000,0))),0),0)</f>
        <v>0</v>
      </c>
      <c r="O206" s="777">
        <f t="shared" si="37"/>
        <v>0</v>
      </c>
      <c r="P206" s="775">
        <f t="shared" si="38"/>
        <v>0</v>
      </c>
      <c r="Q206" s="713"/>
      <c r="R206" s="783" t="str">
        <f t="shared" si="39"/>
        <v/>
      </c>
      <c r="S206" s="35"/>
      <c r="T206" s="35"/>
      <c r="U206" s="786">
        <f t="shared" si="40"/>
        <v>0</v>
      </c>
      <c r="V206" s="709"/>
      <c r="W206" s="788">
        <f t="shared" si="41"/>
        <v>0</v>
      </c>
      <c r="X206" s="788">
        <f t="shared" si="42"/>
        <v>0</v>
      </c>
      <c r="Y206" s="789" t="str">
        <f t="shared" si="43"/>
        <v/>
      </c>
      <c r="Z206" s="714"/>
      <c r="AA206"/>
    </row>
    <row r="207" spans="2:27" ht="25.15" customHeight="1">
      <c r="B207" s="41">
        <f t="shared" si="33"/>
        <v>204</v>
      </c>
      <c r="C207" s="41"/>
      <c r="D207" s="702"/>
      <c r="E207" s="712"/>
      <c r="F207" s="742"/>
      <c r="G207" s="688"/>
      <c r="H207" s="35"/>
      <c r="I207" s="35"/>
      <c r="J207" s="779">
        <f t="shared" si="34"/>
        <v>0</v>
      </c>
      <c r="K207" s="838" t="str">
        <f t="shared" si="35"/>
        <v/>
      </c>
      <c r="L207" s="839" t="str">
        <f t="shared" si="36"/>
        <v/>
      </c>
      <c r="M207" s="839" t="str">
        <f>IF(COUNTIF($L$4:L207,L207)=1,L207,"")</f>
        <v/>
      </c>
      <c r="N207" s="776">
        <f>IFERROR(IF(Q207="",IF(F207="코스피",INDEX(코스피시세!$C$2:$C$4999,MATCH(E207,코스피시세!$B$2:$B$4999,0)),INDEX(코스닥시세!$C$2:$C$5000,MATCH(E207,코스닥시세!$B$2:$B$5000,0))),0),0)</f>
        <v>0</v>
      </c>
      <c r="O207" s="777">
        <f t="shared" si="37"/>
        <v>0</v>
      </c>
      <c r="P207" s="775">
        <f t="shared" si="38"/>
        <v>0</v>
      </c>
      <c r="Q207" s="713"/>
      <c r="R207" s="783" t="str">
        <f t="shared" si="39"/>
        <v/>
      </c>
      <c r="S207" s="35"/>
      <c r="T207" s="35"/>
      <c r="U207" s="786">
        <f t="shared" si="40"/>
        <v>0</v>
      </c>
      <c r="V207" s="709"/>
      <c r="W207" s="788">
        <f t="shared" si="41"/>
        <v>0</v>
      </c>
      <c r="X207" s="788">
        <f t="shared" si="42"/>
        <v>0</v>
      </c>
      <c r="Y207" s="789" t="str">
        <f t="shared" si="43"/>
        <v/>
      </c>
      <c r="Z207" s="714"/>
      <c r="AA207"/>
    </row>
    <row r="208" spans="2:27" ht="25.15" customHeight="1">
      <c r="B208" s="41">
        <f t="shared" si="33"/>
        <v>205</v>
      </c>
      <c r="C208" s="41"/>
      <c r="D208" s="702"/>
      <c r="E208" s="712"/>
      <c r="F208" s="742"/>
      <c r="G208" s="688"/>
      <c r="H208" s="35"/>
      <c r="I208" s="35"/>
      <c r="J208" s="779">
        <f t="shared" si="34"/>
        <v>0</v>
      </c>
      <c r="K208" s="838" t="str">
        <f t="shared" si="35"/>
        <v/>
      </c>
      <c r="L208" s="839" t="str">
        <f t="shared" si="36"/>
        <v/>
      </c>
      <c r="M208" s="839" t="str">
        <f>IF(COUNTIF($L$4:L208,L208)=1,L208,"")</f>
        <v/>
      </c>
      <c r="N208" s="776">
        <f>IFERROR(IF(Q208="",IF(F208="코스피",INDEX(코스피시세!$C$2:$C$4999,MATCH(E208,코스피시세!$B$2:$B$4999,0)),INDEX(코스닥시세!$C$2:$C$5000,MATCH(E208,코스닥시세!$B$2:$B$5000,0))),0),0)</f>
        <v>0</v>
      </c>
      <c r="O208" s="777">
        <f t="shared" si="37"/>
        <v>0</v>
      </c>
      <c r="P208" s="775">
        <f t="shared" si="38"/>
        <v>0</v>
      </c>
      <c r="Q208" s="713"/>
      <c r="R208" s="783" t="str">
        <f t="shared" si="39"/>
        <v/>
      </c>
      <c r="S208" s="35"/>
      <c r="T208" s="35"/>
      <c r="U208" s="786">
        <f t="shared" si="40"/>
        <v>0</v>
      </c>
      <c r="V208" s="709"/>
      <c r="W208" s="788">
        <f t="shared" si="41"/>
        <v>0</v>
      </c>
      <c r="X208" s="788">
        <f t="shared" si="42"/>
        <v>0</v>
      </c>
      <c r="Y208" s="789" t="str">
        <f t="shared" si="43"/>
        <v/>
      </c>
      <c r="Z208" s="714"/>
      <c r="AA208"/>
    </row>
    <row r="209" spans="2:27" ht="25.15" customHeight="1">
      <c r="B209" s="41">
        <f t="shared" si="33"/>
        <v>206</v>
      </c>
      <c r="C209" s="41"/>
      <c r="D209" s="702"/>
      <c r="E209" s="712"/>
      <c r="F209" s="742"/>
      <c r="G209" s="688"/>
      <c r="H209" s="35"/>
      <c r="I209" s="35"/>
      <c r="J209" s="779">
        <f t="shared" si="34"/>
        <v>0</v>
      </c>
      <c r="K209" s="838" t="str">
        <f t="shared" si="35"/>
        <v/>
      </c>
      <c r="L209" s="839" t="str">
        <f t="shared" si="36"/>
        <v/>
      </c>
      <c r="M209" s="839" t="str">
        <f>IF(COUNTIF($L$4:L209,L209)=1,L209,"")</f>
        <v/>
      </c>
      <c r="N209" s="776">
        <f>IFERROR(IF(Q209="",IF(F209="코스피",INDEX(코스피시세!$C$2:$C$4999,MATCH(E209,코스피시세!$B$2:$B$4999,0)),INDEX(코스닥시세!$C$2:$C$5000,MATCH(E209,코스닥시세!$B$2:$B$5000,0))),0),0)</f>
        <v>0</v>
      </c>
      <c r="O209" s="777">
        <f t="shared" si="37"/>
        <v>0</v>
      </c>
      <c r="P209" s="775">
        <f t="shared" si="38"/>
        <v>0</v>
      </c>
      <c r="Q209" s="713"/>
      <c r="R209" s="783" t="str">
        <f t="shared" si="39"/>
        <v/>
      </c>
      <c r="S209" s="35"/>
      <c r="T209" s="35"/>
      <c r="U209" s="786">
        <f t="shared" si="40"/>
        <v>0</v>
      </c>
      <c r="V209" s="709"/>
      <c r="W209" s="788">
        <f t="shared" si="41"/>
        <v>0</v>
      </c>
      <c r="X209" s="788">
        <f t="shared" si="42"/>
        <v>0</v>
      </c>
      <c r="Y209" s="789" t="str">
        <f t="shared" si="43"/>
        <v/>
      </c>
      <c r="Z209" s="714"/>
      <c r="AA209"/>
    </row>
    <row r="210" spans="2:27" ht="25.15" customHeight="1">
      <c r="B210" s="41">
        <f t="shared" si="33"/>
        <v>207</v>
      </c>
      <c r="C210" s="41"/>
      <c r="D210" s="702"/>
      <c r="E210" s="712"/>
      <c r="F210" s="742"/>
      <c r="G210" s="688"/>
      <c r="H210" s="35"/>
      <c r="I210" s="35"/>
      <c r="J210" s="779">
        <f t="shared" si="34"/>
        <v>0</v>
      </c>
      <c r="K210" s="838" t="str">
        <f t="shared" si="35"/>
        <v/>
      </c>
      <c r="L210" s="839" t="str">
        <f t="shared" si="36"/>
        <v/>
      </c>
      <c r="M210" s="839" t="str">
        <f>IF(COUNTIF($L$4:L210,L210)=1,L210,"")</f>
        <v/>
      </c>
      <c r="N210" s="776">
        <f>IFERROR(IF(Q210="",IF(F210="코스피",INDEX(코스피시세!$C$2:$C$4999,MATCH(E210,코스피시세!$B$2:$B$4999,0)),INDEX(코스닥시세!$C$2:$C$5000,MATCH(E210,코스닥시세!$B$2:$B$5000,0))),0),0)</f>
        <v>0</v>
      </c>
      <c r="O210" s="777">
        <f t="shared" si="37"/>
        <v>0</v>
      </c>
      <c r="P210" s="775">
        <f t="shared" si="38"/>
        <v>0</v>
      </c>
      <c r="Q210" s="713"/>
      <c r="R210" s="783" t="str">
        <f t="shared" si="39"/>
        <v/>
      </c>
      <c r="S210" s="35"/>
      <c r="T210" s="35"/>
      <c r="U210" s="786">
        <f t="shared" si="40"/>
        <v>0</v>
      </c>
      <c r="V210" s="709"/>
      <c r="W210" s="788">
        <f t="shared" si="41"/>
        <v>0</v>
      </c>
      <c r="X210" s="788">
        <f t="shared" si="42"/>
        <v>0</v>
      </c>
      <c r="Y210" s="789" t="str">
        <f t="shared" si="43"/>
        <v/>
      </c>
      <c r="Z210" s="714"/>
      <c r="AA210"/>
    </row>
    <row r="211" spans="2:27" ht="25.15" customHeight="1">
      <c r="B211" s="41">
        <f t="shared" si="33"/>
        <v>208</v>
      </c>
      <c r="C211" s="41"/>
      <c r="D211" s="702"/>
      <c r="E211" s="712"/>
      <c r="F211" s="742"/>
      <c r="G211" s="688"/>
      <c r="H211" s="35"/>
      <c r="I211" s="35"/>
      <c r="J211" s="779">
        <f t="shared" si="34"/>
        <v>0</v>
      </c>
      <c r="K211" s="838" t="str">
        <f t="shared" si="35"/>
        <v/>
      </c>
      <c r="L211" s="839" t="str">
        <f t="shared" si="36"/>
        <v/>
      </c>
      <c r="M211" s="839" t="str">
        <f>IF(COUNTIF($L$4:L211,L211)=1,L211,"")</f>
        <v/>
      </c>
      <c r="N211" s="776">
        <f>IFERROR(IF(Q211="",IF(F211="코스피",INDEX(코스피시세!$C$2:$C$4999,MATCH(E211,코스피시세!$B$2:$B$4999,0)),INDEX(코스닥시세!$C$2:$C$5000,MATCH(E211,코스닥시세!$B$2:$B$5000,0))),0),0)</f>
        <v>0</v>
      </c>
      <c r="O211" s="777">
        <f t="shared" si="37"/>
        <v>0</v>
      </c>
      <c r="P211" s="775">
        <f t="shared" si="38"/>
        <v>0</v>
      </c>
      <c r="Q211" s="713"/>
      <c r="R211" s="783" t="str">
        <f t="shared" si="39"/>
        <v/>
      </c>
      <c r="S211" s="35"/>
      <c r="T211" s="35"/>
      <c r="U211" s="786">
        <f t="shared" si="40"/>
        <v>0</v>
      </c>
      <c r="V211" s="709"/>
      <c r="W211" s="788">
        <f t="shared" si="41"/>
        <v>0</v>
      </c>
      <c r="X211" s="788">
        <f t="shared" si="42"/>
        <v>0</v>
      </c>
      <c r="Y211" s="789" t="str">
        <f t="shared" si="43"/>
        <v/>
      </c>
      <c r="Z211" s="714"/>
      <c r="AA211"/>
    </row>
    <row r="212" spans="2:27" ht="25.15" customHeight="1">
      <c r="B212" s="41">
        <f t="shared" si="33"/>
        <v>209</v>
      </c>
      <c r="C212" s="41"/>
      <c r="D212" s="702"/>
      <c r="E212" s="712"/>
      <c r="F212" s="742"/>
      <c r="G212" s="688"/>
      <c r="H212" s="35"/>
      <c r="I212" s="35"/>
      <c r="J212" s="779">
        <f t="shared" si="34"/>
        <v>0</v>
      </c>
      <c r="K212" s="838" t="str">
        <f t="shared" si="35"/>
        <v/>
      </c>
      <c r="L212" s="839" t="str">
        <f t="shared" si="36"/>
        <v/>
      </c>
      <c r="M212" s="839" t="str">
        <f>IF(COUNTIF($L$4:L212,L212)=1,L212,"")</f>
        <v/>
      </c>
      <c r="N212" s="776">
        <f>IFERROR(IF(Q212="",IF(F212="코스피",INDEX(코스피시세!$C$2:$C$4999,MATCH(E212,코스피시세!$B$2:$B$4999,0)),INDEX(코스닥시세!$C$2:$C$5000,MATCH(E212,코스닥시세!$B$2:$B$5000,0))),0),0)</f>
        <v>0</v>
      </c>
      <c r="O212" s="777">
        <f t="shared" si="37"/>
        <v>0</v>
      </c>
      <c r="P212" s="775">
        <f t="shared" si="38"/>
        <v>0</v>
      </c>
      <c r="Q212" s="713"/>
      <c r="R212" s="783" t="str">
        <f t="shared" si="39"/>
        <v/>
      </c>
      <c r="S212" s="35"/>
      <c r="T212" s="35"/>
      <c r="U212" s="786">
        <f t="shared" si="40"/>
        <v>0</v>
      </c>
      <c r="V212" s="709"/>
      <c r="W212" s="788">
        <f t="shared" si="41"/>
        <v>0</v>
      </c>
      <c r="X212" s="788">
        <f t="shared" si="42"/>
        <v>0</v>
      </c>
      <c r="Y212" s="789" t="str">
        <f t="shared" si="43"/>
        <v/>
      </c>
      <c r="Z212" s="714"/>
      <c r="AA212"/>
    </row>
    <row r="213" spans="2:27" ht="25.15" customHeight="1">
      <c r="B213" s="41">
        <f t="shared" si="33"/>
        <v>210</v>
      </c>
      <c r="C213" s="41"/>
      <c r="D213" s="702"/>
      <c r="E213" s="712"/>
      <c r="F213" s="742"/>
      <c r="G213" s="688"/>
      <c r="H213" s="35"/>
      <c r="I213" s="35"/>
      <c r="J213" s="779">
        <f t="shared" si="34"/>
        <v>0</v>
      </c>
      <c r="K213" s="838" t="str">
        <f t="shared" si="35"/>
        <v/>
      </c>
      <c r="L213" s="839" t="str">
        <f t="shared" si="36"/>
        <v/>
      </c>
      <c r="M213" s="839" t="str">
        <f>IF(COUNTIF($L$4:L213,L213)=1,L213,"")</f>
        <v/>
      </c>
      <c r="N213" s="776">
        <f>IFERROR(IF(Q213="",IF(F213="코스피",INDEX(코스피시세!$C$2:$C$4999,MATCH(E213,코스피시세!$B$2:$B$4999,0)),INDEX(코스닥시세!$C$2:$C$5000,MATCH(E213,코스닥시세!$B$2:$B$5000,0))),0),0)</f>
        <v>0</v>
      </c>
      <c r="O213" s="777">
        <f t="shared" si="37"/>
        <v>0</v>
      </c>
      <c r="P213" s="775">
        <f t="shared" si="38"/>
        <v>0</v>
      </c>
      <c r="Q213" s="713"/>
      <c r="R213" s="783" t="str">
        <f t="shared" si="39"/>
        <v/>
      </c>
      <c r="S213" s="35"/>
      <c r="T213" s="35"/>
      <c r="U213" s="786">
        <f t="shared" si="40"/>
        <v>0</v>
      </c>
      <c r="V213" s="709"/>
      <c r="W213" s="788">
        <f t="shared" si="41"/>
        <v>0</v>
      </c>
      <c r="X213" s="788">
        <f t="shared" si="42"/>
        <v>0</v>
      </c>
      <c r="Y213" s="789" t="str">
        <f t="shared" si="43"/>
        <v/>
      </c>
      <c r="Z213" s="714"/>
      <c r="AA213"/>
    </row>
    <row r="214" spans="2:27" ht="25.15" customHeight="1">
      <c r="B214" s="41">
        <f t="shared" si="33"/>
        <v>211</v>
      </c>
      <c r="C214" s="41"/>
      <c r="D214" s="702"/>
      <c r="E214" s="712"/>
      <c r="F214" s="742"/>
      <c r="G214" s="688"/>
      <c r="H214" s="35"/>
      <c r="I214" s="35"/>
      <c r="J214" s="779">
        <f t="shared" si="34"/>
        <v>0</v>
      </c>
      <c r="K214" s="838" t="str">
        <f t="shared" si="35"/>
        <v/>
      </c>
      <c r="L214" s="839" t="str">
        <f t="shared" si="36"/>
        <v/>
      </c>
      <c r="M214" s="839" t="str">
        <f>IF(COUNTIF($L$4:L214,L214)=1,L214,"")</f>
        <v/>
      </c>
      <c r="N214" s="776">
        <f>IFERROR(IF(Q214="",IF(F214="코스피",INDEX(코스피시세!$C$2:$C$4999,MATCH(E214,코스피시세!$B$2:$B$4999,0)),INDEX(코스닥시세!$C$2:$C$5000,MATCH(E214,코스닥시세!$B$2:$B$5000,0))),0),0)</f>
        <v>0</v>
      </c>
      <c r="O214" s="777">
        <f t="shared" si="37"/>
        <v>0</v>
      </c>
      <c r="P214" s="775">
        <f t="shared" si="38"/>
        <v>0</v>
      </c>
      <c r="Q214" s="713"/>
      <c r="R214" s="783" t="str">
        <f t="shared" si="39"/>
        <v/>
      </c>
      <c r="S214" s="35"/>
      <c r="T214" s="35"/>
      <c r="U214" s="786">
        <f t="shared" si="40"/>
        <v>0</v>
      </c>
      <c r="V214" s="709"/>
      <c r="W214" s="788">
        <f t="shared" si="41"/>
        <v>0</v>
      </c>
      <c r="X214" s="788">
        <f t="shared" si="42"/>
        <v>0</v>
      </c>
      <c r="Y214" s="789" t="str">
        <f t="shared" si="43"/>
        <v/>
      </c>
      <c r="Z214" s="714"/>
      <c r="AA214"/>
    </row>
    <row r="215" spans="2:27" ht="25.15" customHeight="1">
      <c r="B215" s="41">
        <f t="shared" si="33"/>
        <v>212</v>
      </c>
      <c r="C215" s="41"/>
      <c r="D215" s="702"/>
      <c r="E215" s="712"/>
      <c r="F215" s="742"/>
      <c r="G215" s="688"/>
      <c r="H215" s="35"/>
      <c r="I215" s="35"/>
      <c r="J215" s="779">
        <f t="shared" si="34"/>
        <v>0</v>
      </c>
      <c r="K215" s="838" t="str">
        <f t="shared" si="35"/>
        <v/>
      </c>
      <c r="L215" s="839" t="str">
        <f t="shared" si="36"/>
        <v/>
      </c>
      <c r="M215" s="839" t="str">
        <f>IF(COUNTIF($L$4:L215,L215)=1,L215,"")</f>
        <v/>
      </c>
      <c r="N215" s="776">
        <f>IFERROR(IF(Q215="",IF(F215="코스피",INDEX(코스피시세!$C$2:$C$4999,MATCH(E215,코스피시세!$B$2:$B$4999,0)),INDEX(코스닥시세!$C$2:$C$5000,MATCH(E215,코스닥시세!$B$2:$B$5000,0))),0),0)</f>
        <v>0</v>
      </c>
      <c r="O215" s="777">
        <f t="shared" si="37"/>
        <v>0</v>
      </c>
      <c r="P215" s="775">
        <f t="shared" si="38"/>
        <v>0</v>
      </c>
      <c r="Q215" s="713"/>
      <c r="R215" s="783" t="str">
        <f t="shared" si="39"/>
        <v/>
      </c>
      <c r="S215" s="35"/>
      <c r="T215" s="35"/>
      <c r="U215" s="786">
        <f t="shared" si="40"/>
        <v>0</v>
      </c>
      <c r="V215" s="709"/>
      <c r="W215" s="788">
        <f t="shared" si="41"/>
        <v>0</v>
      </c>
      <c r="X215" s="788">
        <f t="shared" si="42"/>
        <v>0</v>
      </c>
      <c r="Y215" s="789" t="str">
        <f t="shared" si="43"/>
        <v/>
      </c>
      <c r="Z215" s="714"/>
      <c r="AA215"/>
    </row>
    <row r="216" spans="2:27" ht="25.15" customHeight="1">
      <c r="B216" s="41">
        <f t="shared" si="33"/>
        <v>213</v>
      </c>
      <c r="C216" s="41"/>
      <c r="D216" s="702"/>
      <c r="E216" s="712"/>
      <c r="F216" s="742"/>
      <c r="G216" s="688"/>
      <c r="H216" s="35"/>
      <c r="I216" s="35"/>
      <c r="J216" s="779">
        <f t="shared" si="34"/>
        <v>0</v>
      </c>
      <c r="K216" s="838" t="str">
        <f t="shared" si="35"/>
        <v/>
      </c>
      <c r="L216" s="839" t="str">
        <f t="shared" si="36"/>
        <v/>
      </c>
      <c r="M216" s="839" t="str">
        <f>IF(COUNTIF($L$4:L216,L216)=1,L216,"")</f>
        <v/>
      </c>
      <c r="N216" s="776">
        <f>IFERROR(IF(Q216="",IF(F216="코스피",INDEX(코스피시세!$C$2:$C$4999,MATCH(E216,코스피시세!$B$2:$B$4999,0)),INDEX(코스닥시세!$C$2:$C$5000,MATCH(E216,코스닥시세!$B$2:$B$5000,0))),0),0)</f>
        <v>0</v>
      </c>
      <c r="O216" s="777">
        <f t="shared" si="37"/>
        <v>0</v>
      </c>
      <c r="P216" s="775">
        <f t="shared" si="38"/>
        <v>0</v>
      </c>
      <c r="Q216" s="713"/>
      <c r="R216" s="783" t="str">
        <f t="shared" si="39"/>
        <v/>
      </c>
      <c r="S216" s="35"/>
      <c r="T216" s="35"/>
      <c r="U216" s="786">
        <f t="shared" si="40"/>
        <v>0</v>
      </c>
      <c r="V216" s="709"/>
      <c r="W216" s="788">
        <f t="shared" si="41"/>
        <v>0</v>
      </c>
      <c r="X216" s="788">
        <f t="shared" si="42"/>
        <v>0</v>
      </c>
      <c r="Y216" s="789" t="str">
        <f t="shared" si="43"/>
        <v/>
      </c>
      <c r="Z216" s="714"/>
      <c r="AA216"/>
    </row>
    <row r="217" spans="2:27" ht="25.15" customHeight="1">
      <c r="B217" s="41">
        <f t="shared" si="33"/>
        <v>214</v>
      </c>
      <c r="C217" s="41"/>
      <c r="D217" s="702"/>
      <c r="E217" s="712"/>
      <c r="F217" s="742"/>
      <c r="G217" s="688"/>
      <c r="H217" s="35"/>
      <c r="I217" s="35"/>
      <c r="J217" s="779">
        <f t="shared" si="34"/>
        <v>0</v>
      </c>
      <c r="K217" s="838" t="str">
        <f t="shared" si="35"/>
        <v/>
      </c>
      <c r="L217" s="839" t="str">
        <f t="shared" si="36"/>
        <v/>
      </c>
      <c r="M217" s="839" t="str">
        <f>IF(COUNTIF($L$4:L217,L217)=1,L217,"")</f>
        <v/>
      </c>
      <c r="N217" s="776">
        <f>IFERROR(IF(Q217="",IF(F217="코스피",INDEX(코스피시세!$C$2:$C$4999,MATCH(E217,코스피시세!$B$2:$B$4999,0)),INDEX(코스닥시세!$C$2:$C$5000,MATCH(E217,코스닥시세!$B$2:$B$5000,0))),0),0)</f>
        <v>0</v>
      </c>
      <c r="O217" s="777">
        <f t="shared" si="37"/>
        <v>0</v>
      </c>
      <c r="P217" s="775">
        <f t="shared" si="38"/>
        <v>0</v>
      </c>
      <c r="Q217" s="713"/>
      <c r="R217" s="783" t="str">
        <f t="shared" si="39"/>
        <v/>
      </c>
      <c r="S217" s="35"/>
      <c r="T217" s="35"/>
      <c r="U217" s="786">
        <f t="shared" si="40"/>
        <v>0</v>
      </c>
      <c r="V217" s="709"/>
      <c r="W217" s="788">
        <f t="shared" si="41"/>
        <v>0</v>
      </c>
      <c r="X217" s="788">
        <f t="shared" si="42"/>
        <v>0</v>
      </c>
      <c r="Y217" s="789" t="str">
        <f t="shared" si="43"/>
        <v/>
      </c>
      <c r="Z217" s="714"/>
      <c r="AA217"/>
    </row>
    <row r="218" spans="2:27" ht="25.15" customHeight="1">
      <c r="B218" s="41">
        <f t="shared" si="33"/>
        <v>215</v>
      </c>
      <c r="C218" s="41"/>
      <c r="D218" s="702"/>
      <c r="E218" s="712"/>
      <c r="F218" s="742"/>
      <c r="G218" s="688"/>
      <c r="H218" s="35"/>
      <c r="I218" s="35"/>
      <c r="J218" s="779">
        <f t="shared" si="34"/>
        <v>0</v>
      </c>
      <c r="K218" s="838" t="str">
        <f t="shared" si="35"/>
        <v/>
      </c>
      <c r="L218" s="839" t="str">
        <f t="shared" si="36"/>
        <v/>
      </c>
      <c r="M218" s="839" t="str">
        <f>IF(COUNTIF($L$4:L218,L218)=1,L218,"")</f>
        <v/>
      </c>
      <c r="N218" s="776">
        <f>IFERROR(IF(Q218="",IF(F218="코스피",INDEX(코스피시세!$C$2:$C$4999,MATCH(E218,코스피시세!$B$2:$B$4999,0)),INDEX(코스닥시세!$C$2:$C$5000,MATCH(E218,코스닥시세!$B$2:$B$5000,0))),0),0)</f>
        <v>0</v>
      </c>
      <c r="O218" s="777">
        <f t="shared" si="37"/>
        <v>0</v>
      </c>
      <c r="P218" s="775">
        <f t="shared" si="38"/>
        <v>0</v>
      </c>
      <c r="Q218" s="713"/>
      <c r="R218" s="783" t="str">
        <f t="shared" si="39"/>
        <v/>
      </c>
      <c r="S218" s="35"/>
      <c r="T218" s="35"/>
      <c r="U218" s="786">
        <f t="shared" si="40"/>
        <v>0</v>
      </c>
      <c r="V218" s="709"/>
      <c r="W218" s="788">
        <f t="shared" si="41"/>
        <v>0</v>
      </c>
      <c r="X218" s="788">
        <f t="shared" si="42"/>
        <v>0</v>
      </c>
      <c r="Y218" s="789" t="str">
        <f t="shared" si="43"/>
        <v/>
      </c>
      <c r="Z218" s="714"/>
      <c r="AA218"/>
    </row>
    <row r="219" spans="2:27" ht="25.15" customHeight="1">
      <c r="B219" s="41">
        <f t="shared" si="33"/>
        <v>216</v>
      </c>
      <c r="C219" s="41"/>
      <c r="D219" s="702"/>
      <c r="E219" s="712"/>
      <c r="F219" s="742"/>
      <c r="G219" s="688"/>
      <c r="H219" s="35"/>
      <c r="I219" s="35"/>
      <c r="J219" s="779">
        <f t="shared" si="34"/>
        <v>0</v>
      </c>
      <c r="K219" s="838" t="str">
        <f t="shared" si="35"/>
        <v/>
      </c>
      <c r="L219" s="839" t="str">
        <f t="shared" si="36"/>
        <v/>
      </c>
      <c r="M219" s="839" t="str">
        <f>IF(COUNTIF($L$4:L219,L219)=1,L219,"")</f>
        <v/>
      </c>
      <c r="N219" s="776">
        <f>IFERROR(IF(Q219="",IF(F219="코스피",INDEX(코스피시세!$C$2:$C$4999,MATCH(E219,코스피시세!$B$2:$B$4999,0)),INDEX(코스닥시세!$C$2:$C$5000,MATCH(E219,코스닥시세!$B$2:$B$5000,0))),0),0)</f>
        <v>0</v>
      </c>
      <c r="O219" s="777">
        <f t="shared" si="37"/>
        <v>0</v>
      </c>
      <c r="P219" s="775">
        <f t="shared" si="38"/>
        <v>0</v>
      </c>
      <c r="Q219" s="713"/>
      <c r="R219" s="783" t="str">
        <f t="shared" si="39"/>
        <v/>
      </c>
      <c r="S219" s="35"/>
      <c r="T219" s="35"/>
      <c r="U219" s="786">
        <f t="shared" si="40"/>
        <v>0</v>
      </c>
      <c r="V219" s="709"/>
      <c r="W219" s="788">
        <f t="shared" si="41"/>
        <v>0</v>
      </c>
      <c r="X219" s="788">
        <f t="shared" si="42"/>
        <v>0</v>
      </c>
      <c r="Y219" s="789" t="str">
        <f t="shared" si="43"/>
        <v/>
      </c>
      <c r="Z219" s="714"/>
      <c r="AA219"/>
    </row>
    <row r="220" spans="2:27" ht="25.15" customHeight="1">
      <c r="B220" s="41">
        <f t="shared" si="33"/>
        <v>217</v>
      </c>
      <c r="C220" s="41"/>
      <c r="D220" s="702"/>
      <c r="E220" s="712"/>
      <c r="F220" s="742"/>
      <c r="G220" s="688"/>
      <c r="H220" s="35"/>
      <c r="I220" s="35"/>
      <c r="J220" s="779">
        <f t="shared" si="34"/>
        <v>0</v>
      </c>
      <c r="K220" s="838" t="str">
        <f t="shared" si="35"/>
        <v/>
      </c>
      <c r="L220" s="839" t="str">
        <f t="shared" si="36"/>
        <v/>
      </c>
      <c r="M220" s="839" t="str">
        <f>IF(COUNTIF($L$4:L220,L220)=1,L220,"")</f>
        <v/>
      </c>
      <c r="N220" s="776">
        <f>IFERROR(IF(Q220="",IF(F220="코스피",INDEX(코스피시세!$C$2:$C$4999,MATCH(E220,코스피시세!$B$2:$B$4999,0)),INDEX(코스닥시세!$C$2:$C$5000,MATCH(E220,코스닥시세!$B$2:$B$5000,0))),0),0)</f>
        <v>0</v>
      </c>
      <c r="O220" s="777">
        <f t="shared" si="37"/>
        <v>0</v>
      </c>
      <c r="P220" s="775">
        <f t="shared" si="38"/>
        <v>0</v>
      </c>
      <c r="Q220" s="713"/>
      <c r="R220" s="783" t="str">
        <f t="shared" si="39"/>
        <v/>
      </c>
      <c r="S220" s="35"/>
      <c r="T220" s="35"/>
      <c r="U220" s="786">
        <f t="shared" si="40"/>
        <v>0</v>
      </c>
      <c r="V220" s="709"/>
      <c r="W220" s="788">
        <f t="shared" si="41"/>
        <v>0</v>
      </c>
      <c r="X220" s="788">
        <f t="shared" si="42"/>
        <v>0</v>
      </c>
      <c r="Y220" s="789" t="str">
        <f t="shared" si="43"/>
        <v/>
      </c>
      <c r="Z220" s="714"/>
      <c r="AA220"/>
    </row>
    <row r="221" spans="2:27" ht="25.15" customHeight="1">
      <c r="B221" s="41">
        <f t="shared" si="33"/>
        <v>218</v>
      </c>
      <c r="C221" s="41"/>
      <c r="D221" s="702"/>
      <c r="E221" s="712"/>
      <c r="F221" s="742"/>
      <c r="G221" s="688"/>
      <c r="H221" s="35"/>
      <c r="I221" s="35"/>
      <c r="J221" s="779">
        <f t="shared" si="34"/>
        <v>0</v>
      </c>
      <c r="K221" s="838" t="str">
        <f t="shared" si="35"/>
        <v/>
      </c>
      <c r="L221" s="839" t="str">
        <f t="shared" si="36"/>
        <v/>
      </c>
      <c r="M221" s="839" t="str">
        <f>IF(COUNTIF($L$4:L221,L221)=1,L221,"")</f>
        <v/>
      </c>
      <c r="N221" s="776">
        <f>IFERROR(IF(Q221="",IF(F221="코스피",INDEX(코스피시세!$C$2:$C$4999,MATCH(E221,코스피시세!$B$2:$B$4999,0)),INDEX(코스닥시세!$C$2:$C$5000,MATCH(E221,코스닥시세!$B$2:$B$5000,0))),0),0)</f>
        <v>0</v>
      </c>
      <c r="O221" s="777">
        <f t="shared" si="37"/>
        <v>0</v>
      </c>
      <c r="P221" s="775">
        <f t="shared" si="38"/>
        <v>0</v>
      </c>
      <c r="Q221" s="713"/>
      <c r="R221" s="783" t="str">
        <f t="shared" si="39"/>
        <v/>
      </c>
      <c r="S221" s="35"/>
      <c r="T221" s="35"/>
      <c r="U221" s="786">
        <f t="shared" si="40"/>
        <v>0</v>
      </c>
      <c r="V221" s="709"/>
      <c r="W221" s="788">
        <f t="shared" si="41"/>
        <v>0</v>
      </c>
      <c r="X221" s="788">
        <f t="shared" si="42"/>
        <v>0</v>
      </c>
      <c r="Y221" s="789" t="str">
        <f t="shared" si="43"/>
        <v/>
      </c>
      <c r="Z221" s="714"/>
      <c r="AA221"/>
    </row>
    <row r="222" spans="2:27" ht="25.15" customHeight="1">
      <c r="B222" s="41">
        <f t="shared" si="33"/>
        <v>219</v>
      </c>
      <c r="C222" s="41"/>
      <c r="D222" s="702"/>
      <c r="E222" s="712"/>
      <c r="F222" s="742"/>
      <c r="G222" s="688"/>
      <c r="H222" s="35"/>
      <c r="I222" s="35"/>
      <c r="J222" s="779">
        <f t="shared" si="34"/>
        <v>0</v>
      </c>
      <c r="K222" s="838" t="str">
        <f t="shared" si="35"/>
        <v/>
      </c>
      <c r="L222" s="839" t="str">
        <f t="shared" si="36"/>
        <v/>
      </c>
      <c r="M222" s="839" t="str">
        <f>IF(COUNTIF($L$4:L222,L222)=1,L222,"")</f>
        <v/>
      </c>
      <c r="N222" s="776">
        <f>IFERROR(IF(Q222="",IF(F222="코스피",INDEX(코스피시세!$C$2:$C$4999,MATCH(E222,코스피시세!$B$2:$B$4999,0)),INDEX(코스닥시세!$C$2:$C$5000,MATCH(E222,코스닥시세!$B$2:$B$5000,0))),0),0)</f>
        <v>0</v>
      </c>
      <c r="O222" s="777">
        <f t="shared" si="37"/>
        <v>0</v>
      </c>
      <c r="P222" s="775">
        <f t="shared" si="38"/>
        <v>0</v>
      </c>
      <c r="Q222" s="713"/>
      <c r="R222" s="783" t="str">
        <f t="shared" si="39"/>
        <v/>
      </c>
      <c r="S222" s="35"/>
      <c r="T222" s="35"/>
      <c r="U222" s="786">
        <f t="shared" si="40"/>
        <v>0</v>
      </c>
      <c r="V222" s="709"/>
      <c r="W222" s="788">
        <f t="shared" si="41"/>
        <v>0</v>
      </c>
      <c r="X222" s="788">
        <f t="shared" si="42"/>
        <v>0</v>
      </c>
      <c r="Y222" s="789" t="str">
        <f t="shared" si="43"/>
        <v/>
      </c>
      <c r="Z222" s="714"/>
      <c r="AA222"/>
    </row>
    <row r="223" spans="2:27" ht="25.15" customHeight="1">
      <c r="B223" s="41">
        <f t="shared" si="33"/>
        <v>220</v>
      </c>
      <c r="C223" s="41"/>
      <c r="D223" s="702"/>
      <c r="E223" s="712"/>
      <c r="F223" s="742"/>
      <c r="G223" s="688"/>
      <c r="H223" s="35"/>
      <c r="I223" s="35"/>
      <c r="J223" s="779">
        <f t="shared" si="34"/>
        <v>0</v>
      </c>
      <c r="K223" s="838" t="str">
        <f t="shared" si="35"/>
        <v/>
      </c>
      <c r="L223" s="839" t="str">
        <f t="shared" si="36"/>
        <v/>
      </c>
      <c r="M223" s="839" t="str">
        <f>IF(COUNTIF($L$4:L223,L223)=1,L223,"")</f>
        <v/>
      </c>
      <c r="N223" s="776">
        <f>IFERROR(IF(Q223="",IF(F223="코스피",INDEX(코스피시세!$C$2:$C$4999,MATCH(E223,코스피시세!$B$2:$B$4999,0)),INDEX(코스닥시세!$C$2:$C$5000,MATCH(E223,코스닥시세!$B$2:$B$5000,0))),0),0)</f>
        <v>0</v>
      </c>
      <c r="O223" s="777">
        <f t="shared" si="37"/>
        <v>0</v>
      </c>
      <c r="P223" s="775">
        <f t="shared" si="38"/>
        <v>0</v>
      </c>
      <c r="Q223" s="713"/>
      <c r="R223" s="783" t="str">
        <f t="shared" si="39"/>
        <v/>
      </c>
      <c r="S223" s="35"/>
      <c r="T223" s="35"/>
      <c r="U223" s="786">
        <f t="shared" si="40"/>
        <v>0</v>
      </c>
      <c r="V223" s="709"/>
      <c r="W223" s="788">
        <f t="shared" si="41"/>
        <v>0</v>
      </c>
      <c r="X223" s="788">
        <f t="shared" si="42"/>
        <v>0</v>
      </c>
      <c r="Y223" s="789" t="str">
        <f t="shared" si="43"/>
        <v/>
      </c>
      <c r="Z223" s="714"/>
      <c r="AA223"/>
    </row>
    <row r="224" spans="2:27" ht="25.15" customHeight="1">
      <c r="B224" s="41">
        <f t="shared" si="33"/>
        <v>221</v>
      </c>
      <c r="C224" s="41"/>
      <c r="D224" s="702"/>
      <c r="E224" s="712"/>
      <c r="F224" s="742"/>
      <c r="G224" s="688"/>
      <c r="H224" s="35"/>
      <c r="I224" s="35"/>
      <c r="J224" s="779">
        <f t="shared" si="34"/>
        <v>0</v>
      </c>
      <c r="K224" s="838" t="str">
        <f t="shared" si="35"/>
        <v/>
      </c>
      <c r="L224" s="839" t="str">
        <f t="shared" si="36"/>
        <v/>
      </c>
      <c r="M224" s="839" t="str">
        <f>IF(COUNTIF($L$4:L224,L224)=1,L224,"")</f>
        <v/>
      </c>
      <c r="N224" s="776">
        <f>IFERROR(IF(Q224="",IF(F224="코스피",INDEX(코스피시세!$C$2:$C$4999,MATCH(E224,코스피시세!$B$2:$B$4999,0)),INDEX(코스닥시세!$C$2:$C$5000,MATCH(E224,코스닥시세!$B$2:$B$5000,0))),0),0)</f>
        <v>0</v>
      </c>
      <c r="O224" s="777">
        <f t="shared" si="37"/>
        <v>0</v>
      </c>
      <c r="P224" s="775">
        <f t="shared" si="38"/>
        <v>0</v>
      </c>
      <c r="Q224" s="713"/>
      <c r="R224" s="783" t="str">
        <f t="shared" si="39"/>
        <v/>
      </c>
      <c r="S224" s="35"/>
      <c r="T224" s="35"/>
      <c r="U224" s="786">
        <f t="shared" si="40"/>
        <v>0</v>
      </c>
      <c r="V224" s="709"/>
      <c r="W224" s="788">
        <f t="shared" si="41"/>
        <v>0</v>
      </c>
      <c r="X224" s="788">
        <f t="shared" si="42"/>
        <v>0</v>
      </c>
      <c r="Y224" s="789" t="str">
        <f t="shared" si="43"/>
        <v/>
      </c>
      <c r="Z224" s="714"/>
      <c r="AA224"/>
    </row>
    <row r="225" spans="2:27" ht="25.15" customHeight="1">
      <c r="B225" s="41">
        <f t="shared" si="33"/>
        <v>222</v>
      </c>
      <c r="C225" s="41"/>
      <c r="D225" s="702"/>
      <c r="E225" s="712"/>
      <c r="F225" s="742"/>
      <c r="G225" s="688"/>
      <c r="H225" s="35"/>
      <c r="I225" s="35"/>
      <c r="J225" s="779">
        <f t="shared" si="34"/>
        <v>0</v>
      </c>
      <c r="K225" s="838" t="str">
        <f t="shared" si="35"/>
        <v/>
      </c>
      <c r="L225" s="839" t="str">
        <f t="shared" si="36"/>
        <v/>
      </c>
      <c r="M225" s="839" t="str">
        <f>IF(COUNTIF($L$4:L225,L225)=1,L225,"")</f>
        <v/>
      </c>
      <c r="N225" s="776">
        <f>IFERROR(IF(Q225="",IF(F225="코스피",INDEX(코스피시세!$C$2:$C$4999,MATCH(E225,코스피시세!$B$2:$B$4999,0)),INDEX(코스닥시세!$C$2:$C$5000,MATCH(E225,코스닥시세!$B$2:$B$5000,0))),0),0)</f>
        <v>0</v>
      </c>
      <c r="O225" s="777">
        <f t="shared" si="37"/>
        <v>0</v>
      </c>
      <c r="P225" s="775">
        <f t="shared" si="38"/>
        <v>0</v>
      </c>
      <c r="Q225" s="713"/>
      <c r="R225" s="783" t="str">
        <f t="shared" si="39"/>
        <v/>
      </c>
      <c r="S225" s="35"/>
      <c r="T225" s="35"/>
      <c r="U225" s="786">
        <f t="shared" si="40"/>
        <v>0</v>
      </c>
      <c r="V225" s="709"/>
      <c r="W225" s="788">
        <f t="shared" si="41"/>
        <v>0</v>
      </c>
      <c r="X225" s="788">
        <f t="shared" si="42"/>
        <v>0</v>
      </c>
      <c r="Y225" s="789" t="str">
        <f t="shared" si="43"/>
        <v/>
      </c>
      <c r="Z225" s="714"/>
      <c r="AA225"/>
    </row>
    <row r="226" spans="2:27" ht="25.15" customHeight="1">
      <c r="B226" s="41">
        <f t="shared" si="33"/>
        <v>223</v>
      </c>
      <c r="C226" s="41"/>
      <c r="D226" s="702"/>
      <c r="E226" s="712"/>
      <c r="F226" s="742"/>
      <c r="G226" s="688"/>
      <c r="H226" s="35"/>
      <c r="I226" s="35"/>
      <c r="J226" s="779">
        <f t="shared" si="34"/>
        <v>0</v>
      </c>
      <c r="K226" s="838" t="str">
        <f t="shared" si="35"/>
        <v/>
      </c>
      <c r="L226" s="839" t="str">
        <f t="shared" si="36"/>
        <v/>
      </c>
      <c r="M226" s="839" t="str">
        <f>IF(COUNTIF($L$4:L226,L226)=1,L226,"")</f>
        <v/>
      </c>
      <c r="N226" s="776">
        <f>IFERROR(IF(Q226="",IF(F226="코스피",INDEX(코스피시세!$C$2:$C$4999,MATCH(E226,코스피시세!$B$2:$B$4999,0)),INDEX(코스닥시세!$C$2:$C$5000,MATCH(E226,코스닥시세!$B$2:$B$5000,0))),0),0)</f>
        <v>0</v>
      </c>
      <c r="O226" s="777">
        <f t="shared" si="37"/>
        <v>0</v>
      </c>
      <c r="P226" s="775">
        <f t="shared" si="38"/>
        <v>0</v>
      </c>
      <c r="Q226" s="713"/>
      <c r="R226" s="783" t="str">
        <f t="shared" si="39"/>
        <v/>
      </c>
      <c r="S226" s="35"/>
      <c r="T226" s="35"/>
      <c r="U226" s="786">
        <f t="shared" si="40"/>
        <v>0</v>
      </c>
      <c r="V226" s="709"/>
      <c r="W226" s="788">
        <f t="shared" si="41"/>
        <v>0</v>
      </c>
      <c r="X226" s="788">
        <f t="shared" si="42"/>
        <v>0</v>
      </c>
      <c r="Y226" s="789" t="str">
        <f t="shared" si="43"/>
        <v/>
      </c>
      <c r="Z226" s="714"/>
      <c r="AA226"/>
    </row>
    <row r="227" spans="2:27" ht="25.15" customHeight="1">
      <c r="B227" s="41">
        <f t="shared" si="33"/>
        <v>224</v>
      </c>
      <c r="C227" s="41"/>
      <c r="D227" s="702"/>
      <c r="E227" s="712"/>
      <c r="F227" s="742"/>
      <c r="G227" s="688"/>
      <c r="H227" s="35"/>
      <c r="I227" s="35"/>
      <c r="J227" s="779">
        <f t="shared" si="34"/>
        <v>0</v>
      </c>
      <c r="K227" s="838" t="str">
        <f t="shared" si="35"/>
        <v/>
      </c>
      <c r="L227" s="839" t="str">
        <f t="shared" si="36"/>
        <v/>
      </c>
      <c r="M227" s="839" t="str">
        <f>IF(COUNTIF($L$4:L227,L227)=1,L227,"")</f>
        <v/>
      </c>
      <c r="N227" s="776">
        <f>IFERROR(IF(Q227="",IF(F227="코스피",INDEX(코스피시세!$C$2:$C$4999,MATCH(E227,코스피시세!$B$2:$B$4999,0)),INDEX(코스닥시세!$C$2:$C$5000,MATCH(E227,코스닥시세!$B$2:$B$5000,0))),0),0)</f>
        <v>0</v>
      </c>
      <c r="O227" s="777">
        <f t="shared" si="37"/>
        <v>0</v>
      </c>
      <c r="P227" s="775">
        <f t="shared" si="38"/>
        <v>0</v>
      </c>
      <c r="Q227" s="713"/>
      <c r="R227" s="783" t="str">
        <f t="shared" si="39"/>
        <v/>
      </c>
      <c r="S227" s="35"/>
      <c r="T227" s="35"/>
      <c r="U227" s="786">
        <f t="shared" si="40"/>
        <v>0</v>
      </c>
      <c r="V227" s="709"/>
      <c r="W227" s="788">
        <f t="shared" si="41"/>
        <v>0</v>
      </c>
      <c r="X227" s="788">
        <f t="shared" si="42"/>
        <v>0</v>
      </c>
      <c r="Y227" s="789" t="str">
        <f t="shared" si="43"/>
        <v/>
      </c>
      <c r="Z227" s="714"/>
      <c r="AA227"/>
    </row>
    <row r="228" spans="2:27" ht="25.15" customHeight="1">
      <c r="B228" s="41">
        <f t="shared" si="33"/>
        <v>225</v>
      </c>
      <c r="C228" s="41"/>
      <c r="D228" s="702"/>
      <c r="E228" s="712"/>
      <c r="F228" s="742"/>
      <c r="G228" s="688"/>
      <c r="H228" s="35"/>
      <c r="I228" s="35"/>
      <c r="J228" s="779">
        <f t="shared" si="34"/>
        <v>0</v>
      </c>
      <c r="K228" s="838" t="str">
        <f t="shared" si="35"/>
        <v/>
      </c>
      <c r="L228" s="839" t="str">
        <f t="shared" si="36"/>
        <v/>
      </c>
      <c r="M228" s="839" t="str">
        <f>IF(COUNTIF($L$4:L228,L228)=1,L228,"")</f>
        <v/>
      </c>
      <c r="N228" s="776">
        <f>IFERROR(IF(Q228="",IF(F228="코스피",INDEX(코스피시세!$C$2:$C$4999,MATCH(E228,코스피시세!$B$2:$B$4999,0)),INDEX(코스닥시세!$C$2:$C$5000,MATCH(E228,코스닥시세!$B$2:$B$5000,0))),0),0)</f>
        <v>0</v>
      </c>
      <c r="O228" s="777">
        <f t="shared" si="37"/>
        <v>0</v>
      </c>
      <c r="P228" s="775">
        <f t="shared" si="38"/>
        <v>0</v>
      </c>
      <c r="Q228" s="713"/>
      <c r="R228" s="783" t="str">
        <f t="shared" si="39"/>
        <v/>
      </c>
      <c r="S228" s="35"/>
      <c r="T228" s="35"/>
      <c r="U228" s="786">
        <f t="shared" si="40"/>
        <v>0</v>
      </c>
      <c r="V228" s="709"/>
      <c r="W228" s="788">
        <f t="shared" si="41"/>
        <v>0</v>
      </c>
      <c r="X228" s="788">
        <f t="shared" si="42"/>
        <v>0</v>
      </c>
      <c r="Y228" s="789" t="str">
        <f t="shared" si="43"/>
        <v/>
      </c>
      <c r="Z228" s="714"/>
      <c r="AA228"/>
    </row>
    <row r="229" spans="2:27" ht="25.15" customHeight="1">
      <c r="B229" s="41">
        <f t="shared" si="33"/>
        <v>226</v>
      </c>
      <c r="C229" s="41"/>
      <c r="D229" s="702"/>
      <c r="E229" s="712"/>
      <c r="F229" s="742"/>
      <c r="G229" s="688"/>
      <c r="H229" s="35"/>
      <c r="I229" s="35"/>
      <c r="J229" s="779">
        <f t="shared" si="34"/>
        <v>0</v>
      </c>
      <c r="K229" s="838" t="str">
        <f t="shared" si="35"/>
        <v/>
      </c>
      <c r="L229" s="839" t="str">
        <f t="shared" si="36"/>
        <v/>
      </c>
      <c r="M229" s="839" t="str">
        <f>IF(COUNTIF($L$4:L229,L229)=1,L229,"")</f>
        <v/>
      </c>
      <c r="N229" s="776">
        <f>IFERROR(IF(Q229="",IF(F229="코스피",INDEX(코스피시세!$C$2:$C$4999,MATCH(E229,코스피시세!$B$2:$B$4999,0)),INDEX(코스닥시세!$C$2:$C$5000,MATCH(E229,코스닥시세!$B$2:$B$5000,0))),0),0)</f>
        <v>0</v>
      </c>
      <c r="O229" s="777">
        <f t="shared" si="37"/>
        <v>0</v>
      </c>
      <c r="P229" s="775">
        <f t="shared" si="38"/>
        <v>0</v>
      </c>
      <c r="Q229" s="713"/>
      <c r="R229" s="783" t="str">
        <f t="shared" si="39"/>
        <v/>
      </c>
      <c r="S229" s="35"/>
      <c r="T229" s="35"/>
      <c r="U229" s="786">
        <f t="shared" si="40"/>
        <v>0</v>
      </c>
      <c r="V229" s="709"/>
      <c r="W229" s="788">
        <f t="shared" si="41"/>
        <v>0</v>
      </c>
      <c r="X229" s="788">
        <f t="shared" si="42"/>
        <v>0</v>
      </c>
      <c r="Y229" s="789" t="str">
        <f t="shared" si="43"/>
        <v/>
      </c>
      <c r="Z229" s="714"/>
      <c r="AA229"/>
    </row>
    <row r="230" spans="2:27" ht="25.15" customHeight="1">
      <c r="B230" s="41">
        <f t="shared" si="33"/>
        <v>227</v>
      </c>
      <c r="C230" s="41"/>
      <c r="D230" s="702"/>
      <c r="E230" s="712"/>
      <c r="F230" s="742"/>
      <c r="G230" s="688"/>
      <c r="H230" s="35"/>
      <c r="I230" s="35"/>
      <c r="J230" s="779">
        <f t="shared" si="34"/>
        <v>0</v>
      </c>
      <c r="K230" s="838" t="str">
        <f t="shared" si="35"/>
        <v/>
      </c>
      <c r="L230" s="839" t="str">
        <f t="shared" si="36"/>
        <v/>
      </c>
      <c r="M230" s="839" t="str">
        <f>IF(COUNTIF($L$4:L230,L230)=1,L230,"")</f>
        <v/>
      </c>
      <c r="N230" s="776">
        <f>IFERROR(IF(Q230="",IF(F230="코스피",INDEX(코스피시세!$C$2:$C$4999,MATCH(E230,코스피시세!$B$2:$B$4999,0)),INDEX(코스닥시세!$C$2:$C$5000,MATCH(E230,코스닥시세!$B$2:$B$5000,0))),0),0)</f>
        <v>0</v>
      </c>
      <c r="O230" s="777">
        <f t="shared" si="37"/>
        <v>0</v>
      </c>
      <c r="P230" s="775">
        <f t="shared" si="38"/>
        <v>0</v>
      </c>
      <c r="Q230" s="713"/>
      <c r="R230" s="783" t="str">
        <f t="shared" si="39"/>
        <v/>
      </c>
      <c r="S230" s="35"/>
      <c r="T230" s="35"/>
      <c r="U230" s="786">
        <f t="shared" si="40"/>
        <v>0</v>
      </c>
      <c r="V230" s="709"/>
      <c r="W230" s="788">
        <f t="shared" si="41"/>
        <v>0</v>
      </c>
      <c r="X230" s="788">
        <f t="shared" si="42"/>
        <v>0</v>
      </c>
      <c r="Y230" s="789" t="str">
        <f t="shared" si="43"/>
        <v/>
      </c>
      <c r="Z230" s="714"/>
      <c r="AA230"/>
    </row>
    <row r="231" spans="2:27" ht="25.15" customHeight="1">
      <c r="B231" s="41">
        <f t="shared" si="33"/>
        <v>228</v>
      </c>
      <c r="C231" s="41"/>
      <c r="D231" s="702"/>
      <c r="E231" s="712"/>
      <c r="F231" s="742"/>
      <c r="G231" s="688"/>
      <c r="H231" s="35"/>
      <c r="I231" s="35"/>
      <c r="J231" s="779">
        <f t="shared" si="34"/>
        <v>0</v>
      </c>
      <c r="K231" s="838" t="str">
        <f t="shared" si="35"/>
        <v/>
      </c>
      <c r="L231" s="839" t="str">
        <f t="shared" si="36"/>
        <v/>
      </c>
      <c r="M231" s="839" t="str">
        <f>IF(COUNTIF($L$4:L231,L231)=1,L231,"")</f>
        <v/>
      </c>
      <c r="N231" s="776">
        <f>IFERROR(IF(Q231="",IF(F231="코스피",INDEX(코스피시세!$C$2:$C$4999,MATCH(E231,코스피시세!$B$2:$B$4999,0)),INDEX(코스닥시세!$C$2:$C$5000,MATCH(E231,코스닥시세!$B$2:$B$5000,0))),0),0)</f>
        <v>0</v>
      </c>
      <c r="O231" s="777">
        <f t="shared" si="37"/>
        <v>0</v>
      </c>
      <c r="P231" s="775">
        <f t="shared" si="38"/>
        <v>0</v>
      </c>
      <c r="Q231" s="713"/>
      <c r="R231" s="783" t="str">
        <f t="shared" si="39"/>
        <v/>
      </c>
      <c r="S231" s="35"/>
      <c r="T231" s="35"/>
      <c r="U231" s="786">
        <f t="shared" si="40"/>
        <v>0</v>
      </c>
      <c r="V231" s="709"/>
      <c r="W231" s="788">
        <f t="shared" si="41"/>
        <v>0</v>
      </c>
      <c r="X231" s="788">
        <f t="shared" si="42"/>
        <v>0</v>
      </c>
      <c r="Y231" s="789" t="str">
        <f t="shared" si="43"/>
        <v/>
      </c>
      <c r="Z231" s="714"/>
      <c r="AA231"/>
    </row>
    <row r="232" spans="2:27" ht="25.15" customHeight="1">
      <c r="B232" s="41">
        <f t="shared" si="33"/>
        <v>229</v>
      </c>
      <c r="C232" s="41"/>
      <c r="D232" s="702"/>
      <c r="E232" s="712"/>
      <c r="F232" s="742"/>
      <c r="G232" s="688"/>
      <c r="H232" s="35"/>
      <c r="I232" s="35"/>
      <c r="J232" s="779">
        <f t="shared" si="34"/>
        <v>0</v>
      </c>
      <c r="K232" s="838" t="str">
        <f t="shared" si="35"/>
        <v/>
      </c>
      <c r="L232" s="839" t="str">
        <f t="shared" si="36"/>
        <v/>
      </c>
      <c r="M232" s="839" t="str">
        <f>IF(COUNTIF($L$4:L232,L232)=1,L232,"")</f>
        <v/>
      </c>
      <c r="N232" s="776">
        <f>IFERROR(IF(Q232="",IF(F232="코스피",INDEX(코스피시세!$C$2:$C$4999,MATCH(E232,코스피시세!$B$2:$B$4999,0)),INDEX(코스닥시세!$C$2:$C$5000,MATCH(E232,코스닥시세!$B$2:$B$5000,0))),0),0)</f>
        <v>0</v>
      </c>
      <c r="O232" s="777">
        <f t="shared" si="37"/>
        <v>0</v>
      </c>
      <c r="P232" s="775">
        <f t="shared" si="38"/>
        <v>0</v>
      </c>
      <c r="Q232" s="713"/>
      <c r="R232" s="783" t="str">
        <f t="shared" si="39"/>
        <v/>
      </c>
      <c r="S232" s="35"/>
      <c r="T232" s="35"/>
      <c r="U232" s="786">
        <f t="shared" si="40"/>
        <v>0</v>
      </c>
      <c r="V232" s="709"/>
      <c r="W232" s="788">
        <f t="shared" si="41"/>
        <v>0</v>
      </c>
      <c r="X232" s="788">
        <f t="shared" si="42"/>
        <v>0</v>
      </c>
      <c r="Y232" s="789" t="str">
        <f t="shared" si="43"/>
        <v/>
      </c>
      <c r="Z232" s="714"/>
      <c r="AA232"/>
    </row>
    <row r="233" spans="2:27" ht="25.15" customHeight="1">
      <c r="B233" s="41">
        <f t="shared" si="33"/>
        <v>230</v>
      </c>
      <c r="C233" s="41"/>
      <c r="D233" s="702"/>
      <c r="E233" s="712"/>
      <c r="F233" s="742"/>
      <c r="G233" s="688"/>
      <c r="H233" s="35"/>
      <c r="I233" s="35"/>
      <c r="J233" s="779">
        <f t="shared" si="34"/>
        <v>0</v>
      </c>
      <c r="K233" s="838" t="str">
        <f t="shared" si="35"/>
        <v/>
      </c>
      <c r="L233" s="839" t="str">
        <f t="shared" si="36"/>
        <v/>
      </c>
      <c r="M233" s="839" t="str">
        <f>IF(COUNTIF($L$4:L233,L233)=1,L233,"")</f>
        <v/>
      </c>
      <c r="N233" s="776">
        <f>IFERROR(IF(Q233="",IF(F233="코스피",INDEX(코스피시세!$C$2:$C$4999,MATCH(E233,코스피시세!$B$2:$B$4999,0)),INDEX(코스닥시세!$C$2:$C$5000,MATCH(E233,코스닥시세!$B$2:$B$5000,0))),0),0)</f>
        <v>0</v>
      </c>
      <c r="O233" s="777">
        <f t="shared" si="37"/>
        <v>0</v>
      </c>
      <c r="P233" s="775">
        <f t="shared" si="38"/>
        <v>0</v>
      </c>
      <c r="Q233" s="713"/>
      <c r="R233" s="783" t="str">
        <f t="shared" si="39"/>
        <v/>
      </c>
      <c r="S233" s="35"/>
      <c r="T233" s="35"/>
      <c r="U233" s="786">
        <f t="shared" si="40"/>
        <v>0</v>
      </c>
      <c r="V233" s="709"/>
      <c r="W233" s="788">
        <f t="shared" si="41"/>
        <v>0</v>
      </c>
      <c r="X233" s="788">
        <f t="shared" si="42"/>
        <v>0</v>
      </c>
      <c r="Y233" s="789" t="str">
        <f t="shared" si="43"/>
        <v/>
      </c>
      <c r="Z233" s="714"/>
      <c r="AA233"/>
    </row>
    <row r="234" spans="2:27" ht="25.15" customHeight="1">
      <c r="B234" s="41">
        <f t="shared" si="33"/>
        <v>231</v>
      </c>
      <c r="C234" s="41"/>
      <c r="D234" s="702"/>
      <c r="E234" s="712"/>
      <c r="F234" s="742"/>
      <c r="G234" s="688"/>
      <c r="H234" s="35"/>
      <c r="I234" s="35"/>
      <c r="J234" s="779">
        <f t="shared" si="34"/>
        <v>0</v>
      </c>
      <c r="K234" s="838" t="str">
        <f t="shared" si="35"/>
        <v/>
      </c>
      <c r="L234" s="839" t="str">
        <f t="shared" si="36"/>
        <v/>
      </c>
      <c r="M234" s="839" t="str">
        <f>IF(COUNTIF($L$4:L234,L234)=1,L234,"")</f>
        <v/>
      </c>
      <c r="N234" s="776">
        <f>IFERROR(IF(Q234="",IF(F234="코스피",INDEX(코스피시세!$C$2:$C$4999,MATCH(E234,코스피시세!$B$2:$B$4999,0)),INDEX(코스닥시세!$C$2:$C$5000,MATCH(E234,코스닥시세!$B$2:$B$5000,0))),0),0)</f>
        <v>0</v>
      </c>
      <c r="O234" s="777">
        <f t="shared" si="37"/>
        <v>0</v>
      </c>
      <c r="P234" s="775">
        <f t="shared" si="38"/>
        <v>0</v>
      </c>
      <c r="Q234" s="713"/>
      <c r="R234" s="783" t="str">
        <f t="shared" si="39"/>
        <v/>
      </c>
      <c r="S234" s="35"/>
      <c r="T234" s="35"/>
      <c r="U234" s="786">
        <f t="shared" si="40"/>
        <v>0</v>
      </c>
      <c r="V234" s="709"/>
      <c r="W234" s="788">
        <f t="shared" si="41"/>
        <v>0</v>
      </c>
      <c r="X234" s="788">
        <f t="shared" si="42"/>
        <v>0</v>
      </c>
      <c r="Y234" s="789" t="str">
        <f t="shared" si="43"/>
        <v/>
      </c>
      <c r="Z234" s="714"/>
      <c r="AA234"/>
    </row>
    <row r="235" spans="2:27" ht="25.15" customHeight="1">
      <c r="B235" s="41">
        <f t="shared" si="33"/>
        <v>232</v>
      </c>
      <c r="C235" s="41"/>
      <c r="D235" s="702"/>
      <c r="E235" s="712"/>
      <c r="F235" s="742"/>
      <c r="G235" s="688"/>
      <c r="H235" s="35"/>
      <c r="I235" s="35"/>
      <c r="J235" s="779">
        <f t="shared" si="34"/>
        <v>0</v>
      </c>
      <c r="K235" s="838" t="str">
        <f t="shared" si="35"/>
        <v/>
      </c>
      <c r="L235" s="839" t="str">
        <f t="shared" si="36"/>
        <v/>
      </c>
      <c r="M235" s="839" t="str">
        <f>IF(COUNTIF($L$4:L235,L235)=1,L235,"")</f>
        <v/>
      </c>
      <c r="N235" s="776">
        <f>IFERROR(IF(Q235="",IF(F235="코스피",INDEX(코스피시세!$C$2:$C$4999,MATCH(E235,코스피시세!$B$2:$B$4999,0)),INDEX(코스닥시세!$C$2:$C$5000,MATCH(E235,코스닥시세!$B$2:$B$5000,0))),0),0)</f>
        <v>0</v>
      </c>
      <c r="O235" s="777">
        <f t="shared" si="37"/>
        <v>0</v>
      </c>
      <c r="P235" s="775">
        <f t="shared" si="38"/>
        <v>0</v>
      </c>
      <c r="Q235" s="713"/>
      <c r="R235" s="783" t="str">
        <f t="shared" si="39"/>
        <v/>
      </c>
      <c r="S235" s="35"/>
      <c r="T235" s="35"/>
      <c r="U235" s="786">
        <f t="shared" si="40"/>
        <v>0</v>
      </c>
      <c r="V235" s="709"/>
      <c r="W235" s="788">
        <f t="shared" si="41"/>
        <v>0</v>
      </c>
      <c r="X235" s="788">
        <f t="shared" si="42"/>
        <v>0</v>
      </c>
      <c r="Y235" s="789" t="str">
        <f t="shared" si="43"/>
        <v/>
      </c>
      <c r="Z235" s="714"/>
      <c r="AA235"/>
    </row>
    <row r="236" spans="2:27" ht="25.15" customHeight="1">
      <c r="B236" s="41">
        <f t="shared" si="33"/>
        <v>233</v>
      </c>
      <c r="C236" s="41"/>
      <c r="D236" s="702"/>
      <c r="E236" s="712"/>
      <c r="F236" s="742"/>
      <c r="G236" s="688"/>
      <c r="H236" s="35"/>
      <c r="I236" s="35"/>
      <c r="J236" s="779">
        <f t="shared" si="34"/>
        <v>0</v>
      </c>
      <c r="K236" s="838" t="str">
        <f t="shared" si="35"/>
        <v/>
      </c>
      <c r="L236" s="839" t="str">
        <f t="shared" si="36"/>
        <v/>
      </c>
      <c r="M236" s="839" t="str">
        <f>IF(COUNTIF($L$4:L236,L236)=1,L236,"")</f>
        <v/>
      </c>
      <c r="N236" s="776">
        <f>IFERROR(IF(Q236="",IF(F236="코스피",INDEX(코스피시세!$C$2:$C$4999,MATCH(E236,코스피시세!$B$2:$B$4999,0)),INDEX(코스닥시세!$C$2:$C$5000,MATCH(E236,코스닥시세!$B$2:$B$5000,0))),0),0)</f>
        <v>0</v>
      </c>
      <c r="O236" s="777">
        <f t="shared" si="37"/>
        <v>0</v>
      </c>
      <c r="P236" s="775">
        <f t="shared" si="38"/>
        <v>0</v>
      </c>
      <c r="Q236" s="713"/>
      <c r="R236" s="783" t="str">
        <f t="shared" si="39"/>
        <v/>
      </c>
      <c r="S236" s="35"/>
      <c r="T236" s="35"/>
      <c r="U236" s="786">
        <f t="shared" si="40"/>
        <v>0</v>
      </c>
      <c r="V236" s="709"/>
      <c r="W236" s="788">
        <f t="shared" si="41"/>
        <v>0</v>
      </c>
      <c r="X236" s="788">
        <f t="shared" si="42"/>
        <v>0</v>
      </c>
      <c r="Y236" s="789" t="str">
        <f t="shared" si="43"/>
        <v/>
      </c>
      <c r="Z236" s="714"/>
      <c r="AA236"/>
    </row>
    <row r="237" spans="2:27" ht="25.15" customHeight="1">
      <c r="B237" s="41">
        <f t="shared" si="33"/>
        <v>234</v>
      </c>
      <c r="C237" s="41"/>
      <c r="D237" s="702"/>
      <c r="E237" s="712"/>
      <c r="F237" s="742"/>
      <c r="G237" s="688"/>
      <c r="H237" s="35"/>
      <c r="I237" s="35"/>
      <c r="J237" s="779">
        <f t="shared" si="34"/>
        <v>0</v>
      </c>
      <c r="K237" s="838" t="str">
        <f t="shared" si="35"/>
        <v/>
      </c>
      <c r="L237" s="839" t="str">
        <f t="shared" si="36"/>
        <v/>
      </c>
      <c r="M237" s="839" t="str">
        <f>IF(COUNTIF($L$4:L237,L237)=1,L237,"")</f>
        <v/>
      </c>
      <c r="N237" s="776">
        <f>IFERROR(IF(Q237="",IF(F237="코스피",INDEX(코스피시세!$C$2:$C$4999,MATCH(E237,코스피시세!$B$2:$B$4999,0)),INDEX(코스닥시세!$C$2:$C$5000,MATCH(E237,코스닥시세!$B$2:$B$5000,0))),0),0)</f>
        <v>0</v>
      </c>
      <c r="O237" s="777">
        <f t="shared" si="37"/>
        <v>0</v>
      </c>
      <c r="P237" s="775">
        <f t="shared" si="38"/>
        <v>0</v>
      </c>
      <c r="Q237" s="713"/>
      <c r="R237" s="783" t="str">
        <f t="shared" si="39"/>
        <v/>
      </c>
      <c r="S237" s="35"/>
      <c r="T237" s="35"/>
      <c r="U237" s="786">
        <f t="shared" si="40"/>
        <v>0</v>
      </c>
      <c r="V237" s="709"/>
      <c r="W237" s="788">
        <f t="shared" si="41"/>
        <v>0</v>
      </c>
      <c r="X237" s="788">
        <f t="shared" si="42"/>
        <v>0</v>
      </c>
      <c r="Y237" s="789" t="str">
        <f t="shared" si="43"/>
        <v/>
      </c>
      <c r="Z237" s="714"/>
      <c r="AA237"/>
    </row>
    <row r="238" spans="2:27" ht="25.15" customHeight="1">
      <c r="B238" s="41">
        <f t="shared" si="33"/>
        <v>235</v>
      </c>
      <c r="C238" s="41"/>
      <c r="D238" s="702"/>
      <c r="E238" s="712"/>
      <c r="F238" s="742"/>
      <c r="G238" s="688"/>
      <c r="H238" s="35"/>
      <c r="I238" s="35"/>
      <c r="J238" s="779">
        <f t="shared" si="34"/>
        <v>0</v>
      </c>
      <c r="K238" s="838" t="str">
        <f t="shared" si="35"/>
        <v/>
      </c>
      <c r="L238" s="839" t="str">
        <f t="shared" si="36"/>
        <v/>
      </c>
      <c r="M238" s="839" t="str">
        <f>IF(COUNTIF($L$4:L238,L238)=1,L238,"")</f>
        <v/>
      </c>
      <c r="N238" s="776">
        <f>IFERROR(IF(Q238="",IF(F238="코스피",INDEX(코스피시세!$C$2:$C$4999,MATCH(E238,코스피시세!$B$2:$B$4999,0)),INDEX(코스닥시세!$C$2:$C$5000,MATCH(E238,코스닥시세!$B$2:$B$5000,0))),0),0)</f>
        <v>0</v>
      </c>
      <c r="O238" s="777">
        <f t="shared" si="37"/>
        <v>0</v>
      </c>
      <c r="P238" s="775">
        <f t="shared" si="38"/>
        <v>0</v>
      </c>
      <c r="Q238" s="713"/>
      <c r="R238" s="783" t="str">
        <f t="shared" si="39"/>
        <v/>
      </c>
      <c r="S238" s="35"/>
      <c r="T238" s="35"/>
      <c r="U238" s="786">
        <f t="shared" si="40"/>
        <v>0</v>
      </c>
      <c r="V238" s="709"/>
      <c r="W238" s="788">
        <f t="shared" si="41"/>
        <v>0</v>
      </c>
      <c r="X238" s="788">
        <f t="shared" si="42"/>
        <v>0</v>
      </c>
      <c r="Y238" s="789" t="str">
        <f t="shared" si="43"/>
        <v/>
      </c>
      <c r="Z238" s="714"/>
      <c r="AA238"/>
    </row>
    <row r="239" spans="2:27" ht="25.15" customHeight="1">
      <c r="B239" s="41">
        <f t="shared" si="33"/>
        <v>236</v>
      </c>
      <c r="C239" s="41"/>
      <c r="D239" s="702"/>
      <c r="E239" s="712"/>
      <c r="F239" s="742"/>
      <c r="G239" s="688"/>
      <c r="H239" s="35"/>
      <c r="I239" s="35"/>
      <c r="J239" s="779">
        <f t="shared" si="34"/>
        <v>0</v>
      </c>
      <c r="K239" s="838" t="str">
        <f t="shared" si="35"/>
        <v/>
      </c>
      <c r="L239" s="839" t="str">
        <f t="shared" si="36"/>
        <v/>
      </c>
      <c r="M239" s="839" t="str">
        <f>IF(COUNTIF($L$4:L239,L239)=1,L239,"")</f>
        <v/>
      </c>
      <c r="N239" s="776">
        <f>IFERROR(IF(Q239="",IF(F239="코스피",INDEX(코스피시세!$C$2:$C$4999,MATCH(E239,코스피시세!$B$2:$B$4999,0)),INDEX(코스닥시세!$C$2:$C$5000,MATCH(E239,코스닥시세!$B$2:$B$5000,0))),0),0)</f>
        <v>0</v>
      </c>
      <c r="O239" s="777">
        <f t="shared" si="37"/>
        <v>0</v>
      </c>
      <c r="P239" s="775">
        <f t="shared" si="38"/>
        <v>0</v>
      </c>
      <c r="Q239" s="713"/>
      <c r="R239" s="783" t="str">
        <f t="shared" si="39"/>
        <v/>
      </c>
      <c r="S239" s="35"/>
      <c r="T239" s="35"/>
      <c r="U239" s="786">
        <f t="shared" si="40"/>
        <v>0</v>
      </c>
      <c r="V239" s="709"/>
      <c r="W239" s="788">
        <f t="shared" si="41"/>
        <v>0</v>
      </c>
      <c r="X239" s="788">
        <f t="shared" si="42"/>
        <v>0</v>
      </c>
      <c r="Y239" s="789" t="str">
        <f t="shared" si="43"/>
        <v/>
      </c>
      <c r="Z239" s="714"/>
      <c r="AA239"/>
    </row>
    <row r="240" spans="2:27" ht="25.15" customHeight="1">
      <c r="B240" s="41">
        <f t="shared" si="33"/>
        <v>237</v>
      </c>
      <c r="C240" s="41"/>
      <c r="D240" s="702"/>
      <c r="E240" s="712"/>
      <c r="F240" s="742"/>
      <c r="G240" s="688"/>
      <c r="H240" s="35"/>
      <c r="I240" s="35"/>
      <c r="J240" s="779">
        <f t="shared" si="34"/>
        <v>0</v>
      </c>
      <c r="K240" s="838" t="str">
        <f t="shared" si="35"/>
        <v/>
      </c>
      <c r="L240" s="839" t="str">
        <f t="shared" si="36"/>
        <v/>
      </c>
      <c r="M240" s="839" t="str">
        <f>IF(COUNTIF($L$4:L240,L240)=1,L240,"")</f>
        <v/>
      </c>
      <c r="N240" s="776">
        <f>IFERROR(IF(Q240="",IF(F240="코스피",INDEX(코스피시세!$C$2:$C$4999,MATCH(E240,코스피시세!$B$2:$B$4999,0)),INDEX(코스닥시세!$C$2:$C$5000,MATCH(E240,코스닥시세!$B$2:$B$5000,0))),0),0)</f>
        <v>0</v>
      </c>
      <c r="O240" s="777">
        <f t="shared" si="37"/>
        <v>0</v>
      </c>
      <c r="P240" s="775">
        <f t="shared" si="38"/>
        <v>0</v>
      </c>
      <c r="Q240" s="713"/>
      <c r="R240" s="783" t="str">
        <f t="shared" si="39"/>
        <v/>
      </c>
      <c r="S240" s="35"/>
      <c r="T240" s="35"/>
      <c r="U240" s="786">
        <f t="shared" si="40"/>
        <v>0</v>
      </c>
      <c r="V240" s="709"/>
      <c r="W240" s="788">
        <f t="shared" si="41"/>
        <v>0</v>
      </c>
      <c r="X240" s="788">
        <f t="shared" si="42"/>
        <v>0</v>
      </c>
      <c r="Y240" s="789" t="str">
        <f t="shared" si="43"/>
        <v/>
      </c>
      <c r="Z240" s="714"/>
      <c r="AA240"/>
    </row>
    <row r="241" spans="2:27" ht="25.15" customHeight="1">
      <c r="B241" s="41">
        <f t="shared" si="33"/>
        <v>238</v>
      </c>
      <c r="C241" s="41"/>
      <c r="D241" s="702"/>
      <c r="E241" s="712"/>
      <c r="F241" s="742"/>
      <c r="G241" s="688"/>
      <c r="H241" s="35"/>
      <c r="I241" s="35"/>
      <c r="J241" s="779">
        <f t="shared" si="34"/>
        <v>0</v>
      </c>
      <c r="K241" s="838" t="str">
        <f t="shared" si="35"/>
        <v/>
      </c>
      <c r="L241" s="839" t="str">
        <f t="shared" si="36"/>
        <v/>
      </c>
      <c r="M241" s="839" t="str">
        <f>IF(COUNTIF($L$4:L241,L241)=1,L241,"")</f>
        <v/>
      </c>
      <c r="N241" s="776">
        <f>IFERROR(IF(Q241="",IF(F241="코스피",INDEX(코스피시세!$C$2:$C$4999,MATCH(E241,코스피시세!$B$2:$B$4999,0)),INDEX(코스닥시세!$C$2:$C$5000,MATCH(E241,코스닥시세!$B$2:$B$5000,0))),0),0)</f>
        <v>0</v>
      </c>
      <c r="O241" s="777">
        <f t="shared" si="37"/>
        <v>0</v>
      </c>
      <c r="P241" s="775">
        <f t="shared" si="38"/>
        <v>0</v>
      </c>
      <c r="Q241" s="713"/>
      <c r="R241" s="783" t="str">
        <f t="shared" si="39"/>
        <v/>
      </c>
      <c r="S241" s="35"/>
      <c r="T241" s="35"/>
      <c r="U241" s="786">
        <f t="shared" si="40"/>
        <v>0</v>
      </c>
      <c r="V241" s="709"/>
      <c r="W241" s="788">
        <f t="shared" si="41"/>
        <v>0</v>
      </c>
      <c r="X241" s="788">
        <f t="shared" si="42"/>
        <v>0</v>
      </c>
      <c r="Y241" s="789" t="str">
        <f t="shared" si="43"/>
        <v/>
      </c>
      <c r="Z241" s="714"/>
      <c r="AA241"/>
    </row>
    <row r="242" spans="2:27" ht="25.15" customHeight="1">
      <c r="B242" s="41">
        <f t="shared" si="33"/>
        <v>239</v>
      </c>
      <c r="C242" s="41"/>
      <c r="D242" s="702"/>
      <c r="E242" s="712"/>
      <c r="F242" s="742"/>
      <c r="G242" s="688"/>
      <c r="H242" s="35"/>
      <c r="I242" s="35"/>
      <c r="J242" s="779">
        <f t="shared" si="34"/>
        <v>0</v>
      </c>
      <c r="K242" s="838" t="str">
        <f t="shared" si="35"/>
        <v/>
      </c>
      <c r="L242" s="839" t="str">
        <f t="shared" si="36"/>
        <v/>
      </c>
      <c r="M242" s="839" t="str">
        <f>IF(COUNTIF($L$4:L242,L242)=1,L242,"")</f>
        <v/>
      </c>
      <c r="N242" s="776">
        <f>IFERROR(IF(Q242="",IF(F242="코스피",INDEX(코스피시세!$C$2:$C$4999,MATCH(E242,코스피시세!$B$2:$B$4999,0)),INDEX(코스닥시세!$C$2:$C$5000,MATCH(E242,코스닥시세!$B$2:$B$5000,0))),0),0)</f>
        <v>0</v>
      </c>
      <c r="O242" s="777">
        <f t="shared" si="37"/>
        <v>0</v>
      </c>
      <c r="P242" s="775">
        <f t="shared" si="38"/>
        <v>0</v>
      </c>
      <c r="Q242" s="713"/>
      <c r="R242" s="783" t="str">
        <f t="shared" si="39"/>
        <v/>
      </c>
      <c r="S242" s="35"/>
      <c r="T242" s="35"/>
      <c r="U242" s="786">
        <f t="shared" si="40"/>
        <v>0</v>
      </c>
      <c r="V242" s="709"/>
      <c r="W242" s="788">
        <f t="shared" si="41"/>
        <v>0</v>
      </c>
      <c r="X242" s="788">
        <f t="shared" si="42"/>
        <v>0</v>
      </c>
      <c r="Y242" s="789" t="str">
        <f t="shared" si="43"/>
        <v/>
      </c>
      <c r="Z242" s="714"/>
      <c r="AA242"/>
    </row>
    <row r="243" spans="2:27" ht="25.15" customHeight="1">
      <c r="B243" s="41">
        <f t="shared" si="33"/>
        <v>240</v>
      </c>
      <c r="C243" s="41"/>
      <c r="D243" s="702"/>
      <c r="E243" s="712"/>
      <c r="F243" s="742"/>
      <c r="G243" s="688"/>
      <c r="H243" s="35"/>
      <c r="I243" s="35"/>
      <c r="J243" s="779">
        <f t="shared" si="34"/>
        <v>0</v>
      </c>
      <c r="K243" s="838" t="str">
        <f t="shared" si="35"/>
        <v/>
      </c>
      <c r="L243" s="839" t="str">
        <f t="shared" si="36"/>
        <v/>
      </c>
      <c r="M243" s="839" t="str">
        <f>IF(COUNTIF($L$4:L243,L243)=1,L243,"")</f>
        <v/>
      </c>
      <c r="N243" s="776">
        <f>IFERROR(IF(Q243="",IF(F243="코스피",INDEX(코스피시세!$C$2:$C$4999,MATCH(E243,코스피시세!$B$2:$B$4999,0)),INDEX(코스닥시세!$C$2:$C$5000,MATCH(E243,코스닥시세!$B$2:$B$5000,0))),0),0)</f>
        <v>0</v>
      </c>
      <c r="O243" s="777">
        <f t="shared" si="37"/>
        <v>0</v>
      </c>
      <c r="P243" s="775">
        <f t="shared" si="38"/>
        <v>0</v>
      </c>
      <c r="Q243" s="713"/>
      <c r="R243" s="783" t="str">
        <f t="shared" si="39"/>
        <v/>
      </c>
      <c r="S243" s="35"/>
      <c r="T243" s="35"/>
      <c r="U243" s="786">
        <f t="shared" si="40"/>
        <v>0</v>
      </c>
      <c r="V243" s="709"/>
      <c r="W243" s="788">
        <f t="shared" si="41"/>
        <v>0</v>
      </c>
      <c r="X243" s="788">
        <f t="shared" si="42"/>
        <v>0</v>
      </c>
      <c r="Y243" s="789" t="str">
        <f t="shared" si="43"/>
        <v/>
      </c>
      <c r="Z243" s="714"/>
      <c r="AA243"/>
    </row>
    <row r="244" spans="2:27" ht="25.15" customHeight="1">
      <c r="B244" s="41">
        <f t="shared" si="33"/>
        <v>241</v>
      </c>
      <c r="C244" s="41"/>
      <c r="D244" s="702"/>
      <c r="E244" s="712"/>
      <c r="F244" s="742"/>
      <c r="G244" s="688"/>
      <c r="H244" s="35"/>
      <c r="I244" s="35"/>
      <c r="J244" s="779">
        <f t="shared" si="34"/>
        <v>0</v>
      </c>
      <c r="K244" s="838" t="str">
        <f t="shared" si="35"/>
        <v/>
      </c>
      <c r="L244" s="839" t="str">
        <f t="shared" si="36"/>
        <v/>
      </c>
      <c r="M244" s="839" t="str">
        <f>IF(COUNTIF($L$4:L244,L244)=1,L244,"")</f>
        <v/>
      </c>
      <c r="N244" s="776">
        <f>IFERROR(IF(Q244="",IF(F244="코스피",INDEX(코스피시세!$C$2:$C$4999,MATCH(E244,코스피시세!$B$2:$B$4999,0)),INDEX(코스닥시세!$C$2:$C$5000,MATCH(E244,코스닥시세!$B$2:$B$5000,0))),0),0)</f>
        <v>0</v>
      </c>
      <c r="O244" s="777">
        <f t="shared" si="37"/>
        <v>0</v>
      </c>
      <c r="P244" s="775">
        <f t="shared" si="38"/>
        <v>0</v>
      </c>
      <c r="Q244" s="713"/>
      <c r="R244" s="783" t="str">
        <f t="shared" si="39"/>
        <v/>
      </c>
      <c r="S244" s="35"/>
      <c r="T244" s="35"/>
      <c r="U244" s="786">
        <f t="shared" si="40"/>
        <v>0</v>
      </c>
      <c r="V244" s="709"/>
      <c r="W244" s="788">
        <f t="shared" si="41"/>
        <v>0</v>
      </c>
      <c r="X244" s="788">
        <f t="shared" si="42"/>
        <v>0</v>
      </c>
      <c r="Y244" s="789" t="str">
        <f t="shared" si="43"/>
        <v/>
      </c>
      <c r="Z244" s="714"/>
      <c r="AA244"/>
    </row>
    <row r="245" spans="2:27" ht="25.15" customHeight="1">
      <c r="B245" s="41">
        <f t="shared" si="33"/>
        <v>242</v>
      </c>
      <c r="C245" s="41"/>
      <c r="D245" s="702"/>
      <c r="E245" s="712"/>
      <c r="F245" s="742"/>
      <c r="G245" s="688"/>
      <c r="H245" s="35"/>
      <c r="I245" s="35"/>
      <c r="J245" s="779">
        <f t="shared" si="34"/>
        <v>0</v>
      </c>
      <c r="K245" s="838" t="str">
        <f t="shared" si="35"/>
        <v/>
      </c>
      <c r="L245" s="839" t="str">
        <f t="shared" si="36"/>
        <v/>
      </c>
      <c r="M245" s="839" t="str">
        <f>IF(COUNTIF($L$4:L245,L245)=1,L245,"")</f>
        <v/>
      </c>
      <c r="N245" s="776">
        <f>IFERROR(IF(Q245="",IF(F245="코스피",INDEX(코스피시세!$C$2:$C$4999,MATCH(E245,코스피시세!$B$2:$B$4999,0)),INDEX(코스닥시세!$C$2:$C$5000,MATCH(E245,코스닥시세!$B$2:$B$5000,0))),0),0)</f>
        <v>0</v>
      </c>
      <c r="O245" s="777">
        <f t="shared" si="37"/>
        <v>0</v>
      </c>
      <c r="P245" s="775">
        <f t="shared" si="38"/>
        <v>0</v>
      </c>
      <c r="Q245" s="713"/>
      <c r="R245" s="783" t="str">
        <f t="shared" si="39"/>
        <v/>
      </c>
      <c r="S245" s="35"/>
      <c r="T245" s="35"/>
      <c r="U245" s="786">
        <f t="shared" si="40"/>
        <v>0</v>
      </c>
      <c r="V245" s="709"/>
      <c r="W245" s="788">
        <f t="shared" si="41"/>
        <v>0</v>
      </c>
      <c r="X245" s="788">
        <f t="shared" si="42"/>
        <v>0</v>
      </c>
      <c r="Y245" s="789" t="str">
        <f t="shared" si="43"/>
        <v/>
      </c>
      <c r="Z245" s="714"/>
      <c r="AA245"/>
    </row>
    <row r="246" spans="2:27" ht="25.15" customHeight="1">
      <c r="B246" s="41">
        <f t="shared" si="33"/>
        <v>243</v>
      </c>
      <c r="C246" s="41"/>
      <c r="D246" s="702"/>
      <c r="E246" s="712"/>
      <c r="F246" s="742"/>
      <c r="G246" s="688"/>
      <c r="H246" s="35"/>
      <c r="I246" s="35"/>
      <c r="J246" s="779">
        <f t="shared" si="34"/>
        <v>0</v>
      </c>
      <c r="K246" s="838" t="str">
        <f t="shared" si="35"/>
        <v/>
      </c>
      <c r="L246" s="839" t="str">
        <f t="shared" si="36"/>
        <v/>
      </c>
      <c r="M246" s="839" t="str">
        <f>IF(COUNTIF($L$4:L246,L246)=1,L246,"")</f>
        <v/>
      </c>
      <c r="N246" s="776">
        <f>IFERROR(IF(Q246="",IF(F246="코스피",INDEX(코스피시세!$C$2:$C$4999,MATCH(E246,코스피시세!$B$2:$B$4999,0)),INDEX(코스닥시세!$C$2:$C$5000,MATCH(E246,코스닥시세!$B$2:$B$5000,0))),0),0)</f>
        <v>0</v>
      </c>
      <c r="O246" s="777">
        <f t="shared" si="37"/>
        <v>0</v>
      </c>
      <c r="P246" s="775">
        <f t="shared" si="38"/>
        <v>0</v>
      </c>
      <c r="Q246" s="713"/>
      <c r="R246" s="783" t="str">
        <f t="shared" si="39"/>
        <v/>
      </c>
      <c r="S246" s="35"/>
      <c r="T246" s="35"/>
      <c r="U246" s="786">
        <f t="shared" si="40"/>
        <v>0</v>
      </c>
      <c r="V246" s="709"/>
      <c r="W246" s="788">
        <f t="shared" si="41"/>
        <v>0</v>
      </c>
      <c r="X246" s="788">
        <f t="shared" si="42"/>
        <v>0</v>
      </c>
      <c r="Y246" s="789" t="str">
        <f t="shared" si="43"/>
        <v/>
      </c>
      <c r="Z246" s="714"/>
      <c r="AA246"/>
    </row>
    <row r="247" spans="2:27" ht="25.15" customHeight="1">
      <c r="B247" s="41">
        <f t="shared" si="33"/>
        <v>244</v>
      </c>
      <c r="C247" s="41"/>
      <c r="D247" s="702"/>
      <c r="E247" s="712"/>
      <c r="F247" s="742"/>
      <c r="G247" s="688"/>
      <c r="H247" s="35"/>
      <c r="I247" s="35"/>
      <c r="J247" s="779">
        <f t="shared" si="34"/>
        <v>0</v>
      </c>
      <c r="K247" s="838" t="str">
        <f t="shared" si="35"/>
        <v/>
      </c>
      <c r="L247" s="839" t="str">
        <f t="shared" si="36"/>
        <v/>
      </c>
      <c r="M247" s="839" t="str">
        <f>IF(COUNTIF($L$4:L247,L247)=1,L247,"")</f>
        <v/>
      </c>
      <c r="N247" s="776">
        <f>IFERROR(IF(Q247="",IF(F247="코스피",INDEX(코스피시세!$C$2:$C$4999,MATCH(E247,코스피시세!$B$2:$B$4999,0)),INDEX(코스닥시세!$C$2:$C$5000,MATCH(E247,코스닥시세!$B$2:$B$5000,0))),0),0)</f>
        <v>0</v>
      </c>
      <c r="O247" s="777">
        <f t="shared" si="37"/>
        <v>0</v>
      </c>
      <c r="P247" s="775">
        <f t="shared" si="38"/>
        <v>0</v>
      </c>
      <c r="Q247" s="713"/>
      <c r="R247" s="783" t="str">
        <f t="shared" si="39"/>
        <v/>
      </c>
      <c r="S247" s="35"/>
      <c r="T247" s="35"/>
      <c r="U247" s="786">
        <f t="shared" si="40"/>
        <v>0</v>
      </c>
      <c r="V247" s="709"/>
      <c r="W247" s="788">
        <f t="shared" si="41"/>
        <v>0</v>
      </c>
      <c r="X247" s="788">
        <f t="shared" si="42"/>
        <v>0</v>
      </c>
      <c r="Y247" s="789" t="str">
        <f t="shared" si="43"/>
        <v/>
      </c>
      <c r="Z247" s="714"/>
      <c r="AA247"/>
    </row>
    <row r="248" spans="2:27" ht="25.15" customHeight="1">
      <c r="B248" s="41">
        <f t="shared" si="33"/>
        <v>245</v>
      </c>
      <c r="C248" s="41"/>
      <c r="D248" s="702"/>
      <c r="E248" s="712"/>
      <c r="F248" s="742"/>
      <c r="G248" s="688"/>
      <c r="H248" s="35"/>
      <c r="I248" s="35"/>
      <c r="J248" s="779">
        <f t="shared" si="34"/>
        <v>0</v>
      </c>
      <c r="K248" s="838" t="str">
        <f t="shared" si="35"/>
        <v/>
      </c>
      <c r="L248" s="839" t="str">
        <f t="shared" si="36"/>
        <v/>
      </c>
      <c r="M248" s="839" t="str">
        <f>IF(COUNTIF($L$4:L248,L248)=1,L248,"")</f>
        <v/>
      </c>
      <c r="N248" s="776">
        <f>IFERROR(IF(Q248="",IF(F248="코스피",INDEX(코스피시세!$C$2:$C$4999,MATCH(E248,코스피시세!$B$2:$B$4999,0)),INDEX(코스닥시세!$C$2:$C$5000,MATCH(E248,코스닥시세!$B$2:$B$5000,0))),0),0)</f>
        <v>0</v>
      </c>
      <c r="O248" s="777">
        <f t="shared" si="37"/>
        <v>0</v>
      </c>
      <c r="P248" s="775">
        <f t="shared" si="38"/>
        <v>0</v>
      </c>
      <c r="Q248" s="713"/>
      <c r="R248" s="783" t="str">
        <f t="shared" si="39"/>
        <v/>
      </c>
      <c r="S248" s="35"/>
      <c r="T248" s="35"/>
      <c r="U248" s="786">
        <f t="shared" si="40"/>
        <v>0</v>
      </c>
      <c r="V248" s="709"/>
      <c r="W248" s="788">
        <f t="shared" si="41"/>
        <v>0</v>
      </c>
      <c r="X248" s="788">
        <f t="shared" si="42"/>
        <v>0</v>
      </c>
      <c r="Y248" s="789" t="str">
        <f t="shared" si="43"/>
        <v/>
      </c>
      <c r="Z248" s="714"/>
      <c r="AA248"/>
    </row>
    <row r="249" spans="2:27" ht="25.15" customHeight="1">
      <c r="B249" s="41">
        <f t="shared" si="33"/>
        <v>246</v>
      </c>
      <c r="C249" s="41"/>
      <c r="D249" s="702"/>
      <c r="E249" s="712"/>
      <c r="F249" s="742"/>
      <c r="G249" s="688"/>
      <c r="H249" s="35"/>
      <c r="I249" s="35"/>
      <c r="J249" s="779">
        <f t="shared" si="34"/>
        <v>0</v>
      </c>
      <c r="K249" s="838" t="str">
        <f t="shared" si="35"/>
        <v/>
      </c>
      <c r="L249" s="839" t="str">
        <f t="shared" si="36"/>
        <v/>
      </c>
      <c r="M249" s="839" t="str">
        <f>IF(COUNTIF($L$4:L249,L249)=1,L249,"")</f>
        <v/>
      </c>
      <c r="N249" s="776">
        <f>IFERROR(IF(Q249="",IF(F249="코스피",INDEX(코스피시세!$C$2:$C$4999,MATCH(E249,코스피시세!$B$2:$B$4999,0)),INDEX(코스닥시세!$C$2:$C$5000,MATCH(E249,코스닥시세!$B$2:$B$5000,0))),0),0)</f>
        <v>0</v>
      </c>
      <c r="O249" s="777">
        <f t="shared" si="37"/>
        <v>0</v>
      </c>
      <c r="P249" s="775">
        <f t="shared" si="38"/>
        <v>0</v>
      </c>
      <c r="Q249" s="713"/>
      <c r="R249" s="783" t="str">
        <f t="shared" si="39"/>
        <v/>
      </c>
      <c r="S249" s="35"/>
      <c r="T249" s="35"/>
      <c r="U249" s="786">
        <f t="shared" si="40"/>
        <v>0</v>
      </c>
      <c r="V249" s="709"/>
      <c r="W249" s="788">
        <f t="shared" si="41"/>
        <v>0</v>
      </c>
      <c r="X249" s="788">
        <f t="shared" si="42"/>
        <v>0</v>
      </c>
      <c r="Y249" s="789" t="str">
        <f t="shared" si="43"/>
        <v/>
      </c>
      <c r="Z249" s="714"/>
      <c r="AA249"/>
    </row>
    <row r="250" spans="2:27" ht="25.15" customHeight="1">
      <c r="B250" s="41">
        <f t="shared" si="33"/>
        <v>247</v>
      </c>
      <c r="C250" s="41"/>
      <c r="D250" s="702"/>
      <c r="E250" s="712"/>
      <c r="F250" s="742"/>
      <c r="G250" s="688"/>
      <c r="H250" s="35"/>
      <c r="I250" s="35"/>
      <c r="J250" s="779">
        <f t="shared" si="34"/>
        <v>0</v>
      </c>
      <c r="K250" s="838" t="str">
        <f t="shared" si="35"/>
        <v/>
      </c>
      <c r="L250" s="839" t="str">
        <f t="shared" si="36"/>
        <v/>
      </c>
      <c r="M250" s="839" t="str">
        <f>IF(COUNTIF($L$4:L250,L250)=1,L250,"")</f>
        <v/>
      </c>
      <c r="N250" s="776">
        <f>IFERROR(IF(Q250="",IF(F250="코스피",INDEX(코스피시세!$C$2:$C$4999,MATCH(E250,코스피시세!$B$2:$B$4999,0)),INDEX(코스닥시세!$C$2:$C$5000,MATCH(E250,코스닥시세!$B$2:$B$5000,0))),0),0)</f>
        <v>0</v>
      </c>
      <c r="O250" s="777">
        <f t="shared" si="37"/>
        <v>0</v>
      </c>
      <c r="P250" s="775">
        <f t="shared" si="38"/>
        <v>0</v>
      </c>
      <c r="Q250" s="713"/>
      <c r="R250" s="783" t="str">
        <f t="shared" si="39"/>
        <v/>
      </c>
      <c r="S250" s="35"/>
      <c r="T250" s="35"/>
      <c r="U250" s="786">
        <f t="shared" si="40"/>
        <v>0</v>
      </c>
      <c r="V250" s="709"/>
      <c r="W250" s="788">
        <f t="shared" si="41"/>
        <v>0</v>
      </c>
      <c r="X250" s="788">
        <f t="shared" si="42"/>
        <v>0</v>
      </c>
      <c r="Y250" s="789" t="str">
        <f t="shared" si="43"/>
        <v/>
      </c>
      <c r="Z250" s="714"/>
      <c r="AA250"/>
    </row>
    <row r="251" spans="2:27" ht="25.15" customHeight="1">
      <c r="B251" s="41">
        <f t="shared" si="33"/>
        <v>248</v>
      </c>
      <c r="C251" s="41"/>
      <c r="D251" s="702"/>
      <c r="E251" s="712"/>
      <c r="F251" s="742"/>
      <c r="G251" s="688"/>
      <c r="H251" s="35"/>
      <c r="I251" s="35"/>
      <c r="J251" s="779">
        <f t="shared" si="34"/>
        <v>0</v>
      </c>
      <c r="K251" s="838" t="str">
        <f t="shared" si="35"/>
        <v/>
      </c>
      <c r="L251" s="839" t="str">
        <f t="shared" si="36"/>
        <v/>
      </c>
      <c r="M251" s="839" t="str">
        <f>IF(COUNTIF($L$4:L251,L251)=1,L251,"")</f>
        <v/>
      </c>
      <c r="N251" s="776">
        <f>IFERROR(IF(Q251="",IF(F251="코스피",INDEX(코스피시세!$C$2:$C$4999,MATCH(E251,코스피시세!$B$2:$B$4999,0)),INDEX(코스닥시세!$C$2:$C$5000,MATCH(E251,코스닥시세!$B$2:$B$5000,0))),0),0)</f>
        <v>0</v>
      </c>
      <c r="O251" s="777">
        <f t="shared" si="37"/>
        <v>0</v>
      </c>
      <c r="P251" s="775">
        <f t="shared" si="38"/>
        <v>0</v>
      </c>
      <c r="Q251" s="713"/>
      <c r="R251" s="783" t="str">
        <f t="shared" si="39"/>
        <v/>
      </c>
      <c r="S251" s="35"/>
      <c r="T251" s="35"/>
      <c r="U251" s="786">
        <f t="shared" si="40"/>
        <v>0</v>
      </c>
      <c r="V251" s="709"/>
      <c r="W251" s="788">
        <f t="shared" si="41"/>
        <v>0</v>
      </c>
      <c r="X251" s="788">
        <f t="shared" si="42"/>
        <v>0</v>
      </c>
      <c r="Y251" s="789" t="str">
        <f t="shared" si="43"/>
        <v/>
      </c>
      <c r="Z251" s="714"/>
      <c r="AA251"/>
    </row>
    <row r="252" spans="2:27" ht="25.15" customHeight="1">
      <c r="B252" s="41">
        <f t="shared" si="33"/>
        <v>249</v>
      </c>
      <c r="C252" s="41"/>
      <c r="D252" s="702"/>
      <c r="E252" s="712"/>
      <c r="F252" s="742"/>
      <c r="G252" s="688"/>
      <c r="H252" s="35"/>
      <c r="I252" s="35"/>
      <c r="J252" s="779">
        <f t="shared" si="34"/>
        <v>0</v>
      </c>
      <c r="K252" s="838" t="str">
        <f t="shared" si="35"/>
        <v/>
      </c>
      <c r="L252" s="839" t="str">
        <f t="shared" si="36"/>
        <v/>
      </c>
      <c r="M252" s="839" t="str">
        <f>IF(COUNTIF($L$4:L252,L252)=1,L252,"")</f>
        <v/>
      </c>
      <c r="N252" s="776">
        <f>IFERROR(IF(Q252="",IF(F252="코스피",INDEX(코스피시세!$C$2:$C$4999,MATCH(E252,코스피시세!$B$2:$B$4999,0)),INDEX(코스닥시세!$C$2:$C$5000,MATCH(E252,코스닥시세!$B$2:$B$5000,0))),0),0)</f>
        <v>0</v>
      </c>
      <c r="O252" s="777">
        <f t="shared" si="37"/>
        <v>0</v>
      </c>
      <c r="P252" s="775">
        <f t="shared" si="38"/>
        <v>0</v>
      </c>
      <c r="Q252" s="713"/>
      <c r="R252" s="783" t="str">
        <f t="shared" si="39"/>
        <v/>
      </c>
      <c r="S252" s="35"/>
      <c r="T252" s="35"/>
      <c r="U252" s="786">
        <f t="shared" si="40"/>
        <v>0</v>
      </c>
      <c r="V252" s="709"/>
      <c r="W252" s="788">
        <f t="shared" si="41"/>
        <v>0</v>
      </c>
      <c r="X252" s="788">
        <f t="shared" si="42"/>
        <v>0</v>
      </c>
      <c r="Y252" s="789" t="str">
        <f t="shared" si="43"/>
        <v/>
      </c>
      <c r="Z252" s="714"/>
      <c r="AA252"/>
    </row>
    <row r="253" spans="2:27" ht="25.15" customHeight="1">
      <c r="B253" s="41">
        <f t="shared" si="33"/>
        <v>250</v>
      </c>
      <c r="C253" s="41"/>
      <c r="D253" s="702"/>
      <c r="E253" s="712"/>
      <c r="F253" s="742"/>
      <c r="G253" s="688"/>
      <c r="H253" s="35"/>
      <c r="I253" s="35"/>
      <c r="J253" s="779">
        <f t="shared" si="34"/>
        <v>0</v>
      </c>
      <c r="K253" s="838" t="str">
        <f t="shared" si="35"/>
        <v/>
      </c>
      <c r="L253" s="839" t="str">
        <f t="shared" si="36"/>
        <v/>
      </c>
      <c r="M253" s="839" t="str">
        <f>IF(COUNTIF($L$4:L253,L253)=1,L253,"")</f>
        <v/>
      </c>
      <c r="N253" s="776">
        <f>IFERROR(IF(Q253="",IF(F253="코스피",INDEX(코스피시세!$C$2:$C$4999,MATCH(E253,코스피시세!$B$2:$B$4999,0)),INDEX(코스닥시세!$C$2:$C$5000,MATCH(E253,코스닥시세!$B$2:$B$5000,0))),0),0)</f>
        <v>0</v>
      </c>
      <c r="O253" s="777">
        <f t="shared" si="37"/>
        <v>0</v>
      </c>
      <c r="P253" s="775">
        <f t="shared" si="38"/>
        <v>0</v>
      </c>
      <c r="Q253" s="713"/>
      <c r="R253" s="783" t="str">
        <f t="shared" si="39"/>
        <v/>
      </c>
      <c r="S253" s="35"/>
      <c r="T253" s="35"/>
      <c r="U253" s="786">
        <f t="shared" si="40"/>
        <v>0</v>
      </c>
      <c r="V253" s="709"/>
      <c r="W253" s="788">
        <f t="shared" si="41"/>
        <v>0</v>
      </c>
      <c r="X253" s="788">
        <f t="shared" si="42"/>
        <v>0</v>
      </c>
      <c r="Y253" s="789" t="str">
        <f t="shared" si="43"/>
        <v/>
      </c>
      <c r="Z253" s="714"/>
      <c r="AA253"/>
    </row>
    <row r="254" spans="2:27" ht="25.15" customHeight="1">
      <c r="B254" s="41">
        <f t="shared" si="33"/>
        <v>251</v>
      </c>
      <c r="C254" s="41"/>
      <c r="D254" s="702"/>
      <c r="E254" s="712"/>
      <c r="F254" s="742"/>
      <c r="G254" s="688"/>
      <c r="H254" s="35"/>
      <c r="I254" s="35"/>
      <c r="J254" s="779">
        <f t="shared" si="34"/>
        <v>0</v>
      </c>
      <c r="K254" s="838" t="str">
        <f t="shared" si="35"/>
        <v/>
      </c>
      <c r="L254" s="839" t="str">
        <f t="shared" si="36"/>
        <v/>
      </c>
      <c r="M254" s="839" t="str">
        <f>IF(COUNTIF($L$4:L254,L254)=1,L254,"")</f>
        <v/>
      </c>
      <c r="N254" s="776">
        <f>IFERROR(IF(Q254="",IF(F254="코스피",INDEX(코스피시세!$C$2:$C$4999,MATCH(E254,코스피시세!$B$2:$B$4999,0)),INDEX(코스닥시세!$C$2:$C$5000,MATCH(E254,코스닥시세!$B$2:$B$5000,0))),0),0)</f>
        <v>0</v>
      </c>
      <c r="O254" s="777">
        <f t="shared" si="37"/>
        <v>0</v>
      </c>
      <c r="P254" s="775">
        <f t="shared" si="38"/>
        <v>0</v>
      </c>
      <c r="Q254" s="713"/>
      <c r="R254" s="783" t="str">
        <f t="shared" si="39"/>
        <v/>
      </c>
      <c r="S254" s="35"/>
      <c r="T254" s="35"/>
      <c r="U254" s="786">
        <f t="shared" si="40"/>
        <v>0</v>
      </c>
      <c r="V254" s="709"/>
      <c r="W254" s="788">
        <f t="shared" si="41"/>
        <v>0</v>
      </c>
      <c r="X254" s="788">
        <f t="shared" si="42"/>
        <v>0</v>
      </c>
      <c r="Y254" s="789" t="str">
        <f t="shared" si="43"/>
        <v/>
      </c>
      <c r="Z254" s="714"/>
      <c r="AA254"/>
    </row>
    <row r="255" spans="2:27" ht="25.15" customHeight="1">
      <c r="B255" s="41">
        <f t="shared" si="33"/>
        <v>252</v>
      </c>
      <c r="C255" s="41"/>
      <c r="D255" s="702"/>
      <c r="E255" s="712"/>
      <c r="F255" s="742"/>
      <c r="G255" s="688"/>
      <c r="H255" s="35"/>
      <c r="I255" s="35"/>
      <c r="J255" s="779">
        <f t="shared" si="34"/>
        <v>0</v>
      </c>
      <c r="K255" s="838" t="str">
        <f t="shared" si="35"/>
        <v/>
      </c>
      <c r="L255" s="839" t="str">
        <f t="shared" si="36"/>
        <v/>
      </c>
      <c r="M255" s="839" t="str">
        <f>IF(COUNTIF($L$4:L255,L255)=1,L255,"")</f>
        <v/>
      </c>
      <c r="N255" s="776">
        <f>IFERROR(IF(Q255="",IF(F255="코스피",INDEX(코스피시세!$C$2:$C$4999,MATCH(E255,코스피시세!$B$2:$B$4999,0)),INDEX(코스닥시세!$C$2:$C$5000,MATCH(E255,코스닥시세!$B$2:$B$5000,0))),0),0)</f>
        <v>0</v>
      </c>
      <c r="O255" s="777">
        <f t="shared" si="37"/>
        <v>0</v>
      </c>
      <c r="P255" s="775">
        <f t="shared" si="38"/>
        <v>0</v>
      </c>
      <c r="Q255" s="713"/>
      <c r="R255" s="783" t="str">
        <f t="shared" si="39"/>
        <v/>
      </c>
      <c r="S255" s="35"/>
      <c r="T255" s="35"/>
      <c r="U255" s="786">
        <f t="shared" si="40"/>
        <v>0</v>
      </c>
      <c r="V255" s="709"/>
      <c r="W255" s="788">
        <f t="shared" si="41"/>
        <v>0</v>
      </c>
      <c r="X255" s="788">
        <f t="shared" si="42"/>
        <v>0</v>
      </c>
      <c r="Y255" s="789" t="str">
        <f t="shared" si="43"/>
        <v/>
      </c>
      <c r="Z255" s="714"/>
      <c r="AA255"/>
    </row>
    <row r="256" spans="2:27" ht="25.15" customHeight="1">
      <c r="B256" s="41">
        <f t="shared" si="33"/>
        <v>253</v>
      </c>
      <c r="C256" s="41"/>
      <c r="D256" s="702"/>
      <c r="E256" s="712"/>
      <c r="F256" s="742"/>
      <c r="G256" s="688"/>
      <c r="H256" s="35"/>
      <c r="I256" s="35"/>
      <c r="J256" s="779">
        <f t="shared" si="34"/>
        <v>0</v>
      </c>
      <c r="K256" s="838" t="str">
        <f t="shared" si="35"/>
        <v/>
      </c>
      <c r="L256" s="839" t="str">
        <f t="shared" si="36"/>
        <v/>
      </c>
      <c r="M256" s="839" t="str">
        <f>IF(COUNTIF($L$4:L256,L256)=1,L256,"")</f>
        <v/>
      </c>
      <c r="N256" s="776">
        <f>IFERROR(IF(Q256="",IF(F256="코스피",INDEX(코스피시세!$C$2:$C$4999,MATCH(E256,코스피시세!$B$2:$B$4999,0)),INDEX(코스닥시세!$C$2:$C$5000,MATCH(E256,코스닥시세!$B$2:$B$5000,0))),0),0)</f>
        <v>0</v>
      </c>
      <c r="O256" s="777">
        <f t="shared" si="37"/>
        <v>0</v>
      </c>
      <c r="P256" s="775">
        <f t="shared" si="38"/>
        <v>0</v>
      </c>
      <c r="Q256" s="713"/>
      <c r="R256" s="783" t="str">
        <f t="shared" si="39"/>
        <v/>
      </c>
      <c r="S256" s="35"/>
      <c r="T256" s="35"/>
      <c r="U256" s="786">
        <f t="shared" si="40"/>
        <v>0</v>
      </c>
      <c r="V256" s="709"/>
      <c r="W256" s="788">
        <f t="shared" si="41"/>
        <v>0</v>
      </c>
      <c r="X256" s="788">
        <f t="shared" si="42"/>
        <v>0</v>
      </c>
      <c r="Y256" s="789" t="str">
        <f t="shared" si="43"/>
        <v/>
      </c>
      <c r="Z256" s="714"/>
      <c r="AA256"/>
    </row>
    <row r="257" spans="2:27" ht="25.15" customHeight="1">
      <c r="B257" s="41">
        <f t="shared" si="33"/>
        <v>254</v>
      </c>
      <c r="C257" s="41"/>
      <c r="D257" s="702"/>
      <c r="E257" s="712"/>
      <c r="F257" s="742"/>
      <c r="G257" s="688"/>
      <c r="H257" s="35"/>
      <c r="I257" s="35"/>
      <c r="J257" s="779">
        <f t="shared" si="34"/>
        <v>0</v>
      </c>
      <c r="K257" s="838" t="str">
        <f t="shared" si="35"/>
        <v/>
      </c>
      <c r="L257" s="839" t="str">
        <f t="shared" si="36"/>
        <v/>
      </c>
      <c r="M257" s="839" t="str">
        <f>IF(COUNTIF($L$4:L257,L257)=1,L257,"")</f>
        <v/>
      </c>
      <c r="N257" s="776">
        <f>IFERROR(IF(Q257="",IF(F257="코스피",INDEX(코스피시세!$C$2:$C$4999,MATCH(E257,코스피시세!$B$2:$B$4999,0)),INDEX(코스닥시세!$C$2:$C$5000,MATCH(E257,코스닥시세!$B$2:$B$5000,0))),0),0)</f>
        <v>0</v>
      </c>
      <c r="O257" s="777">
        <f t="shared" si="37"/>
        <v>0</v>
      </c>
      <c r="P257" s="775">
        <f t="shared" si="38"/>
        <v>0</v>
      </c>
      <c r="Q257" s="713"/>
      <c r="R257" s="783" t="str">
        <f t="shared" si="39"/>
        <v/>
      </c>
      <c r="S257" s="35"/>
      <c r="T257" s="35"/>
      <c r="U257" s="786">
        <f t="shared" si="40"/>
        <v>0</v>
      </c>
      <c r="V257" s="709"/>
      <c r="W257" s="788">
        <f t="shared" si="41"/>
        <v>0</v>
      </c>
      <c r="X257" s="788">
        <f t="shared" si="42"/>
        <v>0</v>
      </c>
      <c r="Y257" s="789" t="str">
        <f t="shared" si="43"/>
        <v/>
      </c>
      <c r="Z257" s="714"/>
      <c r="AA257"/>
    </row>
    <row r="258" spans="2:27" ht="25.15" customHeight="1">
      <c r="B258" s="41">
        <f t="shared" si="33"/>
        <v>255</v>
      </c>
      <c r="C258" s="41"/>
      <c r="D258" s="702"/>
      <c r="E258" s="712"/>
      <c r="F258" s="742"/>
      <c r="G258" s="688"/>
      <c r="H258" s="35"/>
      <c r="I258" s="35"/>
      <c r="J258" s="779">
        <f t="shared" si="34"/>
        <v>0</v>
      </c>
      <c r="K258" s="838" t="str">
        <f t="shared" si="35"/>
        <v/>
      </c>
      <c r="L258" s="839" t="str">
        <f t="shared" si="36"/>
        <v/>
      </c>
      <c r="M258" s="839" t="str">
        <f>IF(COUNTIF($L$4:L258,L258)=1,L258,"")</f>
        <v/>
      </c>
      <c r="N258" s="776">
        <f>IFERROR(IF(Q258="",IF(F258="코스피",INDEX(코스피시세!$C$2:$C$4999,MATCH(E258,코스피시세!$B$2:$B$4999,0)),INDEX(코스닥시세!$C$2:$C$5000,MATCH(E258,코스닥시세!$B$2:$B$5000,0))),0),0)</f>
        <v>0</v>
      </c>
      <c r="O258" s="777">
        <f t="shared" si="37"/>
        <v>0</v>
      </c>
      <c r="P258" s="775">
        <f t="shared" si="38"/>
        <v>0</v>
      </c>
      <c r="Q258" s="713"/>
      <c r="R258" s="783" t="str">
        <f t="shared" si="39"/>
        <v/>
      </c>
      <c r="S258" s="35"/>
      <c r="T258" s="35"/>
      <c r="U258" s="786">
        <f t="shared" si="40"/>
        <v>0</v>
      </c>
      <c r="V258" s="709"/>
      <c r="W258" s="788">
        <f t="shared" si="41"/>
        <v>0</v>
      </c>
      <c r="X258" s="788">
        <f t="shared" si="42"/>
        <v>0</v>
      </c>
      <c r="Y258" s="789" t="str">
        <f t="shared" si="43"/>
        <v/>
      </c>
      <c r="Z258" s="714"/>
      <c r="AA258"/>
    </row>
    <row r="259" spans="2:27" ht="25.15" customHeight="1">
      <c r="B259" s="41">
        <f t="shared" si="33"/>
        <v>256</v>
      </c>
      <c r="C259" s="41"/>
      <c r="D259" s="702"/>
      <c r="E259" s="712"/>
      <c r="F259" s="742"/>
      <c r="G259" s="688"/>
      <c r="H259" s="35"/>
      <c r="I259" s="35"/>
      <c r="J259" s="779">
        <f t="shared" si="34"/>
        <v>0</v>
      </c>
      <c r="K259" s="838" t="str">
        <f t="shared" si="35"/>
        <v/>
      </c>
      <c r="L259" s="839" t="str">
        <f t="shared" si="36"/>
        <v/>
      </c>
      <c r="M259" s="839" t="str">
        <f>IF(COUNTIF($L$4:L259,L259)=1,L259,"")</f>
        <v/>
      </c>
      <c r="N259" s="776">
        <f>IFERROR(IF(Q259="",IF(F259="코스피",INDEX(코스피시세!$C$2:$C$4999,MATCH(E259,코스피시세!$B$2:$B$4999,0)),INDEX(코스닥시세!$C$2:$C$5000,MATCH(E259,코스닥시세!$B$2:$B$5000,0))),0),0)</f>
        <v>0</v>
      </c>
      <c r="O259" s="777">
        <f t="shared" si="37"/>
        <v>0</v>
      </c>
      <c r="P259" s="775">
        <f t="shared" si="38"/>
        <v>0</v>
      </c>
      <c r="Q259" s="713"/>
      <c r="R259" s="783" t="str">
        <f t="shared" si="39"/>
        <v/>
      </c>
      <c r="S259" s="35"/>
      <c r="T259" s="35"/>
      <c r="U259" s="786">
        <f t="shared" si="40"/>
        <v>0</v>
      </c>
      <c r="V259" s="709"/>
      <c r="W259" s="788">
        <f t="shared" si="41"/>
        <v>0</v>
      </c>
      <c r="X259" s="788">
        <f t="shared" si="42"/>
        <v>0</v>
      </c>
      <c r="Y259" s="789" t="str">
        <f t="shared" si="43"/>
        <v/>
      </c>
      <c r="Z259" s="714"/>
      <c r="AA259"/>
    </row>
    <row r="260" spans="2:27" ht="25.15" customHeight="1">
      <c r="B260" s="41">
        <f t="shared" ref="B260:B323" si="44">ROW(A260)-3</f>
        <v>257</v>
      </c>
      <c r="C260" s="41"/>
      <c r="D260" s="702"/>
      <c r="E260" s="712"/>
      <c r="F260" s="742"/>
      <c r="G260" s="688"/>
      <c r="H260" s="35"/>
      <c r="I260" s="35"/>
      <c r="J260" s="779">
        <f t="shared" ref="J260:J323" si="45">H260*I260</f>
        <v>0</v>
      </c>
      <c r="K260" s="838" t="str">
        <f t="shared" ref="K260:K323" si="46">IF(Q260="","",MONTH(Q260))</f>
        <v/>
      </c>
      <c r="L260" s="839" t="str">
        <f t="shared" ref="L260:L323" si="47">IF(E260="","",C260&amp;" "&amp;E260)</f>
        <v/>
      </c>
      <c r="M260" s="839" t="str">
        <f>IF(COUNTIF($L$4:L260,L260)=1,L260,"")</f>
        <v/>
      </c>
      <c r="N260" s="776">
        <f>IFERROR(IF(Q260="",IF(F260="코스피",INDEX(코스피시세!$C$2:$C$4999,MATCH(E260,코스피시세!$B$2:$B$4999,0)),INDEX(코스닥시세!$C$2:$C$5000,MATCH(E260,코스닥시세!$B$2:$B$5000,0))),0),0)</f>
        <v>0</v>
      </c>
      <c r="O260" s="777">
        <f t="shared" ref="O260:O323" si="48">N260*I260</f>
        <v>0</v>
      </c>
      <c r="P260" s="775">
        <f t="shared" ref="P260:P323" si="49">IF(Q260="",O260-J260,"")</f>
        <v>0</v>
      </c>
      <c r="Q260" s="713"/>
      <c r="R260" s="783" t="str">
        <f t="shared" ref="R260:R323" si="50">IF(Q260="","",IF(DATEDIF(G260,Q260,"m")&gt;=12,DATEDIF(G260,Q260,"y")&amp;"년 "&amp;DATEDIF(G260,Q260,"ym")&amp;"개월",IF(DATEDIF(G260,Q260,"d")&lt;30,DATEDIF(G260,Q260,"d")+1,(DATEDIF(G260,Q260,"ym")&amp;"개월 "&amp;(DATEDIF(G260,Q260,"d")+1)-DATEDIF(G260,Q260,"m")*30&amp;"일"))))</f>
        <v/>
      </c>
      <c r="S260" s="35"/>
      <c r="T260" s="35"/>
      <c r="U260" s="786">
        <f t="shared" ref="U260:U323" si="51">S260*T260</f>
        <v>0</v>
      </c>
      <c r="V260" s="709"/>
      <c r="W260" s="788">
        <f t="shared" ref="W260:W323" si="52">IF(Q260="",0,U260-V260)</f>
        <v>0</v>
      </c>
      <c r="X260" s="788">
        <f t="shared" ref="X260:X323" si="53">IF(Q260="",0,W260-J260)</f>
        <v>0</v>
      </c>
      <c r="Y260" s="789" t="str">
        <f t="shared" ref="Y260:Y323" si="54">IF(S260="","",ROUND(X260/J260,4))</f>
        <v/>
      </c>
      <c r="Z260" s="714"/>
      <c r="AA260"/>
    </row>
    <row r="261" spans="2:27" ht="25.15" customHeight="1">
      <c r="B261" s="41">
        <f t="shared" si="44"/>
        <v>258</v>
      </c>
      <c r="C261" s="41"/>
      <c r="D261" s="702"/>
      <c r="E261" s="712"/>
      <c r="F261" s="742"/>
      <c r="G261" s="688"/>
      <c r="H261" s="35"/>
      <c r="I261" s="35"/>
      <c r="J261" s="779">
        <f t="shared" si="45"/>
        <v>0</v>
      </c>
      <c r="K261" s="838" t="str">
        <f t="shared" si="46"/>
        <v/>
      </c>
      <c r="L261" s="839" t="str">
        <f t="shared" si="47"/>
        <v/>
      </c>
      <c r="M261" s="839" t="str">
        <f>IF(COUNTIF($L$4:L261,L261)=1,L261,"")</f>
        <v/>
      </c>
      <c r="N261" s="776">
        <f>IFERROR(IF(Q261="",IF(F261="코스피",INDEX(코스피시세!$C$2:$C$4999,MATCH(E261,코스피시세!$B$2:$B$4999,0)),INDEX(코스닥시세!$C$2:$C$5000,MATCH(E261,코스닥시세!$B$2:$B$5000,0))),0),0)</f>
        <v>0</v>
      </c>
      <c r="O261" s="777">
        <f t="shared" si="48"/>
        <v>0</v>
      </c>
      <c r="P261" s="775">
        <f t="shared" si="49"/>
        <v>0</v>
      </c>
      <c r="Q261" s="713"/>
      <c r="R261" s="783" t="str">
        <f t="shared" si="50"/>
        <v/>
      </c>
      <c r="S261" s="35"/>
      <c r="T261" s="35"/>
      <c r="U261" s="786">
        <f t="shared" si="51"/>
        <v>0</v>
      </c>
      <c r="V261" s="709"/>
      <c r="W261" s="788">
        <f t="shared" si="52"/>
        <v>0</v>
      </c>
      <c r="X261" s="788">
        <f t="shared" si="53"/>
        <v>0</v>
      </c>
      <c r="Y261" s="789" t="str">
        <f t="shared" si="54"/>
        <v/>
      </c>
      <c r="Z261" s="714"/>
      <c r="AA261"/>
    </row>
    <row r="262" spans="2:27" ht="25.15" customHeight="1">
      <c r="B262" s="41">
        <f t="shared" si="44"/>
        <v>259</v>
      </c>
      <c r="C262" s="41"/>
      <c r="D262" s="702"/>
      <c r="E262" s="712"/>
      <c r="F262" s="742"/>
      <c r="G262" s="688"/>
      <c r="H262" s="35"/>
      <c r="I262" s="35"/>
      <c r="J262" s="779">
        <f t="shared" si="45"/>
        <v>0</v>
      </c>
      <c r="K262" s="838" t="str">
        <f t="shared" si="46"/>
        <v/>
      </c>
      <c r="L262" s="839" t="str">
        <f t="shared" si="47"/>
        <v/>
      </c>
      <c r="M262" s="839" t="str">
        <f>IF(COUNTIF($L$4:L262,L262)=1,L262,"")</f>
        <v/>
      </c>
      <c r="N262" s="776">
        <f>IFERROR(IF(Q262="",IF(F262="코스피",INDEX(코스피시세!$C$2:$C$4999,MATCH(E262,코스피시세!$B$2:$B$4999,0)),INDEX(코스닥시세!$C$2:$C$5000,MATCH(E262,코스닥시세!$B$2:$B$5000,0))),0),0)</f>
        <v>0</v>
      </c>
      <c r="O262" s="777">
        <f t="shared" si="48"/>
        <v>0</v>
      </c>
      <c r="P262" s="775">
        <f t="shared" si="49"/>
        <v>0</v>
      </c>
      <c r="Q262" s="713"/>
      <c r="R262" s="783" t="str">
        <f t="shared" si="50"/>
        <v/>
      </c>
      <c r="S262" s="35"/>
      <c r="T262" s="35"/>
      <c r="U262" s="786">
        <f t="shared" si="51"/>
        <v>0</v>
      </c>
      <c r="V262" s="709"/>
      <c r="W262" s="788">
        <f t="shared" si="52"/>
        <v>0</v>
      </c>
      <c r="X262" s="788">
        <f t="shared" si="53"/>
        <v>0</v>
      </c>
      <c r="Y262" s="789" t="str">
        <f t="shared" si="54"/>
        <v/>
      </c>
      <c r="Z262" s="714"/>
      <c r="AA262"/>
    </row>
    <row r="263" spans="2:27" ht="25.15" customHeight="1">
      <c r="B263" s="41">
        <f t="shared" si="44"/>
        <v>260</v>
      </c>
      <c r="C263" s="41"/>
      <c r="D263" s="702"/>
      <c r="E263" s="712"/>
      <c r="F263" s="742"/>
      <c r="G263" s="688"/>
      <c r="H263" s="35"/>
      <c r="I263" s="35"/>
      <c r="J263" s="779">
        <f t="shared" si="45"/>
        <v>0</v>
      </c>
      <c r="K263" s="838" t="str">
        <f t="shared" si="46"/>
        <v/>
      </c>
      <c r="L263" s="839" t="str">
        <f t="shared" si="47"/>
        <v/>
      </c>
      <c r="M263" s="839" t="str">
        <f>IF(COUNTIF($L$4:L263,L263)=1,L263,"")</f>
        <v/>
      </c>
      <c r="N263" s="776">
        <f>IFERROR(IF(Q263="",IF(F263="코스피",INDEX(코스피시세!$C$2:$C$4999,MATCH(E263,코스피시세!$B$2:$B$4999,0)),INDEX(코스닥시세!$C$2:$C$5000,MATCH(E263,코스닥시세!$B$2:$B$5000,0))),0),0)</f>
        <v>0</v>
      </c>
      <c r="O263" s="777">
        <f t="shared" si="48"/>
        <v>0</v>
      </c>
      <c r="P263" s="775">
        <f t="shared" si="49"/>
        <v>0</v>
      </c>
      <c r="Q263" s="713"/>
      <c r="R263" s="783" t="str">
        <f t="shared" si="50"/>
        <v/>
      </c>
      <c r="S263" s="35"/>
      <c r="T263" s="35"/>
      <c r="U263" s="786">
        <f t="shared" si="51"/>
        <v>0</v>
      </c>
      <c r="V263" s="709"/>
      <c r="W263" s="788">
        <f t="shared" si="52"/>
        <v>0</v>
      </c>
      <c r="X263" s="788">
        <f t="shared" si="53"/>
        <v>0</v>
      </c>
      <c r="Y263" s="789" t="str">
        <f t="shared" si="54"/>
        <v/>
      </c>
      <c r="Z263" s="714"/>
      <c r="AA263"/>
    </row>
    <row r="264" spans="2:27" ht="25.15" customHeight="1">
      <c r="B264" s="41">
        <f t="shared" si="44"/>
        <v>261</v>
      </c>
      <c r="C264" s="41"/>
      <c r="D264" s="702"/>
      <c r="E264" s="712"/>
      <c r="F264" s="742"/>
      <c r="G264" s="688"/>
      <c r="H264" s="35"/>
      <c r="I264" s="35"/>
      <c r="J264" s="779">
        <f t="shared" si="45"/>
        <v>0</v>
      </c>
      <c r="K264" s="838" t="str">
        <f t="shared" si="46"/>
        <v/>
      </c>
      <c r="L264" s="839" t="str">
        <f t="shared" si="47"/>
        <v/>
      </c>
      <c r="M264" s="839" t="str">
        <f>IF(COUNTIF($L$4:L264,L264)=1,L264,"")</f>
        <v/>
      </c>
      <c r="N264" s="776">
        <f>IFERROR(IF(Q264="",IF(F264="코스피",INDEX(코스피시세!$C$2:$C$4999,MATCH(E264,코스피시세!$B$2:$B$4999,0)),INDEX(코스닥시세!$C$2:$C$5000,MATCH(E264,코스닥시세!$B$2:$B$5000,0))),0),0)</f>
        <v>0</v>
      </c>
      <c r="O264" s="777">
        <f t="shared" si="48"/>
        <v>0</v>
      </c>
      <c r="P264" s="775">
        <f t="shared" si="49"/>
        <v>0</v>
      </c>
      <c r="Q264" s="713"/>
      <c r="R264" s="783" t="str">
        <f t="shared" si="50"/>
        <v/>
      </c>
      <c r="S264" s="35"/>
      <c r="T264" s="35"/>
      <c r="U264" s="786">
        <f t="shared" si="51"/>
        <v>0</v>
      </c>
      <c r="V264" s="709"/>
      <c r="W264" s="788">
        <f t="shared" si="52"/>
        <v>0</v>
      </c>
      <c r="X264" s="788">
        <f t="shared" si="53"/>
        <v>0</v>
      </c>
      <c r="Y264" s="789" t="str">
        <f t="shared" si="54"/>
        <v/>
      </c>
      <c r="Z264" s="714"/>
      <c r="AA264"/>
    </row>
    <row r="265" spans="2:27" ht="25.15" customHeight="1">
      <c r="B265" s="41">
        <f t="shared" si="44"/>
        <v>262</v>
      </c>
      <c r="C265" s="41"/>
      <c r="D265" s="702"/>
      <c r="E265" s="712"/>
      <c r="F265" s="742"/>
      <c r="G265" s="688"/>
      <c r="H265" s="35"/>
      <c r="I265" s="35"/>
      <c r="J265" s="779">
        <f t="shared" si="45"/>
        <v>0</v>
      </c>
      <c r="K265" s="838" t="str">
        <f t="shared" si="46"/>
        <v/>
      </c>
      <c r="L265" s="839" t="str">
        <f t="shared" si="47"/>
        <v/>
      </c>
      <c r="M265" s="839" t="str">
        <f>IF(COUNTIF($L$4:L265,L265)=1,L265,"")</f>
        <v/>
      </c>
      <c r="N265" s="776">
        <f>IFERROR(IF(Q265="",IF(F265="코스피",INDEX(코스피시세!$C$2:$C$4999,MATCH(E265,코스피시세!$B$2:$B$4999,0)),INDEX(코스닥시세!$C$2:$C$5000,MATCH(E265,코스닥시세!$B$2:$B$5000,0))),0),0)</f>
        <v>0</v>
      </c>
      <c r="O265" s="777">
        <f t="shared" si="48"/>
        <v>0</v>
      </c>
      <c r="P265" s="775">
        <f t="shared" si="49"/>
        <v>0</v>
      </c>
      <c r="Q265" s="713"/>
      <c r="R265" s="783" t="str">
        <f t="shared" si="50"/>
        <v/>
      </c>
      <c r="S265" s="35"/>
      <c r="T265" s="35"/>
      <c r="U265" s="786">
        <f t="shared" si="51"/>
        <v>0</v>
      </c>
      <c r="V265" s="709"/>
      <c r="W265" s="788">
        <f t="shared" si="52"/>
        <v>0</v>
      </c>
      <c r="X265" s="788">
        <f t="shared" si="53"/>
        <v>0</v>
      </c>
      <c r="Y265" s="789" t="str">
        <f t="shared" si="54"/>
        <v/>
      </c>
      <c r="Z265" s="714"/>
      <c r="AA265"/>
    </row>
    <row r="266" spans="2:27" ht="25.15" customHeight="1">
      <c r="B266" s="41">
        <f t="shared" si="44"/>
        <v>263</v>
      </c>
      <c r="C266" s="41"/>
      <c r="D266" s="702"/>
      <c r="E266" s="712"/>
      <c r="F266" s="742"/>
      <c r="G266" s="688"/>
      <c r="H266" s="35"/>
      <c r="I266" s="35"/>
      <c r="J266" s="779">
        <f t="shared" si="45"/>
        <v>0</v>
      </c>
      <c r="K266" s="838" t="str">
        <f t="shared" si="46"/>
        <v/>
      </c>
      <c r="L266" s="839" t="str">
        <f t="shared" si="47"/>
        <v/>
      </c>
      <c r="M266" s="839" t="str">
        <f>IF(COUNTIF($L$4:L266,L266)=1,L266,"")</f>
        <v/>
      </c>
      <c r="N266" s="776">
        <f>IFERROR(IF(Q266="",IF(F266="코스피",INDEX(코스피시세!$C$2:$C$4999,MATCH(E266,코스피시세!$B$2:$B$4999,0)),INDEX(코스닥시세!$C$2:$C$5000,MATCH(E266,코스닥시세!$B$2:$B$5000,0))),0),0)</f>
        <v>0</v>
      </c>
      <c r="O266" s="777">
        <f t="shared" si="48"/>
        <v>0</v>
      </c>
      <c r="P266" s="775">
        <f t="shared" si="49"/>
        <v>0</v>
      </c>
      <c r="Q266" s="713"/>
      <c r="R266" s="783" t="str">
        <f t="shared" si="50"/>
        <v/>
      </c>
      <c r="S266" s="35"/>
      <c r="T266" s="35"/>
      <c r="U266" s="786">
        <f t="shared" si="51"/>
        <v>0</v>
      </c>
      <c r="V266" s="709"/>
      <c r="W266" s="788">
        <f t="shared" si="52"/>
        <v>0</v>
      </c>
      <c r="X266" s="788">
        <f t="shared" si="53"/>
        <v>0</v>
      </c>
      <c r="Y266" s="789" t="str">
        <f t="shared" si="54"/>
        <v/>
      </c>
      <c r="Z266" s="714"/>
      <c r="AA266"/>
    </row>
    <row r="267" spans="2:27" ht="25.15" customHeight="1">
      <c r="B267" s="41">
        <f t="shared" si="44"/>
        <v>264</v>
      </c>
      <c r="C267" s="41"/>
      <c r="D267" s="702"/>
      <c r="E267" s="712"/>
      <c r="F267" s="742"/>
      <c r="G267" s="688"/>
      <c r="H267" s="35"/>
      <c r="I267" s="35"/>
      <c r="J267" s="779">
        <f t="shared" si="45"/>
        <v>0</v>
      </c>
      <c r="K267" s="838" t="str">
        <f t="shared" si="46"/>
        <v/>
      </c>
      <c r="L267" s="839" t="str">
        <f t="shared" si="47"/>
        <v/>
      </c>
      <c r="M267" s="839" t="str">
        <f>IF(COUNTIF($L$4:L267,L267)=1,L267,"")</f>
        <v/>
      </c>
      <c r="N267" s="776">
        <f>IFERROR(IF(Q267="",IF(F267="코스피",INDEX(코스피시세!$C$2:$C$4999,MATCH(E267,코스피시세!$B$2:$B$4999,0)),INDEX(코스닥시세!$C$2:$C$5000,MATCH(E267,코스닥시세!$B$2:$B$5000,0))),0),0)</f>
        <v>0</v>
      </c>
      <c r="O267" s="777">
        <f t="shared" si="48"/>
        <v>0</v>
      </c>
      <c r="P267" s="775">
        <f t="shared" si="49"/>
        <v>0</v>
      </c>
      <c r="Q267" s="713"/>
      <c r="R267" s="783" t="str">
        <f t="shared" si="50"/>
        <v/>
      </c>
      <c r="S267" s="35"/>
      <c r="T267" s="35"/>
      <c r="U267" s="786">
        <f t="shared" si="51"/>
        <v>0</v>
      </c>
      <c r="V267" s="709"/>
      <c r="W267" s="788">
        <f t="shared" si="52"/>
        <v>0</v>
      </c>
      <c r="X267" s="788">
        <f t="shared" si="53"/>
        <v>0</v>
      </c>
      <c r="Y267" s="789" t="str">
        <f t="shared" si="54"/>
        <v/>
      </c>
      <c r="Z267" s="714"/>
      <c r="AA267"/>
    </row>
    <row r="268" spans="2:27" ht="25.15" customHeight="1">
      <c r="B268" s="41">
        <f t="shared" si="44"/>
        <v>265</v>
      </c>
      <c r="C268" s="41"/>
      <c r="D268" s="702"/>
      <c r="E268" s="712"/>
      <c r="F268" s="742"/>
      <c r="G268" s="688"/>
      <c r="H268" s="35"/>
      <c r="I268" s="35"/>
      <c r="J268" s="779">
        <f t="shared" si="45"/>
        <v>0</v>
      </c>
      <c r="K268" s="838" t="str">
        <f t="shared" si="46"/>
        <v/>
      </c>
      <c r="L268" s="839" t="str">
        <f t="shared" si="47"/>
        <v/>
      </c>
      <c r="M268" s="839" t="str">
        <f>IF(COUNTIF($L$4:L268,L268)=1,L268,"")</f>
        <v/>
      </c>
      <c r="N268" s="776">
        <f>IFERROR(IF(Q268="",IF(F268="코스피",INDEX(코스피시세!$C$2:$C$4999,MATCH(E268,코스피시세!$B$2:$B$4999,0)),INDEX(코스닥시세!$C$2:$C$5000,MATCH(E268,코스닥시세!$B$2:$B$5000,0))),0),0)</f>
        <v>0</v>
      </c>
      <c r="O268" s="777">
        <f t="shared" si="48"/>
        <v>0</v>
      </c>
      <c r="P268" s="775">
        <f t="shared" si="49"/>
        <v>0</v>
      </c>
      <c r="Q268" s="713"/>
      <c r="R268" s="783" t="str">
        <f t="shared" si="50"/>
        <v/>
      </c>
      <c r="S268" s="35"/>
      <c r="T268" s="35"/>
      <c r="U268" s="786">
        <f t="shared" si="51"/>
        <v>0</v>
      </c>
      <c r="V268" s="709"/>
      <c r="W268" s="788">
        <f t="shared" si="52"/>
        <v>0</v>
      </c>
      <c r="X268" s="788">
        <f t="shared" si="53"/>
        <v>0</v>
      </c>
      <c r="Y268" s="789" t="str">
        <f t="shared" si="54"/>
        <v/>
      </c>
      <c r="Z268" s="714"/>
      <c r="AA268"/>
    </row>
    <row r="269" spans="2:27" ht="25.15" customHeight="1">
      <c r="B269" s="41">
        <f t="shared" si="44"/>
        <v>266</v>
      </c>
      <c r="C269" s="41"/>
      <c r="D269" s="702"/>
      <c r="E269" s="712"/>
      <c r="F269" s="742"/>
      <c r="G269" s="688"/>
      <c r="H269" s="35"/>
      <c r="I269" s="35"/>
      <c r="J269" s="779">
        <f t="shared" si="45"/>
        <v>0</v>
      </c>
      <c r="K269" s="838" t="str">
        <f t="shared" si="46"/>
        <v/>
      </c>
      <c r="L269" s="839" t="str">
        <f t="shared" si="47"/>
        <v/>
      </c>
      <c r="M269" s="839" t="str">
        <f>IF(COUNTIF($L$4:L269,L269)=1,L269,"")</f>
        <v/>
      </c>
      <c r="N269" s="776">
        <f>IFERROR(IF(Q269="",IF(F269="코스피",INDEX(코스피시세!$C$2:$C$4999,MATCH(E269,코스피시세!$B$2:$B$4999,0)),INDEX(코스닥시세!$C$2:$C$5000,MATCH(E269,코스닥시세!$B$2:$B$5000,0))),0),0)</f>
        <v>0</v>
      </c>
      <c r="O269" s="777">
        <f t="shared" si="48"/>
        <v>0</v>
      </c>
      <c r="P269" s="775">
        <f t="shared" si="49"/>
        <v>0</v>
      </c>
      <c r="Q269" s="713"/>
      <c r="R269" s="783" t="str">
        <f t="shared" si="50"/>
        <v/>
      </c>
      <c r="S269" s="35"/>
      <c r="T269" s="35"/>
      <c r="U269" s="786">
        <f t="shared" si="51"/>
        <v>0</v>
      </c>
      <c r="V269" s="709"/>
      <c r="W269" s="788">
        <f t="shared" si="52"/>
        <v>0</v>
      </c>
      <c r="X269" s="788">
        <f t="shared" si="53"/>
        <v>0</v>
      </c>
      <c r="Y269" s="789" t="str">
        <f t="shared" si="54"/>
        <v/>
      </c>
      <c r="Z269" s="714"/>
      <c r="AA269"/>
    </row>
    <row r="270" spans="2:27" ht="25.15" customHeight="1">
      <c r="B270" s="41">
        <f t="shared" si="44"/>
        <v>267</v>
      </c>
      <c r="C270" s="41"/>
      <c r="D270" s="702"/>
      <c r="E270" s="712"/>
      <c r="F270" s="742"/>
      <c r="G270" s="688"/>
      <c r="H270" s="35"/>
      <c r="I270" s="35"/>
      <c r="J270" s="779">
        <f t="shared" si="45"/>
        <v>0</v>
      </c>
      <c r="K270" s="838" t="str">
        <f t="shared" si="46"/>
        <v/>
      </c>
      <c r="L270" s="839" t="str">
        <f t="shared" si="47"/>
        <v/>
      </c>
      <c r="M270" s="839" t="str">
        <f>IF(COUNTIF($L$4:L270,L270)=1,L270,"")</f>
        <v/>
      </c>
      <c r="N270" s="776">
        <f>IFERROR(IF(Q270="",IF(F270="코스피",INDEX(코스피시세!$C$2:$C$4999,MATCH(E270,코스피시세!$B$2:$B$4999,0)),INDEX(코스닥시세!$C$2:$C$5000,MATCH(E270,코스닥시세!$B$2:$B$5000,0))),0),0)</f>
        <v>0</v>
      </c>
      <c r="O270" s="777">
        <f t="shared" si="48"/>
        <v>0</v>
      </c>
      <c r="P270" s="775">
        <f t="shared" si="49"/>
        <v>0</v>
      </c>
      <c r="Q270" s="713"/>
      <c r="R270" s="783" t="str">
        <f t="shared" si="50"/>
        <v/>
      </c>
      <c r="S270" s="35"/>
      <c r="T270" s="35"/>
      <c r="U270" s="786">
        <f t="shared" si="51"/>
        <v>0</v>
      </c>
      <c r="V270" s="709"/>
      <c r="W270" s="788">
        <f t="shared" si="52"/>
        <v>0</v>
      </c>
      <c r="X270" s="788">
        <f t="shared" si="53"/>
        <v>0</v>
      </c>
      <c r="Y270" s="789" t="str">
        <f t="shared" si="54"/>
        <v/>
      </c>
      <c r="Z270" s="714"/>
      <c r="AA270"/>
    </row>
    <row r="271" spans="2:27" ht="25.15" customHeight="1">
      <c r="B271" s="41">
        <f t="shared" si="44"/>
        <v>268</v>
      </c>
      <c r="C271" s="41"/>
      <c r="D271" s="702"/>
      <c r="E271" s="712"/>
      <c r="F271" s="742"/>
      <c r="G271" s="688"/>
      <c r="H271" s="35"/>
      <c r="I271" s="35"/>
      <c r="J271" s="779">
        <f t="shared" si="45"/>
        <v>0</v>
      </c>
      <c r="K271" s="838" t="str">
        <f t="shared" si="46"/>
        <v/>
      </c>
      <c r="L271" s="839" t="str">
        <f t="shared" si="47"/>
        <v/>
      </c>
      <c r="M271" s="839" t="str">
        <f>IF(COUNTIF($L$4:L271,L271)=1,L271,"")</f>
        <v/>
      </c>
      <c r="N271" s="776">
        <f>IFERROR(IF(Q271="",IF(F271="코스피",INDEX(코스피시세!$C$2:$C$4999,MATCH(E271,코스피시세!$B$2:$B$4999,0)),INDEX(코스닥시세!$C$2:$C$5000,MATCH(E271,코스닥시세!$B$2:$B$5000,0))),0),0)</f>
        <v>0</v>
      </c>
      <c r="O271" s="777">
        <f t="shared" si="48"/>
        <v>0</v>
      </c>
      <c r="P271" s="775">
        <f t="shared" si="49"/>
        <v>0</v>
      </c>
      <c r="Q271" s="713"/>
      <c r="R271" s="783" t="str">
        <f t="shared" si="50"/>
        <v/>
      </c>
      <c r="S271" s="35"/>
      <c r="T271" s="35"/>
      <c r="U271" s="786">
        <f t="shared" si="51"/>
        <v>0</v>
      </c>
      <c r="V271" s="709"/>
      <c r="W271" s="788">
        <f t="shared" si="52"/>
        <v>0</v>
      </c>
      <c r="X271" s="788">
        <f t="shared" si="53"/>
        <v>0</v>
      </c>
      <c r="Y271" s="789" t="str">
        <f t="shared" si="54"/>
        <v/>
      </c>
      <c r="Z271" s="714"/>
      <c r="AA271"/>
    </row>
    <row r="272" spans="2:27" ht="25.15" customHeight="1">
      <c r="B272" s="41">
        <f t="shared" si="44"/>
        <v>269</v>
      </c>
      <c r="C272" s="41"/>
      <c r="D272" s="702"/>
      <c r="E272" s="712"/>
      <c r="F272" s="742"/>
      <c r="G272" s="688"/>
      <c r="H272" s="35"/>
      <c r="I272" s="35"/>
      <c r="J272" s="779">
        <f t="shared" si="45"/>
        <v>0</v>
      </c>
      <c r="K272" s="838" t="str">
        <f t="shared" si="46"/>
        <v/>
      </c>
      <c r="L272" s="839" t="str">
        <f t="shared" si="47"/>
        <v/>
      </c>
      <c r="M272" s="839" t="str">
        <f>IF(COUNTIF($L$4:L272,L272)=1,L272,"")</f>
        <v/>
      </c>
      <c r="N272" s="776">
        <f>IFERROR(IF(Q272="",IF(F272="코스피",INDEX(코스피시세!$C$2:$C$4999,MATCH(E272,코스피시세!$B$2:$B$4999,0)),INDEX(코스닥시세!$C$2:$C$5000,MATCH(E272,코스닥시세!$B$2:$B$5000,0))),0),0)</f>
        <v>0</v>
      </c>
      <c r="O272" s="777">
        <f t="shared" si="48"/>
        <v>0</v>
      </c>
      <c r="P272" s="775">
        <f t="shared" si="49"/>
        <v>0</v>
      </c>
      <c r="Q272" s="713"/>
      <c r="R272" s="783" t="str">
        <f t="shared" si="50"/>
        <v/>
      </c>
      <c r="S272" s="35"/>
      <c r="T272" s="35"/>
      <c r="U272" s="786">
        <f t="shared" si="51"/>
        <v>0</v>
      </c>
      <c r="V272" s="709"/>
      <c r="W272" s="788">
        <f t="shared" si="52"/>
        <v>0</v>
      </c>
      <c r="X272" s="788">
        <f t="shared" si="53"/>
        <v>0</v>
      </c>
      <c r="Y272" s="789" t="str">
        <f t="shared" si="54"/>
        <v/>
      </c>
      <c r="Z272" s="714"/>
      <c r="AA272"/>
    </row>
    <row r="273" spans="2:27" ht="25.15" customHeight="1">
      <c r="B273" s="41">
        <f t="shared" si="44"/>
        <v>270</v>
      </c>
      <c r="C273" s="41"/>
      <c r="D273" s="702"/>
      <c r="E273" s="712"/>
      <c r="F273" s="742"/>
      <c r="G273" s="688"/>
      <c r="H273" s="35"/>
      <c r="I273" s="35"/>
      <c r="J273" s="779">
        <f t="shared" si="45"/>
        <v>0</v>
      </c>
      <c r="K273" s="838" t="str">
        <f t="shared" si="46"/>
        <v/>
      </c>
      <c r="L273" s="839" t="str">
        <f t="shared" si="47"/>
        <v/>
      </c>
      <c r="M273" s="839" t="str">
        <f>IF(COUNTIF($L$4:L273,L273)=1,L273,"")</f>
        <v/>
      </c>
      <c r="N273" s="776">
        <f>IFERROR(IF(Q273="",IF(F273="코스피",INDEX(코스피시세!$C$2:$C$4999,MATCH(E273,코스피시세!$B$2:$B$4999,0)),INDEX(코스닥시세!$C$2:$C$5000,MATCH(E273,코스닥시세!$B$2:$B$5000,0))),0),0)</f>
        <v>0</v>
      </c>
      <c r="O273" s="777">
        <f t="shared" si="48"/>
        <v>0</v>
      </c>
      <c r="P273" s="775">
        <f t="shared" si="49"/>
        <v>0</v>
      </c>
      <c r="Q273" s="713"/>
      <c r="R273" s="783" t="str">
        <f t="shared" si="50"/>
        <v/>
      </c>
      <c r="S273" s="35"/>
      <c r="T273" s="35"/>
      <c r="U273" s="786">
        <f t="shared" si="51"/>
        <v>0</v>
      </c>
      <c r="V273" s="709"/>
      <c r="W273" s="788">
        <f t="shared" si="52"/>
        <v>0</v>
      </c>
      <c r="X273" s="788">
        <f t="shared" si="53"/>
        <v>0</v>
      </c>
      <c r="Y273" s="789" t="str">
        <f t="shared" si="54"/>
        <v/>
      </c>
      <c r="Z273" s="714"/>
      <c r="AA273"/>
    </row>
    <row r="274" spans="2:27" ht="25.15" customHeight="1">
      <c r="B274" s="41">
        <f t="shared" si="44"/>
        <v>271</v>
      </c>
      <c r="C274" s="41"/>
      <c r="D274" s="702"/>
      <c r="E274" s="712"/>
      <c r="F274" s="742"/>
      <c r="G274" s="688"/>
      <c r="H274" s="35"/>
      <c r="I274" s="35"/>
      <c r="J274" s="779">
        <f t="shared" si="45"/>
        <v>0</v>
      </c>
      <c r="K274" s="838" t="str">
        <f t="shared" si="46"/>
        <v/>
      </c>
      <c r="L274" s="839" t="str">
        <f t="shared" si="47"/>
        <v/>
      </c>
      <c r="M274" s="839" t="str">
        <f>IF(COUNTIF($L$4:L274,L274)=1,L274,"")</f>
        <v/>
      </c>
      <c r="N274" s="776">
        <f>IFERROR(IF(Q274="",IF(F274="코스피",INDEX(코스피시세!$C$2:$C$4999,MATCH(E274,코스피시세!$B$2:$B$4999,0)),INDEX(코스닥시세!$C$2:$C$5000,MATCH(E274,코스닥시세!$B$2:$B$5000,0))),0),0)</f>
        <v>0</v>
      </c>
      <c r="O274" s="777">
        <f t="shared" si="48"/>
        <v>0</v>
      </c>
      <c r="P274" s="775">
        <f t="shared" si="49"/>
        <v>0</v>
      </c>
      <c r="Q274" s="713"/>
      <c r="R274" s="783" t="str">
        <f t="shared" si="50"/>
        <v/>
      </c>
      <c r="S274" s="35"/>
      <c r="T274" s="35"/>
      <c r="U274" s="786">
        <f t="shared" si="51"/>
        <v>0</v>
      </c>
      <c r="V274" s="709"/>
      <c r="W274" s="788">
        <f t="shared" si="52"/>
        <v>0</v>
      </c>
      <c r="X274" s="788">
        <f t="shared" si="53"/>
        <v>0</v>
      </c>
      <c r="Y274" s="789" t="str">
        <f t="shared" si="54"/>
        <v/>
      </c>
      <c r="Z274" s="714"/>
      <c r="AA274"/>
    </row>
    <row r="275" spans="2:27" ht="25.15" customHeight="1">
      <c r="B275" s="41">
        <f t="shared" si="44"/>
        <v>272</v>
      </c>
      <c r="C275" s="41"/>
      <c r="D275" s="702"/>
      <c r="E275" s="712"/>
      <c r="F275" s="742"/>
      <c r="G275" s="688"/>
      <c r="H275" s="35"/>
      <c r="I275" s="35"/>
      <c r="J275" s="779">
        <f t="shared" si="45"/>
        <v>0</v>
      </c>
      <c r="K275" s="838" t="str">
        <f t="shared" si="46"/>
        <v/>
      </c>
      <c r="L275" s="839" t="str">
        <f t="shared" si="47"/>
        <v/>
      </c>
      <c r="M275" s="839" t="str">
        <f>IF(COUNTIF($L$4:L275,L275)=1,L275,"")</f>
        <v/>
      </c>
      <c r="N275" s="776">
        <f>IFERROR(IF(Q275="",IF(F275="코스피",INDEX(코스피시세!$C$2:$C$4999,MATCH(E275,코스피시세!$B$2:$B$4999,0)),INDEX(코스닥시세!$C$2:$C$5000,MATCH(E275,코스닥시세!$B$2:$B$5000,0))),0),0)</f>
        <v>0</v>
      </c>
      <c r="O275" s="777">
        <f t="shared" si="48"/>
        <v>0</v>
      </c>
      <c r="P275" s="775">
        <f t="shared" si="49"/>
        <v>0</v>
      </c>
      <c r="Q275" s="713"/>
      <c r="R275" s="783" t="str">
        <f t="shared" si="50"/>
        <v/>
      </c>
      <c r="S275" s="35"/>
      <c r="T275" s="35"/>
      <c r="U275" s="786">
        <f t="shared" si="51"/>
        <v>0</v>
      </c>
      <c r="V275" s="709"/>
      <c r="W275" s="788">
        <f t="shared" si="52"/>
        <v>0</v>
      </c>
      <c r="X275" s="788">
        <f t="shared" si="53"/>
        <v>0</v>
      </c>
      <c r="Y275" s="789" t="str">
        <f t="shared" si="54"/>
        <v/>
      </c>
      <c r="Z275" s="714"/>
      <c r="AA275"/>
    </row>
    <row r="276" spans="2:27" ht="25.15" customHeight="1">
      <c r="B276" s="41">
        <f t="shared" si="44"/>
        <v>273</v>
      </c>
      <c r="C276" s="41"/>
      <c r="D276" s="702"/>
      <c r="E276" s="712"/>
      <c r="F276" s="742"/>
      <c r="G276" s="688"/>
      <c r="H276" s="35"/>
      <c r="I276" s="35"/>
      <c r="J276" s="779">
        <f t="shared" si="45"/>
        <v>0</v>
      </c>
      <c r="K276" s="838" t="str">
        <f t="shared" si="46"/>
        <v/>
      </c>
      <c r="L276" s="839" t="str">
        <f t="shared" si="47"/>
        <v/>
      </c>
      <c r="M276" s="839" t="str">
        <f>IF(COUNTIF($L$4:L276,L276)=1,L276,"")</f>
        <v/>
      </c>
      <c r="N276" s="776">
        <f>IFERROR(IF(Q276="",IF(F276="코스피",INDEX(코스피시세!$C$2:$C$4999,MATCH(E276,코스피시세!$B$2:$B$4999,0)),INDEX(코스닥시세!$C$2:$C$5000,MATCH(E276,코스닥시세!$B$2:$B$5000,0))),0),0)</f>
        <v>0</v>
      </c>
      <c r="O276" s="777">
        <f t="shared" si="48"/>
        <v>0</v>
      </c>
      <c r="P276" s="775">
        <f t="shared" si="49"/>
        <v>0</v>
      </c>
      <c r="Q276" s="713"/>
      <c r="R276" s="783" t="str">
        <f t="shared" si="50"/>
        <v/>
      </c>
      <c r="S276" s="35"/>
      <c r="T276" s="35"/>
      <c r="U276" s="786">
        <f t="shared" si="51"/>
        <v>0</v>
      </c>
      <c r="V276" s="709"/>
      <c r="W276" s="788">
        <f t="shared" si="52"/>
        <v>0</v>
      </c>
      <c r="X276" s="788">
        <f t="shared" si="53"/>
        <v>0</v>
      </c>
      <c r="Y276" s="789" t="str">
        <f t="shared" si="54"/>
        <v/>
      </c>
      <c r="Z276" s="714"/>
      <c r="AA276"/>
    </row>
    <row r="277" spans="2:27" ht="25.15" customHeight="1">
      <c r="B277" s="41">
        <f t="shared" si="44"/>
        <v>274</v>
      </c>
      <c r="C277" s="41"/>
      <c r="D277" s="702"/>
      <c r="E277" s="712"/>
      <c r="F277" s="742"/>
      <c r="G277" s="688"/>
      <c r="H277" s="35"/>
      <c r="I277" s="35"/>
      <c r="J277" s="779">
        <f t="shared" si="45"/>
        <v>0</v>
      </c>
      <c r="K277" s="838" t="str">
        <f t="shared" si="46"/>
        <v/>
      </c>
      <c r="L277" s="839" t="str">
        <f t="shared" si="47"/>
        <v/>
      </c>
      <c r="M277" s="839" t="str">
        <f>IF(COUNTIF($L$4:L277,L277)=1,L277,"")</f>
        <v/>
      </c>
      <c r="N277" s="776">
        <f>IFERROR(IF(Q277="",IF(F277="코스피",INDEX(코스피시세!$C$2:$C$4999,MATCH(E277,코스피시세!$B$2:$B$4999,0)),INDEX(코스닥시세!$C$2:$C$5000,MATCH(E277,코스닥시세!$B$2:$B$5000,0))),0),0)</f>
        <v>0</v>
      </c>
      <c r="O277" s="777">
        <f t="shared" si="48"/>
        <v>0</v>
      </c>
      <c r="P277" s="775">
        <f t="shared" si="49"/>
        <v>0</v>
      </c>
      <c r="Q277" s="713"/>
      <c r="R277" s="783" t="str">
        <f t="shared" si="50"/>
        <v/>
      </c>
      <c r="S277" s="35"/>
      <c r="T277" s="35"/>
      <c r="U277" s="786">
        <f t="shared" si="51"/>
        <v>0</v>
      </c>
      <c r="V277" s="709"/>
      <c r="W277" s="788">
        <f t="shared" si="52"/>
        <v>0</v>
      </c>
      <c r="X277" s="788">
        <f t="shared" si="53"/>
        <v>0</v>
      </c>
      <c r="Y277" s="789" t="str">
        <f t="shared" si="54"/>
        <v/>
      </c>
      <c r="Z277" s="714"/>
      <c r="AA277"/>
    </row>
    <row r="278" spans="2:27" ht="25.15" customHeight="1">
      <c r="B278" s="41">
        <f t="shared" si="44"/>
        <v>275</v>
      </c>
      <c r="C278" s="41"/>
      <c r="D278" s="702"/>
      <c r="E278" s="712"/>
      <c r="F278" s="742"/>
      <c r="G278" s="688"/>
      <c r="H278" s="35"/>
      <c r="I278" s="35"/>
      <c r="J278" s="779">
        <f t="shared" si="45"/>
        <v>0</v>
      </c>
      <c r="K278" s="838" t="str">
        <f t="shared" si="46"/>
        <v/>
      </c>
      <c r="L278" s="839" t="str">
        <f t="shared" si="47"/>
        <v/>
      </c>
      <c r="M278" s="839" t="str">
        <f>IF(COUNTIF($L$4:L278,L278)=1,L278,"")</f>
        <v/>
      </c>
      <c r="N278" s="776">
        <f>IFERROR(IF(Q278="",IF(F278="코스피",INDEX(코스피시세!$C$2:$C$4999,MATCH(E278,코스피시세!$B$2:$B$4999,0)),INDEX(코스닥시세!$C$2:$C$5000,MATCH(E278,코스닥시세!$B$2:$B$5000,0))),0),0)</f>
        <v>0</v>
      </c>
      <c r="O278" s="777">
        <f t="shared" si="48"/>
        <v>0</v>
      </c>
      <c r="P278" s="775">
        <f t="shared" si="49"/>
        <v>0</v>
      </c>
      <c r="Q278" s="713"/>
      <c r="R278" s="783" t="str">
        <f t="shared" si="50"/>
        <v/>
      </c>
      <c r="S278" s="35"/>
      <c r="T278" s="35"/>
      <c r="U278" s="786">
        <f t="shared" si="51"/>
        <v>0</v>
      </c>
      <c r="V278" s="709"/>
      <c r="W278" s="788">
        <f t="shared" si="52"/>
        <v>0</v>
      </c>
      <c r="X278" s="788">
        <f t="shared" si="53"/>
        <v>0</v>
      </c>
      <c r="Y278" s="789" t="str">
        <f t="shared" si="54"/>
        <v/>
      </c>
      <c r="Z278" s="714"/>
      <c r="AA278"/>
    </row>
    <row r="279" spans="2:27" ht="25.15" customHeight="1">
      <c r="B279" s="41">
        <f t="shared" si="44"/>
        <v>276</v>
      </c>
      <c r="C279" s="41"/>
      <c r="D279" s="702"/>
      <c r="E279" s="712"/>
      <c r="F279" s="742"/>
      <c r="G279" s="688"/>
      <c r="H279" s="35"/>
      <c r="I279" s="35"/>
      <c r="J279" s="779">
        <f t="shared" si="45"/>
        <v>0</v>
      </c>
      <c r="K279" s="838" t="str">
        <f t="shared" si="46"/>
        <v/>
      </c>
      <c r="L279" s="839" t="str">
        <f t="shared" si="47"/>
        <v/>
      </c>
      <c r="M279" s="839" t="str">
        <f>IF(COUNTIF($L$4:L279,L279)=1,L279,"")</f>
        <v/>
      </c>
      <c r="N279" s="776">
        <f>IFERROR(IF(Q279="",IF(F279="코스피",INDEX(코스피시세!$C$2:$C$4999,MATCH(E279,코스피시세!$B$2:$B$4999,0)),INDEX(코스닥시세!$C$2:$C$5000,MATCH(E279,코스닥시세!$B$2:$B$5000,0))),0),0)</f>
        <v>0</v>
      </c>
      <c r="O279" s="777">
        <f t="shared" si="48"/>
        <v>0</v>
      </c>
      <c r="P279" s="775">
        <f t="shared" si="49"/>
        <v>0</v>
      </c>
      <c r="Q279" s="713"/>
      <c r="R279" s="783" t="str">
        <f t="shared" si="50"/>
        <v/>
      </c>
      <c r="S279" s="35"/>
      <c r="T279" s="35"/>
      <c r="U279" s="786">
        <f t="shared" si="51"/>
        <v>0</v>
      </c>
      <c r="V279" s="709"/>
      <c r="W279" s="788">
        <f t="shared" si="52"/>
        <v>0</v>
      </c>
      <c r="X279" s="788">
        <f t="shared" si="53"/>
        <v>0</v>
      </c>
      <c r="Y279" s="789" t="str">
        <f t="shared" si="54"/>
        <v/>
      </c>
      <c r="Z279" s="714"/>
      <c r="AA279"/>
    </row>
    <row r="280" spans="2:27" ht="25.15" customHeight="1">
      <c r="B280" s="41">
        <f t="shared" si="44"/>
        <v>277</v>
      </c>
      <c r="C280" s="41"/>
      <c r="D280" s="702"/>
      <c r="E280" s="712"/>
      <c r="F280" s="742"/>
      <c r="G280" s="688"/>
      <c r="H280" s="35"/>
      <c r="I280" s="35"/>
      <c r="J280" s="779">
        <f t="shared" si="45"/>
        <v>0</v>
      </c>
      <c r="K280" s="838" t="str">
        <f t="shared" si="46"/>
        <v/>
      </c>
      <c r="L280" s="839" t="str">
        <f t="shared" si="47"/>
        <v/>
      </c>
      <c r="M280" s="839" t="str">
        <f>IF(COUNTIF($L$4:L280,L280)=1,L280,"")</f>
        <v/>
      </c>
      <c r="N280" s="776">
        <f>IFERROR(IF(Q280="",IF(F280="코스피",INDEX(코스피시세!$C$2:$C$4999,MATCH(E280,코스피시세!$B$2:$B$4999,0)),INDEX(코스닥시세!$C$2:$C$5000,MATCH(E280,코스닥시세!$B$2:$B$5000,0))),0),0)</f>
        <v>0</v>
      </c>
      <c r="O280" s="777">
        <f t="shared" si="48"/>
        <v>0</v>
      </c>
      <c r="P280" s="775">
        <f t="shared" si="49"/>
        <v>0</v>
      </c>
      <c r="Q280" s="713"/>
      <c r="R280" s="783" t="str">
        <f t="shared" si="50"/>
        <v/>
      </c>
      <c r="S280" s="35"/>
      <c r="T280" s="35"/>
      <c r="U280" s="786">
        <f t="shared" si="51"/>
        <v>0</v>
      </c>
      <c r="V280" s="709"/>
      <c r="W280" s="788">
        <f t="shared" si="52"/>
        <v>0</v>
      </c>
      <c r="X280" s="788">
        <f t="shared" si="53"/>
        <v>0</v>
      </c>
      <c r="Y280" s="789" t="str">
        <f t="shared" si="54"/>
        <v/>
      </c>
      <c r="Z280" s="714"/>
      <c r="AA280"/>
    </row>
    <row r="281" spans="2:27" ht="25.15" customHeight="1">
      <c r="B281" s="41">
        <f t="shared" si="44"/>
        <v>278</v>
      </c>
      <c r="C281" s="41"/>
      <c r="D281" s="702"/>
      <c r="E281" s="712"/>
      <c r="F281" s="742"/>
      <c r="G281" s="688"/>
      <c r="H281" s="35"/>
      <c r="I281" s="35"/>
      <c r="J281" s="779">
        <f t="shared" si="45"/>
        <v>0</v>
      </c>
      <c r="K281" s="838" t="str">
        <f t="shared" si="46"/>
        <v/>
      </c>
      <c r="L281" s="839" t="str">
        <f t="shared" si="47"/>
        <v/>
      </c>
      <c r="M281" s="839" t="str">
        <f>IF(COUNTIF($L$4:L281,L281)=1,L281,"")</f>
        <v/>
      </c>
      <c r="N281" s="776">
        <f>IFERROR(IF(Q281="",IF(F281="코스피",INDEX(코스피시세!$C$2:$C$4999,MATCH(E281,코스피시세!$B$2:$B$4999,0)),INDEX(코스닥시세!$C$2:$C$5000,MATCH(E281,코스닥시세!$B$2:$B$5000,0))),0),0)</f>
        <v>0</v>
      </c>
      <c r="O281" s="777">
        <f t="shared" si="48"/>
        <v>0</v>
      </c>
      <c r="P281" s="775">
        <f t="shared" si="49"/>
        <v>0</v>
      </c>
      <c r="Q281" s="713"/>
      <c r="R281" s="783" t="str">
        <f t="shared" si="50"/>
        <v/>
      </c>
      <c r="S281" s="35"/>
      <c r="T281" s="35"/>
      <c r="U281" s="786">
        <f t="shared" si="51"/>
        <v>0</v>
      </c>
      <c r="V281" s="709"/>
      <c r="W281" s="788">
        <f t="shared" si="52"/>
        <v>0</v>
      </c>
      <c r="X281" s="788">
        <f t="shared" si="53"/>
        <v>0</v>
      </c>
      <c r="Y281" s="789" t="str">
        <f t="shared" si="54"/>
        <v/>
      </c>
      <c r="Z281" s="714"/>
      <c r="AA281"/>
    </row>
    <row r="282" spans="2:27" ht="25.15" customHeight="1">
      <c r="B282" s="41">
        <f t="shared" si="44"/>
        <v>279</v>
      </c>
      <c r="C282" s="41"/>
      <c r="D282" s="702"/>
      <c r="E282" s="712"/>
      <c r="F282" s="742"/>
      <c r="G282" s="688"/>
      <c r="H282" s="35"/>
      <c r="I282" s="35"/>
      <c r="J282" s="779">
        <f t="shared" si="45"/>
        <v>0</v>
      </c>
      <c r="K282" s="838" t="str">
        <f t="shared" si="46"/>
        <v/>
      </c>
      <c r="L282" s="839" t="str">
        <f t="shared" si="47"/>
        <v/>
      </c>
      <c r="M282" s="839" t="str">
        <f>IF(COUNTIF($L$4:L282,L282)=1,L282,"")</f>
        <v/>
      </c>
      <c r="N282" s="776">
        <f>IFERROR(IF(Q282="",IF(F282="코스피",INDEX(코스피시세!$C$2:$C$4999,MATCH(E282,코스피시세!$B$2:$B$4999,0)),INDEX(코스닥시세!$C$2:$C$5000,MATCH(E282,코스닥시세!$B$2:$B$5000,0))),0),0)</f>
        <v>0</v>
      </c>
      <c r="O282" s="777">
        <f t="shared" si="48"/>
        <v>0</v>
      </c>
      <c r="P282" s="775">
        <f t="shared" si="49"/>
        <v>0</v>
      </c>
      <c r="Q282" s="713"/>
      <c r="R282" s="783" t="str">
        <f t="shared" si="50"/>
        <v/>
      </c>
      <c r="S282" s="35"/>
      <c r="T282" s="35"/>
      <c r="U282" s="786">
        <f t="shared" si="51"/>
        <v>0</v>
      </c>
      <c r="V282" s="709"/>
      <c r="W282" s="788">
        <f t="shared" si="52"/>
        <v>0</v>
      </c>
      <c r="X282" s="788">
        <f t="shared" si="53"/>
        <v>0</v>
      </c>
      <c r="Y282" s="789" t="str">
        <f t="shared" si="54"/>
        <v/>
      </c>
      <c r="Z282" s="714"/>
      <c r="AA282"/>
    </row>
    <row r="283" spans="2:27" ht="25.15" customHeight="1">
      <c r="B283" s="41">
        <f t="shared" si="44"/>
        <v>280</v>
      </c>
      <c r="C283" s="41"/>
      <c r="D283" s="702"/>
      <c r="E283" s="712"/>
      <c r="F283" s="742"/>
      <c r="G283" s="688"/>
      <c r="H283" s="35"/>
      <c r="I283" s="35"/>
      <c r="J283" s="779">
        <f t="shared" si="45"/>
        <v>0</v>
      </c>
      <c r="K283" s="838" t="str">
        <f t="shared" si="46"/>
        <v/>
      </c>
      <c r="L283" s="839" t="str">
        <f t="shared" si="47"/>
        <v/>
      </c>
      <c r="M283" s="839" t="str">
        <f>IF(COUNTIF($L$4:L283,L283)=1,L283,"")</f>
        <v/>
      </c>
      <c r="N283" s="776">
        <f>IFERROR(IF(Q283="",IF(F283="코스피",INDEX(코스피시세!$C$2:$C$4999,MATCH(E283,코스피시세!$B$2:$B$4999,0)),INDEX(코스닥시세!$C$2:$C$5000,MATCH(E283,코스닥시세!$B$2:$B$5000,0))),0),0)</f>
        <v>0</v>
      </c>
      <c r="O283" s="777">
        <f t="shared" si="48"/>
        <v>0</v>
      </c>
      <c r="P283" s="775">
        <f t="shared" si="49"/>
        <v>0</v>
      </c>
      <c r="Q283" s="713"/>
      <c r="R283" s="783" t="str">
        <f t="shared" si="50"/>
        <v/>
      </c>
      <c r="S283" s="35"/>
      <c r="T283" s="35"/>
      <c r="U283" s="786">
        <f t="shared" si="51"/>
        <v>0</v>
      </c>
      <c r="V283" s="709"/>
      <c r="W283" s="788">
        <f t="shared" si="52"/>
        <v>0</v>
      </c>
      <c r="X283" s="788">
        <f t="shared" si="53"/>
        <v>0</v>
      </c>
      <c r="Y283" s="789" t="str">
        <f t="shared" si="54"/>
        <v/>
      </c>
      <c r="Z283" s="714"/>
      <c r="AA283"/>
    </row>
    <row r="284" spans="2:27" ht="25.15" customHeight="1">
      <c r="B284" s="41">
        <f t="shared" si="44"/>
        <v>281</v>
      </c>
      <c r="C284" s="41"/>
      <c r="D284" s="702"/>
      <c r="E284" s="712"/>
      <c r="F284" s="742"/>
      <c r="G284" s="688"/>
      <c r="H284" s="35"/>
      <c r="I284" s="35"/>
      <c r="J284" s="779">
        <f t="shared" si="45"/>
        <v>0</v>
      </c>
      <c r="K284" s="838" t="str">
        <f t="shared" si="46"/>
        <v/>
      </c>
      <c r="L284" s="839" t="str">
        <f t="shared" si="47"/>
        <v/>
      </c>
      <c r="M284" s="839" t="str">
        <f>IF(COUNTIF($L$4:L284,L284)=1,L284,"")</f>
        <v/>
      </c>
      <c r="N284" s="776">
        <f>IFERROR(IF(Q284="",IF(F284="코스피",INDEX(코스피시세!$C$2:$C$4999,MATCH(E284,코스피시세!$B$2:$B$4999,0)),INDEX(코스닥시세!$C$2:$C$5000,MATCH(E284,코스닥시세!$B$2:$B$5000,0))),0),0)</f>
        <v>0</v>
      </c>
      <c r="O284" s="777">
        <f t="shared" si="48"/>
        <v>0</v>
      </c>
      <c r="P284" s="775">
        <f t="shared" si="49"/>
        <v>0</v>
      </c>
      <c r="Q284" s="713"/>
      <c r="R284" s="783" t="str">
        <f t="shared" si="50"/>
        <v/>
      </c>
      <c r="S284" s="35"/>
      <c r="T284" s="35"/>
      <c r="U284" s="786">
        <f t="shared" si="51"/>
        <v>0</v>
      </c>
      <c r="V284" s="709"/>
      <c r="W284" s="788">
        <f t="shared" si="52"/>
        <v>0</v>
      </c>
      <c r="X284" s="788">
        <f t="shared" si="53"/>
        <v>0</v>
      </c>
      <c r="Y284" s="789" t="str">
        <f t="shared" si="54"/>
        <v/>
      </c>
      <c r="Z284" s="714"/>
      <c r="AA284"/>
    </row>
    <row r="285" spans="2:27" ht="25.15" customHeight="1">
      <c r="B285" s="41">
        <f t="shared" si="44"/>
        <v>282</v>
      </c>
      <c r="C285" s="41"/>
      <c r="D285" s="702"/>
      <c r="E285" s="712"/>
      <c r="F285" s="742"/>
      <c r="G285" s="688"/>
      <c r="H285" s="35"/>
      <c r="I285" s="35"/>
      <c r="J285" s="779">
        <f t="shared" si="45"/>
        <v>0</v>
      </c>
      <c r="K285" s="838" t="str">
        <f t="shared" si="46"/>
        <v/>
      </c>
      <c r="L285" s="839" t="str">
        <f t="shared" si="47"/>
        <v/>
      </c>
      <c r="M285" s="839" t="str">
        <f>IF(COUNTIF($L$4:L285,L285)=1,L285,"")</f>
        <v/>
      </c>
      <c r="N285" s="776">
        <f>IFERROR(IF(Q285="",IF(F285="코스피",INDEX(코스피시세!$C$2:$C$4999,MATCH(E285,코스피시세!$B$2:$B$4999,0)),INDEX(코스닥시세!$C$2:$C$5000,MATCH(E285,코스닥시세!$B$2:$B$5000,0))),0),0)</f>
        <v>0</v>
      </c>
      <c r="O285" s="777">
        <f t="shared" si="48"/>
        <v>0</v>
      </c>
      <c r="P285" s="775">
        <f t="shared" si="49"/>
        <v>0</v>
      </c>
      <c r="Q285" s="713"/>
      <c r="R285" s="783" t="str">
        <f t="shared" si="50"/>
        <v/>
      </c>
      <c r="S285" s="35"/>
      <c r="T285" s="35"/>
      <c r="U285" s="786">
        <f t="shared" si="51"/>
        <v>0</v>
      </c>
      <c r="V285" s="709"/>
      <c r="W285" s="788">
        <f t="shared" si="52"/>
        <v>0</v>
      </c>
      <c r="X285" s="788">
        <f t="shared" si="53"/>
        <v>0</v>
      </c>
      <c r="Y285" s="789" t="str">
        <f t="shared" si="54"/>
        <v/>
      </c>
      <c r="Z285" s="714"/>
      <c r="AA285"/>
    </row>
    <row r="286" spans="2:27" ht="25.15" customHeight="1">
      <c r="B286" s="41">
        <f t="shared" si="44"/>
        <v>283</v>
      </c>
      <c r="C286" s="41"/>
      <c r="D286" s="702"/>
      <c r="E286" s="712"/>
      <c r="F286" s="742"/>
      <c r="G286" s="688"/>
      <c r="H286" s="35"/>
      <c r="I286" s="35"/>
      <c r="J286" s="779">
        <f t="shared" si="45"/>
        <v>0</v>
      </c>
      <c r="K286" s="838" t="str">
        <f t="shared" si="46"/>
        <v/>
      </c>
      <c r="L286" s="839" t="str">
        <f t="shared" si="47"/>
        <v/>
      </c>
      <c r="M286" s="839" t="str">
        <f>IF(COUNTIF($L$4:L286,L286)=1,L286,"")</f>
        <v/>
      </c>
      <c r="N286" s="776">
        <f>IFERROR(IF(Q286="",IF(F286="코스피",INDEX(코스피시세!$C$2:$C$4999,MATCH(E286,코스피시세!$B$2:$B$4999,0)),INDEX(코스닥시세!$C$2:$C$5000,MATCH(E286,코스닥시세!$B$2:$B$5000,0))),0),0)</f>
        <v>0</v>
      </c>
      <c r="O286" s="777">
        <f t="shared" si="48"/>
        <v>0</v>
      </c>
      <c r="P286" s="775">
        <f t="shared" si="49"/>
        <v>0</v>
      </c>
      <c r="Q286" s="713"/>
      <c r="R286" s="783" t="str">
        <f t="shared" si="50"/>
        <v/>
      </c>
      <c r="S286" s="35"/>
      <c r="T286" s="35"/>
      <c r="U286" s="786">
        <f t="shared" si="51"/>
        <v>0</v>
      </c>
      <c r="V286" s="709"/>
      <c r="W286" s="788">
        <f t="shared" si="52"/>
        <v>0</v>
      </c>
      <c r="X286" s="788">
        <f t="shared" si="53"/>
        <v>0</v>
      </c>
      <c r="Y286" s="789" t="str">
        <f t="shared" si="54"/>
        <v/>
      </c>
      <c r="Z286" s="714"/>
      <c r="AA286"/>
    </row>
    <row r="287" spans="2:27" ht="25.15" customHeight="1">
      <c r="B287" s="41">
        <f t="shared" si="44"/>
        <v>284</v>
      </c>
      <c r="C287" s="41"/>
      <c r="D287" s="702"/>
      <c r="E287" s="712"/>
      <c r="F287" s="742"/>
      <c r="G287" s="688"/>
      <c r="H287" s="35"/>
      <c r="I287" s="35"/>
      <c r="J287" s="779">
        <f t="shared" si="45"/>
        <v>0</v>
      </c>
      <c r="K287" s="838" t="str">
        <f t="shared" si="46"/>
        <v/>
      </c>
      <c r="L287" s="839" t="str">
        <f t="shared" si="47"/>
        <v/>
      </c>
      <c r="M287" s="839" t="str">
        <f>IF(COUNTIF($L$4:L287,L287)=1,L287,"")</f>
        <v/>
      </c>
      <c r="N287" s="776">
        <f>IFERROR(IF(Q287="",IF(F287="코스피",INDEX(코스피시세!$C$2:$C$4999,MATCH(E287,코스피시세!$B$2:$B$4999,0)),INDEX(코스닥시세!$C$2:$C$5000,MATCH(E287,코스닥시세!$B$2:$B$5000,0))),0),0)</f>
        <v>0</v>
      </c>
      <c r="O287" s="777">
        <f t="shared" si="48"/>
        <v>0</v>
      </c>
      <c r="P287" s="775">
        <f t="shared" si="49"/>
        <v>0</v>
      </c>
      <c r="Q287" s="713"/>
      <c r="R287" s="783" t="str">
        <f t="shared" si="50"/>
        <v/>
      </c>
      <c r="S287" s="35"/>
      <c r="T287" s="35"/>
      <c r="U287" s="786">
        <f t="shared" si="51"/>
        <v>0</v>
      </c>
      <c r="V287" s="709"/>
      <c r="W287" s="788">
        <f t="shared" si="52"/>
        <v>0</v>
      </c>
      <c r="X287" s="788">
        <f t="shared" si="53"/>
        <v>0</v>
      </c>
      <c r="Y287" s="789" t="str">
        <f t="shared" si="54"/>
        <v/>
      </c>
      <c r="Z287" s="714"/>
      <c r="AA287"/>
    </row>
    <row r="288" spans="2:27" ht="25.15" customHeight="1">
      <c r="B288" s="41">
        <f t="shared" si="44"/>
        <v>285</v>
      </c>
      <c r="C288" s="41"/>
      <c r="D288" s="702"/>
      <c r="E288" s="712"/>
      <c r="F288" s="742"/>
      <c r="G288" s="688"/>
      <c r="H288" s="35"/>
      <c r="I288" s="35"/>
      <c r="J288" s="779">
        <f t="shared" si="45"/>
        <v>0</v>
      </c>
      <c r="K288" s="838" t="str">
        <f t="shared" si="46"/>
        <v/>
      </c>
      <c r="L288" s="839" t="str">
        <f t="shared" si="47"/>
        <v/>
      </c>
      <c r="M288" s="839" t="str">
        <f>IF(COUNTIF($L$4:L288,L288)=1,L288,"")</f>
        <v/>
      </c>
      <c r="N288" s="776">
        <f>IFERROR(IF(Q288="",IF(F288="코스피",INDEX(코스피시세!$C$2:$C$4999,MATCH(E288,코스피시세!$B$2:$B$4999,0)),INDEX(코스닥시세!$C$2:$C$5000,MATCH(E288,코스닥시세!$B$2:$B$5000,0))),0),0)</f>
        <v>0</v>
      </c>
      <c r="O288" s="777">
        <f t="shared" si="48"/>
        <v>0</v>
      </c>
      <c r="P288" s="775">
        <f t="shared" si="49"/>
        <v>0</v>
      </c>
      <c r="Q288" s="713"/>
      <c r="R288" s="783" t="str">
        <f t="shared" si="50"/>
        <v/>
      </c>
      <c r="S288" s="35"/>
      <c r="T288" s="35"/>
      <c r="U288" s="786">
        <f t="shared" si="51"/>
        <v>0</v>
      </c>
      <c r="V288" s="709"/>
      <c r="W288" s="788">
        <f t="shared" si="52"/>
        <v>0</v>
      </c>
      <c r="X288" s="788">
        <f t="shared" si="53"/>
        <v>0</v>
      </c>
      <c r="Y288" s="789" t="str">
        <f t="shared" si="54"/>
        <v/>
      </c>
      <c r="Z288" s="714"/>
      <c r="AA288"/>
    </row>
    <row r="289" spans="2:27" ht="25.15" customHeight="1">
      <c r="B289" s="41">
        <f t="shared" si="44"/>
        <v>286</v>
      </c>
      <c r="C289" s="41"/>
      <c r="D289" s="702"/>
      <c r="E289" s="712"/>
      <c r="F289" s="742"/>
      <c r="G289" s="688"/>
      <c r="H289" s="35"/>
      <c r="I289" s="35"/>
      <c r="J289" s="779">
        <f t="shared" si="45"/>
        <v>0</v>
      </c>
      <c r="K289" s="838" t="str">
        <f t="shared" si="46"/>
        <v/>
      </c>
      <c r="L289" s="839" t="str">
        <f t="shared" si="47"/>
        <v/>
      </c>
      <c r="M289" s="839" t="str">
        <f>IF(COUNTIF($L$4:L289,L289)=1,L289,"")</f>
        <v/>
      </c>
      <c r="N289" s="776">
        <f>IFERROR(IF(Q289="",IF(F289="코스피",INDEX(코스피시세!$C$2:$C$4999,MATCH(E289,코스피시세!$B$2:$B$4999,0)),INDEX(코스닥시세!$C$2:$C$5000,MATCH(E289,코스닥시세!$B$2:$B$5000,0))),0),0)</f>
        <v>0</v>
      </c>
      <c r="O289" s="777">
        <f t="shared" si="48"/>
        <v>0</v>
      </c>
      <c r="P289" s="775">
        <f t="shared" si="49"/>
        <v>0</v>
      </c>
      <c r="Q289" s="713"/>
      <c r="R289" s="783" t="str">
        <f t="shared" si="50"/>
        <v/>
      </c>
      <c r="S289" s="35"/>
      <c r="T289" s="35"/>
      <c r="U289" s="786">
        <f t="shared" si="51"/>
        <v>0</v>
      </c>
      <c r="V289" s="709"/>
      <c r="W289" s="788">
        <f t="shared" si="52"/>
        <v>0</v>
      </c>
      <c r="X289" s="788">
        <f t="shared" si="53"/>
        <v>0</v>
      </c>
      <c r="Y289" s="789" t="str">
        <f t="shared" si="54"/>
        <v/>
      </c>
      <c r="Z289" s="714"/>
      <c r="AA289"/>
    </row>
    <row r="290" spans="2:27" ht="25.15" customHeight="1">
      <c r="B290" s="41">
        <f t="shared" si="44"/>
        <v>287</v>
      </c>
      <c r="C290" s="41"/>
      <c r="D290" s="702"/>
      <c r="E290" s="712"/>
      <c r="F290" s="742"/>
      <c r="G290" s="688"/>
      <c r="H290" s="35"/>
      <c r="I290" s="35"/>
      <c r="J290" s="779">
        <f t="shared" si="45"/>
        <v>0</v>
      </c>
      <c r="K290" s="838" t="str">
        <f t="shared" si="46"/>
        <v/>
      </c>
      <c r="L290" s="839" t="str">
        <f t="shared" si="47"/>
        <v/>
      </c>
      <c r="M290" s="839" t="str">
        <f>IF(COUNTIF($L$4:L290,L290)=1,L290,"")</f>
        <v/>
      </c>
      <c r="N290" s="776">
        <f>IFERROR(IF(Q290="",IF(F290="코스피",INDEX(코스피시세!$C$2:$C$4999,MATCH(E290,코스피시세!$B$2:$B$4999,0)),INDEX(코스닥시세!$C$2:$C$5000,MATCH(E290,코스닥시세!$B$2:$B$5000,0))),0),0)</f>
        <v>0</v>
      </c>
      <c r="O290" s="777">
        <f t="shared" si="48"/>
        <v>0</v>
      </c>
      <c r="P290" s="775">
        <f t="shared" si="49"/>
        <v>0</v>
      </c>
      <c r="Q290" s="713"/>
      <c r="R290" s="783" t="str">
        <f t="shared" si="50"/>
        <v/>
      </c>
      <c r="S290" s="35"/>
      <c r="T290" s="35"/>
      <c r="U290" s="786">
        <f t="shared" si="51"/>
        <v>0</v>
      </c>
      <c r="V290" s="709"/>
      <c r="W290" s="788">
        <f t="shared" si="52"/>
        <v>0</v>
      </c>
      <c r="X290" s="788">
        <f t="shared" si="53"/>
        <v>0</v>
      </c>
      <c r="Y290" s="789" t="str">
        <f t="shared" si="54"/>
        <v/>
      </c>
      <c r="Z290" s="714"/>
      <c r="AA290"/>
    </row>
    <row r="291" spans="2:27" ht="25.15" customHeight="1">
      <c r="B291" s="41">
        <f t="shared" si="44"/>
        <v>288</v>
      </c>
      <c r="C291" s="41"/>
      <c r="D291" s="702"/>
      <c r="E291" s="712"/>
      <c r="F291" s="742"/>
      <c r="G291" s="688"/>
      <c r="H291" s="35"/>
      <c r="I291" s="35"/>
      <c r="J291" s="779">
        <f t="shared" si="45"/>
        <v>0</v>
      </c>
      <c r="K291" s="838" t="str">
        <f t="shared" si="46"/>
        <v/>
      </c>
      <c r="L291" s="839" t="str">
        <f t="shared" si="47"/>
        <v/>
      </c>
      <c r="M291" s="839" t="str">
        <f>IF(COUNTIF($L$4:L291,L291)=1,L291,"")</f>
        <v/>
      </c>
      <c r="N291" s="776">
        <f>IFERROR(IF(Q291="",IF(F291="코스피",INDEX(코스피시세!$C$2:$C$4999,MATCH(E291,코스피시세!$B$2:$B$4999,0)),INDEX(코스닥시세!$C$2:$C$5000,MATCH(E291,코스닥시세!$B$2:$B$5000,0))),0),0)</f>
        <v>0</v>
      </c>
      <c r="O291" s="777">
        <f t="shared" si="48"/>
        <v>0</v>
      </c>
      <c r="P291" s="775">
        <f t="shared" si="49"/>
        <v>0</v>
      </c>
      <c r="Q291" s="713"/>
      <c r="R291" s="783" t="str">
        <f t="shared" si="50"/>
        <v/>
      </c>
      <c r="S291" s="35"/>
      <c r="T291" s="35"/>
      <c r="U291" s="786">
        <f t="shared" si="51"/>
        <v>0</v>
      </c>
      <c r="V291" s="709"/>
      <c r="W291" s="788">
        <f t="shared" si="52"/>
        <v>0</v>
      </c>
      <c r="X291" s="788">
        <f t="shared" si="53"/>
        <v>0</v>
      </c>
      <c r="Y291" s="789" t="str">
        <f t="shared" si="54"/>
        <v/>
      </c>
      <c r="Z291" s="714"/>
      <c r="AA291"/>
    </row>
    <row r="292" spans="2:27" ht="25.15" customHeight="1">
      <c r="B292" s="41">
        <f t="shared" si="44"/>
        <v>289</v>
      </c>
      <c r="C292" s="41"/>
      <c r="D292" s="702"/>
      <c r="E292" s="712"/>
      <c r="F292" s="742"/>
      <c r="G292" s="688"/>
      <c r="H292" s="35"/>
      <c r="I292" s="35"/>
      <c r="J292" s="779">
        <f t="shared" si="45"/>
        <v>0</v>
      </c>
      <c r="K292" s="838" t="str">
        <f t="shared" si="46"/>
        <v/>
      </c>
      <c r="L292" s="839" t="str">
        <f t="shared" si="47"/>
        <v/>
      </c>
      <c r="M292" s="839" t="str">
        <f>IF(COUNTIF($L$4:L292,L292)=1,L292,"")</f>
        <v/>
      </c>
      <c r="N292" s="776">
        <f>IFERROR(IF(Q292="",IF(F292="코스피",INDEX(코스피시세!$C$2:$C$4999,MATCH(E292,코스피시세!$B$2:$B$4999,0)),INDEX(코스닥시세!$C$2:$C$5000,MATCH(E292,코스닥시세!$B$2:$B$5000,0))),0),0)</f>
        <v>0</v>
      </c>
      <c r="O292" s="777">
        <f t="shared" si="48"/>
        <v>0</v>
      </c>
      <c r="P292" s="775">
        <f t="shared" si="49"/>
        <v>0</v>
      </c>
      <c r="Q292" s="713"/>
      <c r="R292" s="783" t="str">
        <f t="shared" si="50"/>
        <v/>
      </c>
      <c r="S292" s="35"/>
      <c r="T292" s="35"/>
      <c r="U292" s="786">
        <f t="shared" si="51"/>
        <v>0</v>
      </c>
      <c r="V292" s="709"/>
      <c r="W292" s="788">
        <f t="shared" si="52"/>
        <v>0</v>
      </c>
      <c r="X292" s="788">
        <f t="shared" si="53"/>
        <v>0</v>
      </c>
      <c r="Y292" s="789" t="str">
        <f t="shared" si="54"/>
        <v/>
      </c>
      <c r="Z292" s="714"/>
      <c r="AA292"/>
    </row>
    <row r="293" spans="2:27" ht="25.15" customHeight="1">
      <c r="B293" s="41">
        <f t="shared" si="44"/>
        <v>290</v>
      </c>
      <c r="C293" s="41"/>
      <c r="D293" s="702"/>
      <c r="E293" s="712"/>
      <c r="F293" s="742"/>
      <c r="G293" s="688"/>
      <c r="H293" s="35"/>
      <c r="I293" s="35"/>
      <c r="J293" s="779">
        <f t="shared" si="45"/>
        <v>0</v>
      </c>
      <c r="K293" s="838" t="str">
        <f t="shared" si="46"/>
        <v/>
      </c>
      <c r="L293" s="839" t="str">
        <f t="shared" si="47"/>
        <v/>
      </c>
      <c r="M293" s="839" t="str">
        <f>IF(COUNTIF($L$4:L293,L293)=1,L293,"")</f>
        <v/>
      </c>
      <c r="N293" s="776">
        <f>IFERROR(IF(Q293="",IF(F293="코스피",INDEX(코스피시세!$C$2:$C$4999,MATCH(E293,코스피시세!$B$2:$B$4999,0)),INDEX(코스닥시세!$C$2:$C$5000,MATCH(E293,코스닥시세!$B$2:$B$5000,0))),0),0)</f>
        <v>0</v>
      </c>
      <c r="O293" s="777">
        <f t="shared" si="48"/>
        <v>0</v>
      </c>
      <c r="P293" s="775">
        <f t="shared" si="49"/>
        <v>0</v>
      </c>
      <c r="Q293" s="713"/>
      <c r="R293" s="783" t="str">
        <f t="shared" si="50"/>
        <v/>
      </c>
      <c r="S293" s="35"/>
      <c r="T293" s="35"/>
      <c r="U293" s="786">
        <f t="shared" si="51"/>
        <v>0</v>
      </c>
      <c r="V293" s="709"/>
      <c r="W293" s="788">
        <f t="shared" si="52"/>
        <v>0</v>
      </c>
      <c r="X293" s="788">
        <f t="shared" si="53"/>
        <v>0</v>
      </c>
      <c r="Y293" s="789" t="str">
        <f t="shared" si="54"/>
        <v/>
      </c>
      <c r="Z293" s="714"/>
      <c r="AA293"/>
    </row>
    <row r="294" spans="2:27" ht="25.15" customHeight="1">
      <c r="B294" s="41">
        <f t="shared" si="44"/>
        <v>291</v>
      </c>
      <c r="C294" s="41"/>
      <c r="D294" s="702"/>
      <c r="E294" s="712"/>
      <c r="F294" s="742"/>
      <c r="G294" s="688"/>
      <c r="H294" s="35"/>
      <c r="I294" s="35"/>
      <c r="J294" s="779">
        <f t="shared" si="45"/>
        <v>0</v>
      </c>
      <c r="K294" s="838" t="str">
        <f t="shared" si="46"/>
        <v/>
      </c>
      <c r="L294" s="839" t="str">
        <f t="shared" si="47"/>
        <v/>
      </c>
      <c r="M294" s="839" t="str">
        <f>IF(COUNTIF($L$4:L294,L294)=1,L294,"")</f>
        <v/>
      </c>
      <c r="N294" s="776">
        <f>IFERROR(IF(Q294="",IF(F294="코스피",INDEX(코스피시세!$C$2:$C$4999,MATCH(E294,코스피시세!$B$2:$B$4999,0)),INDEX(코스닥시세!$C$2:$C$5000,MATCH(E294,코스닥시세!$B$2:$B$5000,0))),0),0)</f>
        <v>0</v>
      </c>
      <c r="O294" s="777">
        <f t="shared" si="48"/>
        <v>0</v>
      </c>
      <c r="P294" s="775">
        <f t="shared" si="49"/>
        <v>0</v>
      </c>
      <c r="Q294" s="713"/>
      <c r="R294" s="783" t="str">
        <f t="shared" si="50"/>
        <v/>
      </c>
      <c r="S294" s="35"/>
      <c r="T294" s="35"/>
      <c r="U294" s="786">
        <f t="shared" si="51"/>
        <v>0</v>
      </c>
      <c r="V294" s="709"/>
      <c r="W294" s="788">
        <f t="shared" si="52"/>
        <v>0</v>
      </c>
      <c r="X294" s="788">
        <f t="shared" si="53"/>
        <v>0</v>
      </c>
      <c r="Y294" s="789" t="str">
        <f t="shared" si="54"/>
        <v/>
      </c>
      <c r="Z294" s="714"/>
      <c r="AA294"/>
    </row>
    <row r="295" spans="2:27" ht="25.15" customHeight="1">
      <c r="B295" s="41">
        <f t="shared" si="44"/>
        <v>292</v>
      </c>
      <c r="C295" s="41"/>
      <c r="D295" s="702"/>
      <c r="E295" s="712"/>
      <c r="F295" s="742"/>
      <c r="G295" s="688"/>
      <c r="H295" s="35"/>
      <c r="I295" s="35"/>
      <c r="J295" s="779">
        <f t="shared" si="45"/>
        <v>0</v>
      </c>
      <c r="K295" s="838" t="str">
        <f t="shared" si="46"/>
        <v/>
      </c>
      <c r="L295" s="839" t="str">
        <f t="shared" si="47"/>
        <v/>
      </c>
      <c r="M295" s="839" t="str">
        <f>IF(COUNTIF($L$4:L295,L295)=1,L295,"")</f>
        <v/>
      </c>
      <c r="N295" s="776">
        <f>IFERROR(IF(Q295="",IF(F295="코스피",INDEX(코스피시세!$C$2:$C$4999,MATCH(E295,코스피시세!$B$2:$B$4999,0)),INDEX(코스닥시세!$C$2:$C$5000,MATCH(E295,코스닥시세!$B$2:$B$5000,0))),0),0)</f>
        <v>0</v>
      </c>
      <c r="O295" s="777">
        <f t="shared" si="48"/>
        <v>0</v>
      </c>
      <c r="P295" s="775">
        <f t="shared" si="49"/>
        <v>0</v>
      </c>
      <c r="Q295" s="713"/>
      <c r="R295" s="783" t="str">
        <f t="shared" si="50"/>
        <v/>
      </c>
      <c r="S295" s="35"/>
      <c r="T295" s="35"/>
      <c r="U295" s="786">
        <f t="shared" si="51"/>
        <v>0</v>
      </c>
      <c r="V295" s="709"/>
      <c r="W295" s="788">
        <f t="shared" si="52"/>
        <v>0</v>
      </c>
      <c r="X295" s="788">
        <f t="shared" si="53"/>
        <v>0</v>
      </c>
      <c r="Y295" s="789" t="str">
        <f t="shared" si="54"/>
        <v/>
      </c>
      <c r="Z295" s="714"/>
      <c r="AA295"/>
    </row>
    <row r="296" spans="2:27" ht="25.15" customHeight="1">
      <c r="B296" s="41">
        <f t="shared" si="44"/>
        <v>293</v>
      </c>
      <c r="C296" s="41"/>
      <c r="D296" s="702"/>
      <c r="E296" s="712"/>
      <c r="F296" s="742"/>
      <c r="G296" s="688"/>
      <c r="H296" s="35"/>
      <c r="I296" s="35"/>
      <c r="J296" s="779">
        <f t="shared" si="45"/>
        <v>0</v>
      </c>
      <c r="K296" s="838" t="str">
        <f t="shared" si="46"/>
        <v/>
      </c>
      <c r="L296" s="839" t="str">
        <f t="shared" si="47"/>
        <v/>
      </c>
      <c r="M296" s="839" t="str">
        <f>IF(COUNTIF($L$4:L296,L296)=1,L296,"")</f>
        <v/>
      </c>
      <c r="N296" s="776">
        <f>IFERROR(IF(Q296="",IF(F296="코스피",INDEX(코스피시세!$C$2:$C$4999,MATCH(E296,코스피시세!$B$2:$B$4999,0)),INDEX(코스닥시세!$C$2:$C$5000,MATCH(E296,코스닥시세!$B$2:$B$5000,0))),0),0)</f>
        <v>0</v>
      </c>
      <c r="O296" s="777">
        <f t="shared" si="48"/>
        <v>0</v>
      </c>
      <c r="P296" s="775">
        <f t="shared" si="49"/>
        <v>0</v>
      </c>
      <c r="Q296" s="713"/>
      <c r="R296" s="783" t="str">
        <f t="shared" si="50"/>
        <v/>
      </c>
      <c r="S296" s="35"/>
      <c r="T296" s="35"/>
      <c r="U296" s="786">
        <f t="shared" si="51"/>
        <v>0</v>
      </c>
      <c r="V296" s="709"/>
      <c r="W296" s="788">
        <f t="shared" si="52"/>
        <v>0</v>
      </c>
      <c r="X296" s="788">
        <f t="shared" si="53"/>
        <v>0</v>
      </c>
      <c r="Y296" s="789" t="str">
        <f t="shared" si="54"/>
        <v/>
      </c>
      <c r="Z296" s="714"/>
      <c r="AA296"/>
    </row>
    <row r="297" spans="2:27" ht="25.15" customHeight="1">
      <c r="B297" s="41">
        <f t="shared" si="44"/>
        <v>294</v>
      </c>
      <c r="C297" s="41"/>
      <c r="D297" s="702"/>
      <c r="E297" s="712"/>
      <c r="F297" s="742"/>
      <c r="G297" s="688"/>
      <c r="H297" s="35"/>
      <c r="I297" s="35"/>
      <c r="J297" s="779">
        <f t="shared" si="45"/>
        <v>0</v>
      </c>
      <c r="K297" s="838" t="str">
        <f t="shared" si="46"/>
        <v/>
      </c>
      <c r="L297" s="839" t="str">
        <f t="shared" si="47"/>
        <v/>
      </c>
      <c r="M297" s="839" t="str">
        <f>IF(COUNTIF($L$4:L297,L297)=1,L297,"")</f>
        <v/>
      </c>
      <c r="N297" s="776">
        <f>IFERROR(IF(Q297="",IF(F297="코스피",INDEX(코스피시세!$C$2:$C$4999,MATCH(E297,코스피시세!$B$2:$B$4999,0)),INDEX(코스닥시세!$C$2:$C$5000,MATCH(E297,코스닥시세!$B$2:$B$5000,0))),0),0)</f>
        <v>0</v>
      </c>
      <c r="O297" s="777">
        <f t="shared" si="48"/>
        <v>0</v>
      </c>
      <c r="P297" s="775">
        <f t="shared" si="49"/>
        <v>0</v>
      </c>
      <c r="Q297" s="713"/>
      <c r="R297" s="783" t="str">
        <f t="shared" si="50"/>
        <v/>
      </c>
      <c r="S297" s="35"/>
      <c r="T297" s="35"/>
      <c r="U297" s="786">
        <f t="shared" si="51"/>
        <v>0</v>
      </c>
      <c r="V297" s="709"/>
      <c r="W297" s="788">
        <f t="shared" si="52"/>
        <v>0</v>
      </c>
      <c r="X297" s="788">
        <f t="shared" si="53"/>
        <v>0</v>
      </c>
      <c r="Y297" s="789" t="str">
        <f t="shared" si="54"/>
        <v/>
      </c>
      <c r="Z297" s="714"/>
      <c r="AA297"/>
    </row>
    <row r="298" spans="2:27" ht="25.15" customHeight="1">
      <c r="B298" s="41">
        <f t="shared" si="44"/>
        <v>295</v>
      </c>
      <c r="C298" s="41"/>
      <c r="D298" s="702"/>
      <c r="E298" s="712"/>
      <c r="F298" s="742"/>
      <c r="G298" s="688"/>
      <c r="H298" s="35"/>
      <c r="I298" s="35"/>
      <c r="J298" s="779">
        <f t="shared" si="45"/>
        <v>0</v>
      </c>
      <c r="K298" s="838" t="str">
        <f t="shared" si="46"/>
        <v/>
      </c>
      <c r="L298" s="839" t="str">
        <f t="shared" si="47"/>
        <v/>
      </c>
      <c r="M298" s="839" t="str">
        <f>IF(COUNTIF($L$4:L298,L298)=1,L298,"")</f>
        <v/>
      </c>
      <c r="N298" s="776">
        <f>IFERROR(IF(Q298="",IF(F298="코스피",INDEX(코스피시세!$C$2:$C$4999,MATCH(E298,코스피시세!$B$2:$B$4999,0)),INDEX(코스닥시세!$C$2:$C$5000,MATCH(E298,코스닥시세!$B$2:$B$5000,0))),0),0)</f>
        <v>0</v>
      </c>
      <c r="O298" s="777">
        <f t="shared" si="48"/>
        <v>0</v>
      </c>
      <c r="P298" s="775">
        <f t="shared" si="49"/>
        <v>0</v>
      </c>
      <c r="Q298" s="713"/>
      <c r="R298" s="783" t="str">
        <f t="shared" si="50"/>
        <v/>
      </c>
      <c r="S298" s="35"/>
      <c r="T298" s="35"/>
      <c r="U298" s="786">
        <f t="shared" si="51"/>
        <v>0</v>
      </c>
      <c r="V298" s="709"/>
      <c r="W298" s="788">
        <f t="shared" si="52"/>
        <v>0</v>
      </c>
      <c r="X298" s="788">
        <f t="shared" si="53"/>
        <v>0</v>
      </c>
      <c r="Y298" s="789" t="str">
        <f t="shared" si="54"/>
        <v/>
      </c>
      <c r="Z298" s="714"/>
      <c r="AA298"/>
    </row>
    <row r="299" spans="2:27" ht="25.15" customHeight="1">
      <c r="B299" s="41">
        <f t="shared" si="44"/>
        <v>296</v>
      </c>
      <c r="C299" s="41"/>
      <c r="D299" s="702"/>
      <c r="E299" s="712"/>
      <c r="F299" s="742"/>
      <c r="G299" s="688"/>
      <c r="H299" s="35"/>
      <c r="I299" s="35"/>
      <c r="J299" s="779">
        <f t="shared" si="45"/>
        <v>0</v>
      </c>
      <c r="K299" s="838" t="str">
        <f t="shared" si="46"/>
        <v/>
      </c>
      <c r="L299" s="839" t="str">
        <f t="shared" si="47"/>
        <v/>
      </c>
      <c r="M299" s="839" t="str">
        <f>IF(COUNTIF($L$4:L299,L299)=1,L299,"")</f>
        <v/>
      </c>
      <c r="N299" s="776">
        <f>IFERROR(IF(Q299="",IF(F299="코스피",INDEX(코스피시세!$C$2:$C$4999,MATCH(E299,코스피시세!$B$2:$B$4999,0)),INDEX(코스닥시세!$C$2:$C$5000,MATCH(E299,코스닥시세!$B$2:$B$5000,0))),0),0)</f>
        <v>0</v>
      </c>
      <c r="O299" s="777">
        <f t="shared" si="48"/>
        <v>0</v>
      </c>
      <c r="P299" s="775">
        <f t="shared" si="49"/>
        <v>0</v>
      </c>
      <c r="Q299" s="713"/>
      <c r="R299" s="783" t="str">
        <f t="shared" si="50"/>
        <v/>
      </c>
      <c r="S299" s="35"/>
      <c r="T299" s="35"/>
      <c r="U299" s="786">
        <f t="shared" si="51"/>
        <v>0</v>
      </c>
      <c r="V299" s="709"/>
      <c r="W299" s="788">
        <f t="shared" si="52"/>
        <v>0</v>
      </c>
      <c r="X299" s="788">
        <f t="shared" si="53"/>
        <v>0</v>
      </c>
      <c r="Y299" s="789" t="str">
        <f t="shared" si="54"/>
        <v/>
      </c>
      <c r="Z299" s="714"/>
      <c r="AA299"/>
    </row>
    <row r="300" spans="2:27" ht="25.15" customHeight="1">
      <c r="B300" s="41">
        <f t="shared" si="44"/>
        <v>297</v>
      </c>
      <c r="C300" s="41"/>
      <c r="D300" s="702"/>
      <c r="E300" s="712"/>
      <c r="F300" s="742"/>
      <c r="G300" s="688"/>
      <c r="H300" s="35"/>
      <c r="I300" s="35"/>
      <c r="J300" s="779">
        <f t="shared" si="45"/>
        <v>0</v>
      </c>
      <c r="K300" s="838" t="str">
        <f t="shared" si="46"/>
        <v/>
      </c>
      <c r="L300" s="839" t="str">
        <f t="shared" si="47"/>
        <v/>
      </c>
      <c r="M300" s="839" t="str">
        <f>IF(COUNTIF($L$4:L300,L300)=1,L300,"")</f>
        <v/>
      </c>
      <c r="N300" s="776">
        <f>IFERROR(IF(Q300="",IF(F300="코스피",INDEX(코스피시세!$C$2:$C$4999,MATCH(E300,코스피시세!$B$2:$B$4999,0)),INDEX(코스닥시세!$C$2:$C$5000,MATCH(E300,코스닥시세!$B$2:$B$5000,0))),0),0)</f>
        <v>0</v>
      </c>
      <c r="O300" s="777">
        <f t="shared" si="48"/>
        <v>0</v>
      </c>
      <c r="P300" s="775">
        <f t="shared" si="49"/>
        <v>0</v>
      </c>
      <c r="Q300" s="713"/>
      <c r="R300" s="783" t="str">
        <f t="shared" si="50"/>
        <v/>
      </c>
      <c r="S300" s="35"/>
      <c r="T300" s="35"/>
      <c r="U300" s="786">
        <f t="shared" si="51"/>
        <v>0</v>
      </c>
      <c r="V300" s="709"/>
      <c r="W300" s="788">
        <f t="shared" si="52"/>
        <v>0</v>
      </c>
      <c r="X300" s="788">
        <f t="shared" si="53"/>
        <v>0</v>
      </c>
      <c r="Y300" s="789" t="str">
        <f t="shared" si="54"/>
        <v/>
      </c>
      <c r="Z300" s="714"/>
      <c r="AA300"/>
    </row>
    <row r="301" spans="2:27" ht="25.15" customHeight="1">
      <c r="B301" s="41">
        <f t="shared" si="44"/>
        <v>298</v>
      </c>
      <c r="C301" s="41"/>
      <c r="D301" s="702"/>
      <c r="E301" s="712"/>
      <c r="F301" s="742"/>
      <c r="G301" s="688"/>
      <c r="H301" s="35"/>
      <c r="I301" s="35"/>
      <c r="J301" s="779">
        <f t="shared" si="45"/>
        <v>0</v>
      </c>
      <c r="K301" s="838" t="str">
        <f t="shared" si="46"/>
        <v/>
      </c>
      <c r="L301" s="839" t="str">
        <f t="shared" si="47"/>
        <v/>
      </c>
      <c r="M301" s="839" t="str">
        <f>IF(COUNTIF($L$4:L301,L301)=1,L301,"")</f>
        <v/>
      </c>
      <c r="N301" s="776">
        <f>IFERROR(IF(Q301="",IF(F301="코스피",INDEX(코스피시세!$C$2:$C$4999,MATCH(E301,코스피시세!$B$2:$B$4999,0)),INDEX(코스닥시세!$C$2:$C$5000,MATCH(E301,코스닥시세!$B$2:$B$5000,0))),0),0)</f>
        <v>0</v>
      </c>
      <c r="O301" s="777">
        <f t="shared" si="48"/>
        <v>0</v>
      </c>
      <c r="P301" s="775">
        <f t="shared" si="49"/>
        <v>0</v>
      </c>
      <c r="Q301" s="713"/>
      <c r="R301" s="783" t="str">
        <f t="shared" si="50"/>
        <v/>
      </c>
      <c r="S301" s="35"/>
      <c r="T301" s="35"/>
      <c r="U301" s="786">
        <f t="shared" si="51"/>
        <v>0</v>
      </c>
      <c r="V301" s="709"/>
      <c r="W301" s="788">
        <f t="shared" si="52"/>
        <v>0</v>
      </c>
      <c r="X301" s="788">
        <f t="shared" si="53"/>
        <v>0</v>
      </c>
      <c r="Y301" s="789" t="str">
        <f t="shared" si="54"/>
        <v/>
      </c>
      <c r="Z301" s="714"/>
      <c r="AA301"/>
    </row>
    <row r="302" spans="2:27" ht="25.15" customHeight="1">
      <c r="B302" s="41">
        <f t="shared" si="44"/>
        <v>299</v>
      </c>
      <c r="C302" s="41"/>
      <c r="D302" s="702"/>
      <c r="E302" s="712"/>
      <c r="F302" s="742"/>
      <c r="G302" s="688"/>
      <c r="H302" s="35"/>
      <c r="I302" s="35"/>
      <c r="J302" s="779">
        <f t="shared" si="45"/>
        <v>0</v>
      </c>
      <c r="K302" s="838" t="str">
        <f t="shared" si="46"/>
        <v/>
      </c>
      <c r="L302" s="839" t="str">
        <f t="shared" si="47"/>
        <v/>
      </c>
      <c r="M302" s="839" t="str">
        <f>IF(COUNTIF($L$4:L302,L302)=1,L302,"")</f>
        <v/>
      </c>
      <c r="N302" s="776">
        <f>IFERROR(IF(Q302="",IF(F302="코스피",INDEX(코스피시세!$C$2:$C$4999,MATCH(E302,코스피시세!$B$2:$B$4999,0)),INDEX(코스닥시세!$C$2:$C$5000,MATCH(E302,코스닥시세!$B$2:$B$5000,0))),0),0)</f>
        <v>0</v>
      </c>
      <c r="O302" s="777">
        <f t="shared" si="48"/>
        <v>0</v>
      </c>
      <c r="P302" s="775">
        <f t="shared" si="49"/>
        <v>0</v>
      </c>
      <c r="Q302" s="713"/>
      <c r="R302" s="783" t="str">
        <f t="shared" si="50"/>
        <v/>
      </c>
      <c r="S302" s="35"/>
      <c r="T302" s="35"/>
      <c r="U302" s="786">
        <f t="shared" si="51"/>
        <v>0</v>
      </c>
      <c r="V302" s="709"/>
      <c r="W302" s="788">
        <f t="shared" si="52"/>
        <v>0</v>
      </c>
      <c r="X302" s="788">
        <f t="shared" si="53"/>
        <v>0</v>
      </c>
      <c r="Y302" s="789" t="str">
        <f t="shared" si="54"/>
        <v/>
      </c>
      <c r="Z302" s="714"/>
      <c r="AA302"/>
    </row>
    <row r="303" spans="2:27" ht="25.15" customHeight="1">
      <c r="B303" s="41">
        <f t="shared" si="44"/>
        <v>300</v>
      </c>
      <c r="C303" s="41"/>
      <c r="D303" s="702"/>
      <c r="E303" s="712"/>
      <c r="F303" s="742"/>
      <c r="G303" s="688"/>
      <c r="H303" s="35"/>
      <c r="I303" s="35"/>
      <c r="J303" s="779">
        <f t="shared" si="45"/>
        <v>0</v>
      </c>
      <c r="K303" s="838" t="str">
        <f t="shared" si="46"/>
        <v/>
      </c>
      <c r="L303" s="839" t="str">
        <f t="shared" si="47"/>
        <v/>
      </c>
      <c r="M303" s="839" t="str">
        <f>IF(COUNTIF($L$4:L303,L303)=1,L303,"")</f>
        <v/>
      </c>
      <c r="N303" s="776">
        <f>IFERROR(IF(Q303="",IF(F303="코스피",INDEX(코스피시세!$C$2:$C$4999,MATCH(E303,코스피시세!$B$2:$B$4999,0)),INDEX(코스닥시세!$C$2:$C$5000,MATCH(E303,코스닥시세!$B$2:$B$5000,0))),0),0)</f>
        <v>0</v>
      </c>
      <c r="O303" s="777">
        <f t="shared" si="48"/>
        <v>0</v>
      </c>
      <c r="P303" s="775">
        <f t="shared" si="49"/>
        <v>0</v>
      </c>
      <c r="Q303" s="713"/>
      <c r="R303" s="783" t="str">
        <f t="shared" si="50"/>
        <v/>
      </c>
      <c r="S303" s="35"/>
      <c r="T303" s="35"/>
      <c r="U303" s="786">
        <f t="shared" si="51"/>
        <v>0</v>
      </c>
      <c r="V303" s="709"/>
      <c r="W303" s="788">
        <f t="shared" si="52"/>
        <v>0</v>
      </c>
      <c r="X303" s="788">
        <f t="shared" si="53"/>
        <v>0</v>
      </c>
      <c r="Y303" s="789" t="str">
        <f t="shared" si="54"/>
        <v/>
      </c>
      <c r="Z303" s="714"/>
      <c r="AA303"/>
    </row>
    <row r="304" spans="2:27" ht="25.15" customHeight="1">
      <c r="B304" s="41">
        <f t="shared" si="44"/>
        <v>301</v>
      </c>
      <c r="C304" s="41"/>
      <c r="D304" s="702"/>
      <c r="E304" s="712"/>
      <c r="F304" s="742"/>
      <c r="G304" s="688"/>
      <c r="H304" s="35"/>
      <c r="I304" s="35"/>
      <c r="J304" s="779">
        <f t="shared" si="45"/>
        <v>0</v>
      </c>
      <c r="K304" s="838" t="str">
        <f t="shared" si="46"/>
        <v/>
      </c>
      <c r="L304" s="839" t="str">
        <f t="shared" si="47"/>
        <v/>
      </c>
      <c r="M304" s="839" t="str">
        <f>IF(COUNTIF($L$4:L304,L304)=1,L304,"")</f>
        <v/>
      </c>
      <c r="N304" s="776">
        <f>IFERROR(IF(Q304="",IF(F304="코스피",INDEX(코스피시세!$C$2:$C$4999,MATCH(E304,코스피시세!$B$2:$B$4999,0)),INDEX(코스닥시세!$C$2:$C$5000,MATCH(E304,코스닥시세!$B$2:$B$5000,0))),0),0)</f>
        <v>0</v>
      </c>
      <c r="O304" s="777">
        <f t="shared" si="48"/>
        <v>0</v>
      </c>
      <c r="P304" s="775">
        <f t="shared" si="49"/>
        <v>0</v>
      </c>
      <c r="Q304" s="713"/>
      <c r="R304" s="783" t="str">
        <f t="shared" si="50"/>
        <v/>
      </c>
      <c r="S304" s="35"/>
      <c r="T304" s="35"/>
      <c r="U304" s="786">
        <f t="shared" si="51"/>
        <v>0</v>
      </c>
      <c r="V304" s="709"/>
      <c r="W304" s="788">
        <f t="shared" si="52"/>
        <v>0</v>
      </c>
      <c r="X304" s="788">
        <f t="shared" si="53"/>
        <v>0</v>
      </c>
      <c r="Y304" s="789" t="str">
        <f t="shared" si="54"/>
        <v/>
      </c>
      <c r="Z304" s="714"/>
      <c r="AA304"/>
    </row>
    <row r="305" spans="2:27" ht="25.15" customHeight="1">
      <c r="B305" s="41">
        <f t="shared" si="44"/>
        <v>302</v>
      </c>
      <c r="C305" s="41"/>
      <c r="D305" s="702"/>
      <c r="E305" s="712"/>
      <c r="F305" s="742"/>
      <c r="G305" s="688"/>
      <c r="H305" s="35"/>
      <c r="I305" s="35"/>
      <c r="J305" s="779">
        <f t="shared" si="45"/>
        <v>0</v>
      </c>
      <c r="K305" s="838" t="str">
        <f t="shared" si="46"/>
        <v/>
      </c>
      <c r="L305" s="839" t="str">
        <f t="shared" si="47"/>
        <v/>
      </c>
      <c r="M305" s="839" t="str">
        <f>IF(COUNTIF($L$4:L305,L305)=1,L305,"")</f>
        <v/>
      </c>
      <c r="N305" s="776">
        <f>IFERROR(IF(Q305="",IF(F305="코스피",INDEX(코스피시세!$C$2:$C$4999,MATCH(E305,코스피시세!$B$2:$B$4999,0)),INDEX(코스닥시세!$C$2:$C$5000,MATCH(E305,코스닥시세!$B$2:$B$5000,0))),0),0)</f>
        <v>0</v>
      </c>
      <c r="O305" s="777">
        <f t="shared" si="48"/>
        <v>0</v>
      </c>
      <c r="P305" s="775">
        <f t="shared" si="49"/>
        <v>0</v>
      </c>
      <c r="Q305" s="713"/>
      <c r="R305" s="783" t="str">
        <f t="shared" si="50"/>
        <v/>
      </c>
      <c r="S305" s="35"/>
      <c r="T305" s="35"/>
      <c r="U305" s="786">
        <f t="shared" si="51"/>
        <v>0</v>
      </c>
      <c r="V305" s="709"/>
      <c r="W305" s="788">
        <f t="shared" si="52"/>
        <v>0</v>
      </c>
      <c r="X305" s="788">
        <f t="shared" si="53"/>
        <v>0</v>
      </c>
      <c r="Y305" s="789" t="str">
        <f t="shared" si="54"/>
        <v/>
      </c>
      <c r="Z305" s="714"/>
      <c r="AA305"/>
    </row>
    <row r="306" spans="2:27" ht="25.15" customHeight="1">
      <c r="B306" s="41">
        <f t="shared" si="44"/>
        <v>303</v>
      </c>
      <c r="C306" s="41"/>
      <c r="D306" s="702"/>
      <c r="E306" s="712"/>
      <c r="F306" s="742"/>
      <c r="G306" s="688"/>
      <c r="H306" s="35"/>
      <c r="I306" s="35"/>
      <c r="J306" s="779">
        <f t="shared" si="45"/>
        <v>0</v>
      </c>
      <c r="K306" s="838" t="str">
        <f t="shared" si="46"/>
        <v/>
      </c>
      <c r="L306" s="839" t="str">
        <f t="shared" si="47"/>
        <v/>
      </c>
      <c r="M306" s="839" t="str">
        <f>IF(COUNTIF($L$4:L306,L306)=1,L306,"")</f>
        <v/>
      </c>
      <c r="N306" s="776">
        <f>IFERROR(IF(Q306="",IF(F306="코스피",INDEX(코스피시세!$C$2:$C$4999,MATCH(E306,코스피시세!$B$2:$B$4999,0)),INDEX(코스닥시세!$C$2:$C$5000,MATCH(E306,코스닥시세!$B$2:$B$5000,0))),0),0)</f>
        <v>0</v>
      </c>
      <c r="O306" s="777">
        <f t="shared" si="48"/>
        <v>0</v>
      </c>
      <c r="P306" s="775">
        <f t="shared" si="49"/>
        <v>0</v>
      </c>
      <c r="Q306" s="713"/>
      <c r="R306" s="783" t="str">
        <f t="shared" si="50"/>
        <v/>
      </c>
      <c r="S306" s="35"/>
      <c r="T306" s="35"/>
      <c r="U306" s="786">
        <f t="shared" si="51"/>
        <v>0</v>
      </c>
      <c r="V306" s="709"/>
      <c r="W306" s="788">
        <f t="shared" si="52"/>
        <v>0</v>
      </c>
      <c r="X306" s="788">
        <f t="shared" si="53"/>
        <v>0</v>
      </c>
      <c r="Y306" s="789" t="str">
        <f t="shared" si="54"/>
        <v/>
      </c>
      <c r="Z306" s="714"/>
      <c r="AA306"/>
    </row>
    <row r="307" spans="2:27" ht="25.15" customHeight="1">
      <c r="B307" s="41">
        <f t="shared" si="44"/>
        <v>304</v>
      </c>
      <c r="C307" s="41"/>
      <c r="D307" s="702"/>
      <c r="E307" s="712"/>
      <c r="F307" s="742"/>
      <c r="G307" s="688"/>
      <c r="H307" s="35"/>
      <c r="I307" s="35"/>
      <c r="J307" s="779">
        <f t="shared" si="45"/>
        <v>0</v>
      </c>
      <c r="K307" s="838" t="str">
        <f t="shared" si="46"/>
        <v/>
      </c>
      <c r="L307" s="839" t="str">
        <f t="shared" si="47"/>
        <v/>
      </c>
      <c r="M307" s="839" t="str">
        <f>IF(COUNTIF($L$4:L307,L307)=1,L307,"")</f>
        <v/>
      </c>
      <c r="N307" s="776">
        <f>IFERROR(IF(Q307="",IF(F307="코스피",INDEX(코스피시세!$C$2:$C$4999,MATCH(E307,코스피시세!$B$2:$B$4999,0)),INDEX(코스닥시세!$C$2:$C$5000,MATCH(E307,코스닥시세!$B$2:$B$5000,0))),0),0)</f>
        <v>0</v>
      </c>
      <c r="O307" s="777">
        <f t="shared" si="48"/>
        <v>0</v>
      </c>
      <c r="P307" s="775">
        <f t="shared" si="49"/>
        <v>0</v>
      </c>
      <c r="Q307" s="713"/>
      <c r="R307" s="783" t="str">
        <f t="shared" si="50"/>
        <v/>
      </c>
      <c r="S307" s="35"/>
      <c r="T307" s="35"/>
      <c r="U307" s="786">
        <f t="shared" si="51"/>
        <v>0</v>
      </c>
      <c r="V307" s="709"/>
      <c r="W307" s="788">
        <f t="shared" si="52"/>
        <v>0</v>
      </c>
      <c r="X307" s="788">
        <f t="shared" si="53"/>
        <v>0</v>
      </c>
      <c r="Y307" s="789" t="str">
        <f t="shared" si="54"/>
        <v/>
      </c>
      <c r="Z307" s="714"/>
      <c r="AA307"/>
    </row>
    <row r="308" spans="2:27" ht="25.15" customHeight="1">
      <c r="B308" s="41">
        <f t="shared" si="44"/>
        <v>305</v>
      </c>
      <c r="C308" s="41"/>
      <c r="D308" s="702"/>
      <c r="E308" s="712"/>
      <c r="F308" s="742"/>
      <c r="G308" s="688"/>
      <c r="H308" s="35"/>
      <c r="I308" s="35"/>
      <c r="J308" s="779">
        <f t="shared" si="45"/>
        <v>0</v>
      </c>
      <c r="K308" s="838" t="str">
        <f t="shared" si="46"/>
        <v/>
      </c>
      <c r="L308" s="839" t="str">
        <f t="shared" si="47"/>
        <v/>
      </c>
      <c r="M308" s="839" t="str">
        <f>IF(COUNTIF($L$4:L308,L308)=1,L308,"")</f>
        <v/>
      </c>
      <c r="N308" s="776">
        <f>IFERROR(IF(Q308="",IF(F308="코스피",INDEX(코스피시세!$C$2:$C$4999,MATCH(E308,코스피시세!$B$2:$B$4999,0)),INDEX(코스닥시세!$C$2:$C$5000,MATCH(E308,코스닥시세!$B$2:$B$5000,0))),0),0)</f>
        <v>0</v>
      </c>
      <c r="O308" s="777">
        <f t="shared" si="48"/>
        <v>0</v>
      </c>
      <c r="P308" s="775">
        <f t="shared" si="49"/>
        <v>0</v>
      </c>
      <c r="Q308" s="713"/>
      <c r="R308" s="783" t="str">
        <f t="shared" si="50"/>
        <v/>
      </c>
      <c r="S308" s="35"/>
      <c r="T308" s="35"/>
      <c r="U308" s="786">
        <f t="shared" si="51"/>
        <v>0</v>
      </c>
      <c r="V308" s="709"/>
      <c r="W308" s="788">
        <f t="shared" si="52"/>
        <v>0</v>
      </c>
      <c r="X308" s="788">
        <f t="shared" si="53"/>
        <v>0</v>
      </c>
      <c r="Y308" s="789" t="str">
        <f t="shared" si="54"/>
        <v/>
      </c>
      <c r="Z308" s="714"/>
      <c r="AA308"/>
    </row>
    <row r="309" spans="2:27" ht="25.15" customHeight="1">
      <c r="B309" s="41">
        <f t="shared" si="44"/>
        <v>306</v>
      </c>
      <c r="C309" s="41"/>
      <c r="D309" s="702"/>
      <c r="E309" s="712"/>
      <c r="F309" s="742"/>
      <c r="G309" s="688"/>
      <c r="H309" s="35"/>
      <c r="I309" s="35"/>
      <c r="J309" s="779">
        <f t="shared" si="45"/>
        <v>0</v>
      </c>
      <c r="K309" s="838" t="str">
        <f t="shared" si="46"/>
        <v/>
      </c>
      <c r="L309" s="839" t="str">
        <f t="shared" si="47"/>
        <v/>
      </c>
      <c r="M309" s="839" t="str">
        <f>IF(COUNTIF($L$4:L309,L309)=1,L309,"")</f>
        <v/>
      </c>
      <c r="N309" s="776">
        <f>IFERROR(IF(Q309="",IF(F309="코스피",INDEX(코스피시세!$C$2:$C$4999,MATCH(E309,코스피시세!$B$2:$B$4999,0)),INDEX(코스닥시세!$C$2:$C$5000,MATCH(E309,코스닥시세!$B$2:$B$5000,0))),0),0)</f>
        <v>0</v>
      </c>
      <c r="O309" s="777">
        <f t="shared" si="48"/>
        <v>0</v>
      </c>
      <c r="P309" s="775">
        <f t="shared" si="49"/>
        <v>0</v>
      </c>
      <c r="Q309" s="713"/>
      <c r="R309" s="783" t="str">
        <f t="shared" si="50"/>
        <v/>
      </c>
      <c r="S309" s="35"/>
      <c r="T309" s="35"/>
      <c r="U309" s="786">
        <f t="shared" si="51"/>
        <v>0</v>
      </c>
      <c r="V309" s="709"/>
      <c r="W309" s="788">
        <f t="shared" si="52"/>
        <v>0</v>
      </c>
      <c r="X309" s="788">
        <f t="shared" si="53"/>
        <v>0</v>
      </c>
      <c r="Y309" s="789" t="str">
        <f t="shared" si="54"/>
        <v/>
      </c>
      <c r="Z309" s="714"/>
      <c r="AA309"/>
    </row>
    <row r="310" spans="2:27" ht="25.15" customHeight="1">
      <c r="B310" s="41">
        <f t="shared" si="44"/>
        <v>307</v>
      </c>
      <c r="C310" s="41"/>
      <c r="D310" s="702"/>
      <c r="E310" s="712"/>
      <c r="F310" s="742"/>
      <c r="G310" s="688"/>
      <c r="H310" s="35"/>
      <c r="I310" s="35"/>
      <c r="J310" s="779">
        <f t="shared" si="45"/>
        <v>0</v>
      </c>
      <c r="K310" s="838" t="str">
        <f t="shared" si="46"/>
        <v/>
      </c>
      <c r="L310" s="839" t="str">
        <f t="shared" si="47"/>
        <v/>
      </c>
      <c r="M310" s="839" t="str">
        <f>IF(COUNTIF($L$4:L310,L310)=1,L310,"")</f>
        <v/>
      </c>
      <c r="N310" s="776">
        <f>IFERROR(IF(Q310="",IF(F310="코스피",INDEX(코스피시세!$C$2:$C$4999,MATCH(E310,코스피시세!$B$2:$B$4999,0)),INDEX(코스닥시세!$C$2:$C$5000,MATCH(E310,코스닥시세!$B$2:$B$5000,0))),0),0)</f>
        <v>0</v>
      </c>
      <c r="O310" s="777">
        <f t="shared" si="48"/>
        <v>0</v>
      </c>
      <c r="P310" s="775">
        <f t="shared" si="49"/>
        <v>0</v>
      </c>
      <c r="Q310" s="713"/>
      <c r="R310" s="783" t="str">
        <f t="shared" si="50"/>
        <v/>
      </c>
      <c r="S310" s="35"/>
      <c r="T310" s="35"/>
      <c r="U310" s="786">
        <f t="shared" si="51"/>
        <v>0</v>
      </c>
      <c r="V310" s="709"/>
      <c r="W310" s="788">
        <f t="shared" si="52"/>
        <v>0</v>
      </c>
      <c r="X310" s="788">
        <f t="shared" si="53"/>
        <v>0</v>
      </c>
      <c r="Y310" s="789" t="str">
        <f t="shared" si="54"/>
        <v/>
      </c>
      <c r="Z310" s="714"/>
      <c r="AA310"/>
    </row>
    <row r="311" spans="2:27" ht="25.15" customHeight="1">
      <c r="B311" s="41">
        <f t="shared" si="44"/>
        <v>308</v>
      </c>
      <c r="C311" s="41"/>
      <c r="D311" s="702"/>
      <c r="E311" s="712"/>
      <c r="F311" s="742"/>
      <c r="G311" s="688"/>
      <c r="H311" s="35"/>
      <c r="I311" s="35"/>
      <c r="J311" s="779">
        <f t="shared" si="45"/>
        <v>0</v>
      </c>
      <c r="K311" s="838" t="str">
        <f t="shared" si="46"/>
        <v/>
      </c>
      <c r="L311" s="839" t="str">
        <f t="shared" si="47"/>
        <v/>
      </c>
      <c r="M311" s="839" t="str">
        <f>IF(COUNTIF($L$4:L311,L311)=1,L311,"")</f>
        <v/>
      </c>
      <c r="N311" s="776">
        <f>IFERROR(IF(Q311="",IF(F311="코스피",INDEX(코스피시세!$C$2:$C$4999,MATCH(E311,코스피시세!$B$2:$B$4999,0)),INDEX(코스닥시세!$C$2:$C$5000,MATCH(E311,코스닥시세!$B$2:$B$5000,0))),0),0)</f>
        <v>0</v>
      </c>
      <c r="O311" s="777">
        <f t="shared" si="48"/>
        <v>0</v>
      </c>
      <c r="P311" s="775">
        <f t="shared" si="49"/>
        <v>0</v>
      </c>
      <c r="Q311" s="713"/>
      <c r="R311" s="783" t="str">
        <f t="shared" si="50"/>
        <v/>
      </c>
      <c r="S311" s="35"/>
      <c r="T311" s="35"/>
      <c r="U311" s="786">
        <f t="shared" si="51"/>
        <v>0</v>
      </c>
      <c r="V311" s="709"/>
      <c r="W311" s="788">
        <f t="shared" si="52"/>
        <v>0</v>
      </c>
      <c r="X311" s="788">
        <f t="shared" si="53"/>
        <v>0</v>
      </c>
      <c r="Y311" s="789" t="str">
        <f t="shared" si="54"/>
        <v/>
      </c>
      <c r="Z311" s="714"/>
      <c r="AA311"/>
    </row>
    <row r="312" spans="2:27" ht="25.15" customHeight="1">
      <c r="B312" s="41">
        <f t="shared" si="44"/>
        <v>309</v>
      </c>
      <c r="C312" s="41"/>
      <c r="D312" s="702"/>
      <c r="E312" s="712"/>
      <c r="F312" s="742"/>
      <c r="G312" s="688"/>
      <c r="H312" s="35"/>
      <c r="I312" s="35"/>
      <c r="J312" s="779">
        <f t="shared" si="45"/>
        <v>0</v>
      </c>
      <c r="K312" s="838" t="str">
        <f t="shared" si="46"/>
        <v/>
      </c>
      <c r="L312" s="839" t="str">
        <f t="shared" si="47"/>
        <v/>
      </c>
      <c r="M312" s="839" t="str">
        <f>IF(COUNTIF($L$4:L312,L312)=1,L312,"")</f>
        <v/>
      </c>
      <c r="N312" s="776">
        <f>IFERROR(IF(Q312="",IF(F312="코스피",INDEX(코스피시세!$C$2:$C$4999,MATCH(E312,코스피시세!$B$2:$B$4999,0)),INDEX(코스닥시세!$C$2:$C$5000,MATCH(E312,코스닥시세!$B$2:$B$5000,0))),0),0)</f>
        <v>0</v>
      </c>
      <c r="O312" s="777">
        <f t="shared" si="48"/>
        <v>0</v>
      </c>
      <c r="P312" s="775">
        <f t="shared" si="49"/>
        <v>0</v>
      </c>
      <c r="Q312" s="713"/>
      <c r="R312" s="783" t="str">
        <f t="shared" si="50"/>
        <v/>
      </c>
      <c r="S312" s="35"/>
      <c r="T312" s="35"/>
      <c r="U312" s="786">
        <f t="shared" si="51"/>
        <v>0</v>
      </c>
      <c r="V312" s="709"/>
      <c r="W312" s="788">
        <f t="shared" si="52"/>
        <v>0</v>
      </c>
      <c r="X312" s="788">
        <f t="shared" si="53"/>
        <v>0</v>
      </c>
      <c r="Y312" s="789" t="str">
        <f t="shared" si="54"/>
        <v/>
      </c>
      <c r="Z312" s="714"/>
      <c r="AA312"/>
    </row>
    <row r="313" spans="2:27" ht="25.15" customHeight="1">
      <c r="B313" s="41">
        <f t="shared" si="44"/>
        <v>310</v>
      </c>
      <c r="C313" s="41"/>
      <c r="D313" s="702"/>
      <c r="E313" s="712"/>
      <c r="F313" s="742"/>
      <c r="G313" s="688"/>
      <c r="H313" s="35"/>
      <c r="I313" s="35"/>
      <c r="J313" s="779">
        <f t="shared" si="45"/>
        <v>0</v>
      </c>
      <c r="K313" s="838" t="str">
        <f t="shared" si="46"/>
        <v/>
      </c>
      <c r="L313" s="839" t="str">
        <f t="shared" si="47"/>
        <v/>
      </c>
      <c r="M313" s="839" t="str">
        <f>IF(COUNTIF($L$4:L313,L313)=1,L313,"")</f>
        <v/>
      </c>
      <c r="N313" s="776">
        <f>IFERROR(IF(Q313="",IF(F313="코스피",INDEX(코스피시세!$C$2:$C$4999,MATCH(E313,코스피시세!$B$2:$B$4999,0)),INDEX(코스닥시세!$C$2:$C$5000,MATCH(E313,코스닥시세!$B$2:$B$5000,0))),0),0)</f>
        <v>0</v>
      </c>
      <c r="O313" s="777">
        <f t="shared" si="48"/>
        <v>0</v>
      </c>
      <c r="P313" s="775">
        <f t="shared" si="49"/>
        <v>0</v>
      </c>
      <c r="Q313" s="713"/>
      <c r="R313" s="783" t="str">
        <f t="shared" si="50"/>
        <v/>
      </c>
      <c r="S313" s="35"/>
      <c r="T313" s="35"/>
      <c r="U313" s="786">
        <f t="shared" si="51"/>
        <v>0</v>
      </c>
      <c r="V313" s="709"/>
      <c r="W313" s="788">
        <f t="shared" si="52"/>
        <v>0</v>
      </c>
      <c r="X313" s="788">
        <f t="shared" si="53"/>
        <v>0</v>
      </c>
      <c r="Y313" s="789" t="str">
        <f t="shared" si="54"/>
        <v/>
      </c>
      <c r="Z313" s="714"/>
      <c r="AA313"/>
    </row>
    <row r="314" spans="2:27" ht="25.15" customHeight="1">
      <c r="B314" s="41">
        <f t="shared" si="44"/>
        <v>311</v>
      </c>
      <c r="C314" s="41"/>
      <c r="D314" s="702"/>
      <c r="E314" s="712"/>
      <c r="F314" s="742"/>
      <c r="G314" s="688"/>
      <c r="H314" s="35"/>
      <c r="I314" s="35"/>
      <c r="J314" s="779">
        <f t="shared" si="45"/>
        <v>0</v>
      </c>
      <c r="K314" s="838" t="str">
        <f t="shared" si="46"/>
        <v/>
      </c>
      <c r="L314" s="839" t="str">
        <f t="shared" si="47"/>
        <v/>
      </c>
      <c r="M314" s="839" t="str">
        <f>IF(COUNTIF($L$4:L314,L314)=1,L314,"")</f>
        <v/>
      </c>
      <c r="N314" s="776">
        <f>IFERROR(IF(Q314="",IF(F314="코스피",INDEX(코스피시세!$C$2:$C$4999,MATCH(E314,코스피시세!$B$2:$B$4999,0)),INDEX(코스닥시세!$C$2:$C$5000,MATCH(E314,코스닥시세!$B$2:$B$5000,0))),0),0)</f>
        <v>0</v>
      </c>
      <c r="O314" s="777">
        <f t="shared" si="48"/>
        <v>0</v>
      </c>
      <c r="P314" s="775">
        <f t="shared" si="49"/>
        <v>0</v>
      </c>
      <c r="Q314" s="713"/>
      <c r="R314" s="783" t="str">
        <f t="shared" si="50"/>
        <v/>
      </c>
      <c r="S314" s="35"/>
      <c r="T314" s="35"/>
      <c r="U314" s="786">
        <f t="shared" si="51"/>
        <v>0</v>
      </c>
      <c r="V314" s="709"/>
      <c r="W314" s="788">
        <f t="shared" si="52"/>
        <v>0</v>
      </c>
      <c r="X314" s="788">
        <f t="shared" si="53"/>
        <v>0</v>
      </c>
      <c r="Y314" s="789" t="str">
        <f t="shared" si="54"/>
        <v/>
      </c>
      <c r="Z314" s="714"/>
      <c r="AA314"/>
    </row>
    <row r="315" spans="2:27" ht="25.15" customHeight="1">
      <c r="B315" s="41">
        <f t="shared" si="44"/>
        <v>312</v>
      </c>
      <c r="C315" s="41"/>
      <c r="D315" s="702"/>
      <c r="E315" s="712"/>
      <c r="F315" s="742"/>
      <c r="G315" s="688"/>
      <c r="H315" s="35"/>
      <c r="I315" s="35"/>
      <c r="J315" s="779">
        <f t="shared" si="45"/>
        <v>0</v>
      </c>
      <c r="K315" s="838" t="str">
        <f t="shared" si="46"/>
        <v/>
      </c>
      <c r="L315" s="839" t="str">
        <f t="shared" si="47"/>
        <v/>
      </c>
      <c r="M315" s="839" t="str">
        <f>IF(COUNTIF($L$4:L315,L315)=1,L315,"")</f>
        <v/>
      </c>
      <c r="N315" s="776">
        <f>IFERROR(IF(Q315="",IF(F315="코스피",INDEX(코스피시세!$C$2:$C$4999,MATCH(E315,코스피시세!$B$2:$B$4999,0)),INDEX(코스닥시세!$C$2:$C$5000,MATCH(E315,코스닥시세!$B$2:$B$5000,0))),0),0)</f>
        <v>0</v>
      </c>
      <c r="O315" s="777">
        <f t="shared" si="48"/>
        <v>0</v>
      </c>
      <c r="P315" s="775">
        <f t="shared" si="49"/>
        <v>0</v>
      </c>
      <c r="Q315" s="713"/>
      <c r="R315" s="783" t="str">
        <f t="shared" si="50"/>
        <v/>
      </c>
      <c r="S315" s="35"/>
      <c r="T315" s="35"/>
      <c r="U315" s="786">
        <f t="shared" si="51"/>
        <v>0</v>
      </c>
      <c r="V315" s="709"/>
      <c r="W315" s="788">
        <f t="shared" si="52"/>
        <v>0</v>
      </c>
      <c r="X315" s="788">
        <f t="shared" si="53"/>
        <v>0</v>
      </c>
      <c r="Y315" s="789" t="str">
        <f t="shared" si="54"/>
        <v/>
      </c>
      <c r="Z315" s="714"/>
      <c r="AA315"/>
    </row>
    <row r="316" spans="2:27" ht="25.15" customHeight="1">
      <c r="B316" s="41">
        <f t="shared" si="44"/>
        <v>313</v>
      </c>
      <c r="C316" s="41"/>
      <c r="D316" s="702"/>
      <c r="E316" s="712"/>
      <c r="F316" s="742"/>
      <c r="G316" s="688"/>
      <c r="H316" s="35"/>
      <c r="I316" s="35"/>
      <c r="J316" s="779">
        <f t="shared" si="45"/>
        <v>0</v>
      </c>
      <c r="K316" s="838" t="str">
        <f t="shared" si="46"/>
        <v/>
      </c>
      <c r="L316" s="839" t="str">
        <f t="shared" si="47"/>
        <v/>
      </c>
      <c r="M316" s="839" t="str">
        <f>IF(COUNTIF($L$4:L316,L316)=1,L316,"")</f>
        <v/>
      </c>
      <c r="N316" s="776">
        <f>IFERROR(IF(Q316="",IF(F316="코스피",INDEX(코스피시세!$C$2:$C$4999,MATCH(E316,코스피시세!$B$2:$B$4999,0)),INDEX(코스닥시세!$C$2:$C$5000,MATCH(E316,코스닥시세!$B$2:$B$5000,0))),0),0)</f>
        <v>0</v>
      </c>
      <c r="O316" s="777">
        <f t="shared" si="48"/>
        <v>0</v>
      </c>
      <c r="P316" s="775">
        <f t="shared" si="49"/>
        <v>0</v>
      </c>
      <c r="Q316" s="713"/>
      <c r="R316" s="783" t="str">
        <f t="shared" si="50"/>
        <v/>
      </c>
      <c r="S316" s="35"/>
      <c r="T316" s="35"/>
      <c r="U316" s="786">
        <f t="shared" si="51"/>
        <v>0</v>
      </c>
      <c r="V316" s="709"/>
      <c r="W316" s="788">
        <f t="shared" si="52"/>
        <v>0</v>
      </c>
      <c r="X316" s="788">
        <f t="shared" si="53"/>
        <v>0</v>
      </c>
      <c r="Y316" s="789" t="str">
        <f t="shared" si="54"/>
        <v/>
      </c>
      <c r="Z316" s="714"/>
      <c r="AA316"/>
    </row>
    <row r="317" spans="2:27" ht="25.15" customHeight="1">
      <c r="B317" s="41">
        <f t="shared" si="44"/>
        <v>314</v>
      </c>
      <c r="C317" s="41"/>
      <c r="D317" s="702"/>
      <c r="E317" s="712"/>
      <c r="F317" s="742"/>
      <c r="G317" s="688"/>
      <c r="H317" s="35"/>
      <c r="I317" s="35"/>
      <c r="J317" s="779">
        <f t="shared" si="45"/>
        <v>0</v>
      </c>
      <c r="K317" s="838" t="str">
        <f t="shared" si="46"/>
        <v/>
      </c>
      <c r="L317" s="839" t="str">
        <f t="shared" si="47"/>
        <v/>
      </c>
      <c r="M317" s="839" t="str">
        <f>IF(COUNTIF($L$4:L317,L317)=1,L317,"")</f>
        <v/>
      </c>
      <c r="N317" s="776">
        <f>IFERROR(IF(Q317="",IF(F317="코스피",INDEX(코스피시세!$C$2:$C$4999,MATCH(E317,코스피시세!$B$2:$B$4999,0)),INDEX(코스닥시세!$C$2:$C$5000,MATCH(E317,코스닥시세!$B$2:$B$5000,0))),0),0)</f>
        <v>0</v>
      </c>
      <c r="O317" s="777">
        <f t="shared" si="48"/>
        <v>0</v>
      </c>
      <c r="P317" s="775">
        <f t="shared" si="49"/>
        <v>0</v>
      </c>
      <c r="Q317" s="713"/>
      <c r="R317" s="783" t="str">
        <f t="shared" si="50"/>
        <v/>
      </c>
      <c r="S317" s="35"/>
      <c r="T317" s="35"/>
      <c r="U317" s="786">
        <f t="shared" si="51"/>
        <v>0</v>
      </c>
      <c r="V317" s="709"/>
      <c r="W317" s="788">
        <f t="shared" si="52"/>
        <v>0</v>
      </c>
      <c r="X317" s="788">
        <f t="shared" si="53"/>
        <v>0</v>
      </c>
      <c r="Y317" s="789" t="str">
        <f t="shared" si="54"/>
        <v/>
      </c>
      <c r="Z317" s="714"/>
      <c r="AA317"/>
    </row>
    <row r="318" spans="2:27" ht="25.15" customHeight="1">
      <c r="B318" s="41">
        <f t="shared" si="44"/>
        <v>315</v>
      </c>
      <c r="C318" s="41"/>
      <c r="D318" s="702"/>
      <c r="E318" s="712"/>
      <c r="F318" s="742"/>
      <c r="G318" s="688"/>
      <c r="H318" s="35"/>
      <c r="I318" s="35"/>
      <c r="J318" s="779">
        <f t="shared" si="45"/>
        <v>0</v>
      </c>
      <c r="K318" s="838" t="str">
        <f t="shared" si="46"/>
        <v/>
      </c>
      <c r="L318" s="839" t="str">
        <f t="shared" si="47"/>
        <v/>
      </c>
      <c r="M318" s="839" t="str">
        <f>IF(COUNTIF($L$4:L318,L318)=1,L318,"")</f>
        <v/>
      </c>
      <c r="N318" s="776">
        <f>IFERROR(IF(Q318="",IF(F318="코스피",INDEX(코스피시세!$C$2:$C$4999,MATCH(E318,코스피시세!$B$2:$B$4999,0)),INDEX(코스닥시세!$C$2:$C$5000,MATCH(E318,코스닥시세!$B$2:$B$5000,0))),0),0)</f>
        <v>0</v>
      </c>
      <c r="O318" s="777">
        <f t="shared" si="48"/>
        <v>0</v>
      </c>
      <c r="P318" s="775">
        <f t="shared" si="49"/>
        <v>0</v>
      </c>
      <c r="Q318" s="713"/>
      <c r="R318" s="783" t="str">
        <f t="shared" si="50"/>
        <v/>
      </c>
      <c r="S318" s="35"/>
      <c r="T318" s="35"/>
      <c r="U318" s="786">
        <f t="shared" si="51"/>
        <v>0</v>
      </c>
      <c r="V318" s="709"/>
      <c r="W318" s="788">
        <f t="shared" si="52"/>
        <v>0</v>
      </c>
      <c r="X318" s="788">
        <f t="shared" si="53"/>
        <v>0</v>
      </c>
      <c r="Y318" s="789" t="str">
        <f t="shared" si="54"/>
        <v/>
      </c>
      <c r="Z318" s="714"/>
      <c r="AA318"/>
    </row>
    <row r="319" spans="2:27" ht="25.15" customHeight="1">
      <c r="B319" s="41">
        <f t="shared" si="44"/>
        <v>316</v>
      </c>
      <c r="C319" s="41"/>
      <c r="D319" s="702"/>
      <c r="E319" s="712"/>
      <c r="F319" s="742"/>
      <c r="G319" s="688"/>
      <c r="H319" s="35"/>
      <c r="I319" s="35"/>
      <c r="J319" s="779">
        <f t="shared" si="45"/>
        <v>0</v>
      </c>
      <c r="K319" s="838" t="str">
        <f t="shared" si="46"/>
        <v/>
      </c>
      <c r="L319" s="839" t="str">
        <f t="shared" si="47"/>
        <v/>
      </c>
      <c r="M319" s="839" t="str">
        <f>IF(COUNTIF($L$4:L319,L319)=1,L319,"")</f>
        <v/>
      </c>
      <c r="N319" s="776">
        <f>IFERROR(IF(Q319="",IF(F319="코스피",INDEX(코스피시세!$C$2:$C$4999,MATCH(E319,코스피시세!$B$2:$B$4999,0)),INDEX(코스닥시세!$C$2:$C$5000,MATCH(E319,코스닥시세!$B$2:$B$5000,0))),0),0)</f>
        <v>0</v>
      </c>
      <c r="O319" s="777">
        <f t="shared" si="48"/>
        <v>0</v>
      </c>
      <c r="P319" s="775">
        <f t="shared" si="49"/>
        <v>0</v>
      </c>
      <c r="Q319" s="713"/>
      <c r="R319" s="783" t="str">
        <f t="shared" si="50"/>
        <v/>
      </c>
      <c r="S319" s="35"/>
      <c r="T319" s="35"/>
      <c r="U319" s="786">
        <f t="shared" si="51"/>
        <v>0</v>
      </c>
      <c r="V319" s="709"/>
      <c r="W319" s="788">
        <f t="shared" si="52"/>
        <v>0</v>
      </c>
      <c r="X319" s="788">
        <f t="shared" si="53"/>
        <v>0</v>
      </c>
      <c r="Y319" s="789" t="str">
        <f t="shared" si="54"/>
        <v/>
      </c>
      <c r="Z319" s="714"/>
      <c r="AA319"/>
    </row>
    <row r="320" spans="2:27" ht="25.15" customHeight="1">
      <c r="B320" s="41">
        <f t="shared" si="44"/>
        <v>317</v>
      </c>
      <c r="C320" s="41"/>
      <c r="D320" s="702"/>
      <c r="E320" s="712"/>
      <c r="F320" s="742"/>
      <c r="G320" s="688"/>
      <c r="H320" s="35"/>
      <c r="I320" s="35"/>
      <c r="J320" s="779">
        <f t="shared" si="45"/>
        <v>0</v>
      </c>
      <c r="K320" s="838" t="str">
        <f t="shared" si="46"/>
        <v/>
      </c>
      <c r="L320" s="839" t="str">
        <f t="shared" si="47"/>
        <v/>
      </c>
      <c r="M320" s="839" t="str">
        <f>IF(COUNTIF($L$4:L320,L320)=1,L320,"")</f>
        <v/>
      </c>
      <c r="N320" s="776">
        <f>IFERROR(IF(Q320="",IF(F320="코스피",INDEX(코스피시세!$C$2:$C$4999,MATCH(E320,코스피시세!$B$2:$B$4999,0)),INDEX(코스닥시세!$C$2:$C$5000,MATCH(E320,코스닥시세!$B$2:$B$5000,0))),0),0)</f>
        <v>0</v>
      </c>
      <c r="O320" s="777">
        <f t="shared" si="48"/>
        <v>0</v>
      </c>
      <c r="P320" s="775">
        <f t="shared" si="49"/>
        <v>0</v>
      </c>
      <c r="Q320" s="713"/>
      <c r="R320" s="783" t="str">
        <f t="shared" si="50"/>
        <v/>
      </c>
      <c r="S320" s="35"/>
      <c r="T320" s="35"/>
      <c r="U320" s="786">
        <f t="shared" si="51"/>
        <v>0</v>
      </c>
      <c r="V320" s="709"/>
      <c r="W320" s="788">
        <f t="shared" si="52"/>
        <v>0</v>
      </c>
      <c r="X320" s="788">
        <f t="shared" si="53"/>
        <v>0</v>
      </c>
      <c r="Y320" s="789" t="str">
        <f t="shared" si="54"/>
        <v/>
      </c>
      <c r="Z320" s="714"/>
      <c r="AA320"/>
    </row>
    <row r="321" spans="2:27" ht="25.15" customHeight="1">
      <c r="B321" s="41">
        <f t="shared" si="44"/>
        <v>318</v>
      </c>
      <c r="C321" s="41"/>
      <c r="D321" s="702"/>
      <c r="E321" s="712"/>
      <c r="F321" s="742"/>
      <c r="G321" s="688"/>
      <c r="H321" s="35"/>
      <c r="I321" s="35"/>
      <c r="J321" s="779">
        <f t="shared" si="45"/>
        <v>0</v>
      </c>
      <c r="K321" s="838" t="str">
        <f t="shared" si="46"/>
        <v/>
      </c>
      <c r="L321" s="839" t="str">
        <f t="shared" si="47"/>
        <v/>
      </c>
      <c r="M321" s="839" t="str">
        <f>IF(COUNTIF($L$4:L321,L321)=1,L321,"")</f>
        <v/>
      </c>
      <c r="N321" s="776">
        <f>IFERROR(IF(Q321="",IF(F321="코스피",INDEX(코스피시세!$C$2:$C$4999,MATCH(E321,코스피시세!$B$2:$B$4999,0)),INDEX(코스닥시세!$C$2:$C$5000,MATCH(E321,코스닥시세!$B$2:$B$5000,0))),0),0)</f>
        <v>0</v>
      </c>
      <c r="O321" s="777">
        <f t="shared" si="48"/>
        <v>0</v>
      </c>
      <c r="P321" s="775">
        <f t="shared" si="49"/>
        <v>0</v>
      </c>
      <c r="Q321" s="713"/>
      <c r="R321" s="783" t="str">
        <f t="shared" si="50"/>
        <v/>
      </c>
      <c r="S321" s="35"/>
      <c r="T321" s="35"/>
      <c r="U321" s="786">
        <f t="shared" si="51"/>
        <v>0</v>
      </c>
      <c r="V321" s="709"/>
      <c r="W321" s="788">
        <f t="shared" si="52"/>
        <v>0</v>
      </c>
      <c r="X321" s="788">
        <f t="shared" si="53"/>
        <v>0</v>
      </c>
      <c r="Y321" s="789" t="str">
        <f t="shared" si="54"/>
        <v/>
      </c>
      <c r="Z321" s="714"/>
      <c r="AA321"/>
    </row>
    <row r="322" spans="2:27" ht="25.15" customHeight="1">
      <c r="B322" s="41">
        <f t="shared" si="44"/>
        <v>319</v>
      </c>
      <c r="C322" s="41"/>
      <c r="D322" s="702"/>
      <c r="E322" s="712"/>
      <c r="F322" s="742"/>
      <c r="G322" s="688"/>
      <c r="H322" s="35"/>
      <c r="I322" s="35"/>
      <c r="J322" s="779">
        <f t="shared" si="45"/>
        <v>0</v>
      </c>
      <c r="K322" s="838" t="str">
        <f t="shared" si="46"/>
        <v/>
      </c>
      <c r="L322" s="839" t="str">
        <f t="shared" si="47"/>
        <v/>
      </c>
      <c r="M322" s="839" t="str">
        <f>IF(COUNTIF($L$4:L322,L322)=1,L322,"")</f>
        <v/>
      </c>
      <c r="N322" s="776">
        <f>IFERROR(IF(Q322="",IF(F322="코스피",INDEX(코스피시세!$C$2:$C$4999,MATCH(E322,코스피시세!$B$2:$B$4999,0)),INDEX(코스닥시세!$C$2:$C$5000,MATCH(E322,코스닥시세!$B$2:$B$5000,0))),0),0)</f>
        <v>0</v>
      </c>
      <c r="O322" s="777">
        <f t="shared" si="48"/>
        <v>0</v>
      </c>
      <c r="P322" s="775">
        <f t="shared" si="49"/>
        <v>0</v>
      </c>
      <c r="Q322" s="713"/>
      <c r="R322" s="783" t="str">
        <f t="shared" si="50"/>
        <v/>
      </c>
      <c r="S322" s="35"/>
      <c r="T322" s="35"/>
      <c r="U322" s="786">
        <f t="shared" si="51"/>
        <v>0</v>
      </c>
      <c r="V322" s="709"/>
      <c r="W322" s="788">
        <f t="shared" si="52"/>
        <v>0</v>
      </c>
      <c r="X322" s="788">
        <f t="shared" si="53"/>
        <v>0</v>
      </c>
      <c r="Y322" s="789" t="str">
        <f t="shared" si="54"/>
        <v/>
      </c>
      <c r="Z322" s="714"/>
      <c r="AA322"/>
    </row>
    <row r="323" spans="2:27" ht="25.15" customHeight="1">
      <c r="B323" s="226">
        <f t="shared" si="44"/>
        <v>320</v>
      </c>
      <c r="C323" s="41"/>
      <c r="D323" s="836"/>
      <c r="E323" s="758"/>
      <c r="F323" s="759"/>
      <c r="G323" s="760"/>
      <c r="H323" s="761"/>
      <c r="I323" s="761"/>
      <c r="J323" s="780">
        <f t="shared" si="45"/>
        <v>0</v>
      </c>
      <c r="K323" s="840" t="str">
        <f t="shared" si="46"/>
        <v/>
      </c>
      <c r="L323" s="841" t="str">
        <f t="shared" si="47"/>
        <v/>
      </c>
      <c r="M323" s="841" t="str">
        <f>IF(COUNTIF($L$4:L323,L323)=1,L323,"")</f>
        <v/>
      </c>
      <c r="N323" s="776">
        <f>IFERROR(IF(Q323="",IF(F323="코스피",INDEX(코스피시세!$C$2:$C$4999,MATCH(E323,코스피시세!$B$2:$B$4999,0)),INDEX(코스닥시세!$C$2:$C$5000,MATCH(E323,코스닥시세!$B$2:$B$5000,0))),0),0)</f>
        <v>0</v>
      </c>
      <c r="O323" s="781">
        <f t="shared" si="48"/>
        <v>0</v>
      </c>
      <c r="P323" s="782">
        <f t="shared" si="49"/>
        <v>0</v>
      </c>
      <c r="Q323" s="762"/>
      <c r="R323" s="784" t="str">
        <f t="shared" si="50"/>
        <v/>
      </c>
      <c r="S323" s="761"/>
      <c r="T323" s="761"/>
      <c r="U323" s="787">
        <f t="shared" si="51"/>
        <v>0</v>
      </c>
      <c r="V323" s="763"/>
      <c r="W323" s="790">
        <f t="shared" si="52"/>
        <v>0</v>
      </c>
      <c r="X323" s="790">
        <f t="shared" si="53"/>
        <v>0</v>
      </c>
      <c r="Y323" s="791" t="str">
        <f t="shared" si="54"/>
        <v/>
      </c>
      <c r="Z323" s="764"/>
      <c r="AA323"/>
    </row>
    <row r="324" spans="2:27" ht="25.15" customHeight="1"/>
    <row r="325" spans="2:27" ht="25.15" customHeight="1"/>
    <row r="326" spans="2:27" ht="25.15" customHeight="1"/>
    <row r="327" spans="2:27" ht="25.15" customHeight="1"/>
    <row r="328" spans="2:27" ht="25.15" customHeight="1"/>
    <row r="329" spans="2:27" ht="25.15" customHeight="1"/>
    <row r="330" spans="2:27" ht="25.15" customHeight="1"/>
    <row r="331" spans="2:27" ht="25.15" customHeight="1"/>
    <row r="332" spans="2:27" ht="25.15" customHeight="1"/>
    <row r="333" spans="2:27" ht="25.15" customHeight="1"/>
    <row r="334" spans="2:27" ht="25.15" customHeight="1"/>
    <row r="335" spans="2:27" ht="25.15" customHeight="1"/>
    <row r="336" spans="2:27" ht="25.15" customHeight="1"/>
    <row r="337" ht="25.15" customHeight="1"/>
    <row r="338" ht="25.15" customHeight="1"/>
    <row r="339" ht="25.15" customHeight="1"/>
    <row r="340" ht="25.15" customHeight="1"/>
    <row r="341" ht="25.15" customHeight="1"/>
    <row r="342" ht="25.15" customHeight="1"/>
    <row r="343" ht="25.15" customHeight="1"/>
    <row r="344" ht="25.15" customHeight="1"/>
    <row r="345" ht="25.15" customHeight="1"/>
    <row r="346" ht="25.15" customHeight="1"/>
    <row r="347" ht="25.15" customHeight="1"/>
    <row r="348" ht="25.15" customHeight="1"/>
    <row r="349" ht="25.15" customHeight="1"/>
    <row r="350" ht="25.15" customHeight="1"/>
    <row r="351" ht="25.15" customHeight="1"/>
    <row r="352" ht="25.15" customHeight="1"/>
    <row r="353" ht="25.15" customHeight="1"/>
    <row r="354" ht="25.15" customHeight="1"/>
    <row r="355" ht="25.15" customHeight="1"/>
    <row r="356" ht="25.15" customHeight="1"/>
    <row r="357" ht="25.15" customHeight="1"/>
    <row r="358" ht="25.15" customHeight="1"/>
    <row r="359" ht="25.15" customHeight="1"/>
    <row r="360" ht="25.15" customHeight="1"/>
    <row r="361" ht="25.15" customHeight="1"/>
    <row r="362" ht="25.15" customHeight="1"/>
    <row r="363" ht="25.15" customHeight="1"/>
    <row r="364" ht="25.15" customHeight="1"/>
    <row r="365" ht="25.15" customHeight="1"/>
    <row r="366" ht="25.15" customHeight="1"/>
    <row r="367" ht="25.15" customHeight="1"/>
    <row r="368" ht="25.15" customHeight="1"/>
    <row r="369" ht="25.15" customHeight="1"/>
    <row r="370" ht="25.15" customHeight="1"/>
    <row r="371" ht="25.15" customHeight="1"/>
    <row r="372" ht="25.15" customHeight="1"/>
    <row r="373" ht="25.15" customHeight="1"/>
    <row r="374" ht="25.15" customHeight="1"/>
    <row r="375" ht="25.15" customHeight="1"/>
    <row r="376" ht="25.15" customHeight="1"/>
    <row r="377" ht="25.15" customHeight="1"/>
    <row r="378" ht="25.15" customHeight="1"/>
    <row r="379" ht="25.15" customHeight="1"/>
    <row r="380" ht="25.15" customHeight="1"/>
    <row r="381" ht="25.15" customHeight="1"/>
    <row r="382" ht="25.15" customHeight="1"/>
    <row r="383" ht="25.15" customHeight="1"/>
    <row r="384" ht="25.15" customHeight="1"/>
    <row r="385" ht="25.15" customHeight="1"/>
    <row r="386" ht="25.15" customHeight="1"/>
    <row r="387" ht="25.15" customHeight="1"/>
    <row r="388" ht="25.15" customHeight="1"/>
    <row r="389" ht="25.15" customHeight="1"/>
    <row r="390" ht="25.15" customHeight="1"/>
    <row r="391" ht="25.15" customHeight="1"/>
    <row r="392" ht="25.15" customHeight="1"/>
    <row r="393" ht="25.15" customHeight="1"/>
    <row r="394" ht="25.15" customHeight="1"/>
    <row r="395" ht="25.15" customHeight="1"/>
    <row r="396" ht="25.15" customHeight="1"/>
    <row r="397" ht="25.15" customHeight="1"/>
    <row r="398" ht="25.15" customHeight="1"/>
    <row r="399" ht="25.15" customHeight="1"/>
    <row r="400" ht="25.15" customHeight="1"/>
    <row r="401" ht="25.15" customHeight="1"/>
    <row r="402" ht="25.15" customHeight="1"/>
    <row r="403" ht="25.15" customHeight="1"/>
    <row r="404" ht="25.15" customHeight="1"/>
    <row r="405" ht="25.15" customHeight="1"/>
    <row r="406" ht="25.15" customHeight="1"/>
    <row r="407" ht="25.15" customHeight="1"/>
    <row r="408" ht="25.15" customHeight="1"/>
    <row r="409" ht="25.15" customHeight="1"/>
    <row r="410" ht="25.15" customHeight="1"/>
    <row r="411" ht="25.15" customHeight="1"/>
    <row r="412" ht="25.15" customHeight="1"/>
    <row r="413" ht="25.15" customHeight="1"/>
    <row r="414" ht="25.15" customHeight="1"/>
    <row r="415" ht="25.15" customHeight="1"/>
    <row r="416" ht="25.15" customHeight="1"/>
    <row r="417" ht="25.15" customHeight="1"/>
    <row r="418" ht="25.15" customHeight="1"/>
    <row r="419" ht="25.15" customHeight="1"/>
    <row r="420" ht="25.15" customHeight="1"/>
    <row r="421" ht="25.15" customHeight="1"/>
    <row r="422" ht="25.15" customHeight="1"/>
    <row r="423" ht="25.15" customHeight="1"/>
    <row r="424" ht="25.15" customHeight="1"/>
    <row r="425" ht="25.15" customHeight="1"/>
    <row r="426" ht="25.15" customHeight="1"/>
    <row r="427" ht="25.15" customHeight="1"/>
    <row r="428" ht="25.15" customHeight="1"/>
    <row r="429" ht="25.15" customHeight="1"/>
    <row r="430" ht="25.15" customHeight="1"/>
    <row r="431" ht="25.15" customHeight="1"/>
    <row r="432" ht="25.15" customHeight="1"/>
    <row r="433" ht="25.15" customHeight="1"/>
    <row r="434" ht="25.15" customHeight="1"/>
    <row r="435" ht="25.15" customHeight="1"/>
    <row r="436" ht="25.15" customHeight="1"/>
    <row r="437" ht="25.15" customHeight="1"/>
    <row r="438" ht="25.15" customHeight="1"/>
    <row r="439" ht="25.15" customHeight="1"/>
    <row r="440" ht="25.15" customHeight="1"/>
    <row r="441" ht="25.15" customHeight="1"/>
    <row r="442" ht="25.15" customHeight="1"/>
    <row r="443" ht="25.15" customHeight="1"/>
    <row r="444" ht="25.15" customHeight="1"/>
    <row r="445" ht="25.15" customHeight="1"/>
    <row r="446" ht="25.15" customHeight="1"/>
    <row r="447" ht="25.15" customHeight="1"/>
    <row r="448" ht="25.15" customHeight="1"/>
    <row r="449" ht="25.15" customHeight="1"/>
    <row r="450" ht="25.15" customHeight="1"/>
    <row r="451" ht="25.15" customHeight="1"/>
    <row r="452" ht="25.15" customHeight="1"/>
    <row r="453" ht="25.15" customHeight="1"/>
    <row r="454" ht="25.15" customHeight="1"/>
    <row r="455" ht="25.15" customHeight="1"/>
    <row r="456" ht="25.15" customHeight="1"/>
    <row r="457" ht="25.15" customHeight="1"/>
    <row r="458" ht="25.15" customHeight="1"/>
    <row r="459" ht="25.15" customHeight="1"/>
    <row r="460" ht="25.15" customHeight="1"/>
    <row r="461" ht="25.15" customHeight="1"/>
    <row r="462" ht="25.15" customHeight="1"/>
    <row r="463" ht="25.15" customHeight="1"/>
    <row r="464" ht="25.15" customHeight="1"/>
    <row r="465" ht="25.15" customHeight="1"/>
    <row r="466" ht="25.15" customHeight="1"/>
    <row r="467" ht="25.15" customHeight="1"/>
    <row r="468" ht="25.15" customHeight="1"/>
    <row r="469" ht="25.15" customHeight="1"/>
    <row r="470" ht="25.15" customHeight="1"/>
    <row r="471" ht="25.15" customHeight="1"/>
    <row r="472" ht="25.15" customHeight="1"/>
    <row r="473" ht="25.15" customHeight="1"/>
    <row r="474" ht="25.15" customHeight="1"/>
    <row r="475" ht="25.15" customHeight="1"/>
    <row r="476" ht="25.15" customHeight="1"/>
    <row r="477" ht="25.15" customHeight="1"/>
    <row r="478" ht="25.15" customHeight="1"/>
    <row r="479" ht="25.15" customHeight="1"/>
    <row r="480" ht="25.15" customHeight="1"/>
    <row r="481" ht="25.15" customHeight="1"/>
    <row r="482" ht="25.15" customHeight="1"/>
    <row r="483" ht="25.15" customHeight="1"/>
    <row r="484" ht="25.15" customHeight="1"/>
    <row r="485" ht="25.15" customHeight="1"/>
    <row r="486" ht="25.15" customHeight="1"/>
    <row r="487" ht="25.15" customHeight="1"/>
    <row r="488" ht="25.15" customHeight="1"/>
    <row r="489" ht="25.15" customHeight="1"/>
    <row r="490" ht="25.15" customHeight="1"/>
    <row r="491" ht="25.15" customHeight="1"/>
    <row r="492" ht="25.15" customHeight="1"/>
    <row r="493" ht="25.15" customHeight="1"/>
    <row r="494" ht="25.15" customHeight="1"/>
    <row r="495" ht="25.15" customHeight="1"/>
    <row r="496" ht="25.15" customHeight="1"/>
    <row r="497" ht="25.15" customHeight="1"/>
    <row r="498" ht="25.15" customHeight="1"/>
    <row r="499" ht="25.15" customHeight="1"/>
    <row r="500" ht="25.15" customHeight="1"/>
    <row r="501" ht="25.15" customHeight="1"/>
    <row r="502" ht="25.15" customHeight="1"/>
    <row r="503" ht="25.15" customHeight="1"/>
    <row r="504" ht="25.15" customHeight="1"/>
    <row r="505" ht="25.15" customHeight="1"/>
    <row r="506" ht="25.15" customHeight="1"/>
    <row r="507" ht="25.15" customHeight="1"/>
    <row r="508" ht="25.15" customHeight="1"/>
    <row r="509" ht="25.15" customHeight="1"/>
    <row r="510" ht="25.15" customHeight="1"/>
    <row r="511" ht="25.15" customHeight="1"/>
    <row r="512" ht="25.15" customHeight="1"/>
    <row r="513" ht="25.15" customHeight="1"/>
    <row r="514" ht="25.15" customHeight="1"/>
    <row r="515" ht="25.15" customHeight="1"/>
    <row r="516" ht="25.15" customHeight="1"/>
    <row r="517" ht="25.15" customHeight="1"/>
    <row r="518" ht="25.15" customHeight="1"/>
    <row r="519" ht="25.15" customHeight="1"/>
    <row r="520" ht="25.15" customHeight="1"/>
    <row r="521" ht="25.15" customHeight="1"/>
    <row r="522" ht="25.15" customHeight="1"/>
    <row r="523" ht="25.15" customHeight="1"/>
    <row r="524" ht="25.15" customHeight="1"/>
    <row r="525" ht="25.15" customHeight="1"/>
    <row r="526" ht="25.15" customHeight="1"/>
    <row r="527" ht="25.15" customHeight="1"/>
    <row r="528" ht="25.15" customHeight="1"/>
    <row r="529" ht="25.15" customHeight="1"/>
    <row r="530" ht="25.15" customHeight="1"/>
    <row r="531" ht="25.15" customHeight="1"/>
    <row r="532" ht="25.15" customHeight="1"/>
    <row r="533" ht="25.15" customHeight="1"/>
    <row r="534" ht="25.15" customHeight="1"/>
    <row r="535" ht="25.15" customHeight="1"/>
    <row r="536" ht="25.15" customHeight="1"/>
    <row r="537" ht="25.15" customHeight="1"/>
    <row r="538" ht="25.15" customHeight="1"/>
    <row r="539" ht="25.15" customHeight="1"/>
    <row r="540" ht="25.15" customHeight="1"/>
    <row r="541" ht="25.15" customHeight="1"/>
    <row r="542" ht="25.15" customHeight="1"/>
    <row r="543" ht="25.15" customHeight="1"/>
    <row r="544" ht="25.15" customHeight="1"/>
    <row r="545" ht="25.15" customHeight="1"/>
    <row r="546" ht="25.15" customHeight="1"/>
    <row r="547" ht="25.15" customHeight="1"/>
    <row r="548" ht="25.15" customHeight="1"/>
    <row r="549" ht="25.15" customHeight="1"/>
    <row r="550" ht="25.15" customHeight="1"/>
    <row r="551" ht="25.15" customHeight="1"/>
    <row r="552" ht="25.15" customHeight="1"/>
    <row r="553" ht="25.15" customHeight="1"/>
    <row r="554" ht="25.15" customHeight="1"/>
    <row r="555" ht="25.15" customHeight="1"/>
    <row r="556" ht="25.15" customHeight="1"/>
    <row r="557" ht="25.15" customHeight="1"/>
    <row r="558" ht="25.15" customHeight="1"/>
    <row r="559" ht="25.15" customHeight="1"/>
    <row r="560" ht="25.15" customHeight="1"/>
    <row r="561" ht="25.15" customHeight="1"/>
    <row r="562" ht="25.15" customHeight="1"/>
    <row r="563" ht="25.15" customHeight="1"/>
    <row r="564" ht="25.15" customHeight="1"/>
    <row r="565" ht="25.15" customHeight="1"/>
    <row r="566" ht="25.15" customHeight="1"/>
    <row r="567" ht="25.15" customHeight="1"/>
    <row r="568" ht="25.15" customHeight="1"/>
    <row r="569" ht="25.15" customHeight="1"/>
    <row r="570" ht="25.15" customHeight="1"/>
    <row r="571" ht="25.15" customHeight="1"/>
    <row r="572" ht="25.15" customHeight="1"/>
    <row r="573" ht="25.15" customHeight="1"/>
    <row r="574" ht="25.15" customHeight="1"/>
    <row r="575" ht="25.15" customHeight="1"/>
    <row r="576" ht="25.15" customHeight="1"/>
    <row r="577" ht="25.15" customHeight="1"/>
    <row r="578" ht="25.15" customHeight="1"/>
    <row r="579" ht="25.15" customHeight="1"/>
    <row r="580" ht="25.15" customHeight="1"/>
    <row r="581" ht="25.15" customHeight="1"/>
    <row r="582" ht="25.15" customHeight="1"/>
    <row r="583" ht="25.15" customHeight="1"/>
    <row r="584" ht="25.15" customHeight="1"/>
    <row r="585" ht="25.15" customHeight="1"/>
    <row r="586" ht="25.15" customHeight="1"/>
    <row r="587" ht="25.15" customHeight="1"/>
    <row r="588" ht="25.15" customHeight="1"/>
    <row r="589" ht="25.15" customHeight="1"/>
    <row r="590" ht="25.15" customHeight="1"/>
    <row r="591" ht="25.15" customHeight="1"/>
    <row r="592" ht="25.15" customHeight="1"/>
    <row r="593" ht="25.15" customHeight="1"/>
    <row r="594" ht="25.15" customHeight="1"/>
    <row r="595" ht="25.15" customHeight="1"/>
    <row r="596" ht="25.15" customHeight="1"/>
    <row r="597" ht="25.15" customHeight="1"/>
    <row r="598" ht="25.15" customHeight="1"/>
    <row r="599" ht="25.15" customHeight="1"/>
    <row r="600" ht="25.15" customHeight="1"/>
    <row r="601" ht="25.15" customHeight="1"/>
    <row r="602" ht="25.15" customHeight="1"/>
    <row r="603" ht="25.15" customHeight="1"/>
    <row r="604" ht="25.15" customHeight="1"/>
    <row r="605" ht="25.15" customHeight="1"/>
    <row r="606" ht="25.15" customHeight="1"/>
    <row r="607" ht="25.15" customHeight="1"/>
    <row r="608" ht="25.15" customHeight="1"/>
    <row r="609" ht="25.15" customHeight="1"/>
    <row r="610" ht="25.15" customHeight="1"/>
    <row r="611" ht="25.15" customHeight="1"/>
    <row r="612" ht="25.15" customHeight="1"/>
    <row r="613" ht="25.15" customHeight="1"/>
    <row r="614" ht="25.15" customHeight="1"/>
    <row r="615" ht="25.15" customHeight="1"/>
    <row r="616" ht="25.15" customHeight="1"/>
    <row r="617" ht="25.15" customHeight="1"/>
    <row r="618" ht="25.15" customHeight="1"/>
    <row r="619" ht="25.15" customHeight="1"/>
    <row r="620" ht="25.15" customHeight="1"/>
    <row r="621" ht="25.15" customHeight="1"/>
    <row r="622" ht="25.15" customHeight="1"/>
    <row r="623" ht="25.15" customHeight="1"/>
    <row r="624" ht="25.15" customHeight="1"/>
    <row r="625" ht="25.15" customHeight="1"/>
    <row r="626" ht="25.15" customHeight="1"/>
    <row r="627" ht="25.15" customHeight="1"/>
    <row r="628" ht="25.15" customHeight="1"/>
    <row r="629" ht="25.15" customHeight="1"/>
    <row r="630" ht="25.15" customHeight="1"/>
    <row r="631" ht="25.15" customHeight="1"/>
    <row r="632" ht="25.15" customHeight="1"/>
    <row r="633" ht="25.15" customHeight="1"/>
    <row r="634" ht="25.15" customHeight="1"/>
    <row r="635" ht="25.15" customHeight="1"/>
    <row r="636" ht="25.15" customHeight="1"/>
    <row r="637" ht="25.15" customHeight="1"/>
    <row r="638" ht="25.15" customHeight="1"/>
    <row r="639" ht="25.15" customHeight="1"/>
    <row r="640" ht="25.15" customHeight="1"/>
    <row r="641" ht="25.15" customHeight="1"/>
    <row r="642" ht="25.15" customHeight="1"/>
    <row r="643" ht="25.15" customHeight="1"/>
    <row r="644" ht="25.15" customHeight="1"/>
    <row r="645" ht="25.15" customHeight="1"/>
    <row r="646" ht="25.15" customHeight="1"/>
    <row r="647" ht="25.15" customHeight="1"/>
    <row r="648" ht="25.15" customHeight="1"/>
    <row r="649" ht="25.15" customHeight="1"/>
    <row r="650" ht="25.15" customHeight="1"/>
    <row r="651" ht="25.15" customHeight="1"/>
    <row r="652" ht="25.15" customHeight="1"/>
    <row r="653" ht="25.15" customHeight="1"/>
    <row r="654" ht="25.15" customHeight="1"/>
    <row r="655" ht="25.15" customHeight="1"/>
    <row r="656" ht="25.15" customHeight="1"/>
    <row r="657" ht="25.15" customHeight="1"/>
    <row r="658" ht="25.15" customHeight="1"/>
    <row r="659" ht="25.15" customHeight="1"/>
    <row r="660" ht="25.15" customHeight="1"/>
    <row r="661" ht="25.15" customHeight="1"/>
    <row r="662" ht="25.15" customHeight="1"/>
    <row r="663" ht="25.15" customHeight="1"/>
    <row r="664" ht="25.15" customHeight="1"/>
    <row r="665" ht="25.15" customHeight="1"/>
    <row r="666" ht="25.15" customHeight="1"/>
    <row r="667" ht="25.15" customHeight="1"/>
    <row r="668" ht="25.15" customHeight="1"/>
    <row r="669" ht="25.15" customHeight="1"/>
    <row r="670" ht="25.15" customHeight="1"/>
    <row r="671" ht="25.15" customHeight="1"/>
    <row r="672" ht="25.15" customHeight="1"/>
    <row r="673" ht="25.15" customHeight="1"/>
    <row r="674" ht="25.15" customHeight="1"/>
    <row r="675" ht="25.15" customHeight="1"/>
    <row r="676" ht="25.15" customHeight="1"/>
    <row r="677" ht="25.15" customHeight="1"/>
    <row r="678" ht="25.15" customHeight="1"/>
    <row r="679" ht="25.15" customHeight="1"/>
    <row r="680" ht="25.15" customHeight="1"/>
    <row r="681" ht="25.15" customHeight="1"/>
    <row r="682" ht="25.15" customHeight="1"/>
    <row r="683" ht="25.15" customHeight="1"/>
    <row r="684" ht="25.15" customHeight="1"/>
    <row r="685" ht="25.15" customHeight="1"/>
    <row r="686" ht="25.15" customHeight="1"/>
    <row r="687" ht="25.15" customHeight="1"/>
    <row r="688" ht="25.15" customHeight="1"/>
    <row r="689" ht="25.15" customHeight="1"/>
    <row r="690" ht="25.15" customHeight="1"/>
    <row r="691" ht="25.15" customHeight="1"/>
    <row r="692" ht="25.15" customHeight="1"/>
    <row r="693" ht="25.15" customHeight="1"/>
    <row r="694" ht="25.15" customHeight="1"/>
    <row r="695" ht="25.15" customHeight="1"/>
    <row r="696" ht="25.15" customHeight="1"/>
    <row r="697" ht="25.15" customHeight="1"/>
    <row r="698" ht="25.15" customHeight="1"/>
    <row r="699" ht="25.15" customHeight="1"/>
    <row r="700" ht="25.15" customHeight="1"/>
    <row r="701" ht="25.15" customHeight="1"/>
    <row r="702" ht="25.15" customHeight="1"/>
    <row r="703" ht="25.15" customHeight="1"/>
    <row r="704" ht="25.15" customHeight="1"/>
    <row r="705" ht="25.15" customHeight="1"/>
    <row r="706" ht="25.15" customHeight="1"/>
    <row r="707" ht="25.15" customHeight="1"/>
    <row r="708" ht="25.15" customHeight="1"/>
    <row r="709" ht="25.15" customHeight="1"/>
    <row r="710" ht="25.15" customHeight="1"/>
    <row r="711" ht="25.15" customHeight="1"/>
    <row r="712" ht="25.15" customHeight="1"/>
    <row r="713" ht="25.15" customHeight="1"/>
    <row r="714" ht="25.15" customHeight="1"/>
    <row r="715" ht="25.15" customHeight="1"/>
    <row r="716" ht="25.15" customHeight="1"/>
    <row r="717" ht="25.15" customHeight="1"/>
    <row r="718" ht="25.15" customHeight="1"/>
    <row r="719" ht="25.15" customHeight="1"/>
    <row r="720" ht="25.15" customHeight="1"/>
    <row r="721" ht="25.15" customHeight="1"/>
    <row r="722" ht="25.15" customHeight="1"/>
    <row r="723" ht="25.15" customHeight="1"/>
    <row r="724" ht="25.15" customHeight="1"/>
    <row r="725" ht="25.15" customHeight="1"/>
    <row r="726" ht="25.15" customHeight="1"/>
    <row r="727" ht="25.15" customHeight="1"/>
    <row r="728" ht="25.15" customHeight="1"/>
    <row r="729" ht="25.15" customHeight="1"/>
    <row r="730" ht="25.15" customHeight="1"/>
    <row r="731" ht="25.15" customHeight="1"/>
    <row r="732" ht="25.15" customHeight="1"/>
    <row r="733" ht="25.15" customHeight="1"/>
    <row r="734" ht="25.15" customHeight="1"/>
    <row r="735" ht="25.15" customHeight="1"/>
    <row r="736" ht="25.15" customHeight="1"/>
    <row r="737" ht="25.15" customHeight="1"/>
    <row r="738" ht="25.15" customHeight="1"/>
    <row r="739" ht="25.15" customHeight="1"/>
    <row r="740" ht="25.15" customHeight="1"/>
    <row r="741" ht="25.15" customHeight="1"/>
    <row r="742" ht="25.15" customHeight="1"/>
    <row r="743" ht="25.15" customHeight="1"/>
    <row r="744" ht="25.15" customHeight="1"/>
    <row r="745" ht="25.15" customHeight="1"/>
    <row r="746" ht="25.15" customHeight="1"/>
    <row r="747" ht="25.15" customHeight="1"/>
    <row r="748" ht="25.15" customHeight="1"/>
    <row r="749" ht="25.15" customHeight="1"/>
    <row r="750" ht="25.15" customHeight="1"/>
    <row r="751" ht="25.15" customHeight="1"/>
    <row r="752" ht="25.15" customHeight="1"/>
    <row r="753" ht="25.15" customHeight="1"/>
    <row r="754" ht="25.15" customHeight="1"/>
    <row r="755" ht="25.15" customHeight="1"/>
    <row r="756" ht="25.15" customHeight="1"/>
    <row r="757" ht="25.15" customHeight="1"/>
    <row r="758" ht="25.15" customHeight="1"/>
    <row r="759" ht="25.15" customHeight="1"/>
    <row r="760" ht="25.15" customHeight="1"/>
    <row r="761" ht="25.15" customHeight="1"/>
    <row r="762" ht="25.15" customHeight="1"/>
    <row r="763" ht="25.15" customHeight="1"/>
    <row r="764" ht="25.15" customHeight="1"/>
    <row r="765" ht="25.15" customHeight="1"/>
    <row r="766" ht="25.15" customHeight="1"/>
    <row r="767" ht="25.15" customHeight="1"/>
    <row r="768" ht="25.15" customHeight="1"/>
    <row r="769" ht="25.15" customHeight="1"/>
    <row r="770" ht="25.15" customHeight="1"/>
    <row r="771" ht="25.15" customHeight="1"/>
    <row r="772" ht="25.15" customHeight="1"/>
    <row r="773" ht="25.15" customHeight="1"/>
    <row r="774" ht="25.15" customHeight="1"/>
    <row r="775" ht="25.15" customHeight="1"/>
    <row r="776" ht="25.15" customHeight="1"/>
    <row r="777" ht="25.15" customHeight="1"/>
    <row r="778" ht="25.15" customHeight="1"/>
    <row r="779" ht="25.15" customHeight="1"/>
    <row r="780" ht="25.15" customHeight="1"/>
    <row r="781" ht="25.15" customHeight="1"/>
    <row r="782" ht="25.15" customHeight="1"/>
    <row r="783" ht="25.15" customHeight="1"/>
    <row r="784" ht="25.15" customHeight="1"/>
    <row r="785" ht="25.15" customHeight="1"/>
    <row r="786" ht="25.15" customHeight="1"/>
    <row r="787" ht="25.15" customHeight="1"/>
    <row r="788" ht="25.15" customHeight="1"/>
    <row r="789" ht="25.15" customHeight="1"/>
    <row r="790" ht="25.15" customHeight="1"/>
    <row r="791" ht="25.15" customHeight="1"/>
    <row r="792" ht="25.15" customHeight="1"/>
    <row r="793" ht="25.15" customHeight="1"/>
    <row r="794" ht="25.15" customHeight="1"/>
    <row r="795" ht="25.15" customHeight="1"/>
    <row r="796" ht="25.15" customHeight="1"/>
    <row r="797" ht="25.15" customHeight="1"/>
    <row r="798" ht="25.15" customHeight="1"/>
    <row r="799" ht="25.15" customHeight="1"/>
    <row r="800" ht="25.15" customHeight="1"/>
    <row r="801" ht="25.15" customHeight="1"/>
    <row r="802" ht="25.15" customHeight="1"/>
    <row r="803" ht="25.15" customHeight="1"/>
    <row r="804" ht="25.15" customHeight="1"/>
    <row r="805" ht="25.15" customHeight="1"/>
    <row r="806" ht="25.15" customHeight="1"/>
    <row r="807" ht="25.15" customHeight="1"/>
    <row r="808" ht="25.15" customHeight="1"/>
    <row r="809" ht="25.15" customHeight="1"/>
    <row r="810" ht="25.15" customHeight="1"/>
    <row r="811" ht="25.15" customHeight="1"/>
    <row r="812" ht="25.15" customHeight="1"/>
    <row r="813" ht="25.15" customHeight="1"/>
    <row r="814" ht="25.15" customHeight="1"/>
    <row r="815" ht="25.15" customHeight="1"/>
    <row r="816" ht="25.15" customHeight="1"/>
    <row r="817" ht="25.15" customHeight="1"/>
    <row r="818" ht="25.15" customHeight="1"/>
    <row r="819" ht="25.15" customHeight="1"/>
    <row r="820" ht="25.15" customHeight="1"/>
    <row r="821" ht="25.15" customHeight="1"/>
    <row r="822" ht="25.15" customHeight="1"/>
    <row r="823" ht="25.15" customHeight="1"/>
    <row r="824" ht="25.15" customHeight="1"/>
    <row r="825" ht="25.15" customHeight="1"/>
    <row r="826" ht="25.15" customHeight="1"/>
    <row r="827" ht="25.15" customHeight="1"/>
    <row r="828" ht="25.15" customHeight="1"/>
    <row r="829" ht="25.15" customHeight="1"/>
    <row r="830" ht="25.15" customHeight="1"/>
    <row r="831" ht="25.15" customHeight="1"/>
    <row r="832" ht="25.15" customHeight="1"/>
    <row r="833" ht="25.15" customHeight="1"/>
    <row r="834" ht="25.15" customHeight="1"/>
    <row r="835" ht="25.15" customHeight="1"/>
    <row r="836" ht="25.15" customHeight="1"/>
    <row r="837" ht="25.15" customHeight="1"/>
    <row r="838" ht="25.15" customHeight="1"/>
    <row r="839" ht="25.15" customHeight="1"/>
    <row r="840" ht="25.15" customHeight="1"/>
    <row r="841" ht="25.15" customHeight="1"/>
    <row r="842" ht="25.15" customHeight="1"/>
    <row r="843" ht="25.15" customHeight="1"/>
    <row r="844" ht="25.15" customHeight="1"/>
    <row r="845" ht="25.15" customHeight="1"/>
    <row r="846" ht="25.15" customHeight="1"/>
    <row r="847" ht="25.15" customHeight="1"/>
    <row r="848" ht="25.15" customHeight="1"/>
    <row r="849" ht="25.15" customHeight="1"/>
    <row r="850" ht="25.15" customHeight="1"/>
    <row r="851" ht="25.15" customHeight="1"/>
    <row r="852" ht="25.15" customHeight="1"/>
    <row r="853" ht="25.15" customHeight="1"/>
    <row r="854" ht="25.15" customHeight="1"/>
    <row r="855" ht="25.15" customHeight="1"/>
    <row r="856" ht="25.15" customHeight="1"/>
    <row r="857" ht="25.15" customHeight="1"/>
    <row r="858" ht="25.15" customHeight="1"/>
    <row r="859" ht="25.15" customHeight="1"/>
    <row r="860" ht="25.15" customHeight="1"/>
    <row r="861" ht="25.15" customHeight="1"/>
    <row r="862" ht="25.15" customHeight="1"/>
    <row r="863" ht="25.15" customHeight="1"/>
    <row r="864" ht="25.15" customHeight="1"/>
    <row r="865" ht="25.15" customHeight="1"/>
    <row r="866" ht="25.15" customHeight="1"/>
    <row r="867" ht="25.15" customHeight="1"/>
    <row r="868" ht="25.15" customHeight="1"/>
    <row r="869" ht="25.15" customHeight="1"/>
    <row r="870" ht="25.15" customHeight="1"/>
    <row r="871" ht="25.15" customHeight="1"/>
    <row r="872" ht="25.15" customHeight="1"/>
    <row r="873" ht="25.15" customHeight="1"/>
    <row r="874" ht="25.15" customHeight="1"/>
    <row r="875" ht="25.15" customHeight="1"/>
    <row r="876" ht="25.15" customHeight="1"/>
    <row r="877" ht="25.15" customHeight="1"/>
    <row r="878" ht="25.15" customHeight="1"/>
    <row r="879" ht="25.15" customHeight="1"/>
    <row r="880" ht="25.15" customHeight="1"/>
    <row r="881" ht="25.15" customHeight="1"/>
    <row r="882" ht="25.15" customHeight="1"/>
    <row r="883" ht="25.15" customHeight="1"/>
    <row r="884" ht="25.15" customHeight="1"/>
    <row r="885" ht="25.15" customHeight="1"/>
    <row r="886" ht="25.15" customHeight="1"/>
    <row r="887" ht="25.15" customHeight="1"/>
    <row r="888" ht="25.15" customHeight="1"/>
    <row r="889" ht="25.15" customHeight="1"/>
    <row r="890" ht="25.15" customHeight="1"/>
    <row r="891" ht="25.15" customHeight="1"/>
    <row r="892" ht="25.15" customHeight="1"/>
    <row r="893" ht="25.15" customHeight="1"/>
    <row r="894" ht="25.15" customHeight="1"/>
    <row r="895" ht="25.15" customHeight="1"/>
    <row r="896" ht="25.15" customHeight="1"/>
    <row r="897" ht="25.15" customHeight="1"/>
    <row r="898" ht="25.15" customHeight="1"/>
    <row r="899" ht="25.15" customHeight="1"/>
    <row r="900" ht="25.15" customHeight="1"/>
    <row r="901" ht="25.15" customHeight="1"/>
    <row r="902" ht="25.15" customHeight="1"/>
    <row r="903" ht="25.15" customHeight="1"/>
    <row r="904" ht="25.15" customHeight="1"/>
    <row r="905" ht="25.15" customHeight="1"/>
    <row r="906" ht="25.15" customHeight="1"/>
    <row r="907" ht="25.15" customHeight="1"/>
    <row r="908" ht="25.15" customHeight="1"/>
    <row r="909" ht="25.15" customHeight="1"/>
    <row r="910" ht="25.15" customHeight="1"/>
    <row r="911" ht="25.15" customHeight="1"/>
    <row r="912" ht="25.15" customHeight="1"/>
    <row r="913" ht="25.15" customHeight="1"/>
    <row r="914" ht="25.15" customHeight="1"/>
    <row r="915" ht="25.15" customHeight="1"/>
    <row r="916" ht="25.15" customHeight="1"/>
    <row r="917" ht="25.15" customHeight="1"/>
    <row r="918" ht="25.15" customHeight="1"/>
    <row r="919" ht="25.15" customHeight="1"/>
    <row r="920" ht="25.15" customHeight="1"/>
    <row r="921" ht="25.15" customHeight="1"/>
    <row r="922" ht="25.15" customHeight="1"/>
    <row r="923" ht="25.15" customHeight="1"/>
    <row r="924" ht="25.15" customHeight="1"/>
    <row r="925" ht="25.15" customHeight="1"/>
    <row r="926" ht="25.15" customHeight="1"/>
    <row r="927" ht="25.15" customHeight="1"/>
    <row r="928" ht="25.15" customHeight="1"/>
    <row r="929" ht="25.15" customHeight="1"/>
    <row r="930" ht="25.15" customHeight="1"/>
    <row r="931" ht="25.15" customHeight="1"/>
    <row r="932" ht="25.15" customHeight="1"/>
    <row r="933" ht="25.15" customHeight="1"/>
    <row r="934" ht="25.15" customHeight="1"/>
    <row r="935" ht="25.15" customHeight="1"/>
    <row r="936" ht="25.15" customHeight="1"/>
    <row r="937" ht="25.15" customHeight="1"/>
    <row r="938" ht="25.15" customHeight="1"/>
    <row r="939" ht="25.15" customHeight="1"/>
    <row r="940" ht="25.15" customHeight="1"/>
    <row r="941" ht="25.15" customHeight="1"/>
    <row r="942" ht="25.15" customHeight="1"/>
    <row r="943" ht="25.15" customHeight="1"/>
    <row r="944" ht="25.15" customHeight="1"/>
    <row r="945" ht="25.15" customHeight="1"/>
    <row r="946" ht="25.15" customHeight="1"/>
    <row r="947" ht="25.15" customHeight="1"/>
    <row r="948" ht="25.15" customHeight="1"/>
    <row r="949" ht="25.15" customHeight="1"/>
    <row r="950" ht="25.15" customHeight="1"/>
    <row r="951" ht="25.15" customHeight="1"/>
    <row r="952" ht="25.15" customHeight="1"/>
    <row r="953" ht="25.15" customHeight="1"/>
    <row r="954" ht="25.15" customHeight="1"/>
    <row r="955" ht="25.15" customHeight="1"/>
    <row r="956" ht="25.15" customHeight="1"/>
    <row r="957" ht="25.15" customHeight="1"/>
    <row r="958" ht="25.15" customHeight="1"/>
    <row r="959" ht="25.15" customHeight="1"/>
    <row r="960" ht="25.15" customHeight="1"/>
    <row r="961" ht="25.15" customHeight="1"/>
    <row r="962" ht="25.15" customHeight="1"/>
    <row r="963" ht="25.15" customHeight="1"/>
    <row r="964" ht="25.15" customHeight="1"/>
    <row r="965" ht="25.15" customHeight="1"/>
    <row r="966" ht="25.15" customHeight="1"/>
    <row r="967" ht="25.15" customHeight="1"/>
    <row r="968" ht="25.15" customHeight="1"/>
    <row r="969" ht="25.15" customHeight="1"/>
    <row r="970" ht="25.15" customHeight="1"/>
    <row r="971" ht="25.15" customHeight="1"/>
    <row r="972" ht="25.15" customHeight="1"/>
    <row r="973" ht="25.15" customHeight="1"/>
    <row r="974" ht="25.15" customHeight="1"/>
    <row r="975" ht="25.15" customHeight="1"/>
    <row r="976" ht="25.15" customHeight="1"/>
    <row r="977" ht="25.15" customHeight="1"/>
    <row r="978" ht="25.15" customHeight="1"/>
    <row r="979" ht="25.15" customHeight="1"/>
    <row r="980" ht="25.15" customHeight="1"/>
    <row r="981" ht="25.15" customHeight="1"/>
    <row r="982" ht="25.15" customHeight="1"/>
    <row r="983" ht="25.15" customHeight="1"/>
    <row r="984" ht="25.15" customHeight="1"/>
    <row r="985" ht="25.15" customHeight="1"/>
    <row r="986" ht="25.15" customHeight="1"/>
    <row r="987" ht="25.15" customHeight="1"/>
    <row r="988" ht="25.15" customHeight="1"/>
    <row r="989" ht="25.15" customHeight="1"/>
    <row r="990" ht="25.15" customHeight="1"/>
    <row r="991" ht="25.15" customHeight="1"/>
    <row r="992" ht="25.15" customHeight="1"/>
    <row r="993" ht="25.15" customHeight="1"/>
    <row r="994" ht="25.15" customHeight="1"/>
    <row r="995" ht="25.15" customHeight="1"/>
    <row r="996" ht="25.15" customHeight="1"/>
    <row r="997" ht="25.15" customHeight="1"/>
    <row r="998" ht="25.15" customHeight="1"/>
    <row r="999" ht="25.15" customHeight="1"/>
    <row r="1000" ht="25.15" customHeight="1"/>
    <row r="1001" ht="25.15" customHeight="1"/>
    <row r="1002" ht="25.15" customHeight="1"/>
    <row r="1003" ht="25.15" customHeight="1"/>
    <row r="1004" ht="25.15" customHeight="1"/>
    <row r="1005" ht="25.15" customHeight="1"/>
    <row r="1006" ht="25.15" customHeight="1"/>
    <row r="1007" ht="25.15" customHeight="1"/>
    <row r="1008" ht="25.15" customHeight="1"/>
    <row r="1009" ht="25.15" customHeight="1"/>
    <row r="1010" ht="25.15" customHeight="1"/>
    <row r="1011" ht="25.15" customHeight="1"/>
    <row r="1012" ht="25.15" customHeight="1"/>
    <row r="1013" ht="25.15" customHeight="1"/>
    <row r="1014" ht="25.15" customHeight="1"/>
    <row r="1015" ht="25.15" customHeight="1"/>
    <row r="1016" ht="25.15" customHeight="1"/>
    <row r="1017" ht="25.15" customHeight="1"/>
    <row r="1018" ht="25.15" customHeight="1"/>
    <row r="1019" ht="25.15" customHeight="1"/>
    <row r="1020" ht="25.15" customHeight="1"/>
    <row r="1021" ht="25.15" customHeight="1"/>
    <row r="1022" ht="25.15" customHeight="1"/>
    <row r="1023" ht="25.15" customHeight="1"/>
    <row r="1024" ht="25.15" customHeight="1"/>
    <row r="1025" ht="25.15" customHeight="1"/>
    <row r="1026" ht="25.15" customHeight="1"/>
    <row r="1027" ht="25.15" customHeight="1"/>
    <row r="1028" ht="25.15" customHeight="1"/>
    <row r="1029" ht="25.15" customHeight="1"/>
    <row r="1030" ht="25.15" customHeight="1"/>
    <row r="1031" ht="25.15" customHeight="1"/>
    <row r="1032" ht="25.15" customHeight="1"/>
    <row r="1033" ht="25.15" customHeight="1"/>
    <row r="1034" ht="25.15" customHeight="1"/>
    <row r="1035" ht="25.15" customHeight="1"/>
    <row r="1036" ht="25.15" customHeight="1"/>
    <row r="1037" ht="25.15" customHeight="1"/>
    <row r="1038" ht="25.15" customHeight="1"/>
    <row r="1039" ht="25.15" customHeight="1"/>
    <row r="1040" ht="25.15" customHeight="1"/>
    <row r="1041" ht="25.15" customHeight="1"/>
    <row r="1042" ht="25.15" customHeight="1"/>
    <row r="1043" ht="25.15" customHeight="1"/>
    <row r="1044" ht="25.15" customHeight="1"/>
    <row r="1045" ht="25.15" customHeight="1"/>
    <row r="1046" ht="25.15" customHeight="1"/>
    <row r="1047" ht="25.15" customHeight="1"/>
    <row r="1048" ht="25.15" customHeight="1"/>
    <row r="1049" ht="25.15" customHeight="1"/>
    <row r="1050" ht="25.15" customHeight="1"/>
    <row r="1051" ht="25.15" customHeight="1"/>
    <row r="1052" ht="25.15" customHeight="1"/>
    <row r="1053" ht="25.15" customHeight="1"/>
    <row r="1054" ht="25.15" customHeight="1"/>
    <row r="1055" ht="25.15" customHeight="1"/>
    <row r="1056" ht="25.15" customHeight="1"/>
    <row r="1057" ht="25.15" customHeight="1"/>
    <row r="1058" ht="25.15" customHeight="1"/>
    <row r="1059" ht="25.15" customHeight="1"/>
    <row r="1060" ht="25.15" customHeight="1"/>
    <row r="1061" ht="25.15" customHeight="1"/>
    <row r="1062" ht="25.15" customHeight="1"/>
    <row r="1063" ht="25.15" customHeight="1"/>
    <row r="1064" ht="25.15" customHeight="1"/>
    <row r="1065" ht="25.15" customHeight="1"/>
    <row r="1066" ht="25.15" customHeight="1"/>
    <row r="1067" ht="25.15" customHeight="1"/>
    <row r="1068" ht="25.15" customHeight="1"/>
    <row r="1069" ht="25.15" customHeight="1"/>
    <row r="1070" ht="25.15" customHeight="1"/>
    <row r="1071" ht="25.15" customHeight="1"/>
    <row r="1072" ht="25.15" customHeight="1"/>
    <row r="1073" ht="25.15" customHeight="1"/>
    <row r="1074" ht="25.15" customHeight="1"/>
    <row r="1075" ht="25.15" customHeight="1"/>
    <row r="1076" ht="25.15" customHeight="1"/>
    <row r="1077" ht="25.15" customHeight="1"/>
    <row r="1078" ht="25.15" customHeight="1"/>
    <row r="1079" ht="25.15" customHeight="1"/>
    <row r="1080" ht="25.15" customHeight="1"/>
    <row r="1081" ht="25.15" customHeight="1"/>
    <row r="1082" ht="25.15" customHeight="1"/>
    <row r="1083" ht="25.15" customHeight="1"/>
    <row r="1084" ht="25.15" customHeight="1"/>
    <row r="1085" ht="25.15" customHeight="1"/>
    <row r="1086" ht="25.15" customHeight="1"/>
    <row r="1087" ht="25.15" customHeight="1"/>
    <row r="1088" ht="25.15" customHeight="1"/>
    <row r="1089" ht="25.15" customHeight="1"/>
    <row r="1090" ht="25.15" customHeight="1"/>
    <row r="1091" ht="25.15" customHeight="1"/>
    <row r="1092" ht="25.15" customHeight="1"/>
    <row r="1093" ht="25.15" customHeight="1"/>
    <row r="1094" ht="25.15" customHeight="1"/>
    <row r="1095" ht="25.15" customHeight="1"/>
    <row r="1096" ht="25.15" customHeight="1"/>
    <row r="1097" ht="25.15" customHeight="1"/>
    <row r="1098" ht="25.15" customHeight="1"/>
    <row r="1099" ht="25.15" customHeight="1"/>
    <row r="1100" ht="25.15" customHeight="1"/>
    <row r="1101" ht="25.15" customHeight="1"/>
    <row r="1102" ht="25.15" customHeight="1"/>
    <row r="1103" ht="25.15" customHeight="1"/>
    <row r="1104" ht="25.15" customHeight="1"/>
    <row r="1105" ht="25.15" customHeight="1"/>
    <row r="1106" ht="25.15" customHeight="1"/>
    <row r="1107" ht="25.15" customHeight="1"/>
    <row r="1108" ht="25.15" customHeight="1"/>
    <row r="1109" ht="25.15" customHeight="1"/>
    <row r="1110" ht="25.15" customHeight="1"/>
    <row r="1111" ht="25.15" customHeight="1"/>
    <row r="1112" ht="25.15" customHeight="1"/>
    <row r="1113" ht="25.15" customHeight="1"/>
    <row r="1114" ht="25.15" customHeight="1"/>
    <row r="1115" ht="25.15" customHeight="1"/>
    <row r="1116" ht="25.15" customHeight="1"/>
    <row r="1117" ht="25.15" customHeight="1"/>
    <row r="1118" ht="25.15" customHeight="1"/>
    <row r="1119" ht="25.15" customHeight="1"/>
    <row r="1120" ht="25.15" customHeight="1"/>
    <row r="1121" ht="25.15" customHeight="1"/>
    <row r="1122" ht="25.15" customHeight="1"/>
    <row r="1123" ht="25.15" customHeight="1"/>
    <row r="1124" ht="25.15" customHeight="1"/>
    <row r="1125" ht="25.15" customHeight="1"/>
    <row r="1126" ht="25.15" customHeight="1"/>
    <row r="1127" ht="25.15" customHeight="1"/>
    <row r="1128" ht="25.15" customHeight="1"/>
    <row r="1129" ht="25.15" customHeight="1"/>
    <row r="1130" ht="25.15" customHeight="1"/>
    <row r="1131" ht="25.15" customHeight="1"/>
    <row r="1132" ht="25.15" customHeight="1"/>
    <row r="1133" ht="25.15" customHeight="1"/>
    <row r="1134" ht="25.15" customHeight="1"/>
    <row r="1135" ht="25.15" customHeight="1"/>
    <row r="1136" ht="25.15" customHeight="1"/>
    <row r="1137" ht="25.15" customHeight="1"/>
    <row r="1138" ht="25.15" customHeight="1"/>
    <row r="1139" ht="25.15" customHeight="1"/>
    <row r="1140" ht="25.15" customHeight="1"/>
    <row r="1141" ht="25.15" customHeight="1"/>
    <row r="1142" ht="25.15" customHeight="1"/>
    <row r="1143" ht="25.15" customHeight="1"/>
    <row r="1144" ht="25.15" customHeight="1"/>
    <row r="1145" ht="25.15" customHeight="1"/>
    <row r="1146" ht="25.15" customHeight="1"/>
    <row r="1147" ht="25.15" customHeight="1"/>
    <row r="1148" ht="25.15" customHeight="1"/>
    <row r="1149" ht="25.15" customHeight="1"/>
    <row r="1150" ht="25.15" customHeight="1"/>
    <row r="1151" ht="25.15" customHeight="1"/>
    <row r="1152" ht="25.15" customHeight="1"/>
    <row r="1153" ht="25.15" customHeight="1"/>
    <row r="1154" ht="25.15" customHeight="1"/>
    <row r="1155" ht="25.15" customHeight="1"/>
    <row r="1156" ht="25.15" customHeight="1"/>
    <row r="1157" ht="25.15" customHeight="1"/>
    <row r="1158" ht="25.15" customHeight="1"/>
    <row r="1159" ht="25.15" customHeight="1"/>
    <row r="1160" ht="25.15" customHeight="1"/>
    <row r="1161" ht="25.15" customHeight="1"/>
    <row r="1162" ht="25.15" customHeight="1"/>
    <row r="1163" ht="25.15" customHeight="1"/>
    <row r="1164" ht="25.15" customHeight="1"/>
    <row r="1165" ht="25.15" customHeight="1"/>
    <row r="1166" ht="25.15" customHeight="1"/>
    <row r="1167" ht="25.15" customHeight="1"/>
    <row r="1168" ht="25.15" customHeight="1"/>
    <row r="1169" ht="25.15" customHeight="1"/>
    <row r="1170" ht="25.15" customHeight="1"/>
    <row r="1171" ht="25.15" customHeight="1"/>
    <row r="1172" ht="25.15" customHeight="1"/>
    <row r="1173" ht="25.15" customHeight="1"/>
    <row r="1174" ht="25.15" customHeight="1"/>
    <row r="1175" ht="25.15" customHeight="1"/>
    <row r="1176" ht="25.15" customHeight="1"/>
    <row r="1177" ht="25.15" customHeight="1"/>
    <row r="1178" ht="25.15" customHeight="1"/>
    <row r="1179" ht="25.15" customHeight="1"/>
    <row r="1180" ht="25.15" customHeight="1"/>
    <row r="1181" ht="25.15" customHeight="1"/>
    <row r="1182" ht="25.15" customHeight="1"/>
    <row r="1183" ht="25.15" customHeight="1"/>
    <row r="1184" ht="25.15" customHeight="1"/>
    <row r="1185" ht="25.15" customHeight="1"/>
    <row r="1186" ht="25.15" customHeight="1"/>
    <row r="1187" ht="25.15" customHeight="1"/>
    <row r="1188" ht="25.15" customHeight="1"/>
    <row r="1189" ht="25.15" customHeight="1"/>
    <row r="1190" ht="25.15" customHeight="1"/>
    <row r="1191" ht="25.15" customHeight="1"/>
    <row r="1192" ht="25.15" customHeight="1"/>
    <row r="1193" ht="25.15" customHeight="1"/>
    <row r="1194" ht="25.15" customHeight="1"/>
    <row r="1195" ht="25.15" customHeight="1"/>
    <row r="1196" ht="25.15" customHeight="1"/>
    <row r="1197" ht="25.15" customHeight="1"/>
    <row r="1198" ht="25.15" customHeight="1"/>
    <row r="1199" ht="25.15" customHeight="1"/>
    <row r="1200" ht="25.15" customHeight="1"/>
    <row r="1201" ht="25.15" customHeight="1"/>
    <row r="1202" ht="25.15" customHeight="1"/>
    <row r="1203" ht="25.15" customHeight="1"/>
    <row r="1204" ht="25.15" customHeight="1"/>
    <row r="1205" ht="25.15" customHeight="1"/>
    <row r="1206" ht="25.15" customHeight="1"/>
    <row r="1207" ht="25.15" customHeight="1"/>
    <row r="1208" ht="25.15" customHeight="1"/>
    <row r="1209" ht="25.15" customHeight="1"/>
    <row r="1210" ht="25.15" customHeight="1"/>
    <row r="1211" ht="25.15" customHeight="1"/>
    <row r="1212" ht="25.15" customHeight="1"/>
    <row r="1213" ht="25.15" customHeight="1"/>
    <row r="1214" ht="25.15" customHeight="1"/>
    <row r="1215" ht="25.15" customHeight="1"/>
    <row r="1216" ht="25.15" customHeight="1"/>
    <row r="1217" ht="25.15" customHeight="1"/>
    <row r="1218" ht="25.15" customHeight="1"/>
    <row r="1219" ht="25.15" customHeight="1"/>
    <row r="1220" ht="25.15" customHeight="1"/>
    <row r="1221" ht="25.15" customHeight="1"/>
    <row r="1222" ht="25.15" customHeight="1"/>
    <row r="1223" ht="25.15" customHeight="1"/>
    <row r="1224" ht="25.15" customHeight="1"/>
    <row r="1225" ht="25.15" customHeight="1"/>
    <row r="1226" ht="25.15" customHeight="1"/>
    <row r="1227" ht="25.15" customHeight="1"/>
    <row r="1228" ht="25.15" customHeight="1"/>
    <row r="1229" ht="25.15" customHeight="1"/>
    <row r="1230" ht="25.15" customHeight="1"/>
    <row r="1231" ht="25.15" customHeight="1"/>
    <row r="1232" ht="25.15" customHeight="1"/>
    <row r="1233" ht="25.15" customHeight="1"/>
    <row r="1234" ht="25.15" customHeight="1"/>
    <row r="1235" ht="25.15" customHeight="1"/>
    <row r="1236" ht="25.15" customHeight="1"/>
    <row r="1237" ht="25.15" customHeight="1"/>
    <row r="1238" ht="25.15" customHeight="1"/>
    <row r="1239" ht="25.15" customHeight="1"/>
    <row r="1240" ht="25.15" customHeight="1"/>
    <row r="1241" ht="25.15" customHeight="1"/>
    <row r="1242" ht="25.15" customHeight="1"/>
    <row r="1243" ht="25.15" customHeight="1"/>
    <row r="1244" ht="25.15" customHeight="1"/>
    <row r="1245" ht="25.15" customHeight="1"/>
    <row r="1246" ht="25.15" customHeight="1"/>
    <row r="1247" ht="25.15" customHeight="1"/>
    <row r="1248" ht="25.15" customHeight="1"/>
    <row r="1249" ht="25.15" customHeight="1"/>
    <row r="1250" ht="25.15" customHeight="1"/>
    <row r="1251" ht="25.15" customHeight="1"/>
    <row r="1252" ht="25.15" customHeight="1"/>
    <row r="1253" ht="25.15" customHeight="1"/>
    <row r="1254" ht="25.15" customHeight="1"/>
    <row r="1255" ht="25.15" customHeight="1"/>
    <row r="1256" ht="25.15" customHeight="1"/>
    <row r="1257" ht="25.15" customHeight="1"/>
    <row r="1258" ht="25.15" customHeight="1"/>
    <row r="1259" ht="25.15" customHeight="1"/>
    <row r="1260" ht="25.15" customHeight="1"/>
    <row r="1261" ht="25.15" customHeight="1"/>
    <row r="1262" ht="25.15" customHeight="1"/>
    <row r="1263" ht="25.15" customHeight="1"/>
    <row r="1264" ht="25.15" customHeight="1"/>
    <row r="1265" ht="25.15" customHeight="1"/>
    <row r="1266" ht="25.15" customHeight="1"/>
    <row r="1267" ht="25.15" customHeight="1"/>
    <row r="1268" ht="25.15" customHeight="1"/>
    <row r="1269" ht="25.15" customHeight="1"/>
    <row r="1270" ht="25.15" customHeight="1"/>
    <row r="1271" ht="25.15" customHeight="1"/>
    <row r="1272" ht="25.15" customHeight="1"/>
    <row r="1273" ht="25.15" customHeight="1"/>
    <row r="1274" ht="25.15" customHeight="1"/>
    <row r="1275" ht="25.15" customHeight="1"/>
    <row r="1276" ht="25.15" customHeight="1"/>
    <row r="1277" ht="25.15" customHeight="1"/>
    <row r="1278" ht="25.15" customHeight="1"/>
    <row r="1279" ht="25.15" customHeight="1"/>
    <row r="1280" ht="25.15" customHeight="1"/>
    <row r="1281" ht="25.15" customHeight="1"/>
    <row r="1282" ht="25.15" customHeight="1"/>
    <row r="1283" ht="25.15" customHeight="1"/>
    <row r="1284" ht="25.15" customHeight="1"/>
    <row r="1285" ht="25.15" customHeight="1"/>
    <row r="1286" ht="25.15" customHeight="1"/>
    <row r="1287" ht="25.15" customHeight="1"/>
    <row r="1288" ht="25.15" customHeight="1"/>
    <row r="1289" ht="25.15" customHeight="1"/>
    <row r="1290" ht="25.15" customHeight="1"/>
    <row r="1291" ht="25.15" customHeight="1"/>
    <row r="1292" ht="25.15" customHeight="1"/>
    <row r="1293" ht="25.15" customHeight="1"/>
    <row r="1294" ht="25.15" customHeight="1"/>
    <row r="1295" ht="25.15" customHeight="1"/>
    <row r="1296" ht="25.15" customHeight="1"/>
    <row r="1297" ht="25.15" customHeight="1"/>
    <row r="1298" ht="25.15" customHeight="1"/>
    <row r="1299" ht="25.15" customHeight="1"/>
    <row r="1300" ht="25.15" customHeight="1"/>
    <row r="1301" ht="25.15" customHeight="1"/>
    <row r="1302" ht="25.15" customHeight="1"/>
    <row r="1303" ht="25.15" customHeight="1"/>
    <row r="1304" ht="25.15" customHeight="1"/>
    <row r="1305" ht="25.15" customHeight="1"/>
    <row r="1306" ht="25.15" customHeight="1"/>
    <row r="1307" ht="25.15" customHeight="1"/>
    <row r="1308" ht="25.15" customHeight="1"/>
    <row r="1309" ht="25.15" customHeight="1"/>
    <row r="1310" ht="25.15" customHeight="1"/>
    <row r="1311" ht="25.15" customHeight="1"/>
    <row r="1312" ht="25.15" customHeight="1"/>
    <row r="1313" ht="25.15" customHeight="1"/>
    <row r="1314" ht="25.15" customHeight="1"/>
    <row r="1315" ht="25.15" customHeight="1"/>
    <row r="1316" ht="25.15" customHeight="1"/>
    <row r="1317" ht="25.15" customHeight="1"/>
    <row r="1318" ht="25.15" customHeight="1"/>
    <row r="1319" ht="25.15" customHeight="1"/>
    <row r="1320" ht="25.15" customHeight="1"/>
    <row r="1321" ht="25.15" customHeight="1"/>
    <row r="1322" ht="25.15" customHeight="1"/>
    <row r="1323" ht="25.15" customHeight="1"/>
    <row r="1324" ht="25.15" customHeight="1"/>
    <row r="1325" ht="25.15" customHeight="1"/>
    <row r="1326" ht="25.15" customHeight="1"/>
    <row r="1327" ht="25.15" customHeight="1"/>
    <row r="1328" ht="25.15" customHeight="1"/>
    <row r="1329" ht="25.15" customHeight="1"/>
    <row r="1330" ht="25.15" customHeight="1"/>
    <row r="1331" ht="25.15" customHeight="1"/>
    <row r="1332" ht="25.15" customHeight="1"/>
    <row r="1333" ht="25.15" customHeight="1"/>
    <row r="1334" ht="25.15" customHeight="1"/>
    <row r="1335" ht="25.15" customHeight="1"/>
    <row r="1336" ht="25.15" customHeight="1"/>
    <row r="1337" ht="25.15" customHeight="1"/>
    <row r="1338" ht="25.15" customHeight="1"/>
    <row r="1339" ht="25.15" customHeight="1"/>
    <row r="1340" ht="25.15" customHeight="1"/>
    <row r="1341" ht="25.15" customHeight="1"/>
    <row r="1342" ht="25.15" customHeight="1"/>
    <row r="1343" ht="25.15" customHeight="1"/>
    <row r="1344" ht="25.15" customHeight="1"/>
    <row r="1345" ht="25.15" customHeight="1"/>
    <row r="1346" ht="25.15" customHeight="1"/>
    <row r="1347" ht="25.15" customHeight="1"/>
    <row r="1348" ht="25.15" customHeight="1"/>
    <row r="1349" ht="25.15" customHeight="1"/>
    <row r="1350" ht="25.15" customHeight="1"/>
    <row r="1351" ht="25.15" customHeight="1"/>
    <row r="1352" ht="25.15" customHeight="1"/>
    <row r="1353" ht="25.15" customHeight="1"/>
    <row r="1354" ht="25.15" customHeight="1"/>
    <row r="1355" ht="25.15" customHeight="1"/>
    <row r="1356" ht="25.15" customHeight="1"/>
    <row r="1357" ht="25.15" customHeight="1"/>
    <row r="1358" ht="25.15" customHeight="1"/>
    <row r="1359" ht="25.15" customHeight="1"/>
    <row r="1360" ht="25.15" customHeight="1"/>
    <row r="1361" ht="25.15" customHeight="1"/>
    <row r="1362" ht="25.15" customHeight="1"/>
    <row r="1363" ht="25.15" customHeight="1"/>
    <row r="1364" ht="25.15" customHeight="1"/>
    <row r="1365" ht="25.15" customHeight="1"/>
    <row r="1366" ht="25.15" customHeight="1"/>
    <row r="1367" ht="25.15" customHeight="1"/>
    <row r="1368" ht="25.15" customHeight="1"/>
    <row r="1369" ht="25.15" customHeight="1"/>
    <row r="1370" ht="25.15" customHeight="1"/>
    <row r="1371" ht="25.15" customHeight="1"/>
    <row r="1372" ht="25.15" customHeight="1"/>
    <row r="1373" ht="25.15" customHeight="1"/>
    <row r="1374" ht="25.15" customHeight="1"/>
    <row r="1375" ht="25.15" customHeight="1"/>
    <row r="1376" ht="25.15" customHeight="1"/>
    <row r="1377" ht="25.15" customHeight="1"/>
    <row r="1378" ht="25.15" customHeight="1"/>
    <row r="1379" ht="25.15" customHeight="1"/>
    <row r="1380" ht="25.15" customHeight="1"/>
    <row r="1381" ht="25.15" customHeight="1"/>
    <row r="1382" ht="25.15" customHeight="1"/>
    <row r="1383" ht="25.15" customHeight="1"/>
    <row r="1384" ht="25.15" customHeight="1"/>
    <row r="1385" ht="25.15" customHeight="1"/>
    <row r="1386" ht="25.15" customHeight="1"/>
    <row r="1387" ht="25.15" customHeight="1"/>
    <row r="1388" ht="25.15" customHeight="1"/>
    <row r="1389" ht="25.15" customHeight="1"/>
    <row r="1390" ht="25.15" customHeight="1"/>
    <row r="1391" ht="25.15" customHeight="1"/>
    <row r="1392" ht="25.15" customHeight="1"/>
    <row r="1393" ht="25.15" customHeight="1"/>
    <row r="1394" ht="25.15" customHeight="1"/>
    <row r="1395" ht="25.15" customHeight="1"/>
    <row r="1396" ht="25.15" customHeight="1"/>
    <row r="1397" ht="25.15" customHeight="1"/>
    <row r="1398" ht="25.15" customHeight="1"/>
    <row r="1399" ht="25.15" customHeight="1"/>
    <row r="1400" ht="25.15" customHeight="1"/>
    <row r="1401" ht="25.15" customHeight="1"/>
    <row r="1402" ht="25.15" customHeight="1"/>
    <row r="1403" ht="25.15" customHeight="1"/>
    <row r="1404" ht="25.15" customHeight="1"/>
    <row r="1405" ht="25.15" customHeight="1"/>
    <row r="1406" ht="25.15" customHeight="1"/>
    <row r="1407" ht="25.15" customHeight="1"/>
    <row r="1408" ht="25.15" customHeight="1"/>
    <row r="1409" ht="25.15" customHeight="1"/>
    <row r="1410" ht="25.15" customHeight="1"/>
    <row r="1411" ht="25.15" customHeight="1"/>
    <row r="1412" ht="25.15" customHeight="1"/>
    <row r="1413" ht="25.15" customHeight="1"/>
    <row r="1414" ht="25.15" customHeight="1"/>
    <row r="1415" ht="25.15" customHeight="1"/>
    <row r="1416" ht="25.15" customHeight="1"/>
    <row r="1417" ht="25.15" customHeight="1"/>
    <row r="1418" ht="25.15" customHeight="1"/>
    <row r="1419" ht="25.15" customHeight="1"/>
    <row r="1420" ht="25.15" customHeight="1"/>
    <row r="1421" ht="25.15" customHeight="1"/>
    <row r="1422" ht="25.15" customHeight="1"/>
    <row r="1423" ht="25.15" customHeight="1"/>
    <row r="1424" ht="25.15" customHeight="1"/>
    <row r="1425" ht="25.15" customHeight="1"/>
    <row r="1426" ht="25.15" customHeight="1"/>
    <row r="1427" ht="25.15" customHeight="1"/>
    <row r="1428" ht="25.15" customHeight="1"/>
    <row r="1429" ht="25.15" customHeight="1"/>
    <row r="1430" ht="25.15" customHeight="1"/>
    <row r="1431" ht="25.15" customHeight="1"/>
    <row r="1432" ht="25.15" customHeight="1"/>
    <row r="1433" ht="25.15" customHeight="1"/>
    <row r="1434" ht="25.15" customHeight="1"/>
    <row r="1435" ht="25.15" customHeight="1"/>
    <row r="1436" ht="25.15" customHeight="1"/>
    <row r="1437" ht="25.15" customHeight="1"/>
    <row r="1438" ht="25.15" customHeight="1"/>
    <row r="1439" ht="25.15" customHeight="1"/>
    <row r="1440" ht="25.15" customHeight="1"/>
    <row r="1441" ht="25.15" customHeight="1"/>
    <row r="1442" ht="25.15" customHeight="1"/>
    <row r="1443" ht="25.15" customHeight="1"/>
    <row r="1444" ht="25.15" customHeight="1"/>
    <row r="1445" ht="25.15" customHeight="1"/>
    <row r="1446" ht="25.15" customHeight="1"/>
    <row r="1447" ht="25.15" customHeight="1"/>
    <row r="1448" ht="25.15" customHeight="1"/>
    <row r="1449" ht="25.15" customHeight="1"/>
    <row r="1450" ht="25.15" customHeight="1"/>
    <row r="1451" ht="25.15" customHeight="1"/>
    <row r="1452" ht="25.15" customHeight="1"/>
    <row r="1453" ht="25.15" customHeight="1"/>
    <row r="1454" ht="25.15" customHeight="1"/>
    <row r="1455" ht="25.15" customHeight="1"/>
    <row r="1456" ht="25.15" customHeight="1"/>
    <row r="1457" ht="25.15" customHeight="1"/>
    <row r="1458" ht="25.15" customHeight="1"/>
    <row r="1459" ht="25.15" customHeight="1"/>
    <row r="1460" ht="25.15" customHeight="1"/>
    <row r="1461" ht="25.15" customHeight="1"/>
    <row r="1462" ht="25.15" customHeight="1"/>
    <row r="1463" ht="25.15" customHeight="1"/>
    <row r="1464" ht="25.15" customHeight="1"/>
    <row r="1465" ht="25.15" customHeight="1"/>
    <row r="1466" ht="25.15" customHeight="1"/>
    <row r="1467" ht="25.15" customHeight="1"/>
    <row r="1468" ht="25.15" customHeight="1"/>
    <row r="1469" ht="25.15" customHeight="1"/>
    <row r="1470" ht="25.15" customHeight="1"/>
    <row r="1471" ht="25.15" customHeight="1"/>
    <row r="1472" ht="25.15" customHeight="1"/>
    <row r="1473" ht="25.15" customHeight="1"/>
    <row r="1474" ht="25.15" customHeight="1"/>
    <row r="1475" ht="25.15" customHeight="1"/>
    <row r="1476" ht="25.15" customHeight="1"/>
    <row r="1477" ht="25.15" customHeight="1"/>
    <row r="1478" ht="25.15" customHeight="1"/>
    <row r="1479" ht="25.15" customHeight="1"/>
    <row r="1480" ht="25.15" customHeight="1"/>
    <row r="1481" ht="25.15" customHeight="1"/>
    <row r="1482" ht="25.15" customHeight="1"/>
    <row r="1483" ht="25.15" customHeight="1"/>
    <row r="1484" ht="25.15" customHeight="1"/>
    <row r="1485" ht="25.15" customHeight="1"/>
    <row r="1486" ht="25.15" customHeight="1"/>
    <row r="1487" ht="25.15" customHeight="1"/>
    <row r="1488" ht="25.15" customHeight="1"/>
    <row r="1489" ht="25.15" customHeight="1"/>
    <row r="1490" ht="25.15" customHeight="1"/>
    <row r="1491" ht="25.15" customHeight="1"/>
    <row r="1492" ht="25.15" customHeight="1"/>
    <row r="1493" ht="25.15" customHeight="1"/>
    <row r="1494" ht="25.15" customHeight="1"/>
    <row r="1495" ht="25.15" customHeight="1"/>
    <row r="1496" ht="25.15" customHeight="1"/>
    <row r="1497" ht="25.15" customHeight="1"/>
    <row r="1498" ht="25.15" customHeight="1"/>
    <row r="1499" ht="25.15" customHeight="1"/>
    <row r="1500" ht="25.15" customHeight="1"/>
    <row r="1501" ht="25.15" customHeight="1"/>
    <row r="1502" ht="25.15" customHeight="1"/>
    <row r="1503" ht="25.15" customHeight="1"/>
    <row r="1504" ht="25.15" customHeight="1"/>
    <row r="1505" ht="25.15" customHeight="1"/>
    <row r="1506" ht="25.15" customHeight="1"/>
    <row r="1507" ht="25.15" customHeight="1"/>
    <row r="1508" ht="25.15" customHeight="1"/>
    <row r="1509" ht="25.15" customHeight="1"/>
    <row r="1510" ht="25.15" customHeight="1"/>
    <row r="1511" ht="25.15" customHeight="1"/>
    <row r="1512" ht="25.15" customHeight="1"/>
    <row r="1513" ht="25.15" customHeight="1"/>
    <row r="1514" ht="25.15" customHeight="1"/>
    <row r="1515" ht="25.15" customHeight="1"/>
    <row r="1516" ht="25.15" customHeight="1"/>
    <row r="1517" ht="25.15" customHeight="1"/>
    <row r="1518" ht="25.15" customHeight="1"/>
    <row r="1519" ht="25.15" customHeight="1"/>
    <row r="1520" ht="25.15" customHeight="1"/>
    <row r="1521" ht="25.15" customHeight="1"/>
    <row r="1522" ht="25.15" customHeight="1"/>
    <row r="1523" ht="25.15" customHeight="1"/>
    <row r="1524" ht="25.15" customHeight="1"/>
    <row r="1525" ht="25.15" customHeight="1"/>
    <row r="1526" ht="25.15" customHeight="1"/>
    <row r="1527" ht="25.15" customHeight="1"/>
    <row r="1528" ht="25.15" customHeight="1"/>
    <row r="1529" ht="25.15" customHeight="1"/>
    <row r="1530" ht="25.15" customHeight="1"/>
    <row r="1531" ht="25.15" customHeight="1"/>
    <row r="1532" ht="25.15" customHeight="1"/>
    <row r="1533" ht="25.15" customHeight="1"/>
    <row r="1534" ht="25.15" customHeight="1"/>
    <row r="1535" ht="25.15" customHeight="1"/>
    <row r="1536" ht="25.15" customHeight="1"/>
    <row r="1537" ht="25.15" customHeight="1"/>
    <row r="1538" ht="25.15" customHeight="1"/>
    <row r="1539" ht="25.15" customHeight="1"/>
    <row r="1540" ht="25.15" customHeight="1"/>
    <row r="1541" ht="25.15" customHeight="1"/>
    <row r="1542" ht="25.15" customHeight="1"/>
    <row r="1543" ht="25.15" customHeight="1"/>
    <row r="1544" ht="25.15" customHeight="1"/>
    <row r="1545" ht="25.15" customHeight="1"/>
    <row r="1546" ht="25.15" customHeight="1"/>
    <row r="1547" ht="25.15" customHeight="1"/>
    <row r="1548" ht="25.15" customHeight="1"/>
    <row r="1549" ht="25.15" customHeight="1"/>
    <row r="1550" ht="25.15" customHeight="1"/>
    <row r="1551" ht="25.15" customHeight="1"/>
    <row r="1552" ht="25.15" customHeight="1"/>
    <row r="1553" ht="25.15" customHeight="1"/>
    <row r="1554" ht="25.15" customHeight="1"/>
    <row r="1555" ht="25.15" customHeight="1"/>
    <row r="1556" ht="25.15" customHeight="1"/>
    <row r="1557" ht="25.15" customHeight="1"/>
    <row r="1558" ht="25.15" customHeight="1"/>
    <row r="1559" ht="25.15" customHeight="1"/>
    <row r="1560" ht="25.15" customHeight="1"/>
    <row r="1561" ht="25.15" customHeight="1"/>
    <row r="1562" ht="25.15" customHeight="1"/>
    <row r="1563" ht="25.15" customHeight="1"/>
    <row r="1564" ht="25.15" customHeight="1"/>
    <row r="1565" ht="25.15" customHeight="1"/>
    <row r="1566" ht="25.15" customHeight="1"/>
    <row r="1567" ht="25.15" customHeight="1"/>
    <row r="1568" ht="25.15" customHeight="1"/>
    <row r="1569" ht="25.15" customHeight="1"/>
    <row r="1570" ht="25.15" customHeight="1"/>
    <row r="1571" ht="25.15" customHeight="1"/>
    <row r="1572" ht="25.15" customHeight="1"/>
    <row r="1573" ht="25.15" customHeight="1"/>
    <row r="1574" ht="25.15" customHeight="1"/>
    <row r="1575" ht="25.15" customHeight="1"/>
    <row r="1576" ht="25.15" customHeight="1"/>
    <row r="1577" ht="25.15" customHeight="1"/>
    <row r="1578" ht="25.15" customHeight="1"/>
    <row r="1579" ht="25.15" customHeight="1"/>
    <row r="1580" ht="25.15" customHeight="1"/>
    <row r="1581" ht="25.15" customHeight="1"/>
    <row r="1582" ht="25.15" customHeight="1"/>
    <row r="1583" ht="25.15" customHeight="1"/>
    <row r="1584" ht="25.15" customHeight="1"/>
    <row r="1585" ht="25.15" customHeight="1"/>
    <row r="1586" ht="25.15" customHeight="1"/>
    <row r="1587" ht="25.15" customHeight="1"/>
    <row r="1588" ht="25.15" customHeight="1"/>
    <row r="1589" ht="25.15" customHeight="1"/>
    <row r="1590" ht="25.15" customHeight="1"/>
    <row r="1591" ht="25.15" customHeight="1"/>
    <row r="1592" ht="25.15" customHeight="1"/>
    <row r="1593" ht="25.15" customHeight="1"/>
    <row r="1594" ht="25.15" customHeight="1"/>
    <row r="1595" ht="25.15" customHeight="1"/>
    <row r="1596" ht="25.15" customHeight="1"/>
    <row r="1597" ht="25.15" customHeight="1"/>
    <row r="1598" ht="25.15" customHeight="1"/>
    <row r="1599" ht="25.15" customHeight="1"/>
    <row r="1600" ht="25.15" customHeight="1"/>
    <row r="1601" ht="25.15" customHeight="1"/>
    <row r="1602" ht="25.15" customHeight="1"/>
    <row r="1603" ht="25.15" customHeight="1"/>
    <row r="1604" ht="25.15" customHeight="1"/>
    <row r="1605" ht="25.15" customHeight="1"/>
    <row r="1606" ht="25.15" customHeight="1"/>
    <row r="1607" ht="25.15" customHeight="1"/>
    <row r="1608" ht="25.15" customHeight="1"/>
    <row r="1609" ht="25.15" customHeight="1"/>
    <row r="1610" ht="25.15" customHeight="1"/>
    <row r="1611" ht="25.15" customHeight="1"/>
    <row r="1612" ht="25.15" customHeight="1"/>
    <row r="1613" ht="25.15" customHeight="1"/>
    <row r="1614" ht="25.15" customHeight="1"/>
    <row r="1615" ht="25.15" customHeight="1"/>
    <row r="1616" ht="25.15" customHeight="1"/>
    <row r="1617" ht="25.15" customHeight="1"/>
    <row r="1618" ht="25.15" customHeight="1"/>
    <row r="1619" ht="25.15" customHeight="1"/>
    <row r="1620" ht="25.15" customHeight="1"/>
    <row r="1621" ht="25.15" customHeight="1"/>
    <row r="1622" ht="25.15" customHeight="1"/>
    <row r="1623" ht="25.15" customHeight="1"/>
    <row r="1624" ht="25.15" customHeight="1"/>
    <row r="1625" ht="25.15" customHeight="1"/>
    <row r="1626" ht="25.15" customHeight="1"/>
    <row r="1627" ht="25.15" customHeight="1"/>
    <row r="1628" ht="25.15" customHeight="1"/>
    <row r="1629" ht="25.15" customHeight="1"/>
    <row r="1630" ht="25.15" customHeight="1"/>
    <row r="1631" ht="25.15" customHeight="1"/>
    <row r="1632" ht="25.15" customHeight="1"/>
    <row r="1633" ht="25.15" customHeight="1"/>
    <row r="1634" ht="25.15" customHeight="1"/>
    <row r="1635" ht="25.15" customHeight="1"/>
    <row r="1636" ht="25.15" customHeight="1"/>
    <row r="1637" ht="25.15" customHeight="1"/>
    <row r="1638" ht="25.15" customHeight="1"/>
    <row r="1639" ht="25.15" customHeight="1"/>
    <row r="1640" ht="25.15" customHeight="1"/>
    <row r="1641" ht="25.15" customHeight="1"/>
    <row r="1642" ht="25.15" customHeight="1"/>
    <row r="1643" ht="25.15" customHeight="1"/>
    <row r="1644" ht="25.15" customHeight="1"/>
    <row r="1645" ht="25.15" customHeight="1"/>
    <row r="1646" ht="25.15" customHeight="1"/>
    <row r="1647" ht="25.15" customHeight="1"/>
    <row r="1648" ht="25.15" customHeight="1"/>
    <row r="1649" ht="25.15" customHeight="1"/>
    <row r="1650" ht="25.15" customHeight="1"/>
    <row r="1651" ht="25.15" customHeight="1"/>
    <row r="1652" ht="25.15" customHeight="1"/>
    <row r="1653" ht="25.15" customHeight="1"/>
    <row r="1654" ht="25.15" customHeight="1"/>
    <row r="1655" ht="25.15" customHeight="1"/>
    <row r="1656" ht="25.15" customHeight="1"/>
    <row r="1657" ht="25.15" customHeight="1"/>
    <row r="1658" ht="25.15" customHeight="1"/>
    <row r="1659" ht="25.15" customHeight="1"/>
    <row r="1660" ht="25.15" customHeight="1"/>
    <row r="1661" ht="25.15" customHeight="1"/>
    <row r="1662" ht="25.15" customHeight="1"/>
    <row r="1663" ht="25.15" customHeight="1"/>
    <row r="1664" ht="25.15" customHeight="1"/>
    <row r="1665" ht="25.15" customHeight="1"/>
    <row r="1666" ht="25.15" customHeight="1"/>
    <row r="1667" ht="25.15" customHeight="1"/>
    <row r="1668" ht="25.15" customHeight="1"/>
    <row r="1669" ht="25.15" customHeight="1"/>
    <row r="1670" ht="25.15" customHeight="1"/>
    <row r="1671" ht="25.15" customHeight="1"/>
    <row r="1672" ht="25.15" customHeight="1"/>
    <row r="1673" ht="25.15" customHeight="1"/>
    <row r="1674" ht="25.15" customHeight="1"/>
    <row r="1675" ht="25.15" customHeight="1"/>
    <row r="1676" ht="25.15" customHeight="1"/>
    <row r="1677" ht="25.15" customHeight="1"/>
    <row r="1678" ht="25.15" customHeight="1"/>
    <row r="1679" ht="25.15" customHeight="1"/>
    <row r="1680" ht="25.15" customHeight="1"/>
    <row r="1681" ht="25.15" customHeight="1"/>
    <row r="1682" ht="25.15" customHeight="1"/>
    <row r="1683" ht="25.15" customHeight="1"/>
    <row r="1684" ht="25.15" customHeight="1"/>
    <row r="1685" ht="25.15" customHeight="1"/>
    <row r="1686" ht="25.15" customHeight="1"/>
    <row r="1687" ht="25.15" customHeight="1"/>
    <row r="1688" ht="25.15" customHeight="1"/>
    <row r="1689" ht="25.15" customHeight="1"/>
    <row r="1690" ht="25.15" customHeight="1"/>
    <row r="1691" ht="25.15" customHeight="1"/>
    <row r="1692" ht="25.15" customHeight="1"/>
    <row r="1693" ht="25.15" customHeight="1"/>
    <row r="1694" ht="25.15" customHeight="1"/>
    <row r="1695" ht="25.15" customHeight="1"/>
    <row r="1696" ht="25.15" customHeight="1"/>
    <row r="1697" ht="25.15" customHeight="1"/>
    <row r="1698" ht="25.15" customHeight="1"/>
    <row r="1699" ht="25.15" customHeight="1"/>
    <row r="1700" ht="25.15" customHeight="1"/>
    <row r="1701" ht="25.15" customHeight="1"/>
    <row r="1702" ht="25.15" customHeight="1"/>
    <row r="1703" ht="25.15" customHeight="1"/>
    <row r="1704" ht="25.15" customHeight="1"/>
    <row r="1705" ht="25.15" customHeight="1"/>
    <row r="1706" ht="25.15" customHeight="1"/>
    <row r="1707" ht="25.15" customHeight="1"/>
    <row r="1708" ht="25.15" customHeight="1"/>
    <row r="1709" ht="25.15" customHeight="1"/>
    <row r="1710" ht="25.15" customHeight="1"/>
    <row r="1711" ht="25.15" customHeight="1"/>
    <row r="1712" ht="25.15" customHeight="1"/>
    <row r="1713" ht="25.15" customHeight="1"/>
    <row r="1714" ht="25.15" customHeight="1"/>
    <row r="1715" ht="25.15" customHeight="1"/>
    <row r="1716" ht="25.15" customHeight="1"/>
    <row r="1717" ht="25.15" customHeight="1"/>
    <row r="1718" ht="25.15" customHeight="1"/>
    <row r="1719" ht="25.15" customHeight="1"/>
    <row r="1720" ht="25.15" customHeight="1"/>
    <row r="1721" ht="25.15" customHeight="1"/>
    <row r="1722" ht="25.15" customHeight="1"/>
    <row r="1723" ht="25.15" customHeight="1"/>
    <row r="1724" ht="25.15" customHeight="1"/>
    <row r="1725" ht="25.15" customHeight="1"/>
    <row r="1726" ht="25.15" customHeight="1"/>
    <row r="1727" ht="25.15" customHeight="1"/>
    <row r="1728" ht="25.15" customHeight="1"/>
    <row r="1729" ht="25.15" customHeight="1"/>
    <row r="1730" ht="25.15" customHeight="1"/>
    <row r="1731" ht="25.15" customHeight="1"/>
    <row r="1732" ht="25.15" customHeight="1"/>
    <row r="1733" ht="25.15" customHeight="1"/>
    <row r="1734" ht="25.15" customHeight="1"/>
    <row r="1735" ht="25.15" customHeight="1"/>
    <row r="1736" ht="25.15" customHeight="1"/>
    <row r="1737" ht="25.15" customHeight="1"/>
    <row r="1738" ht="25.15" customHeight="1"/>
    <row r="1739" ht="25.15" customHeight="1"/>
    <row r="1740" ht="25.15" customHeight="1"/>
    <row r="1741" ht="25.15" customHeight="1"/>
    <row r="1742" ht="25.15" customHeight="1"/>
    <row r="1743" ht="25.15" customHeight="1"/>
    <row r="1744" ht="25.15" customHeight="1"/>
    <row r="1745" ht="25.15" customHeight="1"/>
    <row r="1746" ht="25.15" customHeight="1"/>
    <row r="1747" ht="25.15" customHeight="1"/>
    <row r="1748" ht="25.15" customHeight="1"/>
    <row r="1749" ht="25.15" customHeight="1"/>
    <row r="1750" ht="25.15" customHeight="1"/>
    <row r="1751" ht="25.15" customHeight="1"/>
    <row r="1752" ht="25.15" customHeight="1"/>
    <row r="1753" ht="25.15" customHeight="1"/>
    <row r="1754" ht="25.15" customHeight="1"/>
    <row r="1755" ht="25.15" customHeight="1"/>
    <row r="1756" ht="25.15" customHeight="1"/>
    <row r="1757" ht="25.15" customHeight="1"/>
    <row r="1758" ht="25.15" customHeight="1"/>
    <row r="1759" ht="25.15" customHeight="1"/>
    <row r="1760" ht="25.15" customHeight="1"/>
    <row r="1761" ht="25.15" customHeight="1"/>
    <row r="1762" ht="25.15" customHeight="1"/>
    <row r="1763" ht="25.15" customHeight="1"/>
    <row r="1764" ht="25.15" customHeight="1"/>
    <row r="1765" ht="25.15" customHeight="1"/>
    <row r="1766" ht="25.15" customHeight="1"/>
    <row r="1767" ht="25.15" customHeight="1"/>
    <row r="1768" ht="25.15" customHeight="1"/>
    <row r="1769" ht="25.15" customHeight="1"/>
    <row r="1770" ht="25.15" customHeight="1"/>
    <row r="1771" ht="25.15" customHeight="1"/>
    <row r="1772" ht="25.15" customHeight="1"/>
    <row r="1773" ht="25.15" customHeight="1"/>
    <row r="1774" ht="25.15" customHeight="1"/>
    <row r="1775" ht="25.15" customHeight="1"/>
    <row r="1776" ht="25.15" customHeight="1"/>
    <row r="1777" ht="25.15" customHeight="1"/>
    <row r="1778" ht="25.15" customHeight="1"/>
    <row r="1779" ht="25.15" customHeight="1"/>
    <row r="1780" ht="25.15" customHeight="1"/>
    <row r="1781" ht="25.15" customHeight="1"/>
    <row r="1782" ht="25.15" customHeight="1"/>
    <row r="1783" ht="25.15" customHeight="1"/>
    <row r="1784" ht="25.15" customHeight="1"/>
    <row r="1785" ht="25.15" customHeight="1"/>
    <row r="1786" ht="25.15" customHeight="1"/>
    <row r="1787" ht="25.15" customHeight="1"/>
    <row r="1788" ht="25.15" customHeight="1"/>
    <row r="1789" ht="25.15" customHeight="1"/>
    <row r="1790" ht="25.15" customHeight="1"/>
    <row r="1791" ht="25.15" customHeight="1"/>
    <row r="1792" ht="25.15" customHeight="1"/>
    <row r="1793" ht="25.15" customHeight="1"/>
    <row r="1794" ht="25.15" customHeight="1"/>
    <row r="1795" ht="25.15" customHeight="1"/>
    <row r="1796" ht="25.15" customHeight="1"/>
    <row r="1797" ht="25.15" customHeight="1"/>
    <row r="1798" ht="25.15" customHeight="1"/>
    <row r="1799" ht="25.15" customHeight="1"/>
    <row r="1800" ht="25.15" customHeight="1"/>
    <row r="1801" ht="25.15" customHeight="1"/>
    <row r="1802" ht="25.15" customHeight="1"/>
    <row r="1803" ht="25.15" customHeight="1"/>
    <row r="1804" ht="25.15" customHeight="1"/>
    <row r="1805" ht="25.15" customHeight="1"/>
    <row r="1806" ht="25.15" customHeight="1"/>
    <row r="1807" ht="25.15" customHeight="1"/>
    <row r="1808" ht="25.15" customHeight="1"/>
    <row r="1809" ht="25.15" customHeight="1"/>
    <row r="1810" ht="25.15" customHeight="1"/>
    <row r="1811" ht="25.15" customHeight="1"/>
    <row r="1812" ht="25.15" customHeight="1"/>
    <row r="1813" ht="25.15" customHeight="1"/>
    <row r="1814" ht="25.15" customHeight="1"/>
    <row r="1815" ht="25.15" customHeight="1"/>
    <row r="1816" ht="25.15" customHeight="1"/>
    <row r="1817" ht="25.15" customHeight="1"/>
    <row r="1818" ht="25.15" customHeight="1"/>
    <row r="1819" ht="25.15" customHeight="1"/>
    <row r="1820" ht="25.15" customHeight="1"/>
    <row r="1821" ht="25.15" customHeight="1"/>
    <row r="1822" ht="25.15" customHeight="1"/>
    <row r="1823" ht="25.15" customHeight="1"/>
    <row r="1824" ht="25.15" customHeight="1"/>
    <row r="1825" ht="25.15" customHeight="1"/>
    <row r="1826" ht="25.15" customHeight="1"/>
    <row r="1827" ht="25.15" customHeight="1"/>
    <row r="1828" ht="25.15" customHeight="1"/>
    <row r="1829" ht="25.15" customHeight="1"/>
    <row r="1830" ht="25.15" customHeight="1"/>
    <row r="1831" ht="25.15" customHeight="1"/>
    <row r="1832" ht="25.15" customHeight="1"/>
    <row r="1833" ht="25.15" customHeight="1"/>
    <row r="1834" ht="25.15" customHeight="1"/>
    <row r="1835" ht="25.15" customHeight="1"/>
    <row r="1836" ht="25.15" customHeight="1"/>
    <row r="1837" ht="25.15" customHeight="1"/>
    <row r="1838" ht="25.15" customHeight="1"/>
    <row r="1839" ht="25.15" customHeight="1"/>
    <row r="1840" ht="25.15" customHeight="1"/>
    <row r="1841" ht="25.15" customHeight="1"/>
    <row r="1842" ht="25.15" customHeight="1"/>
    <row r="1843" ht="25.15" customHeight="1"/>
    <row r="1844" ht="25.15" customHeight="1"/>
    <row r="1845" ht="25.15" customHeight="1"/>
    <row r="1846" ht="25.15" customHeight="1"/>
    <row r="1847" ht="25.15" customHeight="1"/>
    <row r="1848" ht="25.15" customHeight="1"/>
    <row r="1849" ht="25.15" customHeight="1"/>
    <row r="1850" ht="25.15" customHeight="1"/>
    <row r="1851" ht="25.15" customHeight="1"/>
    <row r="1852" ht="25.15" customHeight="1"/>
    <row r="1853" ht="25.15" customHeight="1"/>
    <row r="1854" ht="25.15" customHeight="1"/>
    <row r="1855" ht="25.15" customHeight="1"/>
    <row r="1856" ht="25.15" customHeight="1"/>
    <row r="1857" ht="25.15" customHeight="1"/>
    <row r="1858" ht="25.15" customHeight="1"/>
    <row r="1859" ht="25.15" customHeight="1"/>
    <row r="1860" ht="25.15" customHeight="1"/>
    <row r="1861" ht="25.15" customHeight="1"/>
    <row r="1862" ht="25.15" customHeight="1"/>
    <row r="1863" ht="25.15" customHeight="1"/>
    <row r="1864" ht="25.15" customHeight="1"/>
    <row r="1865" ht="25.15" customHeight="1"/>
    <row r="1866" ht="25.15" customHeight="1"/>
    <row r="1867" ht="25.15" customHeight="1"/>
    <row r="1868" ht="25.15" customHeight="1"/>
    <row r="1869" ht="25.15" customHeight="1"/>
    <row r="1870" ht="25.15" customHeight="1"/>
    <row r="1871" ht="25.15" customHeight="1"/>
    <row r="1872" ht="25.15" customHeight="1"/>
    <row r="1873" ht="25.15" customHeight="1"/>
    <row r="1874" ht="25.15" customHeight="1"/>
    <row r="1875" ht="25.15" customHeight="1"/>
    <row r="1876" ht="25.15" customHeight="1"/>
    <row r="1877" ht="25.15" customHeight="1"/>
    <row r="1878" ht="25.15" customHeight="1"/>
    <row r="1879" ht="25.15" customHeight="1"/>
    <row r="1880" ht="25.15" customHeight="1"/>
    <row r="1881" ht="25.15" customHeight="1"/>
    <row r="1882" ht="25.15" customHeight="1"/>
    <row r="1883" ht="25.15" customHeight="1"/>
    <row r="1884" ht="25.15" customHeight="1"/>
    <row r="1885" ht="25.15" customHeight="1"/>
    <row r="1886" ht="25.15" customHeight="1"/>
    <row r="1887" ht="25.15" customHeight="1"/>
    <row r="1888" ht="25.15" customHeight="1"/>
    <row r="1889" ht="25.15" customHeight="1"/>
    <row r="1890" ht="25.15" customHeight="1"/>
    <row r="1891" ht="25.15" customHeight="1"/>
    <row r="1892" ht="25.15" customHeight="1"/>
    <row r="1893" ht="25.15" customHeight="1"/>
    <row r="1894" ht="25.15" customHeight="1"/>
    <row r="1895" ht="25.15" customHeight="1"/>
    <row r="1896" ht="25.15" customHeight="1"/>
    <row r="1897" ht="25.15" customHeight="1"/>
    <row r="1898" ht="25.15" customHeight="1"/>
    <row r="1899" ht="25.15" customHeight="1"/>
    <row r="1900" ht="25.15" customHeight="1"/>
    <row r="1901" ht="25.15" customHeight="1"/>
    <row r="1902" ht="25.15" customHeight="1"/>
    <row r="1903" ht="25.15" customHeight="1"/>
    <row r="1904" ht="25.15" customHeight="1"/>
    <row r="1905" ht="25.15" customHeight="1"/>
    <row r="1906" ht="25.15" customHeight="1"/>
    <row r="1907" ht="25.15" customHeight="1"/>
    <row r="1908" ht="25.15" customHeight="1"/>
    <row r="1909" ht="25.15" customHeight="1"/>
    <row r="1910" ht="25.15" customHeight="1"/>
    <row r="1911" ht="25.15" customHeight="1"/>
    <row r="1912" ht="25.15" customHeight="1"/>
    <row r="1913" ht="25.15" customHeight="1"/>
    <row r="1914" ht="25.15" customHeight="1"/>
    <row r="1915" ht="25.15" customHeight="1"/>
    <row r="1916" ht="25.15" customHeight="1"/>
    <row r="1917" ht="25.15" customHeight="1"/>
    <row r="1918" ht="25.15" customHeight="1"/>
    <row r="1919" ht="25.15" customHeight="1"/>
    <row r="1920" ht="25.15" customHeight="1"/>
    <row r="1921" ht="25.15" customHeight="1"/>
    <row r="1922" ht="25.15" customHeight="1"/>
    <row r="1923" ht="25.15" customHeight="1"/>
    <row r="1924" ht="25.15" customHeight="1"/>
    <row r="1925" ht="25.15" customHeight="1"/>
    <row r="1926" ht="25.15" customHeight="1"/>
    <row r="1927" ht="25.15" customHeight="1"/>
    <row r="1928" ht="25.15" customHeight="1"/>
    <row r="1929" ht="25.15" customHeight="1"/>
    <row r="1930" ht="25.15" customHeight="1"/>
    <row r="1931" ht="25.15" customHeight="1"/>
    <row r="1932" ht="25.15" customHeight="1"/>
    <row r="1933" ht="25.15" customHeight="1"/>
    <row r="1934" ht="25.15" customHeight="1"/>
    <row r="1935" ht="25.15" customHeight="1"/>
    <row r="1936" ht="25.15" customHeight="1"/>
    <row r="1937" ht="25.15" customHeight="1"/>
    <row r="1938" ht="25.15" customHeight="1"/>
    <row r="1939" ht="25.15" customHeight="1"/>
    <row r="1940" ht="25.15" customHeight="1"/>
    <row r="1941" ht="25.15" customHeight="1"/>
    <row r="1942" ht="25.15" customHeight="1"/>
    <row r="1943" ht="25.15" customHeight="1"/>
    <row r="1944" ht="25.15" customHeight="1"/>
    <row r="1945" ht="25.15" customHeight="1"/>
    <row r="1946" ht="25.15" customHeight="1"/>
    <row r="1947" ht="25.15" customHeight="1"/>
    <row r="1948" ht="25.15" customHeight="1"/>
    <row r="1949" ht="25.15" customHeight="1"/>
    <row r="1950" ht="25.15" customHeight="1"/>
    <row r="1951" ht="25.15" customHeight="1"/>
    <row r="1952" ht="25.15" customHeight="1"/>
    <row r="1953" ht="25.15" customHeight="1"/>
    <row r="1954" ht="25.15" customHeight="1"/>
    <row r="1955" ht="25.15" customHeight="1"/>
    <row r="1956" ht="25.15" customHeight="1"/>
    <row r="1957" ht="25.15" customHeight="1"/>
    <row r="1958" ht="25.15" customHeight="1"/>
    <row r="1959" ht="25.15" customHeight="1"/>
    <row r="1960" ht="25.15" customHeight="1"/>
    <row r="1961" ht="25.15" customHeight="1"/>
    <row r="1962" ht="25.15" customHeight="1"/>
    <row r="1963" ht="25.15" customHeight="1"/>
    <row r="1964" ht="25.15" customHeight="1"/>
    <row r="1965" ht="25.15" customHeight="1"/>
    <row r="1966" ht="25.15" customHeight="1"/>
    <row r="1967" ht="25.15" customHeight="1"/>
    <row r="1968" ht="25.15" customHeight="1"/>
    <row r="1969" ht="25.15" customHeight="1"/>
    <row r="1970" ht="25.15" customHeight="1"/>
    <row r="1971" ht="25.15" customHeight="1"/>
    <row r="1972" ht="25.15" customHeight="1"/>
    <row r="1973" ht="25.15" customHeight="1"/>
    <row r="1974" ht="25.15" customHeight="1"/>
    <row r="1975" ht="25.15" customHeight="1"/>
    <row r="1976" ht="25.15" customHeight="1"/>
    <row r="1977" ht="25.15" customHeight="1"/>
    <row r="1978" ht="25.15" customHeight="1"/>
    <row r="1979" ht="25.15" customHeight="1"/>
    <row r="1980" ht="25.15" customHeight="1"/>
    <row r="1981" ht="25.15" customHeight="1"/>
    <row r="1982" ht="25.15" customHeight="1"/>
    <row r="1983" ht="25.15" customHeight="1"/>
    <row r="1984" ht="25.15" customHeight="1"/>
    <row r="1985" ht="25.15" customHeight="1"/>
    <row r="1986" ht="25.15" customHeight="1"/>
    <row r="1987" ht="25.15" customHeight="1"/>
    <row r="1988" ht="25.15" customHeight="1"/>
    <row r="1989" ht="25.15" customHeight="1"/>
    <row r="1990" ht="25.15" customHeight="1"/>
    <row r="1991" ht="25.15" customHeight="1"/>
    <row r="1992" ht="25.15" customHeight="1"/>
    <row r="1993" ht="25.15" customHeight="1"/>
    <row r="1994" ht="25.15" customHeight="1"/>
    <row r="1995" ht="25.15" customHeight="1"/>
    <row r="1996" ht="25.15" customHeight="1"/>
    <row r="1997" ht="25.15" customHeight="1"/>
    <row r="1998" ht="25.15" customHeight="1"/>
    <row r="1999" ht="25.15" customHeight="1"/>
    <row r="2000" ht="25.15" customHeight="1"/>
    <row r="2001" ht="25.15" customHeight="1"/>
    <row r="2002" ht="25.15" customHeight="1"/>
    <row r="2003" ht="25.15" customHeight="1"/>
    <row r="2004" ht="25.15" customHeight="1"/>
    <row r="2005" ht="25.15" customHeight="1"/>
    <row r="2006" ht="25.15" customHeight="1"/>
    <row r="2007" ht="25.15" customHeight="1"/>
    <row r="2008" ht="25.15" customHeight="1"/>
    <row r="2009" ht="25.15" customHeight="1"/>
    <row r="2010" ht="25.15" customHeight="1"/>
    <row r="2011" ht="25.15" customHeight="1"/>
    <row r="2012" ht="25.15" customHeight="1"/>
    <row r="2013" ht="25.15" customHeight="1"/>
    <row r="2014" ht="25.15" customHeight="1"/>
    <row r="2015" ht="25.15" customHeight="1"/>
    <row r="2016" ht="25.15" customHeight="1"/>
    <row r="2017" ht="25.15" customHeight="1"/>
    <row r="2018" ht="25.15" customHeight="1"/>
    <row r="2019" ht="25.15" customHeight="1"/>
    <row r="2020" ht="25.15" customHeight="1"/>
    <row r="2021" ht="25.15" customHeight="1"/>
    <row r="2022" ht="25.15" customHeight="1"/>
    <row r="2023" ht="25.15" customHeight="1"/>
    <row r="2024" ht="25.15" customHeight="1"/>
    <row r="2025" ht="25.15" customHeight="1"/>
    <row r="2026" ht="25.15" customHeight="1"/>
    <row r="2027" ht="25.15" customHeight="1"/>
    <row r="2028" ht="25.15" customHeight="1"/>
    <row r="2029" ht="25.15" customHeight="1"/>
    <row r="2030" ht="25.15" customHeight="1"/>
    <row r="2031" ht="25.15" customHeight="1"/>
    <row r="2032" ht="25.15" customHeight="1"/>
    <row r="2033" ht="25.15" customHeight="1"/>
    <row r="2034" ht="25.15" customHeight="1"/>
    <row r="2035" ht="25.15" customHeight="1"/>
    <row r="2036" ht="25.15" customHeight="1"/>
    <row r="2037" ht="25.15" customHeight="1"/>
    <row r="2038" ht="25.15" customHeight="1"/>
    <row r="2039" ht="25.15" customHeight="1"/>
    <row r="2040" ht="25.15" customHeight="1"/>
    <row r="2041" ht="25.15" customHeight="1"/>
    <row r="2042" ht="25.15" customHeight="1"/>
    <row r="2043" ht="25.15" customHeight="1"/>
    <row r="2044" ht="25.15" customHeight="1"/>
    <row r="2045" ht="25.15" customHeight="1"/>
    <row r="2046" ht="25.15" customHeight="1"/>
    <row r="2047" ht="25.15" customHeight="1"/>
    <row r="2048" ht="25.15" customHeight="1"/>
    <row r="2049" ht="25.15" customHeight="1"/>
    <row r="2050" ht="25.15" customHeight="1"/>
    <row r="2051" ht="25.15" customHeight="1"/>
    <row r="2052" ht="25.15" customHeight="1"/>
    <row r="2053" ht="25.15" customHeight="1"/>
    <row r="2054" ht="25.15" customHeight="1"/>
    <row r="2055" ht="25.15" customHeight="1"/>
    <row r="2056" ht="25.15" customHeight="1"/>
    <row r="2057" ht="25.15" customHeight="1"/>
    <row r="2058" ht="25.15" customHeight="1"/>
    <row r="2059" ht="25.15" customHeight="1"/>
    <row r="2060" ht="25.15" customHeight="1"/>
    <row r="2061" ht="25.15" customHeight="1"/>
    <row r="2062" ht="25.15" customHeight="1"/>
    <row r="2063" ht="25.15" customHeight="1"/>
    <row r="2064" ht="25.15" customHeight="1"/>
    <row r="2065" ht="25.15" customHeight="1"/>
    <row r="2066" ht="25.15" customHeight="1"/>
    <row r="2067" ht="25.15" customHeight="1"/>
    <row r="2068" ht="25.15" customHeight="1"/>
    <row r="2069" ht="25.15" customHeight="1"/>
    <row r="2070" ht="25.15" customHeight="1"/>
    <row r="2071" ht="25.15" customHeight="1"/>
    <row r="2072" ht="25.15" customHeight="1"/>
    <row r="2073" ht="25.15" customHeight="1"/>
    <row r="2074" ht="25.15" customHeight="1"/>
    <row r="2075" ht="25.15" customHeight="1"/>
    <row r="2076" ht="25.15" customHeight="1"/>
    <row r="2077" ht="25.15" customHeight="1"/>
    <row r="2078" ht="25.15" customHeight="1"/>
    <row r="2079" ht="25.15" customHeight="1"/>
    <row r="2080" ht="25.15" customHeight="1"/>
    <row r="2081" ht="25.15" customHeight="1"/>
    <row r="2082" ht="25.15" customHeight="1"/>
    <row r="2083" ht="25.15" customHeight="1"/>
    <row r="2084" ht="25.15" customHeight="1"/>
    <row r="2085" ht="25.15" customHeight="1"/>
    <row r="2086" ht="25.15" customHeight="1"/>
    <row r="2087" ht="25.15" customHeight="1"/>
    <row r="2088" ht="25.15" customHeight="1"/>
    <row r="2089" ht="25.15" customHeight="1"/>
    <row r="2090" ht="25.15" customHeight="1"/>
    <row r="2091" ht="25.15" customHeight="1"/>
    <row r="2092" ht="25.15" customHeight="1"/>
    <row r="2093" ht="25.15" customHeight="1"/>
    <row r="2094" ht="25.15" customHeight="1"/>
    <row r="2095" ht="25.15" customHeight="1"/>
    <row r="2096" ht="25.15" customHeight="1"/>
    <row r="2097" ht="25.15" customHeight="1"/>
    <row r="2098" ht="25.15" customHeight="1"/>
    <row r="2099" ht="25.15" customHeight="1"/>
    <row r="2100" ht="25.15" customHeight="1"/>
    <row r="2101" ht="25.15" customHeight="1"/>
    <row r="2102" ht="25.15" customHeight="1"/>
    <row r="2103" ht="25.15" customHeight="1"/>
    <row r="2104" ht="25.15" customHeight="1"/>
    <row r="2105" ht="25.15" customHeight="1"/>
    <row r="2106" ht="25.15" customHeight="1"/>
    <row r="2107" ht="25.15" customHeight="1"/>
    <row r="2108" ht="25.15" customHeight="1"/>
    <row r="2109" ht="25.15" customHeight="1"/>
    <row r="2110" ht="25.15" customHeight="1"/>
    <row r="2111" ht="25.15" customHeight="1"/>
    <row r="2112" ht="25.15" customHeight="1"/>
    <row r="2113" ht="25.15" customHeight="1"/>
    <row r="2114" ht="25.15" customHeight="1"/>
    <row r="2115" ht="25.15" customHeight="1"/>
    <row r="2116" ht="25.15" customHeight="1"/>
    <row r="2117" ht="25.15" customHeight="1"/>
    <row r="2118" ht="25.15" customHeight="1"/>
    <row r="2119" ht="25.15" customHeight="1"/>
    <row r="2120" ht="25.15" customHeight="1"/>
    <row r="2121" ht="25.15" customHeight="1"/>
    <row r="2122" ht="25.15" customHeight="1"/>
    <row r="2123" ht="25.15" customHeight="1"/>
    <row r="2124" ht="25.15" customHeight="1"/>
    <row r="2125" ht="25.15" customHeight="1"/>
    <row r="2126" ht="25.15" customHeight="1"/>
    <row r="2127" ht="25.15" customHeight="1"/>
    <row r="2128" ht="25.15" customHeight="1"/>
    <row r="2129" ht="25.15" customHeight="1"/>
    <row r="2130" ht="25.15" customHeight="1"/>
    <row r="2131" ht="25.15" customHeight="1"/>
    <row r="2132" ht="25.15" customHeight="1"/>
    <row r="2133" ht="25.15" customHeight="1"/>
    <row r="2134" ht="25.15" customHeight="1"/>
    <row r="2135" ht="25.15" customHeight="1"/>
    <row r="2136" ht="25.15" customHeight="1"/>
    <row r="2137" ht="25.15" customHeight="1"/>
    <row r="2138" ht="25.15" customHeight="1"/>
    <row r="2139" ht="25.15" customHeight="1"/>
    <row r="2140" ht="25.15" customHeight="1"/>
    <row r="2141" ht="25.15" customHeight="1"/>
    <row r="2142" ht="25.15" customHeight="1"/>
    <row r="2143" ht="25.15" customHeight="1"/>
    <row r="2144" ht="25.15" customHeight="1"/>
    <row r="2145" ht="25.15" customHeight="1"/>
    <row r="2146" ht="25.15" customHeight="1"/>
    <row r="2147" ht="25.15" customHeight="1"/>
    <row r="2148" ht="25.15" customHeight="1"/>
    <row r="2149" ht="25.15" customHeight="1"/>
    <row r="2150" ht="25.15" customHeight="1"/>
    <row r="2151" ht="25.15" customHeight="1"/>
    <row r="2152" ht="25.15" customHeight="1"/>
    <row r="2153" ht="25.15" customHeight="1"/>
    <row r="2154" ht="25.15" customHeight="1"/>
    <row r="2155" ht="25.15" customHeight="1"/>
    <row r="2156" ht="25.15" customHeight="1"/>
    <row r="2157" ht="25.15" customHeight="1"/>
    <row r="2158" ht="25.15" customHeight="1"/>
    <row r="2159" ht="25.15" customHeight="1"/>
    <row r="2160" ht="25.15" customHeight="1"/>
    <row r="2161" ht="25.15" customHeight="1"/>
    <row r="2162" ht="25.15" customHeight="1"/>
    <row r="2163" ht="25.15" customHeight="1"/>
    <row r="2164" ht="25.15" customHeight="1"/>
    <row r="2165" ht="25.15" customHeight="1"/>
    <row r="2166" ht="25.15" customHeight="1"/>
    <row r="2167" ht="25.15" customHeight="1"/>
    <row r="2168" ht="25.15" customHeight="1"/>
    <row r="2169" ht="25.15" customHeight="1"/>
    <row r="2170" ht="25.15" customHeight="1"/>
    <row r="2171" ht="25.15" customHeight="1"/>
    <row r="2172" ht="25.15" customHeight="1"/>
    <row r="2173" ht="25.15" customHeight="1"/>
    <row r="2174" ht="25.15" customHeight="1"/>
    <row r="2175" ht="25.15" customHeight="1"/>
    <row r="2176" ht="25.15" customHeight="1"/>
    <row r="2177" ht="25.15" customHeight="1"/>
    <row r="2178" ht="25.15" customHeight="1"/>
    <row r="2179" ht="25.15" customHeight="1"/>
    <row r="2180" ht="25.15" customHeight="1"/>
    <row r="2181" ht="25.15" customHeight="1"/>
    <row r="2182" ht="25.15" customHeight="1"/>
    <row r="2183" ht="25.15" customHeight="1"/>
    <row r="2184" ht="25.15" customHeight="1"/>
    <row r="2185" ht="25.15" customHeight="1"/>
    <row r="2186" ht="25.15" customHeight="1"/>
    <row r="2187" ht="25.15" customHeight="1"/>
    <row r="2188" ht="25.15" customHeight="1"/>
    <row r="2189" ht="25.15" customHeight="1"/>
    <row r="2190" ht="25.15" customHeight="1"/>
    <row r="2191" ht="25.15" customHeight="1"/>
    <row r="2192" ht="25.15" customHeight="1"/>
    <row r="2193" ht="25.15" customHeight="1"/>
    <row r="2194" ht="25.15" customHeight="1"/>
    <row r="2195" ht="25.15" customHeight="1"/>
    <row r="2196" ht="25.15" customHeight="1"/>
    <row r="2197" ht="25.15" customHeight="1"/>
    <row r="2198" ht="25.15" customHeight="1"/>
    <row r="2199" ht="25.15" customHeight="1"/>
    <row r="2200" ht="25.15" customHeight="1"/>
    <row r="2201" ht="25.15" customHeight="1"/>
    <row r="2202" ht="25.15" customHeight="1"/>
    <row r="2203" ht="25.15" customHeight="1"/>
    <row r="2204" ht="25.15" customHeight="1"/>
    <row r="2205" ht="25.15" customHeight="1"/>
    <row r="2206" ht="25.15" customHeight="1"/>
    <row r="2207" ht="25.15" customHeight="1"/>
    <row r="2208" ht="25.15" customHeight="1"/>
    <row r="2209" ht="25.15" customHeight="1"/>
    <row r="2210" ht="25.15" customHeight="1"/>
    <row r="2211" ht="25.15" customHeight="1"/>
    <row r="2212" ht="25.15" customHeight="1"/>
    <row r="2213" ht="25.15" customHeight="1"/>
    <row r="2214" ht="25.15" customHeight="1"/>
    <row r="2215" ht="25.15" customHeight="1"/>
    <row r="2216" ht="25.15" customHeight="1"/>
    <row r="2217" ht="25.15" customHeight="1"/>
    <row r="2218" ht="25.15" customHeight="1"/>
    <row r="2219" ht="25.15" customHeight="1"/>
    <row r="2220" ht="25.15" customHeight="1"/>
    <row r="2221" ht="25.15" customHeight="1"/>
    <row r="2222" ht="25.15" customHeight="1"/>
    <row r="2223" ht="25.15" customHeight="1"/>
    <row r="2224" ht="25.15" customHeight="1"/>
    <row r="2225" ht="25.15" customHeight="1"/>
    <row r="2226" ht="25.15" customHeight="1"/>
    <row r="2227" ht="25.15" customHeight="1"/>
    <row r="2228" ht="25.15" customHeight="1"/>
    <row r="2229" ht="25.15" customHeight="1"/>
    <row r="2230" ht="25.15" customHeight="1"/>
    <row r="2231" ht="25.15" customHeight="1"/>
    <row r="2232" ht="25.15" customHeight="1"/>
    <row r="2233" ht="25.15" customHeight="1"/>
    <row r="2234" ht="25.15" customHeight="1"/>
    <row r="2235" ht="25.15" customHeight="1"/>
    <row r="2236" ht="25.15" customHeight="1"/>
    <row r="2237" ht="25.15" customHeight="1"/>
    <row r="2238" ht="25.15" customHeight="1"/>
    <row r="2239" ht="25.15" customHeight="1"/>
    <row r="2240" ht="25.15" customHeight="1"/>
    <row r="2241" ht="25.15" customHeight="1"/>
    <row r="2242" ht="25.15" customHeight="1"/>
    <row r="2243" ht="25.15" customHeight="1"/>
    <row r="2244" ht="25.15" customHeight="1"/>
    <row r="2245" ht="25.15" customHeight="1"/>
    <row r="2246" ht="25.15" customHeight="1"/>
    <row r="2247" ht="25.15" customHeight="1"/>
    <row r="2248" ht="25.15" customHeight="1"/>
    <row r="2249" ht="25.15" customHeight="1"/>
    <row r="2250" ht="25.15" customHeight="1"/>
    <row r="2251" ht="25.15" customHeight="1"/>
    <row r="2252" ht="25.15" customHeight="1"/>
    <row r="2253" ht="25.15" customHeight="1"/>
    <row r="2254" ht="25.15" customHeight="1"/>
    <row r="2255" ht="25.15" customHeight="1"/>
    <row r="2256" ht="25.15" customHeight="1"/>
    <row r="2257" ht="25.15" customHeight="1"/>
    <row r="2258" ht="25.15" customHeight="1"/>
    <row r="2259" ht="25.15" customHeight="1"/>
    <row r="2260" ht="25.15" customHeight="1"/>
    <row r="2261" ht="25.15" customHeight="1"/>
    <row r="2262" ht="25.15" customHeight="1"/>
    <row r="2263" ht="25.15" customHeight="1"/>
    <row r="2264" ht="25.15" customHeight="1"/>
    <row r="2265" ht="25.15" customHeight="1"/>
    <row r="2266" ht="25.15" customHeight="1"/>
    <row r="2267" ht="25.15" customHeight="1"/>
    <row r="2268" ht="25.15" customHeight="1"/>
    <row r="2269" ht="25.15" customHeight="1"/>
    <row r="2270" ht="25.15" customHeight="1"/>
    <row r="2271" ht="25.15" customHeight="1"/>
    <row r="2272" ht="25.15" customHeight="1"/>
    <row r="2273" ht="25.15" customHeight="1"/>
    <row r="2274" ht="25.15" customHeight="1"/>
    <row r="2275" ht="25.15" customHeight="1"/>
    <row r="2276" ht="25.15" customHeight="1"/>
    <row r="2277" ht="25.15" customHeight="1"/>
    <row r="2278" ht="25.15" customHeight="1"/>
    <row r="2279" ht="25.15" customHeight="1"/>
    <row r="2280" ht="25.15" customHeight="1"/>
    <row r="2281" ht="25.15" customHeight="1"/>
    <row r="2282" ht="25.15" customHeight="1"/>
    <row r="2283" ht="25.15" customHeight="1"/>
    <row r="2284" ht="25.15" customHeight="1"/>
    <row r="2285" ht="25.15" customHeight="1"/>
    <row r="2286" ht="25.15" customHeight="1"/>
    <row r="2287" ht="25.15" customHeight="1"/>
    <row r="2288" ht="25.15" customHeight="1"/>
    <row r="2289" ht="25.15" customHeight="1"/>
    <row r="2290" ht="25.15" customHeight="1"/>
    <row r="2291" ht="25.15" customHeight="1"/>
    <row r="2292" ht="25.15" customHeight="1"/>
    <row r="2293" ht="25.15" customHeight="1"/>
    <row r="2294" ht="25.15" customHeight="1"/>
    <row r="2295" ht="25.15" customHeight="1"/>
    <row r="2296" ht="25.15" customHeight="1"/>
    <row r="2297" ht="25.15" customHeight="1"/>
    <row r="2298" ht="25.15" customHeight="1"/>
    <row r="2299" ht="25.15" customHeight="1"/>
    <row r="2300" ht="25.15" customHeight="1"/>
    <row r="2301" ht="25.15" customHeight="1"/>
    <row r="2302" ht="25.15" customHeight="1"/>
    <row r="2303" ht="25.15" customHeight="1"/>
    <row r="2304" ht="25.15" customHeight="1"/>
    <row r="2305" ht="25.15" customHeight="1"/>
    <row r="2306" ht="25.15" customHeight="1"/>
    <row r="2307" ht="25.15" customHeight="1"/>
    <row r="2308" ht="25.15" customHeight="1"/>
    <row r="2309" ht="25.15" customHeight="1"/>
    <row r="2310" ht="25.15" customHeight="1"/>
    <row r="2311" ht="25.15" customHeight="1"/>
    <row r="2312" ht="25.15" customHeight="1"/>
    <row r="2313" ht="25.15" customHeight="1"/>
    <row r="2314" ht="25.15" customHeight="1"/>
    <row r="2315" ht="25.15" customHeight="1"/>
    <row r="2316" ht="25.15" customHeight="1"/>
    <row r="2317" ht="25.15" customHeight="1"/>
    <row r="2318" ht="25.15" customHeight="1"/>
    <row r="2319" ht="25.15" customHeight="1"/>
    <row r="2320" ht="25.15" customHeight="1"/>
    <row r="2321" ht="25.15" customHeight="1"/>
    <row r="2322" ht="25.15" customHeight="1"/>
    <row r="2323" ht="25.15" customHeight="1"/>
    <row r="2324" ht="25.15" customHeight="1"/>
    <row r="2325" ht="25.15" customHeight="1"/>
    <row r="2326" ht="25.15" customHeight="1"/>
    <row r="2327" ht="25.15" customHeight="1"/>
    <row r="2328" ht="25.15" customHeight="1"/>
    <row r="2329" ht="25.15" customHeight="1"/>
    <row r="2330" ht="25.15" customHeight="1"/>
    <row r="2331" ht="25.15" customHeight="1"/>
    <row r="2332" ht="25.15" customHeight="1"/>
    <row r="2333" ht="25.15" customHeight="1"/>
    <row r="2334" ht="25.15" customHeight="1"/>
    <row r="2335" ht="25.15" customHeight="1"/>
    <row r="2336" ht="25.15" customHeight="1"/>
    <row r="2337" ht="25.15" customHeight="1"/>
    <row r="2338" ht="25.15" customHeight="1"/>
    <row r="2339" ht="25.15" customHeight="1"/>
    <row r="2340" ht="25.15" customHeight="1"/>
    <row r="2341" ht="25.15" customHeight="1"/>
    <row r="2342" ht="25.15" customHeight="1"/>
    <row r="2343" ht="25.15" customHeight="1"/>
    <row r="2344" ht="25.15" customHeight="1"/>
    <row r="2345" ht="25.15" customHeight="1"/>
    <row r="2346" ht="25.15" customHeight="1"/>
    <row r="2347" ht="25.15" customHeight="1"/>
    <row r="2348" ht="25.15" customHeight="1"/>
    <row r="2349" ht="25.15" customHeight="1"/>
    <row r="2350" ht="25.15" customHeight="1"/>
    <row r="2351" ht="25.15" customHeight="1"/>
    <row r="2352" ht="25.15" customHeight="1"/>
    <row r="2353" ht="25.15" customHeight="1"/>
    <row r="2354" ht="25.15" customHeight="1"/>
    <row r="2355" ht="25.15" customHeight="1"/>
    <row r="2356" ht="25.15" customHeight="1"/>
    <row r="2357" ht="25.15" customHeight="1"/>
    <row r="2358" ht="25.15" customHeight="1"/>
    <row r="2359" ht="25.15" customHeight="1"/>
    <row r="2360" ht="25.15" customHeight="1"/>
    <row r="2361" ht="25.15" customHeight="1"/>
    <row r="2362" ht="25.15" customHeight="1"/>
    <row r="2363" ht="25.15" customHeight="1"/>
    <row r="2364" ht="25.15" customHeight="1"/>
    <row r="2365" ht="25.15" customHeight="1"/>
    <row r="2366" ht="25.15" customHeight="1"/>
    <row r="2367" ht="25.15" customHeight="1"/>
    <row r="2368" ht="25.15" customHeight="1"/>
    <row r="2369" ht="25.15" customHeight="1"/>
    <row r="2370" ht="25.15" customHeight="1"/>
    <row r="2371" ht="25.15" customHeight="1"/>
    <row r="2372" ht="25.15" customHeight="1"/>
    <row r="2373" ht="25.15" customHeight="1"/>
    <row r="2374" ht="25.15" customHeight="1"/>
    <row r="2375" ht="25.15" customHeight="1"/>
    <row r="2376" ht="25.15" customHeight="1"/>
    <row r="2377" ht="25.15" customHeight="1"/>
    <row r="2378" ht="25.15" customHeight="1"/>
    <row r="2379" ht="25.15" customHeight="1"/>
    <row r="2380" ht="25.15" customHeight="1"/>
    <row r="2381" ht="25.15" customHeight="1"/>
    <row r="2382" ht="25.15" customHeight="1"/>
    <row r="2383" ht="25.15" customHeight="1"/>
    <row r="2384" ht="25.15" customHeight="1"/>
    <row r="2385" ht="25.15" customHeight="1"/>
    <row r="2386" ht="25.15" customHeight="1"/>
    <row r="2387" ht="25.15" customHeight="1"/>
    <row r="2388" ht="25.15" customHeight="1"/>
    <row r="2389" ht="25.15" customHeight="1"/>
    <row r="2390" ht="25.15" customHeight="1"/>
    <row r="2391" ht="25.15" customHeight="1"/>
    <row r="2392" ht="25.15" customHeight="1"/>
    <row r="2393" ht="25.15" customHeight="1"/>
    <row r="2394" ht="25.15" customHeight="1"/>
    <row r="2395" ht="25.15" customHeight="1"/>
    <row r="2396" ht="25.15" customHeight="1"/>
    <row r="2397" ht="25.15" customHeight="1"/>
    <row r="2398" ht="25.15" customHeight="1"/>
    <row r="2399" ht="25.15" customHeight="1"/>
    <row r="2400" ht="25.15" customHeight="1"/>
    <row r="2401" ht="25.15" customHeight="1"/>
    <row r="2402" ht="25.15" customHeight="1"/>
    <row r="2403" ht="25.15" customHeight="1"/>
    <row r="2404" ht="25.15" customHeight="1"/>
    <row r="2405" ht="25.15" customHeight="1"/>
    <row r="2406" ht="25.15" customHeight="1"/>
    <row r="2407" ht="25.15" customHeight="1"/>
    <row r="2408" ht="25.15" customHeight="1"/>
    <row r="2409" ht="25.15" customHeight="1"/>
    <row r="2410" ht="25.15" customHeight="1"/>
    <row r="2411" ht="25.15" customHeight="1"/>
    <row r="2412" ht="25.15" customHeight="1"/>
    <row r="2413" ht="25.15" customHeight="1"/>
    <row r="2414" ht="25.15" customHeight="1"/>
    <row r="2415" ht="25.15" customHeight="1"/>
    <row r="2416" ht="25.15" customHeight="1"/>
    <row r="2417" ht="25.15" customHeight="1"/>
    <row r="2418" ht="25.15" customHeight="1"/>
    <row r="2419" ht="25.15" customHeight="1"/>
    <row r="2420" ht="25.15" customHeight="1"/>
    <row r="2421" ht="25.15" customHeight="1"/>
    <row r="2422" ht="25.15" customHeight="1"/>
    <row r="2423" ht="25.15" customHeight="1"/>
    <row r="2424" ht="25.15" customHeight="1"/>
    <row r="2425" ht="25.15" customHeight="1"/>
    <row r="2426" ht="25.15" customHeight="1"/>
    <row r="2427" ht="25.15" customHeight="1"/>
    <row r="2428" ht="25.15" customHeight="1"/>
    <row r="2429" ht="25.15" customHeight="1"/>
    <row r="2430" ht="25.15" customHeight="1"/>
    <row r="2431" ht="25.15" customHeight="1"/>
    <row r="2432" ht="25.15" customHeight="1"/>
    <row r="2433" ht="25.15" customHeight="1"/>
    <row r="2434" ht="25.15" customHeight="1"/>
    <row r="2435" ht="25.15" customHeight="1"/>
    <row r="2436" ht="25.15" customHeight="1"/>
    <row r="2437" ht="25.15" customHeight="1"/>
    <row r="2438" ht="25.15" customHeight="1"/>
    <row r="2439" ht="25.15" customHeight="1"/>
    <row r="2440" ht="25.15" customHeight="1"/>
    <row r="2441" ht="25.15" customHeight="1"/>
    <row r="2442" ht="25.15" customHeight="1"/>
    <row r="2443" ht="25.15" customHeight="1"/>
    <row r="2444" ht="25.15" customHeight="1"/>
    <row r="2445" ht="25.15" customHeight="1"/>
    <row r="2446" ht="25.15" customHeight="1"/>
    <row r="2447" ht="25.15" customHeight="1"/>
    <row r="2448" ht="25.15" customHeight="1"/>
    <row r="2449" ht="25.15" customHeight="1"/>
    <row r="2450" ht="25.15" customHeight="1"/>
    <row r="2451" ht="25.15" customHeight="1"/>
    <row r="2452" ht="25.15" customHeight="1"/>
    <row r="2453" ht="25.15" customHeight="1"/>
    <row r="2454" ht="25.15" customHeight="1"/>
    <row r="2455" ht="25.15" customHeight="1"/>
    <row r="2456" ht="25.15" customHeight="1"/>
    <row r="2457" ht="25.15" customHeight="1"/>
    <row r="2458" ht="25.15" customHeight="1"/>
    <row r="2459" ht="25.15" customHeight="1"/>
    <row r="2460" ht="25.15" customHeight="1"/>
    <row r="2461" ht="25.15" customHeight="1"/>
    <row r="2462" ht="25.15" customHeight="1"/>
    <row r="2463" ht="25.15" customHeight="1"/>
    <row r="2464" ht="25.15" customHeight="1"/>
    <row r="2465" ht="25.15" customHeight="1"/>
    <row r="2466" ht="25.15" customHeight="1"/>
    <row r="2467" ht="25.15" customHeight="1"/>
    <row r="2468" ht="25.15" customHeight="1"/>
    <row r="2469" ht="25.15" customHeight="1"/>
    <row r="2470" ht="25.15" customHeight="1"/>
    <row r="2471" ht="25.15" customHeight="1"/>
    <row r="2472" ht="25.15" customHeight="1"/>
    <row r="2473" ht="25.15" customHeight="1"/>
    <row r="2474" ht="25.15" customHeight="1"/>
    <row r="2475" ht="25.15" customHeight="1"/>
    <row r="2476" ht="25.15" customHeight="1"/>
    <row r="2477" ht="25.15" customHeight="1"/>
    <row r="2478" ht="25.15" customHeight="1"/>
    <row r="2479" ht="25.15" customHeight="1"/>
    <row r="2480" ht="25.15" customHeight="1"/>
    <row r="2481" ht="25.15" customHeight="1"/>
    <row r="2482" ht="25.15" customHeight="1"/>
    <row r="2483" ht="25.15" customHeight="1"/>
    <row r="2484" ht="25.15" customHeight="1"/>
    <row r="2485" ht="25.15" customHeight="1"/>
    <row r="2486" ht="25.15" customHeight="1"/>
    <row r="2487" ht="25.15" customHeight="1"/>
    <row r="2488" ht="25.15" customHeight="1"/>
    <row r="2489" ht="25.15" customHeight="1"/>
    <row r="2490" ht="25.15" customHeight="1"/>
    <row r="2491" ht="25.15" customHeight="1"/>
    <row r="2492" ht="25.15" customHeight="1"/>
    <row r="2493" ht="25.15" customHeight="1"/>
    <row r="2494" ht="25.15" customHeight="1"/>
    <row r="2495" ht="25.15" customHeight="1"/>
    <row r="2496" ht="25.15" customHeight="1"/>
    <row r="2497" ht="25.15" customHeight="1"/>
    <row r="2498" ht="25.15" customHeight="1"/>
    <row r="2499" ht="25.15" customHeight="1"/>
    <row r="2500" ht="25.15" customHeight="1"/>
    <row r="2501" ht="25.15" customHeight="1"/>
    <row r="2502" ht="25.15" customHeight="1"/>
    <row r="2503" ht="25.15" customHeight="1"/>
    <row r="2504" ht="25.15" customHeight="1"/>
    <row r="2505" ht="25.15" customHeight="1"/>
    <row r="2506" ht="25.15" customHeight="1"/>
    <row r="2507" ht="25.15" customHeight="1"/>
    <row r="2508" ht="25.15" customHeight="1"/>
    <row r="2509" ht="25.15" customHeight="1"/>
    <row r="2510" ht="25.15" customHeight="1"/>
    <row r="2511" ht="25.15" customHeight="1"/>
    <row r="2512" ht="25.15" customHeight="1"/>
    <row r="2513" ht="25.15" customHeight="1"/>
    <row r="2514" ht="25.15" customHeight="1"/>
    <row r="2515" ht="25.15" customHeight="1"/>
    <row r="2516" ht="25.15" customHeight="1"/>
    <row r="2517" ht="25.15" customHeight="1"/>
    <row r="2518" ht="25.15" customHeight="1"/>
    <row r="2519" ht="25.15" customHeight="1"/>
    <row r="2520" ht="25.15" customHeight="1"/>
    <row r="2521" ht="25.15" customHeight="1"/>
    <row r="2522" ht="25.15" customHeight="1"/>
    <row r="2523" ht="25.15" customHeight="1"/>
    <row r="2524" ht="25.15" customHeight="1"/>
    <row r="2525" ht="25.15" customHeight="1"/>
    <row r="2526" ht="25.15" customHeight="1"/>
    <row r="2527" ht="25.15" customHeight="1"/>
    <row r="2528" ht="25.15" customHeight="1"/>
    <row r="2529" ht="25.15" customHeight="1"/>
    <row r="2530" ht="25.15" customHeight="1"/>
    <row r="2531" ht="25.15" customHeight="1"/>
    <row r="2532" ht="25.15" customHeight="1"/>
    <row r="2533" ht="25.15" customHeight="1"/>
    <row r="2534" ht="25.15" customHeight="1"/>
    <row r="2535" ht="25.15" customHeight="1"/>
    <row r="2536" ht="25.15" customHeight="1"/>
    <row r="2537" ht="25.15" customHeight="1"/>
    <row r="2538" ht="25.15" customHeight="1"/>
    <row r="2539" ht="25.15" customHeight="1"/>
    <row r="2540" ht="25.15" customHeight="1"/>
    <row r="2541" ht="25.15" customHeight="1"/>
    <row r="2542" ht="25.15" customHeight="1"/>
    <row r="2543" ht="25.15" customHeight="1"/>
    <row r="2544" ht="25.15" customHeight="1"/>
    <row r="2545" ht="25.15" customHeight="1"/>
    <row r="2546" ht="25.15" customHeight="1"/>
    <row r="2547" ht="25.15" customHeight="1"/>
    <row r="2548" ht="25.15" customHeight="1"/>
    <row r="2549" ht="25.15" customHeight="1"/>
    <row r="2550" ht="25.15" customHeight="1"/>
    <row r="2551" ht="25.15" customHeight="1"/>
    <row r="2552" ht="25.15" customHeight="1"/>
    <row r="2553" ht="25.15" customHeight="1"/>
    <row r="2554" ht="25.15" customHeight="1"/>
    <row r="2555" ht="25.15" customHeight="1"/>
    <row r="2556" ht="25.15" customHeight="1"/>
    <row r="2557" ht="25.15" customHeight="1"/>
    <row r="2558" ht="25.15" customHeight="1"/>
    <row r="2559" ht="25.15" customHeight="1"/>
    <row r="2560" ht="25.15" customHeight="1"/>
    <row r="2561" ht="25.15" customHeight="1"/>
    <row r="2562" ht="25.15" customHeight="1"/>
    <row r="2563" ht="25.15" customHeight="1"/>
    <row r="2564" ht="25.15" customHeight="1"/>
    <row r="2565" ht="25.15" customHeight="1"/>
    <row r="2566" ht="25.15" customHeight="1"/>
    <row r="2567" ht="25.15" customHeight="1"/>
    <row r="2568" ht="25.15" customHeight="1"/>
    <row r="2569" ht="25.15" customHeight="1"/>
    <row r="2570" ht="25.15" customHeight="1"/>
    <row r="2571" ht="25.15" customHeight="1"/>
    <row r="2572" ht="25.15" customHeight="1"/>
    <row r="2573" ht="25.15" customHeight="1"/>
    <row r="2574" ht="25.15" customHeight="1"/>
    <row r="2575" ht="25.15" customHeight="1"/>
    <row r="2576" ht="25.15" customHeight="1"/>
    <row r="2577" ht="25.15" customHeight="1"/>
    <row r="2578" ht="25.15" customHeight="1"/>
    <row r="2579" ht="25.15" customHeight="1"/>
    <row r="2580" ht="25.15" customHeight="1"/>
    <row r="2581" ht="25.15" customHeight="1"/>
    <row r="2582" ht="25.15" customHeight="1"/>
    <row r="2583" ht="25.15" customHeight="1"/>
    <row r="2584" ht="25.15" customHeight="1"/>
    <row r="2585" ht="25.15" customHeight="1"/>
    <row r="2586" ht="25.15" customHeight="1"/>
    <row r="2587" ht="25.15" customHeight="1"/>
    <row r="2588" ht="25.15" customHeight="1"/>
    <row r="2589" ht="25.15" customHeight="1"/>
    <row r="2590" ht="25.15" customHeight="1"/>
    <row r="2591" ht="25.15" customHeight="1"/>
    <row r="2592" ht="25.15" customHeight="1"/>
    <row r="2593" ht="25.15" customHeight="1"/>
    <row r="2594" ht="25.15" customHeight="1"/>
    <row r="2595" ht="25.15" customHeight="1"/>
    <row r="2596" ht="25.15" customHeight="1"/>
    <row r="2597" ht="25.15" customHeight="1"/>
    <row r="2598" ht="25.15" customHeight="1"/>
    <row r="2599" ht="25.15" customHeight="1"/>
    <row r="2600" ht="25.15" customHeight="1"/>
    <row r="2601" ht="25.15" customHeight="1"/>
    <row r="2602" ht="25.15" customHeight="1"/>
    <row r="2603" ht="25.15" customHeight="1"/>
    <row r="2604" ht="25.15" customHeight="1"/>
    <row r="2605" ht="25.15" customHeight="1"/>
    <row r="2606" ht="25.15" customHeight="1"/>
    <row r="2607" ht="25.15" customHeight="1"/>
    <row r="2608" ht="25.15" customHeight="1"/>
    <row r="2609" ht="25.15" customHeight="1"/>
    <row r="2610" ht="25.15" customHeight="1"/>
    <row r="2611" ht="25.15" customHeight="1"/>
    <row r="2612" ht="25.15" customHeight="1"/>
    <row r="2613" ht="25.15" customHeight="1"/>
    <row r="2614" ht="25.15" customHeight="1"/>
    <row r="2615" ht="25.15" customHeight="1"/>
    <row r="2616" ht="25.15" customHeight="1"/>
    <row r="2617" ht="25.15" customHeight="1"/>
    <row r="2618" ht="25.15" customHeight="1"/>
    <row r="2619" ht="25.15" customHeight="1"/>
    <row r="2620" ht="25.15" customHeight="1"/>
    <row r="2621" ht="25.15" customHeight="1"/>
    <row r="2622" ht="25.15" customHeight="1"/>
    <row r="2623" ht="25.15" customHeight="1"/>
    <row r="2624" ht="25.15" customHeight="1"/>
    <row r="2625" ht="25.15" customHeight="1"/>
    <row r="2626" ht="25.15" customHeight="1"/>
    <row r="2627" ht="25.15" customHeight="1"/>
    <row r="2628" ht="25.15" customHeight="1"/>
    <row r="2629" ht="25.15" customHeight="1"/>
    <row r="2630" ht="25.15" customHeight="1"/>
    <row r="2631" ht="25.15" customHeight="1"/>
    <row r="2632" ht="25.15" customHeight="1"/>
    <row r="2633" ht="25.15" customHeight="1"/>
    <row r="2634" ht="25.15" customHeight="1"/>
    <row r="2635" ht="25.15" customHeight="1"/>
    <row r="2636" ht="25.15" customHeight="1"/>
    <row r="2637" ht="25.15" customHeight="1"/>
    <row r="2638" ht="25.15" customHeight="1"/>
    <row r="2639" ht="25.15" customHeight="1"/>
    <row r="2640" ht="25.15" customHeight="1"/>
    <row r="2641" ht="25.15" customHeight="1"/>
    <row r="2642" ht="25.15" customHeight="1"/>
    <row r="2643" ht="25.15" customHeight="1"/>
    <row r="2644" ht="25.15" customHeight="1"/>
    <row r="2645" ht="25.15" customHeight="1"/>
    <row r="2646" ht="25.15" customHeight="1"/>
    <row r="2647" ht="25.15" customHeight="1"/>
    <row r="2648" ht="25.15" customHeight="1"/>
    <row r="2649" ht="25.15" customHeight="1"/>
    <row r="2650" ht="25.15" customHeight="1"/>
    <row r="2651" ht="25.15" customHeight="1"/>
    <row r="2652" ht="25.15" customHeight="1"/>
    <row r="2653" ht="25.15" customHeight="1"/>
    <row r="2654" ht="25.15" customHeight="1"/>
    <row r="2655" ht="25.15" customHeight="1"/>
    <row r="2656" ht="25.15" customHeight="1"/>
    <row r="2657" ht="25.15" customHeight="1"/>
    <row r="2658" ht="25.15" customHeight="1"/>
    <row r="2659" ht="25.15" customHeight="1"/>
    <row r="2660" ht="25.15" customHeight="1"/>
    <row r="2661" ht="25.15" customHeight="1"/>
    <row r="2662" ht="25.15" customHeight="1"/>
    <row r="2663" ht="25.15" customHeight="1"/>
    <row r="2664" ht="25.15" customHeight="1"/>
    <row r="2665" ht="25.15" customHeight="1"/>
    <row r="2666" ht="25.15" customHeight="1"/>
    <row r="2667" ht="25.15" customHeight="1"/>
    <row r="2668" ht="25.15" customHeight="1"/>
    <row r="2669" ht="25.15" customHeight="1"/>
    <row r="2670" ht="25.15" customHeight="1"/>
    <row r="2671" ht="25.15" customHeight="1"/>
    <row r="2672" ht="25.15" customHeight="1"/>
    <row r="2673" ht="25.15" customHeight="1"/>
    <row r="2674" ht="25.15" customHeight="1"/>
    <row r="2675" ht="25.15" customHeight="1"/>
    <row r="2676" ht="25.15" customHeight="1"/>
    <row r="2677" ht="25.15" customHeight="1"/>
    <row r="2678" ht="25.15" customHeight="1"/>
    <row r="2679" ht="25.15" customHeight="1"/>
    <row r="2680" ht="25.15" customHeight="1"/>
    <row r="2681" ht="25.15" customHeight="1"/>
    <row r="2682" ht="25.15" customHeight="1"/>
    <row r="2683" ht="25.15" customHeight="1"/>
    <row r="2684" ht="25.15" customHeight="1"/>
    <row r="2685" ht="25.15" customHeight="1"/>
    <row r="2686" ht="25.15" customHeight="1"/>
    <row r="2687" ht="25.15" customHeight="1"/>
    <row r="2688" ht="25.15" customHeight="1"/>
    <row r="2689" ht="25.15" customHeight="1"/>
    <row r="2690" ht="25.15" customHeight="1"/>
    <row r="2691" ht="25.15" customHeight="1"/>
    <row r="2692" ht="25.15" customHeight="1"/>
    <row r="2693" ht="25.15" customHeight="1"/>
    <row r="2694" ht="25.15" customHeight="1"/>
    <row r="2695" ht="25.15" customHeight="1"/>
    <row r="2696" ht="25.15" customHeight="1"/>
    <row r="2697" ht="25.15" customHeight="1"/>
    <row r="2698" ht="25.15" customHeight="1"/>
    <row r="2699" ht="25.15" customHeight="1"/>
    <row r="2700" ht="25.15" customHeight="1"/>
    <row r="2701" ht="25.15" customHeight="1"/>
    <row r="2702" ht="25.15" customHeight="1"/>
    <row r="2703" ht="25.15" customHeight="1"/>
    <row r="2704" ht="25.15" customHeight="1"/>
    <row r="2705" ht="25.15" customHeight="1"/>
    <row r="2706" ht="25.15" customHeight="1"/>
    <row r="2707" ht="25.15" customHeight="1"/>
    <row r="2708" ht="25.15" customHeight="1"/>
    <row r="2709" ht="25.15" customHeight="1"/>
    <row r="2710" ht="25.15" customHeight="1"/>
    <row r="2711" ht="25.15" customHeight="1"/>
    <row r="2712" ht="25.15" customHeight="1"/>
    <row r="2713" ht="25.15" customHeight="1"/>
    <row r="2714" ht="25.15" customHeight="1"/>
    <row r="2715" ht="25.15" customHeight="1"/>
    <row r="2716" ht="25.15" customHeight="1"/>
    <row r="2717" ht="25.15" customHeight="1"/>
    <row r="2718" ht="25.15" customHeight="1"/>
    <row r="2719" ht="25.15" customHeight="1"/>
    <row r="2720" ht="25.15" customHeight="1"/>
    <row r="2721" ht="25.15" customHeight="1"/>
    <row r="2722" ht="25.15" customHeight="1"/>
    <row r="2723" ht="25.15" customHeight="1"/>
    <row r="2724" ht="25.15" customHeight="1"/>
    <row r="2725" ht="25.15" customHeight="1"/>
    <row r="2726" ht="25.15" customHeight="1"/>
    <row r="2727" ht="25.15" customHeight="1"/>
    <row r="2728" ht="25.15" customHeight="1"/>
    <row r="2729" ht="25.15" customHeight="1"/>
    <row r="2730" ht="25.15" customHeight="1"/>
    <row r="2731" ht="25.15" customHeight="1"/>
    <row r="2732" ht="25.15" customHeight="1"/>
    <row r="2733" ht="25.15" customHeight="1"/>
    <row r="2734" ht="25.15" customHeight="1"/>
    <row r="2735" ht="25.15" customHeight="1"/>
    <row r="2736" ht="25.15" customHeight="1"/>
    <row r="2737" ht="25.15" customHeight="1"/>
    <row r="2738" ht="25.15" customHeight="1"/>
    <row r="2739" ht="25.15" customHeight="1"/>
    <row r="2740" ht="25.15" customHeight="1"/>
    <row r="2741" ht="25.15" customHeight="1"/>
    <row r="2742" ht="25.15" customHeight="1"/>
    <row r="2743" ht="25.15" customHeight="1"/>
    <row r="2744" ht="25.15" customHeight="1"/>
    <row r="2745" ht="25.15" customHeight="1"/>
    <row r="2746" ht="25.15" customHeight="1"/>
    <row r="2747" ht="25.15" customHeight="1"/>
    <row r="2748" ht="25.15" customHeight="1"/>
    <row r="2749" ht="25.15" customHeight="1"/>
    <row r="2750" ht="25.15" customHeight="1"/>
    <row r="2751" ht="25.15" customHeight="1"/>
    <row r="2752" ht="25.15" customHeight="1"/>
    <row r="2753" ht="25.15" customHeight="1"/>
    <row r="2754" ht="25.15" customHeight="1"/>
    <row r="2755" ht="25.15" customHeight="1"/>
    <row r="2756" ht="25.15" customHeight="1"/>
    <row r="2757" ht="25.15" customHeight="1"/>
    <row r="2758" ht="25.15" customHeight="1"/>
    <row r="2759" ht="25.15" customHeight="1"/>
    <row r="2760" ht="25.15" customHeight="1"/>
    <row r="2761" ht="25.15" customHeight="1"/>
    <row r="2762" ht="25.15" customHeight="1"/>
    <row r="2763" ht="25.15" customHeight="1"/>
    <row r="2764" ht="25.15" customHeight="1"/>
    <row r="2765" ht="25.15" customHeight="1"/>
    <row r="2766" ht="25.15" customHeight="1"/>
    <row r="2767" ht="25.15" customHeight="1"/>
    <row r="2768" ht="25.15" customHeight="1"/>
    <row r="2769" ht="25.15" customHeight="1"/>
    <row r="2770" ht="25.15" customHeight="1"/>
    <row r="2771" ht="25.15" customHeight="1"/>
    <row r="2772" ht="25.15" customHeight="1"/>
    <row r="2773" ht="25.15" customHeight="1"/>
    <row r="2774" ht="25.15" customHeight="1"/>
    <row r="2775" ht="25.15" customHeight="1"/>
    <row r="2776" ht="25.15" customHeight="1"/>
    <row r="2777" ht="25.15" customHeight="1"/>
    <row r="2778" ht="25.15" customHeight="1"/>
    <row r="2779" ht="25.15" customHeight="1"/>
    <row r="2780" ht="25.15" customHeight="1"/>
    <row r="2781" ht="25.15" customHeight="1"/>
    <row r="2782" ht="25.15" customHeight="1"/>
    <row r="2783" ht="25.15" customHeight="1"/>
    <row r="2784" ht="25.15" customHeight="1"/>
    <row r="2785" ht="25.15" customHeight="1"/>
    <row r="2786" ht="25.15" customHeight="1"/>
    <row r="2787" ht="25.15" customHeight="1"/>
    <row r="2788" ht="25.15" customHeight="1"/>
    <row r="2789" ht="25.15" customHeight="1"/>
    <row r="2790" ht="25.15" customHeight="1"/>
    <row r="2791" ht="25.15" customHeight="1"/>
    <row r="2792" ht="25.15" customHeight="1"/>
    <row r="2793" ht="25.15" customHeight="1"/>
    <row r="2794" ht="25.15" customHeight="1"/>
    <row r="2795" ht="25.15" customHeight="1"/>
    <row r="2796" ht="25.15" customHeight="1"/>
    <row r="2797" ht="25.15" customHeight="1"/>
    <row r="2798" ht="25.15" customHeight="1"/>
    <row r="2799" ht="25.15" customHeight="1"/>
    <row r="2800" ht="25.15" customHeight="1"/>
    <row r="2801" ht="25.15" customHeight="1"/>
    <row r="2802" ht="25.15" customHeight="1"/>
    <row r="2803" ht="25.15" customHeight="1"/>
    <row r="2804" ht="25.15" customHeight="1"/>
    <row r="2805" ht="25.15" customHeight="1"/>
    <row r="2806" ht="25.15" customHeight="1"/>
    <row r="2807" ht="25.15" customHeight="1"/>
    <row r="2808" ht="25.15" customHeight="1"/>
    <row r="2809" ht="25.15" customHeight="1"/>
    <row r="2810" ht="25.15" customHeight="1"/>
    <row r="2811" ht="25.15" customHeight="1"/>
    <row r="2812" ht="25.15" customHeight="1"/>
    <row r="2813" ht="25.15" customHeight="1"/>
    <row r="2814" ht="25.15" customHeight="1"/>
    <row r="2815" ht="25.15" customHeight="1"/>
    <row r="2816" ht="25.15" customHeight="1"/>
    <row r="2817" ht="25.15" customHeight="1"/>
    <row r="2818" ht="25.15" customHeight="1"/>
    <row r="2819" ht="25.15" customHeight="1"/>
    <row r="2820" ht="25.15" customHeight="1"/>
    <row r="2821" ht="25.15" customHeight="1"/>
    <row r="2822" ht="25.15" customHeight="1"/>
    <row r="2823" ht="25.15" customHeight="1"/>
    <row r="2824" ht="25.15" customHeight="1"/>
    <row r="2825" ht="25.15" customHeight="1"/>
    <row r="2826" ht="25.15" customHeight="1"/>
    <row r="2827" ht="25.15" customHeight="1"/>
    <row r="2828" ht="25.15" customHeight="1"/>
    <row r="2829" ht="25.15" customHeight="1"/>
    <row r="2830" ht="25.15" customHeight="1"/>
    <row r="2831" ht="25.15" customHeight="1"/>
    <row r="2832" ht="25.15" customHeight="1"/>
    <row r="2833" ht="25.15" customHeight="1"/>
    <row r="2834" ht="25.15" customHeight="1"/>
    <row r="2835" ht="25.15" customHeight="1"/>
    <row r="2836" ht="25.15" customHeight="1"/>
    <row r="2837" ht="25.15" customHeight="1"/>
    <row r="2838" ht="25.15" customHeight="1"/>
    <row r="2839" ht="25.15" customHeight="1"/>
    <row r="2840" ht="25.15" customHeight="1"/>
    <row r="2841" ht="25.15" customHeight="1"/>
    <row r="2842" ht="25.15" customHeight="1"/>
    <row r="2843" ht="25.15" customHeight="1"/>
    <row r="2844" ht="25.15" customHeight="1"/>
    <row r="2845" ht="25.15" customHeight="1"/>
    <row r="2846" ht="25.15" customHeight="1"/>
    <row r="2847" ht="25.15" customHeight="1"/>
    <row r="2848" ht="25.15" customHeight="1"/>
    <row r="2849" ht="25.15" customHeight="1"/>
    <row r="2850" ht="25.15" customHeight="1"/>
    <row r="2851" ht="25.15" customHeight="1"/>
    <row r="2852" ht="25.15" customHeight="1"/>
    <row r="2853" ht="25.15" customHeight="1"/>
    <row r="2854" ht="25.15" customHeight="1"/>
    <row r="2855" ht="25.15" customHeight="1"/>
    <row r="2856" ht="25.15" customHeight="1"/>
    <row r="2857" ht="25.15" customHeight="1"/>
    <row r="2858" ht="25.15" customHeight="1"/>
    <row r="2859" ht="25.15" customHeight="1"/>
    <row r="2860" ht="25.15" customHeight="1"/>
    <row r="2861" ht="25.15" customHeight="1"/>
    <row r="2862" ht="25.15" customHeight="1"/>
    <row r="2863" ht="25.15" customHeight="1"/>
    <row r="2864" ht="25.15" customHeight="1"/>
    <row r="2865" ht="25.15" customHeight="1"/>
    <row r="2866" ht="25.15" customHeight="1"/>
    <row r="2867" ht="25.15" customHeight="1"/>
    <row r="2868" ht="25.15" customHeight="1"/>
    <row r="2869" ht="25.15" customHeight="1"/>
    <row r="2870" ht="25.15" customHeight="1"/>
    <row r="2871" ht="25.15" customHeight="1"/>
    <row r="2872" ht="25.15" customHeight="1"/>
    <row r="2873" ht="25.15" customHeight="1"/>
    <row r="2874" ht="25.15" customHeight="1"/>
    <row r="2875" ht="25.15" customHeight="1"/>
    <row r="2876" ht="25.15" customHeight="1"/>
    <row r="2877" ht="25.15" customHeight="1"/>
    <row r="2878" ht="25.15" customHeight="1"/>
    <row r="2879" ht="25.15" customHeight="1"/>
    <row r="2880" ht="25.15" customHeight="1"/>
    <row r="2881" ht="25.15" customHeight="1"/>
    <row r="2882" ht="25.15" customHeight="1"/>
    <row r="2883" ht="25.15" customHeight="1"/>
    <row r="2884" ht="25.15" customHeight="1"/>
    <row r="2885" ht="25.15" customHeight="1"/>
    <row r="2886" ht="25.15" customHeight="1"/>
    <row r="2887" ht="25.15" customHeight="1"/>
    <row r="2888" ht="25.15" customHeight="1"/>
    <row r="2889" ht="25.15" customHeight="1"/>
    <row r="2890" ht="25.15" customHeight="1"/>
    <row r="2891" ht="25.15" customHeight="1"/>
    <row r="2892" ht="25.15" customHeight="1"/>
    <row r="2893" ht="25.15" customHeight="1"/>
    <row r="2894" ht="25.15" customHeight="1"/>
    <row r="2895" ht="25.15" customHeight="1"/>
    <row r="2896" ht="25.15" customHeight="1"/>
    <row r="2897" ht="25.15" customHeight="1"/>
    <row r="2898" ht="25.15" customHeight="1"/>
    <row r="2899" ht="25.15" customHeight="1"/>
    <row r="2900" ht="25.15" customHeight="1"/>
    <row r="2901" ht="25.15" customHeight="1"/>
    <row r="2902" ht="25.15" customHeight="1"/>
    <row r="2903" ht="25.15" customHeight="1"/>
    <row r="2904" ht="25.15" customHeight="1"/>
    <row r="2905" ht="25.15" customHeight="1"/>
    <row r="2906" ht="25.15" customHeight="1"/>
    <row r="2907" ht="25.15" customHeight="1"/>
    <row r="2908" ht="25.15" customHeight="1"/>
    <row r="2909" ht="25.15" customHeight="1"/>
    <row r="2910" ht="25.15" customHeight="1"/>
    <row r="2911" ht="25.15" customHeight="1"/>
    <row r="2912" ht="25.15" customHeight="1"/>
    <row r="2913" ht="25.15" customHeight="1"/>
    <row r="2914" ht="25.15" customHeight="1"/>
    <row r="2915" ht="25.15" customHeight="1"/>
    <row r="2916" ht="25.15" customHeight="1"/>
    <row r="2917" ht="25.15" customHeight="1"/>
    <row r="2918" ht="25.15" customHeight="1"/>
    <row r="2919" ht="25.15" customHeight="1"/>
    <row r="2920" ht="25.15" customHeight="1"/>
    <row r="2921" ht="25.15" customHeight="1"/>
    <row r="2922" ht="25.15" customHeight="1"/>
    <row r="2923" ht="25.15" customHeight="1"/>
    <row r="2924" ht="25.15" customHeight="1"/>
    <row r="2925" ht="25.15" customHeight="1"/>
    <row r="2926" ht="25.15" customHeight="1"/>
    <row r="2927" ht="25.15" customHeight="1"/>
    <row r="2928" ht="25.15" customHeight="1"/>
    <row r="2929" ht="25.15" customHeight="1"/>
    <row r="2930" ht="25.15" customHeight="1"/>
    <row r="2931" ht="25.15" customHeight="1"/>
    <row r="2932" ht="25.15" customHeight="1"/>
    <row r="2933" ht="25.15" customHeight="1"/>
    <row r="2934" ht="25.15" customHeight="1"/>
    <row r="2935" ht="25.15" customHeight="1"/>
    <row r="2936" ht="25.15" customHeight="1"/>
    <row r="2937" ht="25.15" customHeight="1"/>
    <row r="2938" ht="25.15" customHeight="1"/>
    <row r="2939" ht="25.15" customHeight="1"/>
    <row r="2940" ht="25.15" customHeight="1"/>
    <row r="2941" ht="25.15" customHeight="1"/>
    <row r="2942" ht="25.15" customHeight="1"/>
    <row r="2943" ht="25.15" customHeight="1"/>
    <row r="2944" ht="25.15" customHeight="1"/>
    <row r="2945" ht="25.15" customHeight="1"/>
    <row r="2946" ht="25.15" customHeight="1"/>
    <row r="2947" ht="25.15" customHeight="1"/>
    <row r="2948" ht="25.15" customHeight="1"/>
    <row r="2949" ht="25.15" customHeight="1"/>
    <row r="2950" ht="25.15" customHeight="1"/>
    <row r="2951" ht="25.15" customHeight="1"/>
    <row r="2952" ht="25.15" customHeight="1"/>
    <row r="2953" ht="25.15" customHeight="1"/>
    <row r="2954" ht="25.15" customHeight="1"/>
    <row r="2955" ht="25.15" customHeight="1"/>
    <row r="2956" ht="25.15" customHeight="1"/>
    <row r="2957" ht="25.15" customHeight="1"/>
    <row r="2958" ht="25.15" customHeight="1"/>
    <row r="2959" ht="25.15" customHeight="1"/>
    <row r="2960" ht="25.15" customHeight="1"/>
    <row r="2961" ht="25.15" customHeight="1"/>
    <row r="2962" ht="25.15" customHeight="1"/>
    <row r="2963" ht="25.15" customHeight="1"/>
    <row r="2964" ht="25.15" customHeight="1"/>
    <row r="2965" ht="25.15" customHeight="1"/>
    <row r="2966" ht="25.15" customHeight="1"/>
    <row r="2967" ht="25.15" customHeight="1"/>
    <row r="2968" ht="25.15" customHeight="1"/>
    <row r="2969" ht="25.15" customHeight="1"/>
    <row r="2970" ht="25.15" customHeight="1"/>
    <row r="2971" ht="25.15" customHeight="1"/>
    <row r="2972" ht="25.15" customHeight="1"/>
    <row r="2973" ht="25.15" customHeight="1"/>
    <row r="2974" ht="25.15" customHeight="1"/>
    <row r="2975" ht="25.15" customHeight="1"/>
    <row r="2976" ht="25.15" customHeight="1"/>
    <row r="2977" ht="25.15" customHeight="1"/>
    <row r="2978" ht="25.15" customHeight="1"/>
    <row r="2979" ht="25.15" customHeight="1"/>
    <row r="2980" ht="25.15" customHeight="1"/>
    <row r="2981" ht="25.15" customHeight="1"/>
    <row r="2982" ht="25.15" customHeight="1"/>
    <row r="2983" ht="25.15" customHeight="1"/>
    <row r="2984" ht="25.15" customHeight="1"/>
    <row r="2985" ht="25.15" customHeight="1"/>
    <row r="2986" ht="25.15" customHeight="1"/>
    <row r="2987" ht="25.15" customHeight="1"/>
    <row r="2988" ht="25.15" customHeight="1"/>
    <row r="2989" ht="25.15" customHeight="1"/>
    <row r="2990" ht="25.15" customHeight="1"/>
    <row r="2991" ht="25.15" customHeight="1"/>
    <row r="2992" ht="25.15" customHeight="1"/>
    <row r="2993" ht="25.15" customHeight="1"/>
    <row r="2994" ht="25.15" customHeight="1"/>
    <row r="2995" ht="25.15" customHeight="1"/>
    <row r="2996" ht="25.15" customHeight="1"/>
    <row r="2997" ht="25.15" customHeight="1"/>
    <row r="2998" ht="25.15" customHeight="1"/>
    <row r="2999" ht="25.15" customHeight="1"/>
    <row r="3000" ht="25.15" customHeight="1"/>
    <row r="3001" ht="25.15" customHeight="1"/>
    <row r="3002" ht="25.15" customHeight="1"/>
    <row r="3003" ht="25.15" customHeight="1"/>
    <row r="3004" ht="25.15" customHeight="1"/>
    <row r="3005" ht="25.15" customHeight="1"/>
    <row r="3006" ht="25.15" customHeight="1"/>
    <row r="3007" ht="25.15" customHeight="1"/>
    <row r="3008" ht="25.15" customHeight="1"/>
    <row r="3009" ht="25.15" customHeight="1"/>
    <row r="3010" ht="25.15" customHeight="1"/>
    <row r="3011" ht="25.15" customHeight="1"/>
    <row r="3012" ht="25.15" customHeight="1"/>
    <row r="3013" ht="25.15" customHeight="1"/>
    <row r="3014" ht="25.15" customHeight="1"/>
    <row r="3015" ht="25.15" customHeight="1"/>
    <row r="3016" ht="25.15" customHeight="1"/>
    <row r="3017" ht="25.15" customHeight="1"/>
    <row r="3018" ht="25.15" customHeight="1"/>
    <row r="3019" ht="25.15" customHeight="1"/>
    <row r="3020" ht="25.15" customHeight="1"/>
    <row r="3021" ht="25.15" customHeight="1"/>
    <row r="3022" ht="25.15" customHeight="1"/>
    <row r="3023" ht="25.15" customHeight="1"/>
    <row r="3024" ht="25.15" customHeight="1"/>
    <row r="3025" ht="25.15" customHeight="1"/>
    <row r="3026" ht="25.15" customHeight="1"/>
    <row r="3027" ht="25.15" customHeight="1"/>
    <row r="3028" ht="25.15" customHeight="1"/>
    <row r="3029" ht="25.15" customHeight="1"/>
    <row r="3030" ht="25.15" customHeight="1"/>
    <row r="3031" ht="25.15" customHeight="1"/>
    <row r="3032" ht="25.15" customHeight="1"/>
    <row r="3033" ht="25.15" customHeight="1"/>
    <row r="3034" ht="25.15" customHeight="1"/>
    <row r="3035" ht="25.15" customHeight="1"/>
    <row r="3036" ht="25.15" customHeight="1"/>
    <row r="3037" ht="25.15" customHeight="1"/>
    <row r="3038" ht="25.15" customHeight="1"/>
    <row r="3039" ht="25.15" customHeight="1"/>
    <row r="3040" ht="25.15" customHeight="1"/>
    <row r="3041" ht="25.15" customHeight="1"/>
    <row r="3042" ht="25.15" customHeight="1"/>
    <row r="3043" ht="25.15" customHeight="1"/>
    <row r="3044" ht="25.15" customHeight="1"/>
    <row r="3045" ht="25.15" customHeight="1"/>
    <row r="3046" ht="25.15" customHeight="1"/>
    <row r="3047" ht="25.15" customHeight="1"/>
    <row r="3048" ht="25.15" customHeight="1"/>
    <row r="3049" ht="25.15" customHeight="1"/>
    <row r="3050" ht="25.15" customHeight="1"/>
    <row r="3051" ht="25.15" customHeight="1"/>
    <row r="3052" ht="25.15" customHeight="1"/>
    <row r="3053" ht="25.15" customHeight="1"/>
    <row r="3054" ht="25.15" customHeight="1"/>
    <row r="3055" ht="25.15" customHeight="1"/>
    <row r="3056" ht="25.15" customHeight="1"/>
    <row r="3057" ht="25.15" customHeight="1"/>
    <row r="3058" ht="25.15" customHeight="1"/>
    <row r="3059" ht="25.15" customHeight="1"/>
    <row r="3060" ht="25.15" customHeight="1"/>
    <row r="3061" ht="25.15" customHeight="1"/>
    <row r="3062" ht="25.15" customHeight="1"/>
    <row r="3063" ht="25.15" customHeight="1"/>
    <row r="3064" ht="25.15" customHeight="1"/>
    <row r="3065" ht="25.15" customHeight="1"/>
    <row r="3066" ht="25.15" customHeight="1"/>
    <row r="3067" ht="25.15" customHeight="1"/>
    <row r="3068" ht="25.15" customHeight="1"/>
    <row r="3069" ht="25.15" customHeight="1"/>
    <row r="3070" ht="25.15" customHeight="1"/>
    <row r="3071" ht="25.15" customHeight="1"/>
    <row r="3072" ht="25.15" customHeight="1"/>
    <row r="3073" ht="25.15" customHeight="1"/>
    <row r="3074" ht="25.15" customHeight="1"/>
    <row r="3075" ht="25.15" customHeight="1"/>
    <row r="3076" ht="25.15" customHeight="1"/>
    <row r="3077" ht="25.15" customHeight="1"/>
    <row r="3078" ht="25.15" customHeight="1"/>
    <row r="3079" ht="25.15" customHeight="1"/>
    <row r="3080" ht="25.15" customHeight="1"/>
    <row r="3081" ht="25.15" customHeight="1"/>
    <row r="3082" ht="25.15" customHeight="1"/>
    <row r="3083" ht="25.15" customHeight="1"/>
    <row r="3084" ht="25.15" customHeight="1"/>
    <row r="3085" ht="25.15" customHeight="1"/>
    <row r="3086" ht="25.15" customHeight="1"/>
    <row r="3087" ht="25.15" customHeight="1"/>
    <row r="3088" ht="25.15" customHeight="1"/>
    <row r="3089" ht="25.15" customHeight="1"/>
    <row r="3090" ht="25.15" customHeight="1"/>
    <row r="3091" ht="25.15" customHeight="1"/>
    <row r="3092" ht="25.15" customHeight="1"/>
    <row r="3093" ht="25.15" customHeight="1"/>
    <row r="3094" ht="25.15" customHeight="1"/>
    <row r="3095" ht="25.15" customHeight="1"/>
    <row r="3096" ht="25.15" customHeight="1"/>
    <row r="3097" ht="25.15" customHeight="1"/>
    <row r="3098" ht="25.15" customHeight="1"/>
    <row r="3099" ht="25.15" customHeight="1"/>
    <row r="3100" ht="25.15" customHeight="1"/>
    <row r="3101" ht="25.15" customHeight="1"/>
    <row r="3102" ht="25.15" customHeight="1"/>
    <row r="3103" ht="25.15" customHeight="1"/>
    <row r="3104" ht="25.15" customHeight="1"/>
    <row r="3105" ht="25.15" customHeight="1"/>
    <row r="3106" ht="25.15" customHeight="1"/>
    <row r="3107" ht="25.15" customHeight="1"/>
    <row r="3108" ht="25.15" customHeight="1"/>
    <row r="3109" ht="25.15" customHeight="1"/>
    <row r="3110" ht="25.15" customHeight="1"/>
    <row r="3111" ht="25.15" customHeight="1"/>
    <row r="3112" ht="25.15" customHeight="1"/>
    <row r="3113" ht="25.15" customHeight="1"/>
    <row r="3114" ht="25.15" customHeight="1"/>
    <row r="3115" ht="25.15" customHeight="1"/>
    <row r="3116" ht="25.15" customHeight="1"/>
    <row r="3117" ht="25.15" customHeight="1"/>
    <row r="3118" ht="25.15" customHeight="1"/>
    <row r="3119" ht="25.15" customHeight="1"/>
    <row r="3120" ht="25.15" customHeight="1"/>
    <row r="3121" ht="25.15" customHeight="1"/>
    <row r="3122" ht="25.15" customHeight="1"/>
    <row r="3123" ht="25.15" customHeight="1"/>
    <row r="3124" ht="25.15" customHeight="1"/>
    <row r="3125" ht="25.15" customHeight="1"/>
    <row r="3126" ht="25.15" customHeight="1"/>
    <row r="3127" ht="25.15" customHeight="1"/>
    <row r="3128" ht="25.15" customHeight="1"/>
    <row r="3129" ht="25.15" customHeight="1"/>
    <row r="3130" ht="25.15" customHeight="1"/>
    <row r="3131" ht="25.15" customHeight="1"/>
    <row r="3132" ht="25.15" customHeight="1"/>
    <row r="3133" ht="25.15" customHeight="1"/>
    <row r="3134" ht="25.15" customHeight="1"/>
    <row r="3135" ht="25.15" customHeight="1"/>
    <row r="3136" ht="25.15" customHeight="1"/>
    <row r="3137" ht="25.15" customHeight="1"/>
    <row r="3138" ht="25.15" customHeight="1"/>
    <row r="3139" ht="25.15" customHeight="1"/>
    <row r="3140" ht="25.15" customHeight="1"/>
    <row r="3141" ht="25.15" customHeight="1"/>
    <row r="3142" ht="25.15" customHeight="1"/>
    <row r="3143" ht="25.15" customHeight="1"/>
    <row r="3144" ht="25.15" customHeight="1"/>
    <row r="3145" ht="25.15" customHeight="1"/>
    <row r="3146" ht="25.15" customHeight="1"/>
    <row r="3147" ht="25.15" customHeight="1"/>
    <row r="3148" ht="25.15" customHeight="1"/>
    <row r="3149" ht="25.15" customHeight="1"/>
    <row r="3150" ht="25.15" customHeight="1"/>
    <row r="3151" ht="25.15" customHeight="1"/>
    <row r="3152" ht="25.15" customHeight="1"/>
    <row r="3153" ht="25.15" customHeight="1"/>
    <row r="3154" ht="25.15" customHeight="1"/>
    <row r="3155" ht="25.15" customHeight="1"/>
    <row r="3156" ht="25.15" customHeight="1"/>
    <row r="3157" ht="25.15" customHeight="1"/>
    <row r="3158" ht="25.15" customHeight="1"/>
    <row r="3159" ht="25.15" customHeight="1"/>
    <row r="3160" ht="25.15" customHeight="1"/>
    <row r="3161" ht="25.15" customHeight="1"/>
    <row r="3162" ht="25.15" customHeight="1"/>
    <row r="3163" ht="25.15" customHeight="1"/>
    <row r="3164" ht="25.15" customHeight="1"/>
    <row r="3165" ht="25.15" customHeight="1"/>
    <row r="3166" ht="25.15" customHeight="1"/>
    <row r="3167" ht="25.15" customHeight="1"/>
    <row r="3168" ht="25.15" customHeight="1"/>
    <row r="3169" ht="25.15" customHeight="1"/>
    <row r="3170" ht="25.15" customHeight="1"/>
    <row r="3171" ht="25.15" customHeight="1"/>
    <row r="3172" ht="25.15" customHeight="1"/>
    <row r="3173" ht="25.15" customHeight="1"/>
    <row r="3174" ht="25.15" customHeight="1"/>
    <row r="3175" ht="25.15" customHeight="1"/>
    <row r="3176" ht="25.15" customHeight="1"/>
    <row r="3177" ht="25.15" customHeight="1"/>
    <row r="3178" ht="25.15" customHeight="1"/>
    <row r="3179" ht="25.15" customHeight="1"/>
    <row r="3180" ht="25.15" customHeight="1"/>
    <row r="3181" ht="25.15" customHeight="1"/>
    <row r="3182" ht="25.15" customHeight="1"/>
    <row r="3183" ht="25.15" customHeight="1"/>
    <row r="3184" ht="25.15" customHeight="1"/>
    <row r="3185" ht="25.15" customHeight="1"/>
    <row r="3186" ht="25.15" customHeight="1"/>
    <row r="3187" ht="25.15" customHeight="1"/>
    <row r="3188" ht="25.15" customHeight="1"/>
    <row r="3189" ht="25.15" customHeight="1"/>
    <row r="3190" ht="25.15" customHeight="1"/>
    <row r="3191" ht="25.15" customHeight="1"/>
    <row r="3192" ht="25.15" customHeight="1"/>
    <row r="3193" ht="25.15" customHeight="1"/>
    <row r="3194" ht="25.15" customHeight="1"/>
    <row r="3195" ht="25.15" customHeight="1"/>
    <row r="3196" ht="25.15" customHeight="1"/>
    <row r="3197" ht="25.15" customHeight="1"/>
    <row r="3198" ht="25.15" customHeight="1"/>
    <row r="3199" ht="25.15" customHeight="1"/>
    <row r="3200" ht="25.15" customHeight="1"/>
    <row r="3201" ht="25.15" customHeight="1"/>
    <row r="3202" ht="25.15" customHeight="1"/>
    <row r="3203" ht="25.15" customHeight="1"/>
    <row r="3204" ht="25.15" customHeight="1"/>
    <row r="3205" ht="25.15" customHeight="1"/>
    <row r="3206" ht="25.15" customHeight="1"/>
    <row r="3207" ht="25.15" customHeight="1"/>
    <row r="3208" ht="25.15" customHeight="1"/>
    <row r="3209" ht="25.15" customHeight="1"/>
    <row r="3210" ht="25.15" customHeight="1"/>
    <row r="3211" ht="25.15" customHeight="1"/>
    <row r="3212" ht="25.15" customHeight="1"/>
    <row r="3213" ht="25.15" customHeight="1"/>
    <row r="3214" ht="25.15" customHeight="1"/>
    <row r="3215" ht="25.15" customHeight="1"/>
    <row r="3216" ht="25.15" customHeight="1"/>
    <row r="3217" ht="25.15" customHeight="1"/>
    <row r="3218" ht="25.15" customHeight="1"/>
    <row r="3219" ht="25.15" customHeight="1"/>
    <row r="3220" ht="25.15" customHeight="1"/>
    <row r="3221" ht="25.15" customHeight="1"/>
    <row r="3222" ht="25.15" customHeight="1"/>
    <row r="3223" ht="25.15" customHeight="1"/>
    <row r="3224" ht="25.15" customHeight="1"/>
    <row r="3225" ht="25.15" customHeight="1"/>
    <row r="3226" ht="25.15" customHeight="1"/>
    <row r="3227" ht="25.15" customHeight="1"/>
    <row r="3228" ht="25.15" customHeight="1"/>
    <row r="3229" ht="25.15" customHeight="1"/>
    <row r="3230" ht="25.15" customHeight="1"/>
    <row r="3231" ht="25.15" customHeight="1"/>
    <row r="3232" ht="25.15" customHeight="1"/>
    <row r="3233" ht="25.15" customHeight="1"/>
    <row r="3234" ht="25.15" customHeight="1"/>
    <row r="3235" ht="25.15" customHeight="1"/>
    <row r="3236" ht="25.15" customHeight="1"/>
    <row r="3237" ht="25.15" customHeight="1"/>
    <row r="3238" ht="25.15" customHeight="1"/>
    <row r="3239" ht="25.15" customHeight="1"/>
    <row r="3240" ht="25.15" customHeight="1"/>
    <row r="3241" ht="25.15" customHeight="1"/>
    <row r="3242" ht="25.15" customHeight="1"/>
    <row r="3243" ht="25.15" customHeight="1"/>
    <row r="3244" ht="25.15" customHeight="1"/>
    <row r="3245" ht="25.15" customHeight="1"/>
    <row r="3246" ht="25.15" customHeight="1"/>
    <row r="3247" ht="25.15" customHeight="1"/>
    <row r="3248" ht="25.15" customHeight="1"/>
    <row r="3249" ht="25.15" customHeight="1"/>
    <row r="3250" ht="25.15" customHeight="1"/>
    <row r="3251" ht="25.15" customHeight="1"/>
    <row r="3252" ht="25.15" customHeight="1"/>
    <row r="3253" ht="25.15" customHeight="1"/>
    <row r="3254" ht="25.15" customHeight="1"/>
    <row r="3255" ht="25.15" customHeight="1"/>
    <row r="3256" ht="25.15" customHeight="1"/>
    <row r="3257" ht="25.15" customHeight="1"/>
    <row r="3258" ht="25.15" customHeight="1"/>
    <row r="3259" ht="25.15" customHeight="1"/>
    <row r="3260" ht="25.15" customHeight="1"/>
    <row r="3261" ht="25.15" customHeight="1"/>
    <row r="3262" ht="25.15" customHeight="1"/>
    <row r="3263" ht="25.15" customHeight="1"/>
    <row r="3264" ht="25.15" customHeight="1"/>
    <row r="3265" ht="25.15" customHeight="1"/>
    <row r="3266" ht="25.15" customHeight="1"/>
    <row r="3267" ht="25.15" customHeight="1"/>
    <row r="3268" ht="25.15" customHeight="1"/>
    <row r="3269" ht="25.15" customHeight="1"/>
    <row r="3270" ht="25.15" customHeight="1"/>
    <row r="3271" ht="25.15" customHeight="1"/>
    <row r="3272" ht="25.15" customHeight="1"/>
    <row r="3273" ht="25.15" customHeight="1"/>
    <row r="3274" ht="25.15" customHeight="1"/>
    <row r="3275" ht="25.15" customHeight="1"/>
    <row r="3276" ht="25.15" customHeight="1"/>
    <row r="3277" ht="25.15" customHeight="1"/>
    <row r="3278" ht="25.15" customHeight="1"/>
    <row r="3279" ht="25.15" customHeight="1"/>
    <row r="3280" ht="25.15" customHeight="1"/>
    <row r="3281" ht="25.15" customHeight="1"/>
    <row r="3282" ht="25.15" customHeight="1"/>
    <row r="3283" ht="25.15" customHeight="1"/>
    <row r="3284" ht="25.15" customHeight="1"/>
    <row r="3285" ht="25.15" customHeight="1"/>
    <row r="3286" ht="25.15" customHeight="1"/>
    <row r="3287" ht="25.15" customHeight="1"/>
    <row r="3288" ht="25.15" customHeight="1"/>
    <row r="3289" ht="25.15" customHeight="1"/>
    <row r="3290" ht="25.15" customHeight="1"/>
    <row r="3291" ht="25.15" customHeight="1"/>
    <row r="3292" ht="25.15" customHeight="1"/>
    <row r="3293" ht="25.15" customHeight="1"/>
    <row r="3294" ht="25.15" customHeight="1"/>
    <row r="3295" ht="25.15" customHeight="1"/>
    <row r="3296" ht="25.15" customHeight="1"/>
    <row r="3297" ht="25.15" customHeight="1"/>
    <row r="3298" ht="25.15" customHeight="1"/>
    <row r="3299" ht="25.15" customHeight="1"/>
    <row r="3300" ht="25.15" customHeight="1"/>
    <row r="3301" ht="25.15" customHeight="1"/>
    <row r="3302" ht="25.15" customHeight="1"/>
    <row r="3303" ht="25.15" customHeight="1"/>
    <row r="3304" ht="25.15" customHeight="1"/>
    <row r="3305" ht="25.15" customHeight="1"/>
    <row r="3306" ht="25.15" customHeight="1"/>
    <row r="3307" ht="25.15" customHeight="1"/>
    <row r="3308" ht="25.15" customHeight="1"/>
    <row r="3309" ht="25.15" customHeight="1"/>
    <row r="3310" ht="25.15" customHeight="1"/>
    <row r="3311" ht="25.15" customHeight="1"/>
    <row r="3312" ht="25.15" customHeight="1"/>
    <row r="3313" ht="25.15" customHeight="1"/>
    <row r="3314" ht="25.15" customHeight="1"/>
    <row r="3315" ht="25.15" customHeight="1"/>
    <row r="3316" ht="25.15" customHeight="1"/>
    <row r="3317" ht="25.15" customHeight="1"/>
    <row r="3318" ht="25.15" customHeight="1"/>
    <row r="3319" ht="25.15" customHeight="1"/>
    <row r="3320" ht="25.15" customHeight="1"/>
    <row r="3321" ht="25.15" customHeight="1"/>
    <row r="3322" ht="25.15" customHeight="1"/>
    <row r="3323" ht="25.15" customHeight="1"/>
    <row r="3324" ht="25.15" customHeight="1"/>
    <row r="3325" ht="25.15" customHeight="1"/>
    <row r="3326" ht="25.15" customHeight="1"/>
    <row r="3327" ht="25.15" customHeight="1"/>
    <row r="3328" ht="25.15" customHeight="1"/>
    <row r="3329" ht="25.15" customHeight="1"/>
    <row r="3330" ht="25.15" customHeight="1"/>
    <row r="3331" ht="25.15" customHeight="1"/>
    <row r="3332" ht="25.15" customHeight="1"/>
    <row r="3333" ht="25.15" customHeight="1"/>
    <row r="3334" ht="25.15" customHeight="1"/>
    <row r="3335" ht="25.15" customHeight="1"/>
    <row r="3336" ht="25.15" customHeight="1"/>
    <row r="3337" ht="25.15" customHeight="1"/>
    <row r="3338" ht="25.15" customHeight="1"/>
    <row r="3339" ht="25.15" customHeight="1"/>
    <row r="3340" ht="25.15" customHeight="1"/>
    <row r="3341" ht="25.15" customHeight="1"/>
    <row r="3342" ht="25.15" customHeight="1"/>
    <row r="3343" ht="25.15" customHeight="1"/>
    <row r="3344" ht="25.15" customHeight="1"/>
    <row r="3345" ht="25.15" customHeight="1"/>
    <row r="3346" ht="25.15" customHeight="1"/>
    <row r="3347" ht="25.15" customHeight="1"/>
    <row r="3348" ht="25.15" customHeight="1"/>
    <row r="3349" ht="25.15" customHeight="1"/>
    <row r="3350" ht="25.15" customHeight="1"/>
    <row r="3351" ht="25.15" customHeight="1"/>
    <row r="3352" ht="25.15" customHeight="1"/>
    <row r="3353" ht="25.15" customHeight="1"/>
    <row r="3354" ht="25.15" customHeight="1"/>
    <row r="3355" ht="25.15" customHeight="1"/>
    <row r="3356" ht="25.15" customHeight="1"/>
    <row r="3357" ht="25.15" customHeight="1"/>
    <row r="3358" ht="25.15" customHeight="1"/>
    <row r="3359" ht="25.15" customHeight="1"/>
    <row r="3360" ht="25.15" customHeight="1"/>
    <row r="3361" ht="25.15" customHeight="1"/>
    <row r="3362" ht="25.15" customHeight="1"/>
    <row r="3363" ht="25.15" customHeight="1"/>
    <row r="3364" ht="25.15" customHeight="1"/>
    <row r="3365" ht="25.15" customHeight="1"/>
    <row r="3366" ht="25.15" customHeight="1"/>
    <row r="3367" ht="25.15" customHeight="1"/>
    <row r="3368" ht="25.15" customHeight="1"/>
    <row r="3369" ht="25.15" customHeight="1"/>
    <row r="3370" ht="25.15" customHeight="1"/>
    <row r="3371" ht="25.15" customHeight="1"/>
    <row r="3372" ht="25.15" customHeight="1"/>
    <row r="3373" ht="25.15" customHeight="1"/>
    <row r="3374" ht="25.15" customHeight="1"/>
    <row r="3375" ht="25.15" customHeight="1"/>
    <row r="3376" ht="25.15" customHeight="1"/>
    <row r="3377" ht="25.15" customHeight="1"/>
    <row r="3378" ht="25.15" customHeight="1"/>
    <row r="3379" ht="25.15" customHeight="1"/>
    <row r="3380" ht="25.15" customHeight="1"/>
    <row r="3381" ht="25.15" customHeight="1"/>
    <row r="3382" ht="25.15" customHeight="1"/>
    <row r="3383" ht="25.15" customHeight="1"/>
    <row r="3384" ht="25.15" customHeight="1"/>
    <row r="3385" ht="25.15" customHeight="1"/>
    <row r="3386" ht="25.15" customHeight="1"/>
    <row r="3387" ht="25.15" customHeight="1"/>
    <row r="3388" ht="25.15" customHeight="1"/>
    <row r="3389" ht="25.15" customHeight="1"/>
    <row r="3390" ht="25.15" customHeight="1"/>
    <row r="3391" ht="25.15" customHeight="1"/>
    <row r="3392" ht="25.15" customHeight="1"/>
    <row r="3393" ht="25.15" customHeight="1"/>
    <row r="3394" ht="25.15" customHeight="1"/>
    <row r="3395" ht="25.15" customHeight="1"/>
    <row r="3396" ht="25.15" customHeight="1"/>
    <row r="3397" ht="25.15" customHeight="1"/>
    <row r="3398" ht="25.15" customHeight="1"/>
    <row r="3399" ht="25.15" customHeight="1"/>
    <row r="3400" ht="25.15" customHeight="1"/>
    <row r="3401" ht="25.15" customHeight="1"/>
    <row r="3402" ht="25.15" customHeight="1"/>
    <row r="3403" ht="25.15" customHeight="1"/>
    <row r="3404" ht="25.15" customHeight="1"/>
    <row r="3405" ht="25.15" customHeight="1"/>
    <row r="3406" ht="25.15" customHeight="1"/>
    <row r="3407" ht="25.15" customHeight="1"/>
    <row r="3408" ht="25.15" customHeight="1"/>
    <row r="3409" ht="25.15" customHeight="1"/>
    <row r="3410" ht="25.15" customHeight="1"/>
    <row r="3411" ht="25.15" customHeight="1"/>
    <row r="3412" ht="25.15" customHeight="1"/>
    <row r="3413" ht="25.15" customHeight="1"/>
    <row r="3414" ht="25.15" customHeight="1"/>
    <row r="3415" ht="25.15" customHeight="1"/>
    <row r="3416" ht="25.15" customHeight="1"/>
    <row r="3417" ht="25.15" customHeight="1"/>
    <row r="3418" ht="25.15" customHeight="1"/>
    <row r="3419" ht="25.15" customHeight="1"/>
    <row r="3420" ht="25.15" customHeight="1"/>
    <row r="3421" ht="25.15" customHeight="1"/>
    <row r="3422" ht="25.15" customHeight="1"/>
    <row r="3423" ht="25.15" customHeight="1"/>
    <row r="3424" ht="25.15" customHeight="1"/>
    <row r="3425" ht="25.15" customHeight="1"/>
    <row r="3426" ht="25.15" customHeight="1"/>
    <row r="3427" ht="25.15" customHeight="1"/>
    <row r="3428" ht="25.15" customHeight="1"/>
    <row r="3429" ht="25.15" customHeight="1"/>
    <row r="3430" ht="25.15" customHeight="1"/>
    <row r="3431" ht="25.15" customHeight="1"/>
    <row r="3432" ht="25.15" customHeight="1"/>
    <row r="3433" ht="25.15" customHeight="1"/>
    <row r="3434" ht="25.15" customHeight="1"/>
    <row r="3435" ht="25.15" customHeight="1"/>
    <row r="3436" ht="25.15" customHeight="1"/>
    <row r="3437" ht="25.15" customHeight="1"/>
    <row r="3438" ht="25.15" customHeight="1"/>
    <row r="3439" ht="25.15" customHeight="1"/>
    <row r="3440" ht="25.15" customHeight="1"/>
    <row r="3441" ht="25.15" customHeight="1"/>
    <row r="3442" ht="25.15" customHeight="1"/>
    <row r="3443" ht="25.15" customHeight="1"/>
    <row r="3444" ht="25.15" customHeight="1"/>
    <row r="3445" ht="25.15" customHeight="1"/>
    <row r="3446" ht="25.15" customHeight="1"/>
    <row r="3447" ht="25.15" customHeight="1"/>
    <row r="3448" ht="25.15" customHeight="1"/>
    <row r="3449" ht="25.15" customHeight="1"/>
    <row r="3450" ht="25.15" customHeight="1"/>
    <row r="3451" ht="25.15" customHeight="1"/>
    <row r="3452" ht="25.15" customHeight="1"/>
    <row r="3453" ht="25.15" customHeight="1"/>
    <row r="3454" ht="25.15" customHeight="1"/>
    <row r="3455" ht="25.15" customHeight="1"/>
    <row r="3456" ht="25.15" customHeight="1"/>
    <row r="3457" ht="25.15" customHeight="1"/>
    <row r="3458" ht="25.15" customHeight="1"/>
    <row r="3459" ht="25.15" customHeight="1"/>
    <row r="3460" ht="25.15" customHeight="1"/>
    <row r="3461" ht="25.15" customHeight="1"/>
    <row r="3462" ht="25.15" customHeight="1"/>
    <row r="3463" ht="25.15" customHeight="1"/>
    <row r="3464" ht="25.15" customHeight="1"/>
    <row r="3465" ht="25.15" customHeight="1"/>
    <row r="3466" ht="25.15" customHeight="1"/>
    <row r="3467" ht="25.15" customHeight="1"/>
    <row r="3468" ht="25.15" customHeight="1"/>
    <row r="3469" ht="25.15" customHeight="1"/>
    <row r="3470" ht="25.15" customHeight="1"/>
    <row r="3471" ht="25.15" customHeight="1"/>
    <row r="3472" ht="25.15" customHeight="1"/>
    <row r="3473" ht="25.15" customHeight="1"/>
    <row r="3474" ht="25.15" customHeight="1"/>
    <row r="3475" ht="25.15" customHeight="1"/>
    <row r="3476" ht="25.15" customHeight="1"/>
    <row r="3477" ht="25.15" customHeight="1"/>
    <row r="3478" ht="25.15" customHeight="1"/>
    <row r="3479" ht="25.15" customHeight="1"/>
    <row r="3480" ht="25.15" customHeight="1"/>
    <row r="3481" ht="25.15" customHeight="1"/>
    <row r="3482" ht="25.15" customHeight="1"/>
    <row r="3483" ht="25.15" customHeight="1"/>
    <row r="3484" ht="25.15" customHeight="1"/>
    <row r="3485" ht="25.15" customHeight="1"/>
    <row r="3486" ht="25.15" customHeight="1"/>
    <row r="3487" ht="25.15" customHeight="1"/>
    <row r="3488" ht="25.15" customHeight="1"/>
    <row r="3489" ht="25.15" customHeight="1"/>
    <row r="3490" ht="25.15" customHeight="1"/>
    <row r="3491" ht="25.15" customHeight="1"/>
    <row r="3492" ht="25.15" customHeight="1"/>
    <row r="3493" ht="25.15" customHeight="1"/>
    <row r="3494" ht="25.15" customHeight="1"/>
    <row r="3495" ht="25.15" customHeight="1"/>
    <row r="3496" ht="25.15" customHeight="1"/>
    <row r="3497" ht="25.15" customHeight="1"/>
    <row r="3498" ht="25.15" customHeight="1"/>
    <row r="3499" ht="25.15" customHeight="1"/>
    <row r="3500" ht="25.15" customHeight="1"/>
    <row r="3501" ht="25.15" customHeight="1"/>
    <row r="3502" ht="25.15" customHeight="1"/>
    <row r="3503" ht="25.15" customHeight="1"/>
    <row r="3504" ht="25.15" customHeight="1"/>
    <row r="3505" ht="25.15" customHeight="1"/>
    <row r="3506" ht="25.15" customHeight="1"/>
    <row r="3507" ht="25.15" customHeight="1"/>
    <row r="3508" ht="25.15" customHeight="1"/>
    <row r="3509" ht="25.15" customHeight="1"/>
    <row r="3510" ht="25.15" customHeight="1"/>
    <row r="3511" ht="25.15" customHeight="1"/>
    <row r="3512" ht="25.15" customHeight="1"/>
    <row r="3513" ht="25.15" customHeight="1"/>
    <row r="3514" ht="25.15" customHeight="1"/>
    <row r="3515" ht="25.15" customHeight="1"/>
    <row r="3516" ht="25.15" customHeight="1"/>
    <row r="3517" ht="25.15" customHeight="1"/>
    <row r="3518" ht="25.15" customHeight="1"/>
    <row r="3519" ht="25.15" customHeight="1"/>
    <row r="3520" ht="25.15" customHeight="1"/>
    <row r="3521" ht="25.15" customHeight="1"/>
    <row r="3522" ht="25.15" customHeight="1"/>
    <row r="3523" ht="25.15" customHeight="1"/>
    <row r="3524" ht="25.15" customHeight="1"/>
    <row r="3525" ht="25.15" customHeight="1"/>
    <row r="3526" ht="25.15" customHeight="1"/>
  </sheetData>
  <phoneticPr fontId="3" type="noConversion"/>
  <conditionalFormatting sqref="E4:E323">
    <cfRule type="expression" dxfId="3" priority="10">
      <formula>AND($E4&lt;&gt;"",$Q4="")</formula>
    </cfRule>
  </conditionalFormatting>
  <conditionalFormatting sqref="E324:E1000">
    <cfRule type="expression" dxfId="2" priority="3">
      <formula>AND($E324&lt;&gt;"",$S324="")</formula>
    </cfRule>
  </conditionalFormatting>
  <conditionalFormatting sqref="P4:P323 X4:Y323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2">
    <dataValidation type="list" allowBlank="1" showInputMessage="1" showErrorMessage="1" sqref="F4:F323" xr:uid="{55C85466-64C3-4C05-96A7-710008CE7F1E}">
      <formula1>"코스피,코스닥"</formula1>
    </dataValidation>
    <dataValidation type="list" allowBlank="1" showInputMessage="1" showErrorMessage="1" sqref="C4:C323" xr:uid="{8359C330-F8AF-4807-949D-EBEA5AE1E6BD}">
      <formula1>계좌명</formula1>
    </dataValidation>
  </dataValidations>
  <pageMargins left="0.7" right="0.7" top="0.75" bottom="0.75" header="0.3" footer="0.3"/>
  <pageSetup paperSize="9" scale="48" orientation="portrait" r:id="rId1"/>
  <drawing r:id="rId2"/>
  <legacyDrawing r:id="rId3"/>
  <tableParts count="1">
    <tablePart r:id="rId4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92A-DA0A-443C-A1AE-AA1E1A09329F}">
  <sheetPr codeName="Sheet11">
    <tabColor rgb="FFC00000"/>
  </sheetPr>
  <dimension ref="A1:D2297"/>
  <sheetViews>
    <sheetView showGridLines="0" workbookViewId="0">
      <selection activeCell="B9" sqref="B9"/>
    </sheetView>
  </sheetViews>
  <sheetFormatPr defaultColWidth="8.85546875" defaultRowHeight="12"/>
  <cols>
    <col min="1" max="1" width="6.5703125" style="769" bestFit="1" customWidth="1"/>
    <col min="2" max="2" width="34.42578125" style="769" bestFit="1" customWidth="1"/>
    <col min="3" max="3" width="9.85546875" style="483" bestFit="1" customWidth="1"/>
    <col min="4" max="4" width="12.42578125" style="40" bestFit="1" customWidth="1"/>
    <col min="5" max="16384" width="8.85546875" style="40"/>
  </cols>
  <sheetData>
    <row r="1" spans="1:4" ht="12.75">
      <c r="A1" s="770" t="s">
        <v>494</v>
      </c>
      <c r="B1" s="770" t="s">
        <v>495</v>
      </c>
      <c r="C1" s="771" t="s">
        <v>496</v>
      </c>
      <c r="D1" s="92" t="s">
        <v>4688</v>
      </c>
    </row>
    <row r="2" spans="1:4">
      <c r="A2" s="769">
        <v>1</v>
      </c>
      <c r="B2" s="769" t="s">
        <v>497</v>
      </c>
      <c r="C2" s="483">
        <v>56100</v>
      </c>
    </row>
    <row r="3" spans="1:4">
      <c r="A3" s="769">
        <v>2</v>
      </c>
      <c r="B3" s="769" t="s">
        <v>498</v>
      </c>
      <c r="C3" s="483">
        <v>175500</v>
      </c>
    </row>
    <row r="4" spans="1:4">
      <c r="A4" s="769">
        <v>3</v>
      </c>
      <c r="B4" s="769" t="s">
        <v>499</v>
      </c>
      <c r="C4" s="483">
        <v>400000</v>
      </c>
    </row>
    <row r="5" spans="1:4">
      <c r="A5" s="769">
        <v>4</v>
      </c>
      <c r="B5" s="769" t="s">
        <v>500</v>
      </c>
      <c r="C5" s="483">
        <v>986000</v>
      </c>
    </row>
    <row r="6" spans="1:4">
      <c r="A6" s="769">
        <v>5</v>
      </c>
      <c r="B6" s="769" t="s">
        <v>501</v>
      </c>
      <c r="C6" s="483">
        <v>215000</v>
      </c>
    </row>
    <row r="7" spans="1:4">
      <c r="A7" s="769">
        <v>6</v>
      </c>
      <c r="B7" s="769" t="s">
        <v>502</v>
      </c>
      <c r="C7" s="483">
        <v>193400</v>
      </c>
    </row>
    <row r="8" spans="1:4">
      <c r="A8" s="769">
        <v>7</v>
      </c>
      <c r="B8" s="769" t="s">
        <v>503</v>
      </c>
      <c r="C8" s="483">
        <v>98100</v>
      </c>
    </row>
    <row r="9" spans="1:4">
      <c r="A9" s="769">
        <v>8</v>
      </c>
      <c r="B9" s="769" t="s">
        <v>504</v>
      </c>
      <c r="C9" s="483">
        <v>46600</v>
      </c>
    </row>
    <row r="10" spans="1:4">
      <c r="A10" s="769">
        <v>9</v>
      </c>
      <c r="B10" s="769" t="s">
        <v>506</v>
      </c>
      <c r="C10" s="483">
        <v>85000</v>
      </c>
    </row>
    <row r="11" spans="1:4">
      <c r="A11" s="769">
        <v>10</v>
      </c>
      <c r="B11" s="769" t="s">
        <v>505</v>
      </c>
      <c r="C11" s="483">
        <v>210000</v>
      </c>
    </row>
    <row r="12" spans="1:4">
      <c r="A12" s="769">
        <v>11</v>
      </c>
      <c r="B12" s="769" t="s">
        <v>507</v>
      </c>
      <c r="C12" s="483">
        <v>1225000</v>
      </c>
    </row>
    <row r="13" spans="1:4">
      <c r="A13" s="769">
        <v>12</v>
      </c>
      <c r="B13" s="769" t="s">
        <v>508</v>
      </c>
      <c r="C13" s="483">
        <v>49500</v>
      </c>
    </row>
    <row r="14" spans="1:4">
      <c r="A14" s="769">
        <v>13</v>
      </c>
      <c r="B14" s="769" t="s">
        <v>509</v>
      </c>
      <c r="C14" s="483">
        <v>244000</v>
      </c>
    </row>
    <row r="15" spans="1:4">
      <c r="A15" s="769">
        <v>14</v>
      </c>
      <c r="B15" s="769" t="s">
        <v>510</v>
      </c>
      <c r="C15" s="483">
        <v>271000</v>
      </c>
    </row>
    <row r="16" spans="1:4">
      <c r="A16" s="769">
        <v>15</v>
      </c>
      <c r="B16" s="769" t="s">
        <v>512</v>
      </c>
      <c r="C16" s="483">
        <v>241000</v>
      </c>
    </row>
    <row r="17" spans="1:3">
      <c r="A17" s="769">
        <v>16</v>
      </c>
      <c r="B17" s="769" t="s">
        <v>511</v>
      </c>
      <c r="C17" s="483">
        <v>118800</v>
      </c>
    </row>
    <row r="18" spans="1:3">
      <c r="A18" s="769">
        <v>17</v>
      </c>
      <c r="B18" s="769" t="s">
        <v>514</v>
      </c>
      <c r="C18" s="483">
        <v>45900</v>
      </c>
    </row>
    <row r="19" spans="1:3">
      <c r="A19" s="769">
        <v>18</v>
      </c>
      <c r="B19" s="769" t="s">
        <v>513</v>
      </c>
      <c r="C19" s="483">
        <v>98800</v>
      </c>
    </row>
    <row r="20" spans="1:3">
      <c r="A20" s="769">
        <v>19</v>
      </c>
      <c r="B20" s="769" t="s">
        <v>515</v>
      </c>
      <c r="C20" s="483">
        <v>101300</v>
      </c>
    </row>
    <row r="21" spans="1:3">
      <c r="A21" s="769">
        <v>20</v>
      </c>
      <c r="B21" s="769" t="s">
        <v>516</v>
      </c>
      <c r="C21" s="483">
        <v>268500</v>
      </c>
    </row>
    <row r="22" spans="1:3">
      <c r="A22" s="769">
        <v>21</v>
      </c>
      <c r="B22" s="769" t="s">
        <v>517</v>
      </c>
      <c r="C22" s="483">
        <v>120500</v>
      </c>
    </row>
    <row r="23" spans="1:3">
      <c r="A23" s="769">
        <v>22</v>
      </c>
      <c r="B23" s="769" t="s">
        <v>519</v>
      </c>
      <c r="C23" s="483">
        <v>260500</v>
      </c>
    </row>
    <row r="24" spans="1:3">
      <c r="A24" s="769">
        <v>23</v>
      </c>
      <c r="B24" s="769" t="s">
        <v>518</v>
      </c>
      <c r="C24" s="483">
        <v>368000</v>
      </c>
    </row>
    <row r="25" spans="1:3">
      <c r="A25" s="769">
        <v>24</v>
      </c>
      <c r="B25" s="769" t="s">
        <v>520</v>
      </c>
      <c r="C25" s="483">
        <v>59700</v>
      </c>
    </row>
    <row r="26" spans="1:3">
      <c r="A26" s="769">
        <v>25</v>
      </c>
      <c r="B26" s="769" t="s">
        <v>521</v>
      </c>
      <c r="C26" s="483">
        <v>18800</v>
      </c>
    </row>
    <row r="27" spans="1:3">
      <c r="A27" s="769">
        <v>26</v>
      </c>
      <c r="B27" s="769" t="s">
        <v>522</v>
      </c>
      <c r="C27" s="483">
        <v>340500</v>
      </c>
    </row>
    <row r="28" spans="1:3">
      <c r="A28" s="769">
        <v>27</v>
      </c>
      <c r="B28" s="769" t="s">
        <v>523</v>
      </c>
      <c r="C28" s="483">
        <v>210000</v>
      </c>
    </row>
    <row r="29" spans="1:3">
      <c r="A29" s="769">
        <v>28</v>
      </c>
      <c r="B29" s="769" t="s">
        <v>527</v>
      </c>
      <c r="C29" s="483">
        <v>323000</v>
      </c>
    </row>
    <row r="30" spans="1:3">
      <c r="A30" s="769">
        <v>29</v>
      </c>
      <c r="B30" s="769" t="s">
        <v>524</v>
      </c>
      <c r="C30" s="483">
        <v>114900</v>
      </c>
    </row>
    <row r="31" spans="1:3">
      <c r="A31" s="769">
        <v>30</v>
      </c>
      <c r="B31" s="769" t="s">
        <v>525</v>
      </c>
      <c r="C31" s="483">
        <v>88300</v>
      </c>
    </row>
    <row r="32" spans="1:3">
      <c r="A32" s="769">
        <v>31</v>
      </c>
      <c r="B32" s="769" t="s">
        <v>526</v>
      </c>
      <c r="C32" s="483">
        <v>21350</v>
      </c>
    </row>
    <row r="33" spans="1:3">
      <c r="A33" s="769">
        <v>32</v>
      </c>
      <c r="B33" s="769" t="s">
        <v>528</v>
      </c>
      <c r="C33" s="483">
        <v>372000</v>
      </c>
    </row>
    <row r="34" spans="1:3">
      <c r="A34" s="769">
        <v>33</v>
      </c>
      <c r="B34" s="769" t="s">
        <v>529</v>
      </c>
      <c r="C34" s="483">
        <v>166800</v>
      </c>
    </row>
    <row r="35" spans="1:3">
      <c r="A35" s="769">
        <v>34</v>
      </c>
      <c r="B35" s="769" t="s">
        <v>530</v>
      </c>
      <c r="C35" s="483">
        <v>57400</v>
      </c>
    </row>
    <row r="36" spans="1:3">
      <c r="A36" s="769">
        <v>35</v>
      </c>
      <c r="B36" s="769" t="s">
        <v>531</v>
      </c>
      <c r="C36" s="483">
        <v>77600</v>
      </c>
    </row>
    <row r="37" spans="1:3">
      <c r="A37" s="769">
        <v>36</v>
      </c>
      <c r="B37" s="769" t="s">
        <v>533</v>
      </c>
      <c r="C37" s="483">
        <v>15890</v>
      </c>
    </row>
    <row r="38" spans="1:3">
      <c r="A38" s="769">
        <v>37</v>
      </c>
      <c r="B38" s="769" t="s">
        <v>532</v>
      </c>
      <c r="C38" s="483">
        <v>14700</v>
      </c>
    </row>
    <row r="39" spans="1:3">
      <c r="A39" s="769">
        <v>38</v>
      </c>
      <c r="B39" s="769" t="s">
        <v>534</v>
      </c>
      <c r="C39" s="483">
        <v>24500</v>
      </c>
    </row>
    <row r="40" spans="1:3">
      <c r="A40" s="769">
        <v>39</v>
      </c>
      <c r="B40" s="769" t="s">
        <v>535</v>
      </c>
      <c r="C40" s="483">
        <v>44850</v>
      </c>
    </row>
    <row r="41" spans="1:3">
      <c r="A41" s="769">
        <v>40</v>
      </c>
      <c r="B41" s="769" t="s">
        <v>537</v>
      </c>
      <c r="C41" s="483">
        <v>83300</v>
      </c>
    </row>
    <row r="42" spans="1:3">
      <c r="A42" s="769">
        <v>41</v>
      </c>
      <c r="B42" s="769" t="s">
        <v>536</v>
      </c>
      <c r="C42" s="483">
        <v>17240</v>
      </c>
    </row>
    <row r="43" spans="1:3">
      <c r="A43" s="769">
        <v>42</v>
      </c>
      <c r="B43" s="769" t="s">
        <v>538</v>
      </c>
      <c r="C43" s="483">
        <v>140400</v>
      </c>
    </row>
    <row r="44" spans="1:3">
      <c r="A44" s="769">
        <v>43</v>
      </c>
      <c r="B44" s="769" t="s">
        <v>539</v>
      </c>
      <c r="C44" s="483">
        <v>34050</v>
      </c>
    </row>
    <row r="45" spans="1:3">
      <c r="A45" s="769">
        <v>44</v>
      </c>
      <c r="B45" s="769" t="s">
        <v>541</v>
      </c>
      <c r="C45" s="483">
        <v>140800</v>
      </c>
    </row>
    <row r="46" spans="1:3">
      <c r="A46" s="769">
        <v>45</v>
      </c>
      <c r="B46" s="769" t="s">
        <v>540</v>
      </c>
      <c r="C46" s="483">
        <v>11350</v>
      </c>
    </row>
    <row r="47" spans="1:3">
      <c r="A47" s="769">
        <v>46</v>
      </c>
      <c r="B47" s="769" t="s">
        <v>542</v>
      </c>
      <c r="C47" s="483">
        <v>119800</v>
      </c>
    </row>
    <row r="48" spans="1:3">
      <c r="A48" s="769">
        <v>47</v>
      </c>
      <c r="B48" s="769" t="s">
        <v>545</v>
      </c>
      <c r="C48" s="483">
        <v>126100</v>
      </c>
    </row>
    <row r="49" spans="1:3">
      <c r="A49" s="769">
        <v>48</v>
      </c>
      <c r="B49" s="769" t="s">
        <v>543</v>
      </c>
      <c r="C49" s="483">
        <v>1056990</v>
      </c>
    </row>
    <row r="50" spans="1:3">
      <c r="A50" s="769">
        <v>49</v>
      </c>
      <c r="B50" s="769" t="s">
        <v>544</v>
      </c>
      <c r="C50" s="483">
        <v>24550</v>
      </c>
    </row>
    <row r="51" spans="1:3">
      <c r="A51" s="769">
        <v>50</v>
      </c>
      <c r="B51" s="769" t="s">
        <v>546</v>
      </c>
      <c r="C51" s="483">
        <v>118700</v>
      </c>
    </row>
    <row r="52" spans="1:3">
      <c r="A52" s="769">
        <v>51</v>
      </c>
      <c r="B52" s="769" t="s">
        <v>597</v>
      </c>
      <c r="C52" s="483">
        <v>205500</v>
      </c>
    </row>
    <row r="53" spans="1:3">
      <c r="A53" s="769">
        <v>52</v>
      </c>
      <c r="B53" s="769" t="s">
        <v>595</v>
      </c>
      <c r="C53" s="483">
        <v>105900</v>
      </c>
    </row>
    <row r="54" spans="1:3">
      <c r="A54" s="769">
        <v>53</v>
      </c>
      <c r="B54" s="769" t="s">
        <v>596</v>
      </c>
      <c r="C54" s="483">
        <v>83000</v>
      </c>
    </row>
    <row r="55" spans="1:3">
      <c r="A55" s="769">
        <v>54</v>
      </c>
      <c r="B55" s="769" t="s">
        <v>598</v>
      </c>
      <c r="C55" s="483">
        <v>108700</v>
      </c>
    </row>
    <row r="56" spans="1:3">
      <c r="A56" s="769">
        <v>55</v>
      </c>
      <c r="B56" s="769" t="s">
        <v>599</v>
      </c>
      <c r="C56" s="483">
        <v>55395</v>
      </c>
    </row>
    <row r="57" spans="1:3">
      <c r="A57" s="769">
        <v>56</v>
      </c>
      <c r="B57" s="769" t="s">
        <v>600</v>
      </c>
      <c r="C57" s="483">
        <v>38950</v>
      </c>
    </row>
    <row r="58" spans="1:3">
      <c r="A58" s="769">
        <v>57</v>
      </c>
      <c r="B58" s="769" t="s">
        <v>602</v>
      </c>
      <c r="C58" s="483">
        <v>58000</v>
      </c>
    </row>
    <row r="59" spans="1:3">
      <c r="A59" s="769">
        <v>58</v>
      </c>
      <c r="B59" s="769" t="s">
        <v>601</v>
      </c>
      <c r="C59" s="483">
        <v>111600</v>
      </c>
    </row>
    <row r="60" spans="1:3">
      <c r="A60" s="769">
        <v>59</v>
      </c>
      <c r="B60" s="769" t="s">
        <v>605</v>
      </c>
      <c r="C60" s="483">
        <v>141700</v>
      </c>
    </row>
    <row r="61" spans="1:3">
      <c r="A61" s="769">
        <v>60</v>
      </c>
      <c r="B61" s="769" t="s">
        <v>603</v>
      </c>
      <c r="C61" s="483">
        <v>21625</v>
      </c>
    </row>
    <row r="62" spans="1:3">
      <c r="A62" s="769">
        <v>61</v>
      </c>
      <c r="B62" s="769" t="s">
        <v>604</v>
      </c>
      <c r="C62" s="483">
        <v>78500</v>
      </c>
    </row>
    <row r="63" spans="1:3">
      <c r="A63" s="769">
        <v>62</v>
      </c>
      <c r="B63" s="769" t="s">
        <v>606</v>
      </c>
      <c r="C63" s="483">
        <v>159100</v>
      </c>
    </row>
    <row r="64" spans="1:3">
      <c r="A64" s="769">
        <v>63</v>
      </c>
      <c r="B64" s="769" t="s">
        <v>607</v>
      </c>
      <c r="C64" s="483">
        <v>33120</v>
      </c>
    </row>
    <row r="65" spans="1:3">
      <c r="A65" s="769">
        <v>64</v>
      </c>
      <c r="B65" s="769" t="s">
        <v>615</v>
      </c>
      <c r="C65" s="483">
        <v>80600</v>
      </c>
    </row>
    <row r="66" spans="1:3">
      <c r="A66" s="769">
        <v>65</v>
      </c>
      <c r="B66" s="769" t="s">
        <v>611</v>
      </c>
      <c r="C66" s="483">
        <v>49900</v>
      </c>
    </row>
    <row r="67" spans="1:3">
      <c r="A67" s="769">
        <v>66</v>
      </c>
      <c r="B67" s="769" t="s">
        <v>609</v>
      </c>
      <c r="C67" s="483">
        <v>136300</v>
      </c>
    </row>
    <row r="68" spans="1:3">
      <c r="A68" s="769">
        <v>67</v>
      </c>
      <c r="B68" s="769" t="s">
        <v>608</v>
      </c>
      <c r="C68" s="483">
        <v>55400</v>
      </c>
    </row>
    <row r="69" spans="1:3">
      <c r="A69" s="769">
        <v>68</v>
      </c>
      <c r="B69" s="769" t="s">
        <v>610</v>
      </c>
      <c r="C69" s="483">
        <v>11200</v>
      </c>
    </row>
    <row r="70" spans="1:3">
      <c r="A70" s="769">
        <v>69</v>
      </c>
      <c r="B70" s="769" t="s">
        <v>613</v>
      </c>
      <c r="C70" s="483">
        <v>337500</v>
      </c>
    </row>
    <row r="71" spans="1:3">
      <c r="A71" s="769">
        <v>70</v>
      </c>
      <c r="B71" s="769" t="s">
        <v>616</v>
      </c>
      <c r="C71" s="483">
        <v>687000</v>
      </c>
    </row>
    <row r="72" spans="1:3">
      <c r="A72" s="769">
        <v>71</v>
      </c>
      <c r="B72" s="769" t="s">
        <v>614</v>
      </c>
      <c r="C72" s="483">
        <v>8670</v>
      </c>
    </row>
    <row r="73" spans="1:3">
      <c r="A73" s="769">
        <v>72</v>
      </c>
      <c r="B73" s="769" t="s">
        <v>612</v>
      </c>
      <c r="C73" s="483">
        <v>76800</v>
      </c>
    </row>
    <row r="74" spans="1:3">
      <c r="A74" s="769">
        <v>73</v>
      </c>
      <c r="B74" s="769" t="s">
        <v>617</v>
      </c>
      <c r="C74" s="483">
        <v>68600</v>
      </c>
    </row>
    <row r="75" spans="1:3">
      <c r="A75" s="769">
        <v>74</v>
      </c>
      <c r="B75" s="769" t="s">
        <v>620</v>
      </c>
      <c r="C75" s="483">
        <v>58000</v>
      </c>
    </row>
    <row r="76" spans="1:3">
      <c r="A76" s="769">
        <v>75</v>
      </c>
      <c r="B76" s="769" t="s">
        <v>618</v>
      </c>
      <c r="C76" s="483">
        <v>39950</v>
      </c>
    </row>
    <row r="77" spans="1:3">
      <c r="A77" s="769">
        <v>76</v>
      </c>
      <c r="B77" s="769" t="s">
        <v>619</v>
      </c>
      <c r="C77" s="483">
        <v>10950</v>
      </c>
    </row>
    <row r="78" spans="1:3">
      <c r="A78" s="769">
        <v>77</v>
      </c>
      <c r="B78" s="769" t="s">
        <v>622</v>
      </c>
      <c r="C78" s="483">
        <v>9550</v>
      </c>
    </row>
    <row r="79" spans="1:3">
      <c r="A79" s="769">
        <v>78</v>
      </c>
      <c r="B79" s="769" t="s">
        <v>623</v>
      </c>
      <c r="C79" s="483">
        <v>157300</v>
      </c>
    </row>
    <row r="80" spans="1:3">
      <c r="A80" s="769">
        <v>79</v>
      </c>
      <c r="B80" s="769" t="s">
        <v>621</v>
      </c>
      <c r="C80" s="483">
        <v>40100</v>
      </c>
    </row>
    <row r="81" spans="1:3">
      <c r="A81" s="769">
        <v>80</v>
      </c>
      <c r="B81" s="769" t="s">
        <v>628</v>
      </c>
      <c r="C81" s="483">
        <v>209000</v>
      </c>
    </row>
    <row r="82" spans="1:3">
      <c r="A82" s="769">
        <v>81</v>
      </c>
      <c r="B82" s="769" t="s">
        <v>624</v>
      </c>
      <c r="C82" s="483">
        <v>13880</v>
      </c>
    </row>
    <row r="83" spans="1:3">
      <c r="A83" s="769">
        <v>82</v>
      </c>
      <c r="B83" s="769" t="s">
        <v>637</v>
      </c>
      <c r="C83" s="483">
        <v>33450</v>
      </c>
    </row>
    <row r="84" spans="1:3">
      <c r="A84" s="769">
        <v>83</v>
      </c>
      <c r="B84" s="769" t="s">
        <v>626</v>
      </c>
      <c r="C84" s="483">
        <v>108940</v>
      </c>
    </row>
    <row r="85" spans="1:3">
      <c r="A85" s="769">
        <v>84</v>
      </c>
      <c r="B85" s="769" t="s">
        <v>625</v>
      </c>
      <c r="C85" s="483">
        <v>56000</v>
      </c>
    </row>
    <row r="86" spans="1:3">
      <c r="A86" s="769">
        <v>85</v>
      </c>
      <c r="B86" s="769" t="s">
        <v>629</v>
      </c>
      <c r="C86" s="483">
        <v>138470</v>
      </c>
    </row>
    <row r="87" spans="1:3">
      <c r="A87" s="769">
        <v>86</v>
      </c>
      <c r="B87" s="769" t="s">
        <v>630</v>
      </c>
      <c r="C87" s="483">
        <v>198000</v>
      </c>
    </row>
    <row r="88" spans="1:3">
      <c r="A88" s="769">
        <v>87</v>
      </c>
      <c r="B88" s="769" t="s">
        <v>631</v>
      </c>
      <c r="C88" s="483">
        <v>77400</v>
      </c>
    </row>
    <row r="89" spans="1:3">
      <c r="A89" s="769">
        <v>88</v>
      </c>
      <c r="B89" s="769" t="s">
        <v>627</v>
      </c>
      <c r="C89" s="483">
        <v>42900</v>
      </c>
    </row>
    <row r="90" spans="1:3">
      <c r="A90" s="769">
        <v>89</v>
      </c>
      <c r="B90" s="769" t="s">
        <v>632</v>
      </c>
      <c r="C90" s="483">
        <v>47100</v>
      </c>
    </row>
    <row r="91" spans="1:3">
      <c r="A91" s="769">
        <v>90</v>
      </c>
      <c r="B91" s="769" t="s">
        <v>633</v>
      </c>
      <c r="C91" s="483">
        <v>105100</v>
      </c>
    </row>
    <row r="92" spans="1:3">
      <c r="A92" s="769">
        <v>91</v>
      </c>
      <c r="B92" s="769" t="s">
        <v>635</v>
      </c>
      <c r="C92" s="483">
        <v>21750</v>
      </c>
    </row>
    <row r="93" spans="1:3">
      <c r="A93" s="769">
        <v>92</v>
      </c>
      <c r="B93" s="769" t="s">
        <v>638</v>
      </c>
      <c r="C93" s="483">
        <v>171200</v>
      </c>
    </row>
    <row r="94" spans="1:3">
      <c r="A94" s="769">
        <v>93</v>
      </c>
      <c r="B94" s="769" t="s">
        <v>636</v>
      </c>
      <c r="C94" s="483">
        <v>269000</v>
      </c>
    </row>
    <row r="95" spans="1:3">
      <c r="A95" s="769">
        <v>94</v>
      </c>
      <c r="B95" s="769" t="s">
        <v>639</v>
      </c>
      <c r="C95" s="483">
        <v>244500</v>
      </c>
    </row>
    <row r="96" spans="1:3">
      <c r="A96" s="769">
        <v>95</v>
      </c>
      <c r="B96" s="769" t="s">
        <v>634</v>
      </c>
      <c r="C96" s="483">
        <v>430000</v>
      </c>
    </row>
    <row r="97" spans="1:3">
      <c r="A97" s="769">
        <v>96</v>
      </c>
      <c r="B97" s="769" t="s">
        <v>640</v>
      </c>
      <c r="C97" s="483">
        <v>101400</v>
      </c>
    </row>
    <row r="98" spans="1:3">
      <c r="A98" s="769">
        <v>97</v>
      </c>
      <c r="B98" s="769" t="s">
        <v>642</v>
      </c>
      <c r="C98" s="483">
        <v>100300</v>
      </c>
    </row>
    <row r="99" spans="1:3">
      <c r="A99" s="769">
        <v>98</v>
      </c>
      <c r="B99" s="769" t="s">
        <v>641</v>
      </c>
      <c r="C99" s="483">
        <v>40550</v>
      </c>
    </row>
    <row r="100" spans="1:3">
      <c r="A100" s="769">
        <v>99</v>
      </c>
      <c r="B100" s="769" t="s">
        <v>644</v>
      </c>
      <c r="C100" s="483">
        <v>103700</v>
      </c>
    </row>
    <row r="101" spans="1:3">
      <c r="A101" s="769">
        <v>100</v>
      </c>
      <c r="B101" s="769" t="s">
        <v>643</v>
      </c>
      <c r="C101" s="483">
        <v>156900</v>
      </c>
    </row>
    <row r="102" spans="1:3">
      <c r="A102" s="769">
        <v>101</v>
      </c>
      <c r="B102" s="769" t="s">
        <v>653</v>
      </c>
      <c r="C102" s="483">
        <v>63100</v>
      </c>
    </row>
    <row r="103" spans="1:3">
      <c r="A103" s="769">
        <v>102</v>
      </c>
      <c r="B103" s="769" t="s">
        <v>645</v>
      </c>
      <c r="C103" s="483">
        <v>17120</v>
      </c>
    </row>
    <row r="104" spans="1:3">
      <c r="A104" s="769">
        <v>103</v>
      </c>
      <c r="B104" s="769" t="s">
        <v>646</v>
      </c>
      <c r="C104" s="483">
        <v>132600</v>
      </c>
    </row>
    <row r="105" spans="1:3">
      <c r="A105" s="769">
        <v>104</v>
      </c>
      <c r="B105" s="769" t="s">
        <v>647</v>
      </c>
      <c r="C105" s="483">
        <v>11040</v>
      </c>
    </row>
    <row r="106" spans="1:3">
      <c r="A106" s="769">
        <v>105</v>
      </c>
      <c r="B106" s="769" t="s">
        <v>648</v>
      </c>
      <c r="C106" s="483">
        <v>17970</v>
      </c>
    </row>
    <row r="107" spans="1:3">
      <c r="A107" s="769">
        <v>106</v>
      </c>
      <c r="B107" s="769" t="s">
        <v>649</v>
      </c>
      <c r="C107" s="483">
        <v>107455</v>
      </c>
    </row>
    <row r="108" spans="1:3">
      <c r="A108" s="769">
        <v>107</v>
      </c>
      <c r="B108" s="769" t="s">
        <v>651</v>
      </c>
      <c r="C108" s="483">
        <v>17660</v>
      </c>
    </row>
    <row r="109" spans="1:3">
      <c r="A109" s="769">
        <v>108</v>
      </c>
      <c r="B109" s="769" t="s">
        <v>650</v>
      </c>
      <c r="C109" s="483">
        <v>269500</v>
      </c>
    </row>
    <row r="110" spans="1:3">
      <c r="A110" s="769">
        <v>109</v>
      </c>
      <c r="B110" s="769" t="s">
        <v>652</v>
      </c>
      <c r="C110" s="483">
        <v>52300</v>
      </c>
    </row>
    <row r="111" spans="1:3">
      <c r="A111" s="769">
        <v>110</v>
      </c>
      <c r="B111" s="769" t="s">
        <v>654</v>
      </c>
      <c r="C111" s="483">
        <v>21900</v>
      </c>
    </row>
    <row r="112" spans="1:3">
      <c r="A112" s="769">
        <v>111</v>
      </c>
      <c r="B112" s="769" t="s">
        <v>657</v>
      </c>
      <c r="C112" s="483">
        <v>122800</v>
      </c>
    </row>
    <row r="113" spans="1:3">
      <c r="A113" s="769">
        <v>112</v>
      </c>
      <c r="B113" s="769" t="s">
        <v>656</v>
      </c>
      <c r="C113" s="483">
        <v>25165</v>
      </c>
    </row>
    <row r="114" spans="1:3">
      <c r="A114" s="769">
        <v>113</v>
      </c>
      <c r="B114" s="769" t="s">
        <v>659</v>
      </c>
      <c r="C114" s="483">
        <v>95000</v>
      </c>
    </row>
    <row r="115" spans="1:3">
      <c r="A115" s="769">
        <v>114</v>
      </c>
      <c r="B115" s="769" t="s">
        <v>655</v>
      </c>
      <c r="C115" s="483">
        <v>32650</v>
      </c>
    </row>
    <row r="116" spans="1:3">
      <c r="A116" s="769">
        <v>115</v>
      </c>
      <c r="B116" s="769" t="s">
        <v>658</v>
      </c>
      <c r="C116" s="483">
        <v>29900</v>
      </c>
    </row>
    <row r="117" spans="1:3">
      <c r="A117" s="769">
        <v>116</v>
      </c>
      <c r="B117" s="769" t="s">
        <v>660</v>
      </c>
      <c r="C117" s="483">
        <v>22050</v>
      </c>
    </row>
    <row r="118" spans="1:3">
      <c r="A118" s="769">
        <v>117</v>
      </c>
      <c r="B118" s="769" t="s">
        <v>663</v>
      </c>
      <c r="C118" s="483">
        <v>26200</v>
      </c>
    </row>
    <row r="119" spans="1:3">
      <c r="A119" s="769">
        <v>118</v>
      </c>
      <c r="B119" s="769" t="s">
        <v>661</v>
      </c>
      <c r="C119" s="483">
        <v>16850</v>
      </c>
    </row>
    <row r="120" spans="1:3">
      <c r="A120" s="769">
        <v>119</v>
      </c>
      <c r="B120" s="769" t="s">
        <v>664</v>
      </c>
      <c r="C120" s="483">
        <v>98500</v>
      </c>
    </row>
    <row r="121" spans="1:3">
      <c r="A121" s="769">
        <v>120</v>
      </c>
      <c r="B121" s="769" t="s">
        <v>665</v>
      </c>
      <c r="C121" s="483">
        <v>19820</v>
      </c>
    </row>
    <row r="122" spans="1:3">
      <c r="A122" s="769">
        <v>121</v>
      </c>
      <c r="B122" s="769" t="s">
        <v>662</v>
      </c>
      <c r="C122" s="483">
        <v>117380</v>
      </c>
    </row>
    <row r="123" spans="1:3">
      <c r="A123" s="769">
        <v>122</v>
      </c>
      <c r="B123" s="769" t="s">
        <v>668</v>
      </c>
      <c r="C123" s="483">
        <v>98900</v>
      </c>
    </row>
    <row r="124" spans="1:3">
      <c r="A124" s="769">
        <v>123</v>
      </c>
      <c r="B124" s="769" t="s">
        <v>667</v>
      </c>
      <c r="C124" s="483">
        <v>19135</v>
      </c>
    </row>
    <row r="125" spans="1:3">
      <c r="A125" s="769">
        <v>124</v>
      </c>
      <c r="B125" s="769" t="s">
        <v>666</v>
      </c>
      <c r="C125" s="483">
        <v>62900</v>
      </c>
    </row>
    <row r="126" spans="1:3">
      <c r="A126" s="769">
        <v>125</v>
      </c>
      <c r="B126" s="769" t="s">
        <v>669</v>
      </c>
      <c r="C126" s="483">
        <v>41850</v>
      </c>
    </row>
    <row r="127" spans="1:3">
      <c r="A127" s="769">
        <v>126</v>
      </c>
      <c r="B127" s="769" t="s">
        <v>672</v>
      </c>
      <c r="C127" s="483">
        <v>14900</v>
      </c>
    </row>
    <row r="128" spans="1:3">
      <c r="A128" s="769">
        <v>127</v>
      </c>
      <c r="B128" s="769" t="s">
        <v>670</v>
      </c>
      <c r="C128" s="483">
        <v>64700</v>
      </c>
    </row>
    <row r="129" spans="1:3">
      <c r="A129" s="769">
        <v>128</v>
      </c>
      <c r="B129" s="769" t="s">
        <v>671</v>
      </c>
      <c r="C129" s="483">
        <v>23150</v>
      </c>
    </row>
    <row r="130" spans="1:3">
      <c r="A130" s="769">
        <v>129</v>
      </c>
      <c r="B130" s="769" t="s">
        <v>673</v>
      </c>
      <c r="C130" s="483">
        <v>26700</v>
      </c>
    </row>
    <row r="131" spans="1:3">
      <c r="A131" s="769">
        <v>130</v>
      </c>
      <c r="B131" s="769" t="s">
        <v>674</v>
      </c>
      <c r="C131" s="483">
        <v>2620</v>
      </c>
    </row>
    <row r="132" spans="1:3">
      <c r="A132" s="769">
        <v>131</v>
      </c>
      <c r="B132" s="769" t="s">
        <v>676</v>
      </c>
      <c r="C132" s="483">
        <v>21600</v>
      </c>
    </row>
    <row r="133" spans="1:3">
      <c r="A133" s="769">
        <v>132</v>
      </c>
      <c r="B133" s="769" t="s">
        <v>678</v>
      </c>
      <c r="C133" s="483">
        <v>4215</v>
      </c>
    </row>
    <row r="134" spans="1:3">
      <c r="A134" s="769">
        <v>133</v>
      </c>
      <c r="B134" s="769" t="s">
        <v>679</v>
      </c>
      <c r="C134" s="483">
        <v>369500</v>
      </c>
    </row>
    <row r="135" spans="1:3">
      <c r="A135" s="769">
        <v>134</v>
      </c>
      <c r="B135" s="769" t="s">
        <v>687</v>
      </c>
      <c r="C135" s="483">
        <v>57100</v>
      </c>
    </row>
    <row r="136" spans="1:3">
      <c r="A136" s="769">
        <v>135</v>
      </c>
      <c r="B136" s="769" t="s">
        <v>677</v>
      </c>
      <c r="C136" s="483">
        <v>11630</v>
      </c>
    </row>
    <row r="137" spans="1:3">
      <c r="A137" s="769">
        <v>136</v>
      </c>
      <c r="B137" s="769" t="s">
        <v>675</v>
      </c>
      <c r="C137" s="483">
        <v>53395</v>
      </c>
    </row>
    <row r="138" spans="1:3">
      <c r="A138" s="769">
        <v>137</v>
      </c>
      <c r="B138" s="769" t="s">
        <v>680</v>
      </c>
      <c r="C138" s="483">
        <v>11530</v>
      </c>
    </row>
    <row r="139" spans="1:3">
      <c r="A139" s="769">
        <v>138</v>
      </c>
      <c r="B139" s="769" t="s">
        <v>681</v>
      </c>
      <c r="C139" s="483">
        <v>18630</v>
      </c>
    </row>
    <row r="140" spans="1:3">
      <c r="A140" s="769">
        <v>139</v>
      </c>
      <c r="B140" s="769" t="s">
        <v>682</v>
      </c>
      <c r="C140" s="483">
        <v>240000</v>
      </c>
    </row>
    <row r="141" spans="1:3">
      <c r="A141" s="769">
        <v>140</v>
      </c>
      <c r="B141" s="769" t="s">
        <v>696</v>
      </c>
      <c r="C141" s="483">
        <v>69900</v>
      </c>
    </row>
    <row r="142" spans="1:3">
      <c r="A142" s="769">
        <v>141</v>
      </c>
      <c r="B142" s="769" t="s">
        <v>685</v>
      </c>
      <c r="C142" s="483">
        <v>30350</v>
      </c>
    </row>
    <row r="143" spans="1:3">
      <c r="A143" s="769">
        <v>142</v>
      </c>
      <c r="B143" s="769" t="s">
        <v>686</v>
      </c>
      <c r="C143" s="483">
        <v>54000</v>
      </c>
    </row>
    <row r="144" spans="1:3">
      <c r="A144" s="769">
        <v>143</v>
      </c>
      <c r="B144" s="769" t="s">
        <v>683</v>
      </c>
      <c r="C144" s="483">
        <v>27450</v>
      </c>
    </row>
    <row r="145" spans="1:3">
      <c r="A145" s="769">
        <v>144</v>
      </c>
      <c r="B145" s="769" t="s">
        <v>684</v>
      </c>
      <c r="C145" s="483">
        <v>53800</v>
      </c>
    </row>
    <row r="146" spans="1:3">
      <c r="A146" s="769">
        <v>145</v>
      </c>
      <c r="B146" s="769" t="s">
        <v>694</v>
      </c>
      <c r="C146" s="483">
        <v>66300</v>
      </c>
    </row>
    <row r="147" spans="1:3">
      <c r="A147" s="769">
        <v>146</v>
      </c>
      <c r="B147" s="769" t="s">
        <v>688</v>
      </c>
      <c r="C147" s="483">
        <v>42550</v>
      </c>
    </row>
    <row r="148" spans="1:3">
      <c r="A148" s="769">
        <v>147</v>
      </c>
      <c r="B148" s="769" t="s">
        <v>693</v>
      </c>
      <c r="C148" s="483">
        <v>85700</v>
      </c>
    </row>
    <row r="149" spans="1:3">
      <c r="A149" s="769">
        <v>148</v>
      </c>
      <c r="B149" s="769" t="s">
        <v>690</v>
      </c>
      <c r="C149" s="483">
        <v>51100</v>
      </c>
    </row>
    <row r="150" spans="1:3">
      <c r="A150" s="769">
        <v>149</v>
      </c>
      <c r="B150" s="769" t="s">
        <v>689</v>
      </c>
      <c r="C150" s="483">
        <v>165800</v>
      </c>
    </row>
    <row r="151" spans="1:3">
      <c r="A151" s="769">
        <v>150</v>
      </c>
      <c r="B151" s="769" t="s">
        <v>691</v>
      </c>
      <c r="C151" s="483">
        <v>209500</v>
      </c>
    </row>
    <row r="152" spans="1:3">
      <c r="A152" s="769">
        <v>151</v>
      </c>
      <c r="B152" s="769" t="s">
        <v>692</v>
      </c>
      <c r="C152" s="483">
        <v>43600</v>
      </c>
    </row>
    <row r="153" spans="1:3">
      <c r="A153" s="769">
        <v>152</v>
      </c>
      <c r="B153" s="769" t="s">
        <v>695</v>
      </c>
      <c r="C153" s="483">
        <v>42750</v>
      </c>
    </row>
    <row r="154" spans="1:3">
      <c r="A154" s="769">
        <v>153</v>
      </c>
      <c r="B154" s="769" t="s">
        <v>699</v>
      </c>
      <c r="C154" s="483">
        <v>33175</v>
      </c>
    </row>
    <row r="155" spans="1:3">
      <c r="A155" s="769">
        <v>154</v>
      </c>
      <c r="B155" s="769" t="s">
        <v>697</v>
      </c>
      <c r="C155" s="483">
        <v>58300</v>
      </c>
    </row>
    <row r="156" spans="1:3">
      <c r="A156" s="769">
        <v>155</v>
      </c>
      <c r="B156" s="769" t="s">
        <v>698</v>
      </c>
      <c r="C156" s="483">
        <v>12980</v>
      </c>
    </row>
    <row r="157" spans="1:3">
      <c r="A157" s="769">
        <v>156</v>
      </c>
      <c r="B157" s="769" t="s">
        <v>702</v>
      </c>
      <c r="C157" s="483">
        <v>22500</v>
      </c>
    </row>
    <row r="158" spans="1:3">
      <c r="A158" s="769">
        <v>157</v>
      </c>
      <c r="B158" s="769" t="s">
        <v>700</v>
      </c>
      <c r="C158" s="483">
        <v>3470</v>
      </c>
    </row>
    <row r="159" spans="1:3">
      <c r="A159" s="769">
        <v>158</v>
      </c>
      <c r="B159" s="769" t="s">
        <v>704</v>
      </c>
      <c r="C159" s="483">
        <v>35000</v>
      </c>
    </row>
    <row r="160" spans="1:3">
      <c r="A160" s="769">
        <v>159</v>
      </c>
      <c r="B160" s="769" t="s">
        <v>703</v>
      </c>
      <c r="C160" s="483">
        <v>1023195</v>
      </c>
    </row>
    <row r="161" spans="1:3">
      <c r="A161" s="769">
        <v>160</v>
      </c>
      <c r="B161" s="769" t="s">
        <v>701</v>
      </c>
      <c r="C161" s="483">
        <v>9390</v>
      </c>
    </row>
    <row r="162" spans="1:3">
      <c r="A162" s="769">
        <v>161</v>
      </c>
      <c r="B162" s="769" t="s">
        <v>705</v>
      </c>
      <c r="C162" s="483">
        <v>64400</v>
      </c>
    </row>
    <row r="163" spans="1:3">
      <c r="A163" s="769">
        <v>162</v>
      </c>
      <c r="B163" s="769" t="s">
        <v>713</v>
      </c>
      <c r="C163" s="483">
        <v>35500</v>
      </c>
    </row>
    <row r="164" spans="1:3">
      <c r="A164" s="769">
        <v>163</v>
      </c>
      <c r="B164" s="769" t="s">
        <v>707</v>
      </c>
      <c r="C164" s="483">
        <v>7075</v>
      </c>
    </row>
    <row r="165" spans="1:3">
      <c r="A165" s="769">
        <v>164</v>
      </c>
      <c r="B165" s="769" t="s">
        <v>708</v>
      </c>
      <c r="C165" s="483">
        <v>103100</v>
      </c>
    </row>
    <row r="166" spans="1:3">
      <c r="A166" s="769">
        <v>165</v>
      </c>
      <c r="B166" s="769" t="s">
        <v>706</v>
      </c>
      <c r="C166" s="483">
        <v>8175</v>
      </c>
    </row>
    <row r="167" spans="1:3">
      <c r="A167" s="769">
        <v>166</v>
      </c>
      <c r="B167" s="769" t="s">
        <v>711</v>
      </c>
      <c r="C167" s="483">
        <v>41600</v>
      </c>
    </row>
    <row r="168" spans="1:3">
      <c r="A168" s="769">
        <v>167</v>
      </c>
      <c r="B168" s="769" t="s">
        <v>709</v>
      </c>
      <c r="C168" s="483">
        <v>13905</v>
      </c>
    </row>
    <row r="169" spans="1:3">
      <c r="A169" s="769">
        <v>168</v>
      </c>
      <c r="B169" s="769" t="s">
        <v>710</v>
      </c>
      <c r="C169" s="483">
        <v>24250</v>
      </c>
    </row>
    <row r="170" spans="1:3">
      <c r="A170" s="769">
        <v>169</v>
      </c>
      <c r="B170" s="769" t="s">
        <v>712</v>
      </c>
      <c r="C170" s="483">
        <v>148800</v>
      </c>
    </row>
    <row r="171" spans="1:3">
      <c r="A171" s="769">
        <v>170</v>
      </c>
      <c r="B171" s="769" t="s">
        <v>720</v>
      </c>
      <c r="C171" s="483">
        <v>17660</v>
      </c>
    </row>
    <row r="172" spans="1:3">
      <c r="A172" s="769">
        <v>171</v>
      </c>
      <c r="B172" s="769" t="s">
        <v>728</v>
      </c>
      <c r="C172" s="483">
        <v>26200</v>
      </c>
    </row>
    <row r="173" spans="1:3">
      <c r="A173" s="769">
        <v>172</v>
      </c>
      <c r="B173" s="769" t="s">
        <v>716</v>
      </c>
      <c r="C173" s="483">
        <v>20765</v>
      </c>
    </row>
    <row r="174" spans="1:3">
      <c r="A174" s="769">
        <v>173</v>
      </c>
      <c r="B174" s="769" t="s">
        <v>714</v>
      </c>
      <c r="C174" s="483">
        <v>410000</v>
      </c>
    </row>
    <row r="175" spans="1:3">
      <c r="A175" s="769">
        <v>174</v>
      </c>
      <c r="B175" s="769" t="s">
        <v>717</v>
      </c>
      <c r="C175" s="483">
        <v>112895</v>
      </c>
    </row>
    <row r="176" spans="1:3">
      <c r="A176" s="769">
        <v>175</v>
      </c>
      <c r="B176" s="769" t="s">
        <v>715</v>
      </c>
      <c r="C176" s="483">
        <v>57100</v>
      </c>
    </row>
    <row r="177" spans="1:3">
      <c r="A177" s="769">
        <v>176</v>
      </c>
      <c r="B177" s="769" t="s">
        <v>721</v>
      </c>
      <c r="C177" s="483">
        <v>18560</v>
      </c>
    </row>
    <row r="178" spans="1:3">
      <c r="A178" s="769">
        <v>177</v>
      </c>
      <c r="B178" s="769" t="s">
        <v>719</v>
      </c>
      <c r="C178" s="483">
        <v>21855</v>
      </c>
    </row>
    <row r="179" spans="1:3">
      <c r="A179" s="769">
        <v>178</v>
      </c>
      <c r="B179" s="769" t="s">
        <v>718</v>
      </c>
      <c r="C179" s="483">
        <v>8110</v>
      </c>
    </row>
    <row r="180" spans="1:3">
      <c r="A180" s="769">
        <v>179</v>
      </c>
      <c r="B180" s="769" t="s">
        <v>722</v>
      </c>
      <c r="C180" s="483">
        <v>39450</v>
      </c>
    </row>
    <row r="181" spans="1:3">
      <c r="A181" s="769">
        <v>180</v>
      </c>
      <c r="B181" s="769" t="s">
        <v>725</v>
      </c>
      <c r="C181" s="483">
        <v>34150</v>
      </c>
    </row>
    <row r="182" spans="1:3">
      <c r="A182" s="769">
        <v>181</v>
      </c>
      <c r="B182" s="769" t="s">
        <v>724</v>
      </c>
      <c r="C182" s="483">
        <v>21300</v>
      </c>
    </row>
    <row r="183" spans="1:3">
      <c r="A183" s="769">
        <v>182</v>
      </c>
      <c r="B183" s="769" t="s">
        <v>723</v>
      </c>
      <c r="C183" s="483">
        <v>8790</v>
      </c>
    </row>
    <row r="184" spans="1:3">
      <c r="A184" s="769">
        <v>183</v>
      </c>
      <c r="B184" s="769" t="s">
        <v>726</v>
      </c>
      <c r="C184" s="483">
        <v>31650</v>
      </c>
    </row>
    <row r="185" spans="1:3">
      <c r="A185" s="769">
        <v>184</v>
      </c>
      <c r="B185" s="769" t="s">
        <v>727</v>
      </c>
      <c r="C185" s="483">
        <v>125300</v>
      </c>
    </row>
    <row r="186" spans="1:3">
      <c r="A186" s="769">
        <v>185</v>
      </c>
      <c r="B186" s="769" t="s">
        <v>729</v>
      </c>
      <c r="C186" s="483">
        <v>51300</v>
      </c>
    </row>
    <row r="187" spans="1:3">
      <c r="A187" s="769">
        <v>186</v>
      </c>
      <c r="B187" s="769" t="s">
        <v>730</v>
      </c>
      <c r="C187" s="483">
        <v>3415</v>
      </c>
    </row>
    <row r="188" spans="1:3">
      <c r="A188" s="769">
        <v>187</v>
      </c>
      <c r="B188" s="769" t="s">
        <v>731</v>
      </c>
      <c r="C188" s="483">
        <v>11310</v>
      </c>
    </row>
    <row r="189" spans="1:3">
      <c r="A189" s="769">
        <v>188</v>
      </c>
      <c r="B189" s="769" t="s">
        <v>737</v>
      </c>
      <c r="C189" s="483">
        <v>16620</v>
      </c>
    </row>
    <row r="190" spans="1:3">
      <c r="A190" s="769">
        <v>189</v>
      </c>
      <c r="B190" s="769" t="s">
        <v>733</v>
      </c>
      <c r="C190" s="483">
        <v>7180</v>
      </c>
    </row>
    <row r="191" spans="1:3">
      <c r="A191" s="769">
        <v>190</v>
      </c>
      <c r="B191" s="769" t="s">
        <v>739</v>
      </c>
      <c r="C191" s="483">
        <v>38350</v>
      </c>
    </row>
    <row r="192" spans="1:3">
      <c r="A192" s="769">
        <v>191</v>
      </c>
      <c r="B192" s="769" t="s">
        <v>732</v>
      </c>
      <c r="C192" s="483">
        <v>21750</v>
      </c>
    </row>
    <row r="193" spans="1:3">
      <c r="A193" s="769">
        <v>192</v>
      </c>
      <c r="B193" s="769" t="s">
        <v>734</v>
      </c>
      <c r="C193" s="483">
        <v>4780</v>
      </c>
    </row>
    <row r="194" spans="1:3">
      <c r="A194" s="769">
        <v>193</v>
      </c>
      <c r="B194" s="769" t="s">
        <v>735</v>
      </c>
      <c r="C194" s="483">
        <v>108910</v>
      </c>
    </row>
    <row r="195" spans="1:3">
      <c r="A195" s="769">
        <v>194</v>
      </c>
      <c r="B195" s="769" t="s">
        <v>736</v>
      </c>
      <c r="C195" s="483">
        <v>177700</v>
      </c>
    </row>
    <row r="196" spans="1:3">
      <c r="A196" s="769">
        <v>195</v>
      </c>
      <c r="B196" s="769" t="s">
        <v>738</v>
      </c>
      <c r="C196" s="483">
        <v>134000</v>
      </c>
    </row>
    <row r="197" spans="1:3">
      <c r="A197" s="769">
        <v>196</v>
      </c>
      <c r="B197" s="769" t="s">
        <v>740</v>
      </c>
      <c r="C197" s="483">
        <v>55800</v>
      </c>
    </row>
    <row r="198" spans="1:3">
      <c r="A198" s="769">
        <v>197</v>
      </c>
      <c r="B198" s="769" t="s">
        <v>741</v>
      </c>
      <c r="C198" s="483">
        <v>54030</v>
      </c>
    </row>
    <row r="199" spans="1:3">
      <c r="A199" s="769">
        <v>198</v>
      </c>
      <c r="B199" s="769" t="s">
        <v>751</v>
      </c>
      <c r="C199" s="483">
        <v>19520</v>
      </c>
    </row>
    <row r="200" spans="1:3">
      <c r="A200" s="769">
        <v>199</v>
      </c>
      <c r="B200" s="769" t="s">
        <v>743</v>
      </c>
      <c r="C200" s="483">
        <v>33050</v>
      </c>
    </row>
    <row r="201" spans="1:3">
      <c r="A201" s="769">
        <v>200</v>
      </c>
      <c r="B201" s="769" t="s">
        <v>742</v>
      </c>
      <c r="C201" s="483">
        <v>4650</v>
      </c>
    </row>
    <row r="202" spans="1:3">
      <c r="A202" s="769">
        <v>201</v>
      </c>
      <c r="B202" s="769" t="s">
        <v>745</v>
      </c>
      <c r="C202" s="483">
        <v>53400</v>
      </c>
    </row>
    <row r="203" spans="1:3">
      <c r="A203" s="769">
        <v>202</v>
      </c>
      <c r="B203" s="769" t="s">
        <v>759</v>
      </c>
      <c r="C203" s="483">
        <v>49600</v>
      </c>
    </row>
    <row r="204" spans="1:3">
      <c r="A204" s="769">
        <v>203</v>
      </c>
      <c r="B204" s="769" t="s">
        <v>747</v>
      </c>
      <c r="C204" s="483">
        <v>23795</v>
      </c>
    </row>
    <row r="205" spans="1:3">
      <c r="A205" s="769">
        <v>204</v>
      </c>
      <c r="B205" s="769" t="s">
        <v>746</v>
      </c>
      <c r="C205" s="483">
        <v>21150</v>
      </c>
    </row>
    <row r="206" spans="1:3">
      <c r="A206" s="769">
        <v>205</v>
      </c>
      <c r="B206" s="769" t="s">
        <v>753</v>
      </c>
      <c r="C206" s="483">
        <v>25750</v>
      </c>
    </row>
    <row r="207" spans="1:3">
      <c r="A207" s="769">
        <v>206</v>
      </c>
      <c r="B207" s="769" t="s">
        <v>748</v>
      </c>
      <c r="C207" s="483">
        <v>42000</v>
      </c>
    </row>
    <row r="208" spans="1:3">
      <c r="A208" s="769">
        <v>207</v>
      </c>
      <c r="B208" s="769" t="s">
        <v>757</v>
      </c>
      <c r="C208" s="483">
        <v>63600</v>
      </c>
    </row>
    <row r="209" spans="1:3">
      <c r="A209" s="769">
        <v>208</v>
      </c>
      <c r="B209" s="769" t="s">
        <v>744</v>
      </c>
      <c r="C209" s="483">
        <v>73900</v>
      </c>
    </row>
    <row r="210" spans="1:3">
      <c r="A210" s="769">
        <v>209</v>
      </c>
      <c r="B210" s="769" t="s">
        <v>750</v>
      </c>
      <c r="C210" s="483">
        <v>91900</v>
      </c>
    </row>
    <row r="211" spans="1:3">
      <c r="A211" s="769">
        <v>210</v>
      </c>
      <c r="B211" s="769" t="s">
        <v>749</v>
      </c>
      <c r="C211" s="483">
        <v>11600</v>
      </c>
    </row>
    <row r="212" spans="1:3">
      <c r="A212" s="769">
        <v>211</v>
      </c>
      <c r="B212" s="769" t="s">
        <v>752</v>
      </c>
      <c r="C212" s="483">
        <v>82100</v>
      </c>
    </row>
    <row r="213" spans="1:3">
      <c r="A213" s="769">
        <v>212</v>
      </c>
      <c r="B213" s="769" t="s">
        <v>754</v>
      </c>
      <c r="C213" s="483">
        <v>32250</v>
      </c>
    </row>
    <row r="214" spans="1:3">
      <c r="A214" s="769">
        <v>213</v>
      </c>
      <c r="B214" s="769" t="s">
        <v>755</v>
      </c>
      <c r="C214" s="483">
        <v>54700</v>
      </c>
    </row>
    <row r="215" spans="1:3">
      <c r="A215" s="769">
        <v>214</v>
      </c>
      <c r="B215" s="769" t="s">
        <v>763</v>
      </c>
      <c r="C215" s="483">
        <v>86200</v>
      </c>
    </row>
    <row r="216" spans="1:3">
      <c r="A216" s="769">
        <v>215</v>
      </c>
      <c r="B216" s="769" t="s">
        <v>761</v>
      </c>
      <c r="C216" s="483">
        <v>33390</v>
      </c>
    </row>
    <row r="217" spans="1:3">
      <c r="A217" s="769">
        <v>216</v>
      </c>
      <c r="B217" s="769" t="s">
        <v>756</v>
      </c>
      <c r="C217" s="483">
        <v>100200</v>
      </c>
    </row>
    <row r="218" spans="1:3">
      <c r="A218" s="769">
        <v>217</v>
      </c>
      <c r="B218" s="769" t="s">
        <v>762</v>
      </c>
      <c r="C218" s="483">
        <v>2425</v>
      </c>
    </row>
    <row r="219" spans="1:3">
      <c r="A219" s="769">
        <v>218</v>
      </c>
      <c r="B219" s="769" t="s">
        <v>766</v>
      </c>
      <c r="C219" s="483">
        <v>29100</v>
      </c>
    </row>
    <row r="220" spans="1:3">
      <c r="A220" s="769">
        <v>219</v>
      </c>
      <c r="B220" s="769" t="s">
        <v>767</v>
      </c>
      <c r="C220" s="483">
        <v>61300</v>
      </c>
    </row>
    <row r="221" spans="1:3">
      <c r="A221" s="769">
        <v>220</v>
      </c>
      <c r="B221" s="769" t="s">
        <v>765</v>
      </c>
      <c r="C221" s="483">
        <v>120800</v>
      </c>
    </row>
    <row r="222" spans="1:3">
      <c r="A222" s="769">
        <v>221</v>
      </c>
      <c r="B222" s="769" t="s">
        <v>758</v>
      </c>
      <c r="C222" s="483">
        <v>17050</v>
      </c>
    </row>
    <row r="223" spans="1:3">
      <c r="A223" s="769">
        <v>222</v>
      </c>
      <c r="B223" s="769" t="s">
        <v>764</v>
      </c>
      <c r="C223" s="483">
        <v>8850</v>
      </c>
    </row>
    <row r="224" spans="1:3">
      <c r="A224" s="769">
        <v>223</v>
      </c>
      <c r="B224" s="769" t="s">
        <v>760</v>
      </c>
      <c r="C224" s="483">
        <v>18790</v>
      </c>
    </row>
    <row r="225" spans="1:3">
      <c r="A225" s="769">
        <v>224</v>
      </c>
      <c r="B225" s="769" t="s">
        <v>768</v>
      </c>
      <c r="C225" s="483">
        <v>40450</v>
      </c>
    </row>
    <row r="226" spans="1:3">
      <c r="A226" s="769">
        <v>225</v>
      </c>
      <c r="B226" s="769" t="s">
        <v>769</v>
      </c>
      <c r="C226" s="483">
        <v>48500</v>
      </c>
    </row>
    <row r="227" spans="1:3">
      <c r="A227" s="769">
        <v>226</v>
      </c>
      <c r="B227" s="769" t="s">
        <v>772</v>
      </c>
      <c r="C227" s="483">
        <v>23800</v>
      </c>
    </row>
    <row r="228" spans="1:3">
      <c r="A228" s="769">
        <v>227</v>
      </c>
      <c r="B228" s="769" t="s">
        <v>770</v>
      </c>
      <c r="C228" s="483">
        <v>8320</v>
      </c>
    </row>
    <row r="229" spans="1:3">
      <c r="A229" s="769">
        <v>228</v>
      </c>
      <c r="B229" s="769" t="s">
        <v>775</v>
      </c>
      <c r="C229" s="483">
        <v>113400</v>
      </c>
    </row>
    <row r="230" spans="1:3">
      <c r="A230" s="769">
        <v>229</v>
      </c>
      <c r="B230" s="769" t="s">
        <v>771</v>
      </c>
      <c r="C230" s="483">
        <v>53175</v>
      </c>
    </row>
    <row r="231" spans="1:3">
      <c r="A231" s="769">
        <v>230</v>
      </c>
      <c r="B231" s="769" t="s">
        <v>773</v>
      </c>
      <c r="C231" s="483">
        <v>21300</v>
      </c>
    </row>
    <row r="232" spans="1:3">
      <c r="A232" s="769">
        <v>231</v>
      </c>
      <c r="B232" s="769" t="s">
        <v>774</v>
      </c>
      <c r="C232" s="483">
        <v>1031280</v>
      </c>
    </row>
    <row r="233" spans="1:3">
      <c r="A233" s="769">
        <v>232</v>
      </c>
      <c r="B233" s="769" t="s">
        <v>783</v>
      </c>
      <c r="C233" s="483">
        <v>240500</v>
      </c>
    </row>
    <row r="234" spans="1:3">
      <c r="A234" s="769">
        <v>233</v>
      </c>
      <c r="B234" s="769" t="s">
        <v>776</v>
      </c>
      <c r="C234" s="483">
        <v>102580</v>
      </c>
    </row>
    <row r="235" spans="1:3">
      <c r="A235" s="769">
        <v>234</v>
      </c>
      <c r="B235" s="769" t="s">
        <v>777</v>
      </c>
      <c r="C235" s="483">
        <v>14810</v>
      </c>
    </row>
    <row r="236" spans="1:3">
      <c r="A236" s="769">
        <v>235</v>
      </c>
      <c r="B236" s="769" t="s">
        <v>778</v>
      </c>
      <c r="C236" s="483">
        <v>39700</v>
      </c>
    </row>
    <row r="237" spans="1:3">
      <c r="A237" s="769">
        <v>236</v>
      </c>
      <c r="B237" s="769" t="s">
        <v>779</v>
      </c>
      <c r="C237" s="483">
        <v>16120</v>
      </c>
    </row>
    <row r="238" spans="1:3">
      <c r="A238" s="769">
        <v>237</v>
      </c>
      <c r="B238" s="769" t="s">
        <v>782</v>
      </c>
      <c r="C238" s="483">
        <v>71800</v>
      </c>
    </row>
    <row r="239" spans="1:3">
      <c r="A239" s="769">
        <v>238</v>
      </c>
      <c r="B239" s="769" t="s">
        <v>781</v>
      </c>
      <c r="C239" s="483">
        <v>8070</v>
      </c>
    </row>
    <row r="240" spans="1:3">
      <c r="A240" s="769">
        <v>239</v>
      </c>
      <c r="B240" s="769" t="s">
        <v>780</v>
      </c>
      <c r="C240" s="483">
        <v>4555</v>
      </c>
    </row>
    <row r="241" spans="1:3">
      <c r="A241" s="769">
        <v>240</v>
      </c>
      <c r="B241" s="769" t="s">
        <v>795</v>
      </c>
      <c r="C241" s="483">
        <v>101130</v>
      </c>
    </row>
    <row r="242" spans="1:3">
      <c r="A242" s="769">
        <v>241</v>
      </c>
      <c r="B242" s="769" t="s">
        <v>786</v>
      </c>
      <c r="C242" s="483">
        <v>4310</v>
      </c>
    </row>
    <row r="243" spans="1:3">
      <c r="A243" s="769">
        <v>242</v>
      </c>
      <c r="B243" s="769" t="s">
        <v>788</v>
      </c>
      <c r="C243" s="483">
        <v>16555</v>
      </c>
    </row>
    <row r="244" spans="1:3">
      <c r="A244" s="769">
        <v>243</v>
      </c>
      <c r="B244" s="769" t="s">
        <v>789</v>
      </c>
      <c r="C244" s="483">
        <v>13565</v>
      </c>
    </row>
    <row r="245" spans="1:3">
      <c r="A245" s="769">
        <v>244</v>
      </c>
      <c r="B245" s="769" t="s">
        <v>785</v>
      </c>
      <c r="C245" s="483">
        <v>10375</v>
      </c>
    </row>
    <row r="246" spans="1:3">
      <c r="A246" s="769">
        <v>245</v>
      </c>
      <c r="B246" s="769" t="s">
        <v>784</v>
      </c>
      <c r="C246" s="483">
        <v>31150</v>
      </c>
    </row>
    <row r="247" spans="1:3">
      <c r="A247" s="769">
        <v>246</v>
      </c>
      <c r="B247" s="769" t="s">
        <v>794</v>
      </c>
      <c r="C247" s="483">
        <v>58500</v>
      </c>
    </row>
    <row r="248" spans="1:3">
      <c r="A248" s="769">
        <v>247</v>
      </c>
      <c r="B248" s="769" t="s">
        <v>796</v>
      </c>
      <c r="C248" s="483">
        <v>3225</v>
      </c>
    </row>
    <row r="249" spans="1:3">
      <c r="A249" s="769">
        <v>248</v>
      </c>
      <c r="B249" s="769" t="s">
        <v>787</v>
      </c>
      <c r="C249" s="483">
        <v>5260</v>
      </c>
    </row>
    <row r="250" spans="1:3">
      <c r="A250" s="769">
        <v>249</v>
      </c>
      <c r="B250" s="769" t="s">
        <v>790</v>
      </c>
      <c r="C250" s="483">
        <v>195100</v>
      </c>
    </row>
    <row r="251" spans="1:3">
      <c r="A251" s="769">
        <v>250</v>
      </c>
      <c r="B251" s="769" t="s">
        <v>793</v>
      </c>
      <c r="C251" s="483">
        <v>10030</v>
      </c>
    </row>
    <row r="252" spans="1:3">
      <c r="A252" s="769">
        <v>251</v>
      </c>
      <c r="B252" s="769" t="s">
        <v>798</v>
      </c>
      <c r="C252" s="483">
        <v>15200</v>
      </c>
    </row>
    <row r="253" spans="1:3">
      <c r="A253" s="769">
        <v>252</v>
      </c>
      <c r="B253" s="769" t="s">
        <v>792</v>
      </c>
      <c r="C253" s="483">
        <v>29500</v>
      </c>
    </row>
    <row r="254" spans="1:3">
      <c r="A254" s="769">
        <v>253</v>
      </c>
      <c r="B254" s="769" t="s">
        <v>797</v>
      </c>
      <c r="C254" s="483">
        <v>280500</v>
      </c>
    </row>
    <row r="255" spans="1:3">
      <c r="A255" s="769">
        <v>254</v>
      </c>
      <c r="B255" s="769" t="s">
        <v>791</v>
      </c>
      <c r="C255" s="483">
        <v>5540</v>
      </c>
    </row>
    <row r="256" spans="1:3">
      <c r="A256" s="769">
        <v>255</v>
      </c>
      <c r="B256" s="769" t="s">
        <v>799</v>
      </c>
      <c r="C256" s="483">
        <v>5390</v>
      </c>
    </row>
    <row r="257" spans="1:3">
      <c r="A257" s="769">
        <v>256</v>
      </c>
      <c r="B257" s="769" t="s">
        <v>801</v>
      </c>
      <c r="C257" s="483">
        <v>10260</v>
      </c>
    </row>
    <row r="258" spans="1:3">
      <c r="A258" s="769">
        <v>257</v>
      </c>
      <c r="B258" s="769" t="s">
        <v>800</v>
      </c>
      <c r="C258" s="483">
        <v>54400</v>
      </c>
    </row>
    <row r="259" spans="1:3">
      <c r="A259" s="769">
        <v>258</v>
      </c>
      <c r="B259" s="769" t="s">
        <v>802</v>
      </c>
      <c r="C259" s="483">
        <v>10975</v>
      </c>
    </row>
    <row r="260" spans="1:3">
      <c r="A260" s="769">
        <v>259</v>
      </c>
      <c r="B260" s="769" t="s">
        <v>806</v>
      </c>
      <c r="C260" s="483">
        <v>24000</v>
      </c>
    </row>
    <row r="261" spans="1:3">
      <c r="A261" s="769">
        <v>260</v>
      </c>
      <c r="B261" s="769" t="s">
        <v>804</v>
      </c>
      <c r="C261" s="483">
        <v>16780</v>
      </c>
    </row>
    <row r="262" spans="1:3">
      <c r="A262" s="769">
        <v>261</v>
      </c>
      <c r="B262" s="769" t="s">
        <v>803</v>
      </c>
      <c r="C262" s="483">
        <v>113800</v>
      </c>
    </row>
    <row r="263" spans="1:3">
      <c r="A263" s="769">
        <v>262</v>
      </c>
      <c r="B263" s="769" t="s">
        <v>805</v>
      </c>
      <c r="C263" s="483">
        <v>187000</v>
      </c>
    </row>
    <row r="264" spans="1:3">
      <c r="A264" s="769">
        <v>263</v>
      </c>
      <c r="B264" s="769" t="s">
        <v>808</v>
      </c>
      <c r="C264" s="483">
        <v>3885</v>
      </c>
    </row>
    <row r="265" spans="1:3">
      <c r="A265" s="769">
        <v>264</v>
      </c>
      <c r="B265" s="769" t="s">
        <v>810</v>
      </c>
      <c r="C265" s="483">
        <v>23050</v>
      </c>
    </row>
    <row r="266" spans="1:3">
      <c r="A266" s="769">
        <v>265</v>
      </c>
      <c r="B266" s="769" t="s">
        <v>807</v>
      </c>
      <c r="C266" s="483">
        <v>109080</v>
      </c>
    </row>
    <row r="267" spans="1:3">
      <c r="A267" s="769">
        <v>266</v>
      </c>
      <c r="B267" s="769" t="s">
        <v>811</v>
      </c>
      <c r="C267" s="483">
        <v>18100</v>
      </c>
    </row>
    <row r="268" spans="1:3">
      <c r="A268" s="769">
        <v>267</v>
      </c>
      <c r="B268" s="769" t="s">
        <v>809</v>
      </c>
      <c r="C268" s="483">
        <v>30900</v>
      </c>
    </row>
    <row r="269" spans="1:3">
      <c r="A269" s="769">
        <v>268</v>
      </c>
      <c r="B269" s="769" t="s">
        <v>825</v>
      </c>
      <c r="C269" s="483">
        <v>5160</v>
      </c>
    </row>
    <row r="270" spans="1:3">
      <c r="A270" s="769">
        <v>269</v>
      </c>
      <c r="B270" s="769" t="s">
        <v>821</v>
      </c>
      <c r="C270" s="483">
        <v>50315</v>
      </c>
    </row>
    <row r="271" spans="1:3">
      <c r="A271" s="769">
        <v>270</v>
      </c>
      <c r="B271" s="769" t="s">
        <v>813</v>
      </c>
      <c r="C271" s="483">
        <v>20000</v>
      </c>
    </row>
    <row r="272" spans="1:3">
      <c r="A272" s="769">
        <v>271</v>
      </c>
      <c r="B272" s="769" t="s">
        <v>814</v>
      </c>
      <c r="C272" s="483">
        <v>4040</v>
      </c>
    </row>
    <row r="273" spans="1:3">
      <c r="A273" s="769">
        <v>272</v>
      </c>
      <c r="B273" s="769" t="s">
        <v>817</v>
      </c>
      <c r="C273" s="483">
        <v>45900</v>
      </c>
    </row>
    <row r="274" spans="1:3">
      <c r="A274" s="769">
        <v>273</v>
      </c>
      <c r="B274" s="769" t="s">
        <v>835</v>
      </c>
      <c r="C274" s="483">
        <v>15990</v>
      </c>
    </row>
    <row r="275" spans="1:3">
      <c r="A275" s="769">
        <v>274</v>
      </c>
      <c r="B275" s="769" t="s">
        <v>816</v>
      </c>
      <c r="C275" s="483">
        <v>21015</v>
      </c>
    </row>
    <row r="276" spans="1:3">
      <c r="A276" s="769">
        <v>275</v>
      </c>
      <c r="B276" s="769" t="s">
        <v>818</v>
      </c>
      <c r="C276" s="483">
        <v>10790</v>
      </c>
    </row>
    <row r="277" spans="1:3">
      <c r="A277" s="769">
        <v>276</v>
      </c>
      <c r="B277" s="769" t="s">
        <v>828</v>
      </c>
      <c r="C277" s="483">
        <v>2735</v>
      </c>
    </row>
    <row r="278" spans="1:3">
      <c r="A278" s="769">
        <v>277</v>
      </c>
      <c r="B278" s="769" t="s">
        <v>831</v>
      </c>
      <c r="C278" s="483">
        <v>11095</v>
      </c>
    </row>
    <row r="279" spans="1:3">
      <c r="A279" s="769">
        <v>278</v>
      </c>
      <c r="B279" s="769" t="s">
        <v>824</v>
      </c>
      <c r="C279" s="483">
        <v>28550</v>
      </c>
    </row>
    <row r="280" spans="1:3">
      <c r="A280" s="769">
        <v>279</v>
      </c>
      <c r="B280" s="769" t="s">
        <v>815</v>
      </c>
      <c r="C280" s="483">
        <v>46600</v>
      </c>
    </row>
    <row r="281" spans="1:3">
      <c r="A281" s="769">
        <v>280</v>
      </c>
      <c r="B281" s="769" t="s">
        <v>820</v>
      </c>
      <c r="C281" s="483">
        <v>16550</v>
      </c>
    </row>
    <row r="282" spans="1:3">
      <c r="A282" s="769">
        <v>281</v>
      </c>
      <c r="B282" s="769" t="s">
        <v>826</v>
      </c>
      <c r="C282" s="483">
        <v>18920</v>
      </c>
    </row>
    <row r="283" spans="1:3">
      <c r="A283" s="769">
        <v>282</v>
      </c>
      <c r="B283" s="769" t="s">
        <v>823</v>
      </c>
      <c r="C283" s="483">
        <v>102680</v>
      </c>
    </row>
    <row r="284" spans="1:3">
      <c r="A284" s="769">
        <v>283</v>
      </c>
      <c r="B284" s="769" t="s">
        <v>829</v>
      </c>
      <c r="C284" s="483">
        <v>10280</v>
      </c>
    </row>
    <row r="285" spans="1:3">
      <c r="A285" s="769">
        <v>284</v>
      </c>
      <c r="B285" s="769" t="s">
        <v>812</v>
      </c>
      <c r="C285" s="483">
        <v>183600</v>
      </c>
    </row>
    <row r="286" spans="1:3">
      <c r="A286" s="769">
        <v>285</v>
      </c>
      <c r="B286" s="769" t="s">
        <v>833</v>
      </c>
      <c r="C286" s="483">
        <v>12810</v>
      </c>
    </row>
    <row r="287" spans="1:3">
      <c r="A287" s="769">
        <v>286</v>
      </c>
      <c r="B287" s="769" t="s">
        <v>827</v>
      </c>
      <c r="C287" s="483">
        <v>11900</v>
      </c>
    </row>
    <row r="288" spans="1:3">
      <c r="A288" s="769">
        <v>287</v>
      </c>
      <c r="B288" s="769" t="s">
        <v>819</v>
      </c>
      <c r="C288" s="483">
        <v>408500</v>
      </c>
    </row>
    <row r="289" spans="1:3">
      <c r="A289" s="769">
        <v>288</v>
      </c>
      <c r="B289" s="769" t="s">
        <v>822</v>
      </c>
      <c r="C289" s="483">
        <v>39800</v>
      </c>
    </row>
    <row r="290" spans="1:3">
      <c r="A290" s="769">
        <v>289</v>
      </c>
      <c r="B290" s="769" t="s">
        <v>830</v>
      </c>
      <c r="C290" s="483">
        <v>53180</v>
      </c>
    </row>
    <row r="291" spans="1:3">
      <c r="A291" s="769">
        <v>290</v>
      </c>
      <c r="B291" s="769" t="s">
        <v>853</v>
      </c>
      <c r="C291" s="483">
        <v>21750</v>
      </c>
    </row>
    <row r="292" spans="1:3">
      <c r="A292" s="769">
        <v>291</v>
      </c>
      <c r="B292" s="769" t="s">
        <v>836</v>
      </c>
      <c r="C292" s="483">
        <v>12250</v>
      </c>
    </row>
    <row r="293" spans="1:3">
      <c r="A293" s="769">
        <v>292</v>
      </c>
      <c r="B293" s="769" t="s">
        <v>832</v>
      </c>
      <c r="C293" s="483">
        <v>13930</v>
      </c>
    </row>
    <row r="294" spans="1:3">
      <c r="A294" s="769">
        <v>293</v>
      </c>
      <c r="B294" s="769" t="s">
        <v>840</v>
      </c>
      <c r="C294" s="483">
        <v>74300</v>
      </c>
    </row>
    <row r="295" spans="1:3">
      <c r="A295" s="769">
        <v>294</v>
      </c>
      <c r="B295" s="769" t="s">
        <v>834</v>
      </c>
      <c r="C295" s="483">
        <v>20300</v>
      </c>
    </row>
    <row r="296" spans="1:3">
      <c r="A296" s="769">
        <v>295</v>
      </c>
      <c r="B296" s="769" t="s">
        <v>837</v>
      </c>
      <c r="C296" s="483">
        <v>107185</v>
      </c>
    </row>
    <row r="297" spans="1:3">
      <c r="A297" s="769">
        <v>296</v>
      </c>
      <c r="B297" s="769" t="s">
        <v>841</v>
      </c>
      <c r="C297" s="483">
        <v>41750</v>
      </c>
    </row>
    <row r="298" spans="1:3">
      <c r="A298" s="769">
        <v>297</v>
      </c>
      <c r="B298" s="769" t="s">
        <v>838</v>
      </c>
      <c r="C298" s="483">
        <v>8890</v>
      </c>
    </row>
    <row r="299" spans="1:3">
      <c r="A299" s="769">
        <v>298</v>
      </c>
      <c r="B299" s="769" t="s">
        <v>839</v>
      </c>
      <c r="C299" s="483">
        <v>142900</v>
      </c>
    </row>
    <row r="300" spans="1:3">
      <c r="A300" s="769">
        <v>299</v>
      </c>
      <c r="B300" s="769" t="s">
        <v>845</v>
      </c>
      <c r="C300" s="483">
        <v>68600</v>
      </c>
    </row>
    <row r="301" spans="1:3">
      <c r="A301" s="769">
        <v>300</v>
      </c>
      <c r="B301" s="769" t="s">
        <v>848</v>
      </c>
      <c r="C301" s="483">
        <v>20550</v>
      </c>
    </row>
    <row r="302" spans="1:3">
      <c r="A302" s="769">
        <v>301</v>
      </c>
      <c r="B302" s="769" t="s">
        <v>843</v>
      </c>
      <c r="C302" s="483">
        <v>42260</v>
      </c>
    </row>
    <row r="303" spans="1:3">
      <c r="A303" s="769">
        <v>302</v>
      </c>
      <c r="B303" s="769" t="s">
        <v>844</v>
      </c>
      <c r="C303" s="483">
        <v>11810</v>
      </c>
    </row>
    <row r="304" spans="1:3">
      <c r="A304" s="769">
        <v>303</v>
      </c>
      <c r="B304" s="769" t="s">
        <v>842</v>
      </c>
      <c r="C304" s="483">
        <v>11260</v>
      </c>
    </row>
    <row r="305" spans="1:3">
      <c r="A305" s="769">
        <v>304</v>
      </c>
      <c r="B305" s="769" t="s">
        <v>847</v>
      </c>
      <c r="C305" s="483">
        <v>33150</v>
      </c>
    </row>
    <row r="306" spans="1:3">
      <c r="A306" s="769">
        <v>305</v>
      </c>
      <c r="B306" s="769" t="s">
        <v>851</v>
      </c>
      <c r="C306" s="483">
        <v>62600</v>
      </c>
    </row>
    <row r="307" spans="1:3">
      <c r="A307" s="769">
        <v>306</v>
      </c>
      <c r="B307" s="769" t="s">
        <v>852</v>
      </c>
      <c r="C307" s="483">
        <v>5710</v>
      </c>
    </row>
    <row r="308" spans="1:3">
      <c r="A308" s="769">
        <v>307</v>
      </c>
      <c r="B308" s="769" t="s">
        <v>849</v>
      </c>
      <c r="C308" s="483">
        <v>111840</v>
      </c>
    </row>
    <row r="309" spans="1:3">
      <c r="A309" s="769">
        <v>308</v>
      </c>
      <c r="B309" s="769" t="s">
        <v>846</v>
      </c>
      <c r="C309" s="483">
        <v>18480</v>
      </c>
    </row>
    <row r="310" spans="1:3">
      <c r="A310" s="769">
        <v>309</v>
      </c>
      <c r="B310" s="769" t="s">
        <v>850</v>
      </c>
      <c r="C310" s="483">
        <v>18925</v>
      </c>
    </row>
    <row r="311" spans="1:3">
      <c r="A311" s="769">
        <v>310</v>
      </c>
      <c r="B311" s="769" t="s">
        <v>856</v>
      </c>
      <c r="C311" s="483">
        <v>22300</v>
      </c>
    </row>
    <row r="312" spans="1:3">
      <c r="A312" s="769">
        <v>311</v>
      </c>
      <c r="B312" s="769" t="s">
        <v>854</v>
      </c>
      <c r="C312" s="483">
        <v>596000</v>
      </c>
    </row>
    <row r="313" spans="1:3">
      <c r="A313" s="769">
        <v>312</v>
      </c>
      <c r="B313" s="769" t="s">
        <v>858</v>
      </c>
      <c r="C313" s="483">
        <v>5730</v>
      </c>
    </row>
    <row r="314" spans="1:3">
      <c r="A314" s="769">
        <v>313</v>
      </c>
      <c r="B314" s="769" t="s">
        <v>855</v>
      </c>
      <c r="C314" s="483">
        <v>17000</v>
      </c>
    </row>
    <row r="315" spans="1:3">
      <c r="A315" s="769">
        <v>314</v>
      </c>
      <c r="B315" s="769" t="s">
        <v>862</v>
      </c>
      <c r="C315" s="483">
        <v>6680</v>
      </c>
    </row>
    <row r="316" spans="1:3">
      <c r="A316" s="769">
        <v>315</v>
      </c>
      <c r="B316" s="769" t="s">
        <v>861</v>
      </c>
      <c r="C316" s="483">
        <v>19210</v>
      </c>
    </row>
    <row r="317" spans="1:3">
      <c r="A317" s="769">
        <v>316</v>
      </c>
      <c r="B317" s="769" t="s">
        <v>857</v>
      </c>
      <c r="C317" s="483">
        <v>42650</v>
      </c>
    </row>
    <row r="318" spans="1:3">
      <c r="A318" s="769">
        <v>317</v>
      </c>
      <c r="B318" s="769" t="s">
        <v>860</v>
      </c>
      <c r="C318" s="483">
        <v>56275</v>
      </c>
    </row>
    <row r="319" spans="1:3">
      <c r="A319" s="769">
        <v>318</v>
      </c>
      <c r="B319" s="769" t="s">
        <v>859</v>
      </c>
      <c r="C319" s="483">
        <v>100300</v>
      </c>
    </row>
    <row r="320" spans="1:3">
      <c r="A320" s="769">
        <v>319</v>
      </c>
      <c r="B320" s="769" t="s">
        <v>877</v>
      </c>
      <c r="C320" s="483">
        <v>19110</v>
      </c>
    </row>
    <row r="321" spans="1:3">
      <c r="A321" s="769">
        <v>320</v>
      </c>
      <c r="B321" s="769" t="s">
        <v>864</v>
      </c>
      <c r="C321" s="483">
        <v>2045</v>
      </c>
    </row>
    <row r="322" spans="1:3">
      <c r="A322" s="769">
        <v>321</v>
      </c>
      <c r="B322" s="769" t="s">
        <v>878</v>
      </c>
      <c r="C322" s="483">
        <v>13130</v>
      </c>
    </row>
    <row r="323" spans="1:3">
      <c r="A323" s="769">
        <v>322</v>
      </c>
      <c r="B323" s="769" t="s">
        <v>863</v>
      </c>
      <c r="C323" s="483">
        <v>3520</v>
      </c>
    </row>
    <row r="324" spans="1:3">
      <c r="A324" s="769">
        <v>323</v>
      </c>
      <c r="B324" s="769" t="s">
        <v>872</v>
      </c>
      <c r="C324" s="483">
        <v>8910</v>
      </c>
    </row>
    <row r="325" spans="1:3">
      <c r="A325" s="769">
        <v>324</v>
      </c>
      <c r="B325" s="769" t="s">
        <v>865</v>
      </c>
      <c r="C325" s="483">
        <v>17220</v>
      </c>
    </row>
    <row r="326" spans="1:3">
      <c r="A326" s="769">
        <v>325</v>
      </c>
      <c r="B326" s="769" t="s">
        <v>867</v>
      </c>
      <c r="C326" s="483">
        <v>3660</v>
      </c>
    </row>
    <row r="327" spans="1:3">
      <c r="A327" s="769">
        <v>326</v>
      </c>
      <c r="B327" s="769" t="s">
        <v>870</v>
      </c>
      <c r="C327" s="483">
        <v>38700</v>
      </c>
    </row>
    <row r="328" spans="1:3">
      <c r="A328" s="769">
        <v>327</v>
      </c>
      <c r="B328" s="769" t="s">
        <v>869</v>
      </c>
      <c r="C328" s="483">
        <v>13055</v>
      </c>
    </row>
    <row r="329" spans="1:3">
      <c r="A329" s="769">
        <v>328</v>
      </c>
      <c r="B329" s="769" t="s">
        <v>876</v>
      </c>
      <c r="C329" s="483">
        <v>31900</v>
      </c>
    </row>
    <row r="330" spans="1:3">
      <c r="A330" s="769">
        <v>329</v>
      </c>
      <c r="B330" s="769" t="s">
        <v>871</v>
      </c>
      <c r="C330" s="483">
        <v>47735</v>
      </c>
    </row>
    <row r="331" spans="1:3">
      <c r="A331" s="769">
        <v>330</v>
      </c>
      <c r="B331" s="769" t="s">
        <v>868</v>
      </c>
      <c r="C331" s="483">
        <v>7980</v>
      </c>
    </row>
    <row r="332" spans="1:3">
      <c r="A332" s="769">
        <v>331</v>
      </c>
      <c r="B332" s="769" t="s">
        <v>873</v>
      </c>
      <c r="C332" s="483">
        <v>8655</v>
      </c>
    </row>
    <row r="333" spans="1:3">
      <c r="A333" s="769">
        <v>332</v>
      </c>
      <c r="B333" s="769" t="s">
        <v>902</v>
      </c>
      <c r="C333" s="483">
        <v>17490</v>
      </c>
    </row>
    <row r="334" spans="1:3">
      <c r="A334" s="769">
        <v>333</v>
      </c>
      <c r="B334" s="769" t="s">
        <v>866</v>
      </c>
      <c r="C334" s="483">
        <v>7195</v>
      </c>
    </row>
    <row r="335" spans="1:3">
      <c r="A335" s="769">
        <v>334</v>
      </c>
      <c r="B335" s="769" t="s">
        <v>884</v>
      </c>
      <c r="C335" s="483">
        <v>18210</v>
      </c>
    </row>
    <row r="336" spans="1:3">
      <c r="A336" s="769">
        <v>335</v>
      </c>
      <c r="B336" s="769" t="s">
        <v>882</v>
      </c>
      <c r="C336" s="483">
        <v>69600</v>
      </c>
    </row>
    <row r="337" spans="1:3">
      <c r="A337" s="769">
        <v>336</v>
      </c>
      <c r="B337" s="769" t="s">
        <v>874</v>
      </c>
      <c r="C337" s="483">
        <v>3000</v>
      </c>
    </row>
    <row r="338" spans="1:3">
      <c r="A338" s="769">
        <v>337</v>
      </c>
      <c r="B338" s="769" t="s">
        <v>880</v>
      </c>
      <c r="C338" s="483">
        <v>17660</v>
      </c>
    </row>
    <row r="339" spans="1:3">
      <c r="A339" s="769">
        <v>338</v>
      </c>
      <c r="B339" s="769" t="s">
        <v>875</v>
      </c>
      <c r="C339" s="483">
        <v>40250</v>
      </c>
    </row>
    <row r="340" spans="1:3">
      <c r="A340" s="769">
        <v>339</v>
      </c>
      <c r="B340" s="769" t="s">
        <v>890</v>
      </c>
      <c r="C340" s="483">
        <v>39850</v>
      </c>
    </row>
    <row r="341" spans="1:3">
      <c r="A341" s="769">
        <v>340</v>
      </c>
      <c r="B341" s="769" t="s">
        <v>888</v>
      </c>
      <c r="C341" s="483">
        <v>2710</v>
      </c>
    </row>
    <row r="342" spans="1:3">
      <c r="A342" s="769">
        <v>341</v>
      </c>
      <c r="B342" s="769" t="s">
        <v>885</v>
      </c>
      <c r="C342" s="483">
        <v>14530</v>
      </c>
    </row>
    <row r="343" spans="1:3">
      <c r="A343" s="769">
        <v>342</v>
      </c>
      <c r="B343" s="769" t="s">
        <v>883</v>
      </c>
      <c r="C343" s="483">
        <v>11020</v>
      </c>
    </row>
    <row r="344" spans="1:3">
      <c r="A344" s="769">
        <v>343</v>
      </c>
      <c r="B344" s="769" t="s">
        <v>892</v>
      </c>
      <c r="C344" s="483">
        <v>64500</v>
      </c>
    </row>
    <row r="345" spans="1:3">
      <c r="A345" s="769">
        <v>344</v>
      </c>
      <c r="B345" s="769" t="s">
        <v>887</v>
      </c>
      <c r="C345" s="483">
        <v>10870</v>
      </c>
    </row>
    <row r="346" spans="1:3">
      <c r="A346" s="769">
        <v>345</v>
      </c>
      <c r="B346" s="769" t="s">
        <v>891</v>
      </c>
      <c r="C346" s="483">
        <v>27500</v>
      </c>
    </row>
    <row r="347" spans="1:3">
      <c r="A347" s="769">
        <v>346</v>
      </c>
      <c r="B347" s="769" t="s">
        <v>879</v>
      </c>
      <c r="C347" s="483">
        <v>5730</v>
      </c>
    </row>
    <row r="348" spans="1:3">
      <c r="A348" s="769">
        <v>347</v>
      </c>
      <c r="B348" s="769" t="s">
        <v>893</v>
      </c>
      <c r="C348" s="483">
        <v>4050</v>
      </c>
    </row>
    <row r="349" spans="1:3">
      <c r="A349" s="769">
        <v>348</v>
      </c>
      <c r="B349" s="769" t="s">
        <v>896</v>
      </c>
      <c r="C349" s="483">
        <v>33690</v>
      </c>
    </row>
    <row r="350" spans="1:3">
      <c r="A350" s="769">
        <v>349</v>
      </c>
      <c r="B350" s="769" t="s">
        <v>889</v>
      </c>
      <c r="C350" s="483">
        <v>4110</v>
      </c>
    </row>
    <row r="351" spans="1:3">
      <c r="A351" s="769">
        <v>350</v>
      </c>
      <c r="B351" s="769" t="s">
        <v>910</v>
      </c>
      <c r="C351" s="483">
        <v>46650</v>
      </c>
    </row>
    <row r="352" spans="1:3">
      <c r="A352" s="769">
        <v>351</v>
      </c>
      <c r="B352" s="769" t="s">
        <v>905</v>
      </c>
      <c r="C352" s="483">
        <v>10710</v>
      </c>
    </row>
    <row r="353" spans="1:3">
      <c r="A353" s="769">
        <v>352</v>
      </c>
      <c r="B353" s="769" t="s">
        <v>900</v>
      </c>
      <c r="C353" s="483">
        <v>1737</v>
      </c>
    </row>
    <row r="354" spans="1:3">
      <c r="A354" s="769">
        <v>353</v>
      </c>
      <c r="B354" s="769" t="s">
        <v>897</v>
      </c>
      <c r="C354" s="483">
        <v>13125</v>
      </c>
    </row>
    <row r="355" spans="1:3">
      <c r="A355" s="769">
        <v>354</v>
      </c>
      <c r="B355" s="769" t="s">
        <v>906</v>
      </c>
      <c r="C355" s="483">
        <v>2790</v>
      </c>
    </row>
    <row r="356" spans="1:3">
      <c r="A356" s="769">
        <v>355</v>
      </c>
      <c r="B356" s="769" t="s">
        <v>881</v>
      </c>
      <c r="C356" s="483">
        <v>54955</v>
      </c>
    </row>
    <row r="357" spans="1:3">
      <c r="A357" s="769">
        <v>356</v>
      </c>
      <c r="B357" s="769" t="s">
        <v>894</v>
      </c>
      <c r="C357" s="483">
        <v>1377</v>
      </c>
    </row>
    <row r="358" spans="1:3">
      <c r="A358" s="769">
        <v>357</v>
      </c>
      <c r="B358" s="769" t="s">
        <v>898</v>
      </c>
      <c r="C358" s="483">
        <v>5180</v>
      </c>
    </row>
    <row r="359" spans="1:3">
      <c r="A359" s="769">
        <v>358</v>
      </c>
      <c r="B359" s="769" t="s">
        <v>903</v>
      </c>
      <c r="C359" s="483">
        <v>9270</v>
      </c>
    </row>
    <row r="360" spans="1:3">
      <c r="A360" s="769">
        <v>359</v>
      </c>
      <c r="B360" s="769" t="s">
        <v>901</v>
      </c>
      <c r="C360" s="483">
        <v>23700</v>
      </c>
    </row>
    <row r="361" spans="1:3">
      <c r="A361" s="769">
        <v>360</v>
      </c>
      <c r="B361" s="769" t="s">
        <v>907</v>
      </c>
      <c r="C361" s="483">
        <v>9090</v>
      </c>
    </row>
    <row r="362" spans="1:3">
      <c r="A362" s="769">
        <v>361</v>
      </c>
      <c r="B362" s="769" t="s">
        <v>899</v>
      </c>
      <c r="C362" s="483">
        <v>10595</v>
      </c>
    </row>
    <row r="363" spans="1:3">
      <c r="A363" s="769">
        <v>362</v>
      </c>
      <c r="B363" s="769" t="s">
        <v>895</v>
      </c>
      <c r="C363" s="483">
        <v>4635</v>
      </c>
    </row>
    <row r="364" spans="1:3">
      <c r="A364" s="769">
        <v>363</v>
      </c>
      <c r="B364" s="769" t="s">
        <v>886</v>
      </c>
      <c r="C364" s="483">
        <v>47350</v>
      </c>
    </row>
    <row r="365" spans="1:3">
      <c r="A365" s="769">
        <v>364</v>
      </c>
      <c r="B365" s="769" t="s">
        <v>909</v>
      </c>
      <c r="C365" s="483">
        <v>10530</v>
      </c>
    </row>
    <row r="366" spans="1:3">
      <c r="A366" s="769">
        <v>365</v>
      </c>
      <c r="B366" s="769" t="s">
        <v>908</v>
      </c>
      <c r="C366" s="483">
        <v>58055</v>
      </c>
    </row>
    <row r="367" spans="1:3">
      <c r="A367" s="769">
        <v>366</v>
      </c>
      <c r="B367" s="769" t="s">
        <v>913</v>
      </c>
      <c r="C367" s="483">
        <v>7000</v>
      </c>
    </row>
    <row r="368" spans="1:3">
      <c r="A368" s="769">
        <v>367</v>
      </c>
      <c r="B368" s="769" t="s">
        <v>916</v>
      </c>
      <c r="C368" s="483">
        <v>27335</v>
      </c>
    </row>
    <row r="369" spans="1:3">
      <c r="A369" s="769">
        <v>368</v>
      </c>
      <c r="B369" s="769" t="s">
        <v>911</v>
      </c>
      <c r="C369" s="483">
        <v>24085</v>
      </c>
    </row>
    <row r="370" spans="1:3">
      <c r="A370" s="769">
        <v>369</v>
      </c>
      <c r="B370" s="769" t="s">
        <v>914</v>
      </c>
      <c r="C370" s="483">
        <v>57800</v>
      </c>
    </row>
    <row r="371" spans="1:3">
      <c r="A371" s="769">
        <v>370</v>
      </c>
      <c r="B371" s="769" t="s">
        <v>912</v>
      </c>
      <c r="C371" s="483">
        <v>14220</v>
      </c>
    </row>
    <row r="372" spans="1:3">
      <c r="A372" s="769">
        <v>371</v>
      </c>
      <c r="B372" s="769" t="s">
        <v>918</v>
      </c>
      <c r="C372" s="483">
        <v>7570</v>
      </c>
    </row>
    <row r="373" spans="1:3">
      <c r="A373" s="769">
        <v>372</v>
      </c>
      <c r="B373" s="769" t="s">
        <v>920</v>
      </c>
      <c r="C373" s="483">
        <v>50100</v>
      </c>
    </row>
    <row r="374" spans="1:3">
      <c r="A374" s="769">
        <v>373</v>
      </c>
      <c r="B374" s="769" t="s">
        <v>904</v>
      </c>
      <c r="C374" s="483">
        <v>52275</v>
      </c>
    </row>
    <row r="375" spans="1:3">
      <c r="A375" s="769">
        <v>374</v>
      </c>
      <c r="B375" s="769" t="s">
        <v>917</v>
      </c>
      <c r="C375" s="483">
        <v>51345</v>
      </c>
    </row>
    <row r="376" spans="1:3">
      <c r="A376" s="769">
        <v>375</v>
      </c>
      <c r="B376" s="769" t="s">
        <v>921</v>
      </c>
      <c r="C376" s="483">
        <v>20500</v>
      </c>
    </row>
    <row r="377" spans="1:3">
      <c r="A377" s="769">
        <v>376</v>
      </c>
      <c r="B377" s="769" t="s">
        <v>915</v>
      </c>
      <c r="C377" s="483">
        <v>78200</v>
      </c>
    </row>
    <row r="378" spans="1:3">
      <c r="A378" s="769">
        <v>377</v>
      </c>
      <c r="B378" s="769" t="s">
        <v>919</v>
      </c>
      <c r="C378" s="483">
        <v>18435</v>
      </c>
    </row>
    <row r="379" spans="1:3">
      <c r="A379" s="769">
        <v>378</v>
      </c>
      <c r="B379" s="769" t="s">
        <v>924</v>
      </c>
      <c r="C379" s="483">
        <v>14800</v>
      </c>
    </row>
    <row r="380" spans="1:3">
      <c r="A380" s="769">
        <v>379</v>
      </c>
      <c r="B380" s="769" t="s">
        <v>954</v>
      </c>
      <c r="C380" s="483">
        <v>22500</v>
      </c>
    </row>
    <row r="381" spans="1:3">
      <c r="A381" s="769">
        <v>380</v>
      </c>
      <c r="B381" s="769" t="s">
        <v>922</v>
      </c>
      <c r="C381" s="483">
        <v>124975</v>
      </c>
    </row>
    <row r="382" spans="1:3">
      <c r="A382" s="769">
        <v>381</v>
      </c>
      <c r="B382" s="769" t="s">
        <v>929</v>
      </c>
      <c r="C382" s="483">
        <v>72500</v>
      </c>
    </row>
    <row r="383" spans="1:3">
      <c r="A383" s="769">
        <v>382</v>
      </c>
      <c r="B383" s="769" t="s">
        <v>923</v>
      </c>
      <c r="C383" s="483">
        <v>4255</v>
      </c>
    </row>
    <row r="384" spans="1:3">
      <c r="A384" s="769">
        <v>383</v>
      </c>
      <c r="B384" s="769" t="s">
        <v>925</v>
      </c>
      <c r="C384" s="483">
        <v>231000</v>
      </c>
    </row>
    <row r="385" spans="1:3">
      <c r="A385" s="769">
        <v>384</v>
      </c>
      <c r="B385" s="769" t="s">
        <v>931</v>
      </c>
      <c r="C385" s="483">
        <v>4775</v>
      </c>
    </row>
    <row r="386" spans="1:3">
      <c r="A386" s="769">
        <v>385</v>
      </c>
      <c r="B386" s="769" t="s">
        <v>926</v>
      </c>
      <c r="C386" s="483">
        <v>33600</v>
      </c>
    </row>
    <row r="387" spans="1:3">
      <c r="A387" s="769">
        <v>386</v>
      </c>
      <c r="B387" s="769" t="s">
        <v>928</v>
      </c>
      <c r="C387" s="483">
        <v>18205</v>
      </c>
    </row>
    <row r="388" spans="1:3">
      <c r="A388" s="769">
        <v>387</v>
      </c>
      <c r="B388" s="769" t="s">
        <v>930</v>
      </c>
      <c r="C388" s="483">
        <v>113750</v>
      </c>
    </row>
    <row r="389" spans="1:3">
      <c r="A389" s="769">
        <v>388</v>
      </c>
      <c r="B389" s="769" t="s">
        <v>933</v>
      </c>
      <c r="C389" s="483">
        <v>4560</v>
      </c>
    </row>
    <row r="390" spans="1:3">
      <c r="A390" s="769">
        <v>389</v>
      </c>
      <c r="B390" s="769" t="s">
        <v>927</v>
      </c>
      <c r="C390" s="483">
        <v>12190</v>
      </c>
    </row>
    <row r="391" spans="1:3">
      <c r="A391" s="769">
        <v>390</v>
      </c>
      <c r="B391" s="769" t="s">
        <v>953</v>
      </c>
      <c r="C391" s="483">
        <v>52345</v>
      </c>
    </row>
    <row r="392" spans="1:3">
      <c r="A392" s="769">
        <v>391</v>
      </c>
      <c r="B392" s="769" t="s">
        <v>934</v>
      </c>
      <c r="C392" s="483">
        <v>61865</v>
      </c>
    </row>
    <row r="393" spans="1:3">
      <c r="A393" s="769">
        <v>392</v>
      </c>
      <c r="B393" s="769" t="s">
        <v>936</v>
      </c>
      <c r="C393" s="483">
        <v>18750</v>
      </c>
    </row>
    <row r="394" spans="1:3">
      <c r="A394" s="769">
        <v>393</v>
      </c>
      <c r="B394" s="769" t="s">
        <v>935</v>
      </c>
      <c r="C394" s="483">
        <v>40500</v>
      </c>
    </row>
    <row r="395" spans="1:3">
      <c r="A395" s="769">
        <v>394</v>
      </c>
      <c r="B395" s="769" t="s">
        <v>940</v>
      </c>
      <c r="C395" s="483">
        <v>8190</v>
      </c>
    </row>
    <row r="396" spans="1:3">
      <c r="A396" s="769">
        <v>395</v>
      </c>
      <c r="B396" s="769" t="s">
        <v>941</v>
      </c>
      <c r="C396" s="483">
        <v>28795</v>
      </c>
    </row>
    <row r="397" spans="1:3">
      <c r="A397" s="769">
        <v>396</v>
      </c>
      <c r="B397" s="769" t="s">
        <v>932</v>
      </c>
      <c r="C397" s="483">
        <v>51410</v>
      </c>
    </row>
    <row r="398" spans="1:3">
      <c r="A398" s="769">
        <v>397</v>
      </c>
      <c r="B398" s="769" t="s">
        <v>952</v>
      </c>
      <c r="C398" s="483">
        <v>46800</v>
      </c>
    </row>
    <row r="399" spans="1:3">
      <c r="A399" s="769">
        <v>398</v>
      </c>
      <c r="B399" s="769" t="s">
        <v>938</v>
      </c>
      <c r="C399" s="483">
        <v>15700</v>
      </c>
    </row>
    <row r="400" spans="1:3">
      <c r="A400" s="769">
        <v>399</v>
      </c>
      <c r="B400" s="769" t="s">
        <v>945</v>
      </c>
      <c r="C400" s="483">
        <v>15140</v>
      </c>
    </row>
    <row r="401" spans="1:3">
      <c r="A401" s="769">
        <v>400</v>
      </c>
      <c r="B401" s="769" t="s">
        <v>950</v>
      </c>
      <c r="C401" s="483">
        <v>14800</v>
      </c>
    </row>
    <row r="402" spans="1:3">
      <c r="A402" s="769">
        <v>401</v>
      </c>
      <c r="B402" s="769" t="s">
        <v>937</v>
      </c>
      <c r="C402" s="483">
        <v>912</v>
      </c>
    </row>
    <row r="403" spans="1:3">
      <c r="A403" s="769">
        <v>402</v>
      </c>
      <c r="B403" s="769" t="s">
        <v>944</v>
      </c>
      <c r="C403" s="483">
        <v>15510</v>
      </c>
    </row>
    <row r="404" spans="1:3">
      <c r="A404" s="769">
        <v>403</v>
      </c>
      <c r="B404" s="769" t="s">
        <v>942</v>
      </c>
      <c r="C404" s="483">
        <v>20150</v>
      </c>
    </row>
    <row r="405" spans="1:3">
      <c r="A405" s="769">
        <v>404</v>
      </c>
      <c r="B405" s="769" t="s">
        <v>958</v>
      </c>
      <c r="C405" s="483">
        <v>13410</v>
      </c>
    </row>
    <row r="406" spans="1:3">
      <c r="A406" s="769">
        <v>405</v>
      </c>
      <c r="B406" s="769" t="s">
        <v>939</v>
      </c>
      <c r="C406" s="483">
        <v>9535</v>
      </c>
    </row>
    <row r="407" spans="1:3">
      <c r="A407" s="769">
        <v>406</v>
      </c>
      <c r="B407" s="769" t="s">
        <v>949</v>
      </c>
      <c r="C407" s="483">
        <v>66500</v>
      </c>
    </row>
    <row r="408" spans="1:3">
      <c r="A408" s="769">
        <v>407</v>
      </c>
      <c r="B408" s="769" t="s">
        <v>951</v>
      </c>
      <c r="C408" s="483">
        <v>4065</v>
      </c>
    </row>
    <row r="409" spans="1:3">
      <c r="A409" s="769">
        <v>408</v>
      </c>
      <c r="B409" s="769" t="s">
        <v>946</v>
      </c>
      <c r="C409" s="483">
        <v>341500</v>
      </c>
    </row>
    <row r="410" spans="1:3">
      <c r="A410" s="769">
        <v>409</v>
      </c>
      <c r="B410" s="769" t="s">
        <v>948</v>
      </c>
      <c r="C410" s="483">
        <v>14460</v>
      </c>
    </row>
    <row r="411" spans="1:3">
      <c r="A411" s="769">
        <v>410</v>
      </c>
      <c r="B411" s="769" t="s">
        <v>971</v>
      </c>
      <c r="C411" s="483">
        <v>18990</v>
      </c>
    </row>
    <row r="412" spans="1:3">
      <c r="A412" s="769">
        <v>411</v>
      </c>
      <c r="B412" s="769" t="s">
        <v>957</v>
      </c>
      <c r="C412" s="483">
        <v>33260</v>
      </c>
    </row>
    <row r="413" spans="1:3">
      <c r="A413" s="769">
        <v>412</v>
      </c>
      <c r="B413" s="769" t="s">
        <v>975</v>
      </c>
      <c r="C413" s="483">
        <v>7210</v>
      </c>
    </row>
    <row r="414" spans="1:3">
      <c r="A414" s="769">
        <v>413</v>
      </c>
      <c r="B414" s="769" t="s">
        <v>955</v>
      </c>
      <c r="C414" s="483">
        <v>102380</v>
      </c>
    </row>
    <row r="415" spans="1:3">
      <c r="A415" s="769">
        <v>414</v>
      </c>
      <c r="B415" s="769" t="s">
        <v>964</v>
      </c>
      <c r="C415" s="483">
        <v>14360</v>
      </c>
    </row>
    <row r="416" spans="1:3">
      <c r="A416" s="769">
        <v>415</v>
      </c>
      <c r="B416" s="769" t="s">
        <v>967</v>
      </c>
      <c r="C416" s="483">
        <v>49100</v>
      </c>
    </row>
    <row r="417" spans="1:3">
      <c r="A417" s="769">
        <v>416</v>
      </c>
      <c r="B417" s="769" t="s">
        <v>963</v>
      </c>
      <c r="C417" s="483">
        <v>105600</v>
      </c>
    </row>
    <row r="418" spans="1:3">
      <c r="A418" s="769">
        <v>417</v>
      </c>
      <c r="B418" s="769" t="s">
        <v>965</v>
      </c>
      <c r="C418" s="483">
        <v>11040</v>
      </c>
    </row>
    <row r="419" spans="1:3">
      <c r="A419" s="769">
        <v>418</v>
      </c>
      <c r="B419" s="769" t="s">
        <v>960</v>
      </c>
      <c r="C419" s="483">
        <v>11200</v>
      </c>
    </row>
    <row r="420" spans="1:3">
      <c r="A420" s="769">
        <v>419</v>
      </c>
      <c r="B420" s="769" t="s">
        <v>956</v>
      </c>
      <c r="C420" s="483">
        <v>61600</v>
      </c>
    </row>
    <row r="421" spans="1:3">
      <c r="A421" s="769">
        <v>420</v>
      </c>
      <c r="B421" s="769" t="s">
        <v>943</v>
      </c>
      <c r="C421" s="483">
        <v>51560</v>
      </c>
    </row>
    <row r="422" spans="1:3">
      <c r="A422" s="769">
        <v>421</v>
      </c>
      <c r="B422" s="769" t="s">
        <v>961</v>
      </c>
      <c r="C422" s="483">
        <v>8400</v>
      </c>
    </row>
    <row r="423" spans="1:3">
      <c r="A423" s="769">
        <v>422</v>
      </c>
      <c r="B423" s="769" t="s">
        <v>978</v>
      </c>
      <c r="C423" s="483">
        <v>9780</v>
      </c>
    </row>
    <row r="424" spans="1:3">
      <c r="A424" s="769">
        <v>423</v>
      </c>
      <c r="B424" s="769" t="s">
        <v>962</v>
      </c>
      <c r="C424" s="483">
        <v>15930</v>
      </c>
    </row>
    <row r="425" spans="1:3">
      <c r="A425" s="769">
        <v>424</v>
      </c>
      <c r="B425" s="769" t="s">
        <v>959</v>
      </c>
      <c r="C425" s="483">
        <v>14110</v>
      </c>
    </row>
    <row r="426" spans="1:3">
      <c r="A426" s="769">
        <v>425</v>
      </c>
      <c r="B426" s="769" t="s">
        <v>947</v>
      </c>
      <c r="C426" s="483">
        <v>11430</v>
      </c>
    </row>
    <row r="427" spans="1:3">
      <c r="A427" s="769">
        <v>426</v>
      </c>
      <c r="B427" s="769" t="s">
        <v>968</v>
      </c>
      <c r="C427" s="483">
        <v>4380</v>
      </c>
    </row>
    <row r="428" spans="1:3">
      <c r="A428" s="769">
        <v>427</v>
      </c>
      <c r="B428" s="769" t="s">
        <v>966</v>
      </c>
      <c r="C428" s="483">
        <v>119410</v>
      </c>
    </row>
    <row r="429" spans="1:3">
      <c r="A429" s="769">
        <v>428</v>
      </c>
      <c r="B429" s="769" t="s">
        <v>970</v>
      </c>
      <c r="C429" s="483">
        <v>4440</v>
      </c>
    </row>
    <row r="430" spans="1:3">
      <c r="A430" s="769">
        <v>429</v>
      </c>
      <c r="B430" s="769" t="s">
        <v>969</v>
      </c>
      <c r="C430" s="483">
        <v>3940</v>
      </c>
    </row>
    <row r="431" spans="1:3">
      <c r="A431" s="769">
        <v>430</v>
      </c>
      <c r="B431" s="769" t="s">
        <v>981</v>
      </c>
      <c r="C431" s="483">
        <v>23450</v>
      </c>
    </row>
    <row r="432" spans="1:3">
      <c r="A432" s="769">
        <v>431</v>
      </c>
      <c r="B432" s="769" t="s">
        <v>974</v>
      </c>
      <c r="C432" s="483">
        <v>31570</v>
      </c>
    </row>
    <row r="433" spans="1:3">
      <c r="A433" s="769">
        <v>432</v>
      </c>
      <c r="B433" s="769" t="s">
        <v>972</v>
      </c>
      <c r="C433" s="483">
        <v>4070</v>
      </c>
    </row>
    <row r="434" spans="1:3">
      <c r="A434" s="769">
        <v>433</v>
      </c>
      <c r="B434" s="769" t="s">
        <v>980</v>
      </c>
      <c r="C434" s="483">
        <v>10270</v>
      </c>
    </row>
    <row r="435" spans="1:3">
      <c r="A435" s="769">
        <v>434</v>
      </c>
      <c r="B435" s="769" t="s">
        <v>977</v>
      </c>
      <c r="C435" s="483">
        <v>25485</v>
      </c>
    </row>
    <row r="436" spans="1:3">
      <c r="A436" s="769">
        <v>435</v>
      </c>
      <c r="B436" s="769" t="s">
        <v>979</v>
      </c>
      <c r="C436" s="483">
        <v>1620</v>
      </c>
    </row>
    <row r="437" spans="1:3">
      <c r="A437" s="769">
        <v>436</v>
      </c>
      <c r="B437" s="769" t="s">
        <v>982</v>
      </c>
      <c r="C437" s="483">
        <v>16620</v>
      </c>
    </row>
    <row r="438" spans="1:3">
      <c r="A438" s="769">
        <v>437</v>
      </c>
      <c r="B438" s="769" t="s">
        <v>990</v>
      </c>
      <c r="C438" s="483">
        <v>42200</v>
      </c>
    </row>
    <row r="439" spans="1:3">
      <c r="A439" s="769">
        <v>438</v>
      </c>
      <c r="B439" s="769" t="s">
        <v>976</v>
      </c>
      <c r="C439" s="483">
        <v>96200</v>
      </c>
    </row>
    <row r="440" spans="1:3">
      <c r="A440" s="769">
        <v>439</v>
      </c>
      <c r="B440" s="769" t="s">
        <v>984</v>
      </c>
      <c r="C440" s="483">
        <v>25480</v>
      </c>
    </row>
    <row r="441" spans="1:3">
      <c r="A441" s="769">
        <v>440</v>
      </c>
      <c r="B441" s="769" t="s">
        <v>983</v>
      </c>
      <c r="C441" s="483">
        <v>10740</v>
      </c>
    </row>
    <row r="442" spans="1:3">
      <c r="A442" s="769">
        <v>441</v>
      </c>
      <c r="B442" s="769" t="s">
        <v>993</v>
      </c>
      <c r="C442" s="483">
        <v>33555</v>
      </c>
    </row>
    <row r="443" spans="1:3">
      <c r="A443" s="769">
        <v>442</v>
      </c>
      <c r="B443" s="769" t="s">
        <v>994</v>
      </c>
      <c r="C443" s="483">
        <v>25900</v>
      </c>
    </row>
    <row r="444" spans="1:3">
      <c r="A444" s="769">
        <v>443</v>
      </c>
      <c r="B444" s="769" t="s">
        <v>986</v>
      </c>
      <c r="C444" s="483">
        <v>37000</v>
      </c>
    </row>
    <row r="445" spans="1:3">
      <c r="A445" s="769">
        <v>444</v>
      </c>
      <c r="B445" s="769" t="s">
        <v>987</v>
      </c>
      <c r="C445" s="483">
        <v>156200</v>
      </c>
    </row>
    <row r="446" spans="1:3">
      <c r="A446" s="769">
        <v>445</v>
      </c>
      <c r="B446" s="769" t="s">
        <v>991</v>
      </c>
      <c r="C446" s="483">
        <v>33075</v>
      </c>
    </row>
    <row r="447" spans="1:3">
      <c r="A447" s="769">
        <v>446</v>
      </c>
      <c r="B447" s="769" t="s">
        <v>997</v>
      </c>
      <c r="C447" s="483">
        <v>2025</v>
      </c>
    </row>
    <row r="448" spans="1:3">
      <c r="A448" s="769">
        <v>447</v>
      </c>
      <c r="B448" s="769" t="s">
        <v>985</v>
      </c>
      <c r="C448" s="483">
        <v>15750</v>
      </c>
    </row>
    <row r="449" spans="1:3">
      <c r="A449" s="769">
        <v>448</v>
      </c>
      <c r="B449" s="769" t="s">
        <v>992</v>
      </c>
      <c r="C449" s="483">
        <v>22600</v>
      </c>
    </row>
    <row r="450" spans="1:3">
      <c r="A450" s="769">
        <v>449</v>
      </c>
      <c r="B450" s="769" t="s">
        <v>1005</v>
      </c>
      <c r="C450" s="483">
        <v>12035</v>
      </c>
    </row>
    <row r="451" spans="1:3">
      <c r="A451" s="769">
        <v>450</v>
      </c>
      <c r="B451" s="769" t="s">
        <v>996</v>
      </c>
      <c r="C451" s="483">
        <v>11250</v>
      </c>
    </row>
    <row r="452" spans="1:3">
      <c r="A452" s="769">
        <v>451</v>
      </c>
      <c r="B452" s="769" t="s">
        <v>999</v>
      </c>
      <c r="C452" s="483">
        <v>86645</v>
      </c>
    </row>
    <row r="453" spans="1:3">
      <c r="A453" s="769">
        <v>452</v>
      </c>
      <c r="B453" s="769" t="s">
        <v>1000</v>
      </c>
      <c r="C453" s="483">
        <v>25100</v>
      </c>
    </row>
    <row r="454" spans="1:3">
      <c r="A454" s="769">
        <v>453</v>
      </c>
      <c r="B454" s="769" t="s">
        <v>1003</v>
      </c>
      <c r="C454" s="483">
        <v>90300</v>
      </c>
    </row>
    <row r="455" spans="1:3">
      <c r="A455" s="769">
        <v>454</v>
      </c>
      <c r="B455" s="769" t="s">
        <v>1004</v>
      </c>
      <c r="C455" s="483">
        <v>25300</v>
      </c>
    </row>
    <row r="456" spans="1:3">
      <c r="A456" s="769">
        <v>455</v>
      </c>
      <c r="B456" s="769" t="s">
        <v>1002</v>
      </c>
      <c r="C456" s="483">
        <v>2940</v>
      </c>
    </row>
    <row r="457" spans="1:3">
      <c r="A457" s="769">
        <v>456</v>
      </c>
      <c r="B457" s="769" t="s">
        <v>988</v>
      </c>
      <c r="C457" s="483">
        <v>20250</v>
      </c>
    </row>
    <row r="458" spans="1:3">
      <c r="A458" s="769">
        <v>457</v>
      </c>
      <c r="B458" s="769" t="s">
        <v>998</v>
      </c>
      <c r="C458" s="483">
        <v>13780</v>
      </c>
    </row>
    <row r="459" spans="1:3">
      <c r="A459" s="769">
        <v>458</v>
      </c>
      <c r="B459" s="769" t="s">
        <v>995</v>
      </c>
      <c r="C459" s="483">
        <v>8730</v>
      </c>
    </row>
    <row r="460" spans="1:3">
      <c r="A460" s="769">
        <v>459</v>
      </c>
      <c r="B460" s="769" t="s">
        <v>973</v>
      </c>
      <c r="C460" s="483">
        <v>8885</v>
      </c>
    </row>
    <row r="461" spans="1:3">
      <c r="A461" s="769">
        <v>460</v>
      </c>
      <c r="B461" s="769" t="s">
        <v>1007</v>
      </c>
      <c r="C461" s="483">
        <v>7470</v>
      </c>
    </row>
    <row r="462" spans="1:3">
      <c r="A462" s="769">
        <v>461</v>
      </c>
      <c r="B462" s="769" t="s">
        <v>1010</v>
      </c>
      <c r="C462" s="483">
        <v>22450</v>
      </c>
    </row>
    <row r="463" spans="1:3">
      <c r="A463" s="769">
        <v>462</v>
      </c>
      <c r="B463" s="769" t="s">
        <v>1008</v>
      </c>
      <c r="C463" s="483">
        <v>1392</v>
      </c>
    </row>
    <row r="464" spans="1:3">
      <c r="A464" s="769">
        <v>463</v>
      </c>
      <c r="B464" s="769" t="s">
        <v>1006</v>
      </c>
      <c r="C464" s="483">
        <v>35800</v>
      </c>
    </row>
    <row r="465" spans="1:3">
      <c r="A465" s="769">
        <v>464</v>
      </c>
      <c r="B465" s="769" t="s">
        <v>1009</v>
      </c>
      <c r="C465" s="483">
        <v>33250</v>
      </c>
    </row>
    <row r="466" spans="1:3">
      <c r="A466" s="769">
        <v>465</v>
      </c>
      <c r="B466" s="769" t="s">
        <v>1012</v>
      </c>
      <c r="C466" s="483">
        <v>7790</v>
      </c>
    </row>
    <row r="467" spans="1:3">
      <c r="A467" s="769">
        <v>466</v>
      </c>
      <c r="B467" s="769" t="s">
        <v>989</v>
      </c>
      <c r="C467" s="483">
        <v>51430</v>
      </c>
    </row>
    <row r="468" spans="1:3">
      <c r="A468" s="769">
        <v>467</v>
      </c>
      <c r="B468" s="769" t="s">
        <v>1011</v>
      </c>
      <c r="C468" s="483">
        <v>52200</v>
      </c>
    </row>
    <row r="469" spans="1:3">
      <c r="A469" s="769">
        <v>468</v>
      </c>
      <c r="B469" s="769" t="s">
        <v>1001</v>
      </c>
      <c r="C469" s="483">
        <v>16710</v>
      </c>
    </row>
    <row r="470" spans="1:3">
      <c r="A470" s="769">
        <v>469</v>
      </c>
      <c r="B470" s="769" t="s">
        <v>1017</v>
      </c>
      <c r="C470" s="483">
        <v>3600</v>
      </c>
    </row>
    <row r="471" spans="1:3">
      <c r="A471" s="769">
        <v>470</v>
      </c>
      <c r="B471" s="769" t="s">
        <v>1014</v>
      </c>
      <c r="C471" s="483">
        <v>11730</v>
      </c>
    </row>
    <row r="472" spans="1:3">
      <c r="A472" s="769">
        <v>471</v>
      </c>
      <c r="B472" s="769" t="s">
        <v>1015</v>
      </c>
      <c r="C472" s="483">
        <v>111565</v>
      </c>
    </row>
    <row r="473" spans="1:3">
      <c r="A473" s="769">
        <v>472</v>
      </c>
      <c r="B473" s="769" t="s">
        <v>1016</v>
      </c>
      <c r="C473" s="483">
        <v>14600</v>
      </c>
    </row>
    <row r="474" spans="1:3">
      <c r="A474" s="769">
        <v>473</v>
      </c>
      <c r="B474" s="769" t="s">
        <v>1018</v>
      </c>
      <c r="C474" s="483">
        <v>119600</v>
      </c>
    </row>
    <row r="475" spans="1:3">
      <c r="A475" s="769">
        <v>474</v>
      </c>
      <c r="B475" s="769" t="s">
        <v>1036</v>
      </c>
      <c r="C475" s="483">
        <v>4025</v>
      </c>
    </row>
    <row r="476" spans="1:3">
      <c r="A476" s="769">
        <v>475</v>
      </c>
      <c r="B476" s="769" t="s">
        <v>1021</v>
      </c>
      <c r="C476" s="483">
        <v>52905</v>
      </c>
    </row>
    <row r="477" spans="1:3">
      <c r="A477" s="769">
        <v>476</v>
      </c>
      <c r="B477" s="769" t="s">
        <v>1024</v>
      </c>
      <c r="C477" s="483">
        <v>11890</v>
      </c>
    </row>
    <row r="478" spans="1:3">
      <c r="A478" s="769">
        <v>477</v>
      </c>
      <c r="B478" s="769" t="s">
        <v>1023</v>
      </c>
      <c r="C478" s="483">
        <v>78700</v>
      </c>
    </row>
    <row r="479" spans="1:3">
      <c r="A479" s="769">
        <v>478</v>
      </c>
      <c r="B479" s="769" t="s">
        <v>1022</v>
      </c>
      <c r="C479" s="483">
        <v>8600</v>
      </c>
    </row>
    <row r="480" spans="1:3">
      <c r="A480" s="769">
        <v>479</v>
      </c>
      <c r="B480" s="769" t="s">
        <v>1020</v>
      </c>
      <c r="C480" s="483">
        <v>17070</v>
      </c>
    </row>
    <row r="481" spans="1:3">
      <c r="A481" s="769">
        <v>480</v>
      </c>
      <c r="B481" s="769" t="s">
        <v>1025</v>
      </c>
      <c r="C481" s="483">
        <v>55600</v>
      </c>
    </row>
    <row r="482" spans="1:3">
      <c r="A482" s="769">
        <v>481</v>
      </c>
      <c r="B482" s="769" t="s">
        <v>1030</v>
      </c>
      <c r="C482" s="483">
        <v>4755</v>
      </c>
    </row>
    <row r="483" spans="1:3">
      <c r="A483" s="769">
        <v>482</v>
      </c>
      <c r="B483" s="769" t="s">
        <v>1032</v>
      </c>
      <c r="C483" s="483">
        <v>6520</v>
      </c>
    </row>
    <row r="484" spans="1:3">
      <c r="A484" s="769">
        <v>483</v>
      </c>
      <c r="B484" s="769" t="s">
        <v>1029</v>
      </c>
      <c r="C484" s="483">
        <v>9200</v>
      </c>
    </row>
    <row r="485" spans="1:3">
      <c r="A485" s="769">
        <v>484</v>
      </c>
      <c r="B485" s="769" t="s">
        <v>1019</v>
      </c>
      <c r="C485" s="483">
        <v>64455</v>
      </c>
    </row>
    <row r="486" spans="1:3">
      <c r="A486" s="769">
        <v>485</v>
      </c>
      <c r="B486" s="769" t="s">
        <v>1034</v>
      </c>
      <c r="C486" s="483">
        <v>11340</v>
      </c>
    </row>
    <row r="487" spans="1:3">
      <c r="A487" s="769">
        <v>486</v>
      </c>
      <c r="B487" s="769" t="s">
        <v>1026</v>
      </c>
      <c r="C487" s="483">
        <v>11860</v>
      </c>
    </row>
    <row r="488" spans="1:3">
      <c r="A488" s="769">
        <v>487</v>
      </c>
      <c r="B488" s="769" t="s">
        <v>1028</v>
      </c>
      <c r="C488" s="483">
        <v>14280</v>
      </c>
    </row>
    <row r="489" spans="1:3">
      <c r="A489" s="769">
        <v>488</v>
      </c>
      <c r="B489" s="769" t="s">
        <v>1033</v>
      </c>
      <c r="C489" s="483">
        <v>7480</v>
      </c>
    </row>
    <row r="490" spans="1:3">
      <c r="A490" s="769">
        <v>489</v>
      </c>
      <c r="B490" s="769" t="s">
        <v>1027</v>
      </c>
      <c r="C490" s="483">
        <v>53180</v>
      </c>
    </row>
    <row r="491" spans="1:3">
      <c r="A491" s="769">
        <v>490</v>
      </c>
      <c r="B491" s="769" t="s">
        <v>1031</v>
      </c>
      <c r="C491" s="483">
        <v>10585</v>
      </c>
    </row>
    <row r="492" spans="1:3">
      <c r="A492" s="769">
        <v>491</v>
      </c>
      <c r="B492" s="769" t="s">
        <v>1073</v>
      </c>
      <c r="C492" s="483">
        <v>100790</v>
      </c>
    </row>
    <row r="493" spans="1:3">
      <c r="A493" s="769">
        <v>492</v>
      </c>
      <c r="B493" s="769" t="s">
        <v>1035</v>
      </c>
      <c r="C493" s="483">
        <v>9660</v>
      </c>
    </row>
    <row r="494" spans="1:3">
      <c r="A494" s="769">
        <v>493</v>
      </c>
      <c r="B494" s="769" t="s">
        <v>1038</v>
      </c>
      <c r="C494" s="483">
        <v>1821</v>
      </c>
    </row>
    <row r="495" spans="1:3">
      <c r="A495" s="769">
        <v>494</v>
      </c>
      <c r="B495" s="769" t="s">
        <v>1042</v>
      </c>
      <c r="C495" s="483">
        <v>34300</v>
      </c>
    </row>
    <row r="496" spans="1:3">
      <c r="A496" s="769">
        <v>495</v>
      </c>
      <c r="B496" s="769" t="s">
        <v>1044</v>
      </c>
      <c r="C496" s="483">
        <v>51000</v>
      </c>
    </row>
    <row r="497" spans="1:3">
      <c r="A497" s="769">
        <v>496</v>
      </c>
      <c r="B497" s="769" t="s">
        <v>1037</v>
      </c>
      <c r="C497" s="483">
        <v>7850</v>
      </c>
    </row>
    <row r="498" spans="1:3">
      <c r="A498" s="769">
        <v>497</v>
      </c>
      <c r="B498" s="769" t="s">
        <v>1041</v>
      </c>
      <c r="C498" s="483">
        <v>18400</v>
      </c>
    </row>
    <row r="499" spans="1:3">
      <c r="A499" s="769">
        <v>498</v>
      </c>
      <c r="B499" s="769" t="s">
        <v>1043</v>
      </c>
      <c r="C499" s="483">
        <v>64700</v>
      </c>
    </row>
    <row r="500" spans="1:3">
      <c r="A500" s="769">
        <v>499</v>
      </c>
      <c r="B500" s="769" t="s">
        <v>1039</v>
      </c>
      <c r="C500" s="483">
        <v>9535</v>
      </c>
    </row>
    <row r="501" spans="1:3">
      <c r="A501" s="769">
        <v>500</v>
      </c>
      <c r="B501" s="769" t="s">
        <v>1046</v>
      </c>
      <c r="C501" s="483">
        <v>11120</v>
      </c>
    </row>
    <row r="502" spans="1:3">
      <c r="A502" s="769">
        <v>501</v>
      </c>
      <c r="B502" s="769" t="s">
        <v>1047</v>
      </c>
      <c r="C502" s="483">
        <v>5670</v>
      </c>
    </row>
    <row r="503" spans="1:3">
      <c r="A503" s="769">
        <v>502</v>
      </c>
      <c r="B503" s="769" t="s">
        <v>1045</v>
      </c>
      <c r="C503" s="483">
        <v>11345</v>
      </c>
    </row>
    <row r="504" spans="1:3">
      <c r="A504" s="769">
        <v>503</v>
      </c>
      <c r="B504" s="769" t="s">
        <v>1048</v>
      </c>
      <c r="C504" s="483">
        <v>19540</v>
      </c>
    </row>
    <row r="505" spans="1:3">
      <c r="A505" s="769">
        <v>504</v>
      </c>
      <c r="B505" s="769" t="s">
        <v>1049</v>
      </c>
      <c r="C505" s="483">
        <v>140700</v>
      </c>
    </row>
    <row r="506" spans="1:3">
      <c r="A506" s="769">
        <v>505</v>
      </c>
      <c r="B506" s="769" t="s">
        <v>1013</v>
      </c>
      <c r="C506" s="483">
        <v>15220</v>
      </c>
    </row>
    <row r="507" spans="1:3">
      <c r="A507" s="769">
        <v>506</v>
      </c>
      <c r="B507" s="769" t="s">
        <v>1040</v>
      </c>
      <c r="C507" s="483">
        <v>7365</v>
      </c>
    </row>
    <row r="508" spans="1:3">
      <c r="A508" s="769">
        <v>507</v>
      </c>
      <c r="B508" s="769" t="s">
        <v>1050</v>
      </c>
      <c r="C508" s="483">
        <v>113135</v>
      </c>
    </row>
    <row r="509" spans="1:3">
      <c r="A509" s="769">
        <v>508</v>
      </c>
      <c r="B509" s="769" t="s">
        <v>1052</v>
      </c>
      <c r="C509" s="483">
        <v>1449</v>
      </c>
    </row>
    <row r="510" spans="1:3">
      <c r="A510" s="769">
        <v>509</v>
      </c>
      <c r="B510" s="769" t="s">
        <v>1053</v>
      </c>
      <c r="C510" s="483">
        <v>2025</v>
      </c>
    </row>
    <row r="511" spans="1:3">
      <c r="A511" s="769">
        <v>510</v>
      </c>
      <c r="B511" s="769" t="s">
        <v>1054</v>
      </c>
      <c r="C511" s="483">
        <v>15650</v>
      </c>
    </row>
    <row r="512" spans="1:3">
      <c r="A512" s="769">
        <v>511</v>
      </c>
      <c r="B512" s="769" t="s">
        <v>1051</v>
      </c>
      <c r="C512" s="483">
        <v>7045</v>
      </c>
    </row>
    <row r="513" spans="1:3">
      <c r="A513" s="769">
        <v>512</v>
      </c>
      <c r="B513" s="769" t="s">
        <v>1055</v>
      </c>
      <c r="C513" s="483">
        <v>8620</v>
      </c>
    </row>
    <row r="514" spans="1:3">
      <c r="A514" s="769">
        <v>513</v>
      </c>
      <c r="B514" s="769" t="s">
        <v>1057</v>
      </c>
      <c r="C514" s="483">
        <v>13170</v>
      </c>
    </row>
    <row r="515" spans="1:3">
      <c r="A515" s="769">
        <v>514</v>
      </c>
      <c r="B515" s="769" t="s">
        <v>1062</v>
      </c>
      <c r="C515" s="483">
        <v>27200</v>
      </c>
    </row>
    <row r="516" spans="1:3">
      <c r="A516" s="769">
        <v>515</v>
      </c>
      <c r="B516" s="769" t="s">
        <v>1056</v>
      </c>
      <c r="C516" s="483">
        <v>18910</v>
      </c>
    </row>
    <row r="517" spans="1:3">
      <c r="A517" s="769">
        <v>516</v>
      </c>
      <c r="B517" s="769" t="s">
        <v>1060</v>
      </c>
      <c r="C517" s="483">
        <v>14460</v>
      </c>
    </row>
    <row r="518" spans="1:3">
      <c r="A518" s="769">
        <v>517</v>
      </c>
      <c r="B518" s="769" t="s">
        <v>1064</v>
      </c>
      <c r="C518" s="483">
        <v>25705</v>
      </c>
    </row>
    <row r="519" spans="1:3">
      <c r="A519" s="769">
        <v>518</v>
      </c>
      <c r="B519" s="769" t="s">
        <v>1058</v>
      </c>
      <c r="C519" s="483">
        <v>19420</v>
      </c>
    </row>
    <row r="520" spans="1:3">
      <c r="A520" s="769">
        <v>519</v>
      </c>
      <c r="B520" s="769" t="s">
        <v>1078</v>
      </c>
      <c r="C520" s="483">
        <v>11090</v>
      </c>
    </row>
    <row r="521" spans="1:3">
      <c r="A521" s="769">
        <v>520</v>
      </c>
      <c r="B521" s="769" t="s">
        <v>1063</v>
      </c>
      <c r="C521" s="483">
        <v>5900</v>
      </c>
    </row>
    <row r="522" spans="1:3">
      <c r="A522" s="769">
        <v>521</v>
      </c>
      <c r="B522" s="769" t="s">
        <v>1061</v>
      </c>
      <c r="C522" s="483">
        <v>114455</v>
      </c>
    </row>
    <row r="523" spans="1:3">
      <c r="A523" s="769">
        <v>522</v>
      </c>
      <c r="B523" s="769" t="s">
        <v>1076</v>
      </c>
      <c r="C523" s="483">
        <v>12390</v>
      </c>
    </row>
    <row r="524" spans="1:3">
      <c r="A524" s="769">
        <v>523</v>
      </c>
      <c r="B524" s="769" t="s">
        <v>1080</v>
      </c>
      <c r="C524" s="483">
        <v>12650</v>
      </c>
    </row>
    <row r="525" spans="1:3">
      <c r="A525" s="769">
        <v>524</v>
      </c>
      <c r="B525" s="769" t="s">
        <v>1070</v>
      </c>
      <c r="C525" s="483">
        <v>26400</v>
      </c>
    </row>
    <row r="526" spans="1:3">
      <c r="A526" s="769">
        <v>525</v>
      </c>
      <c r="B526" s="769" t="s">
        <v>1065</v>
      </c>
      <c r="C526" s="483">
        <v>10700</v>
      </c>
    </row>
    <row r="527" spans="1:3">
      <c r="A527" s="769">
        <v>526</v>
      </c>
      <c r="B527" s="769" t="s">
        <v>1059</v>
      </c>
      <c r="C527" s="483">
        <v>4305</v>
      </c>
    </row>
    <row r="528" spans="1:3">
      <c r="A528" s="769">
        <v>527</v>
      </c>
      <c r="B528" s="769" t="s">
        <v>1069</v>
      </c>
      <c r="C528" s="483">
        <v>46400</v>
      </c>
    </row>
    <row r="529" spans="1:3">
      <c r="A529" s="769">
        <v>528</v>
      </c>
      <c r="B529" s="769" t="s">
        <v>1068</v>
      </c>
      <c r="C529" s="483">
        <v>8120</v>
      </c>
    </row>
    <row r="530" spans="1:3">
      <c r="A530" s="769">
        <v>529</v>
      </c>
      <c r="B530" s="769" t="s">
        <v>1075</v>
      </c>
      <c r="C530" s="483">
        <v>2325</v>
      </c>
    </row>
    <row r="531" spans="1:3">
      <c r="A531" s="769">
        <v>530</v>
      </c>
      <c r="B531" s="769" t="s">
        <v>1077</v>
      </c>
      <c r="C531" s="483">
        <v>11260</v>
      </c>
    </row>
    <row r="532" spans="1:3">
      <c r="A532" s="769">
        <v>531</v>
      </c>
      <c r="B532" s="769" t="s">
        <v>1071</v>
      </c>
      <c r="C532" s="483">
        <v>36915</v>
      </c>
    </row>
    <row r="533" spans="1:3">
      <c r="A533" s="769">
        <v>532</v>
      </c>
      <c r="B533" s="769" t="s">
        <v>1072</v>
      </c>
      <c r="C533" s="483">
        <v>13970</v>
      </c>
    </row>
    <row r="534" spans="1:3">
      <c r="A534" s="769">
        <v>533</v>
      </c>
      <c r="B534" s="769" t="s">
        <v>1079</v>
      </c>
      <c r="C534" s="483">
        <v>10480</v>
      </c>
    </row>
    <row r="535" spans="1:3">
      <c r="A535" s="769">
        <v>534</v>
      </c>
      <c r="B535" s="769" t="s">
        <v>1085</v>
      </c>
      <c r="C535" s="483">
        <v>4180</v>
      </c>
    </row>
    <row r="536" spans="1:3">
      <c r="A536" s="769">
        <v>535</v>
      </c>
      <c r="B536" s="769" t="s">
        <v>1074</v>
      </c>
      <c r="C536" s="483">
        <v>6955</v>
      </c>
    </row>
    <row r="537" spans="1:3">
      <c r="A537" s="769">
        <v>536</v>
      </c>
      <c r="B537" s="769" t="s">
        <v>1088</v>
      </c>
      <c r="C537" s="483">
        <v>2700</v>
      </c>
    </row>
    <row r="538" spans="1:3">
      <c r="A538" s="769">
        <v>537</v>
      </c>
      <c r="B538" s="769" t="s">
        <v>1084</v>
      </c>
      <c r="C538" s="483">
        <v>19730</v>
      </c>
    </row>
    <row r="539" spans="1:3">
      <c r="A539" s="769">
        <v>538</v>
      </c>
      <c r="B539" s="769" t="s">
        <v>1066</v>
      </c>
      <c r="C539" s="483">
        <v>857</v>
      </c>
    </row>
    <row r="540" spans="1:3">
      <c r="A540" s="769">
        <v>539</v>
      </c>
      <c r="B540" s="769" t="s">
        <v>1081</v>
      </c>
      <c r="C540" s="483">
        <v>1029</v>
      </c>
    </row>
    <row r="541" spans="1:3">
      <c r="A541" s="769">
        <v>540</v>
      </c>
      <c r="B541" s="769" t="s">
        <v>1082</v>
      </c>
      <c r="C541" s="483">
        <v>16330</v>
      </c>
    </row>
    <row r="542" spans="1:3">
      <c r="A542" s="769">
        <v>541</v>
      </c>
      <c r="B542" s="769" t="s">
        <v>1094</v>
      </c>
      <c r="C542" s="483">
        <v>28450</v>
      </c>
    </row>
    <row r="543" spans="1:3">
      <c r="A543" s="769">
        <v>542</v>
      </c>
      <c r="B543" s="769" t="s">
        <v>1089</v>
      </c>
      <c r="C543" s="483">
        <v>3740</v>
      </c>
    </row>
    <row r="544" spans="1:3">
      <c r="A544" s="769">
        <v>543</v>
      </c>
      <c r="B544" s="769" t="s">
        <v>1087</v>
      </c>
      <c r="C544" s="483">
        <v>51200</v>
      </c>
    </row>
    <row r="545" spans="1:3">
      <c r="A545" s="769">
        <v>544</v>
      </c>
      <c r="B545" s="769" t="s">
        <v>1086</v>
      </c>
      <c r="C545" s="483">
        <v>3855</v>
      </c>
    </row>
    <row r="546" spans="1:3">
      <c r="A546" s="769">
        <v>545</v>
      </c>
      <c r="B546" s="769" t="s">
        <v>1099</v>
      </c>
      <c r="C546" s="483">
        <v>155900</v>
      </c>
    </row>
    <row r="547" spans="1:3">
      <c r="A547" s="769">
        <v>546</v>
      </c>
      <c r="B547" s="769" t="s">
        <v>1097</v>
      </c>
      <c r="C547" s="483">
        <v>1225</v>
      </c>
    </row>
    <row r="548" spans="1:3">
      <c r="A548" s="769">
        <v>547</v>
      </c>
      <c r="B548" s="769" t="s">
        <v>1092</v>
      </c>
      <c r="C548" s="483">
        <v>18050</v>
      </c>
    </row>
    <row r="549" spans="1:3">
      <c r="A549" s="769">
        <v>548</v>
      </c>
      <c r="B549" s="769" t="s">
        <v>1098</v>
      </c>
      <c r="C549" s="483">
        <v>4530</v>
      </c>
    </row>
    <row r="550" spans="1:3">
      <c r="A550" s="769">
        <v>549</v>
      </c>
      <c r="B550" s="769" t="s">
        <v>1091</v>
      </c>
      <c r="C550" s="483">
        <v>49850</v>
      </c>
    </row>
    <row r="551" spans="1:3">
      <c r="A551" s="769">
        <v>550</v>
      </c>
      <c r="B551" s="769" t="s">
        <v>1096</v>
      </c>
      <c r="C551" s="483">
        <v>7740</v>
      </c>
    </row>
    <row r="552" spans="1:3">
      <c r="A552" s="769">
        <v>551</v>
      </c>
      <c r="B552" s="769" t="s">
        <v>1105</v>
      </c>
      <c r="C552" s="483">
        <v>2760</v>
      </c>
    </row>
    <row r="553" spans="1:3">
      <c r="A553" s="769">
        <v>552</v>
      </c>
      <c r="B553" s="769" t="s">
        <v>1083</v>
      </c>
      <c r="C553" s="483">
        <v>22295</v>
      </c>
    </row>
    <row r="554" spans="1:3">
      <c r="A554" s="769">
        <v>553</v>
      </c>
      <c r="B554" s="769" t="s">
        <v>1109</v>
      </c>
      <c r="C554" s="483">
        <v>7800</v>
      </c>
    </row>
    <row r="555" spans="1:3">
      <c r="A555" s="769">
        <v>554</v>
      </c>
      <c r="B555" s="769" t="s">
        <v>1101</v>
      </c>
      <c r="C555" s="483">
        <v>4605</v>
      </c>
    </row>
    <row r="556" spans="1:3">
      <c r="A556" s="769">
        <v>555</v>
      </c>
      <c r="B556" s="769" t="s">
        <v>1095</v>
      </c>
      <c r="C556" s="483">
        <v>105815</v>
      </c>
    </row>
    <row r="557" spans="1:3">
      <c r="A557" s="769">
        <v>556</v>
      </c>
      <c r="B557" s="769" t="s">
        <v>1093</v>
      </c>
      <c r="C557" s="483">
        <v>113555</v>
      </c>
    </row>
    <row r="558" spans="1:3">
      <c r="A558" s="769">
        <v>557</v>
      </c>
      <c r="B558" s="769" t="s">
        <v>1103</v>
      </c>
      <c r="C558" s="483">
        <v>13240</v>
      </c>
    </row>
    <row r="559" spans="1:3">
      <c r="A559" s="769">
        <v>558</v>
      </c>
      <c r="B559" s="769" t="s">
        <v>1102</v>
      </c>
      <c r="C559" s="483">
        <v>7040</v>
      </c>
    </row>
    <row r="560" spans="1:3">
      <c r="A560" s="769">
        <v>559</v>
      </c>
      <c r="B560" s="769" t="s">
        <v>1090</v>
      </c>
      <c r="C560" s="483">
        <v>4540</v>
      </c>
    </row>
    <row r="561" spans="1:3">
      <c r="A561" s="769">
        <v>560</v>
      </c>
      <c r="B561" s="769" t="s">
        <v>1106</v>
      </c>
      <c r="C561" s="483">
        <v>3915</v>
      </c>
    </row>
    <row r="562" spans="1:3">
      <c r="A562" s="769">
        <v>561</v>
      </c>
      <c r="B562" s="769" t="s">
        <v>1100</v>
      </c>
      <c r="C562" s="483">
        <v>52085</v>
      </c>
    </row>
    <row r="563" spans="1:3">
      <c r="A563" s="769">
        <v>562</v>
      </c>
      <c r="B563" s="769" t="s">
        <v>1108</v>
      </c>
      <c r="C563" s="483">
        <v>13080</v>
      </c>
    </row>
    <row r="564" spans="1:3">
      <c r="A564" s="769">
        <v>563</v>
      </c>
      <c r="B564" s="769" t="s">
        <v>1123</v>
      </c>
      <c r="C564" s="483">
        <v>101725</v>
      </c>
    </row>
    <row r="565" spans="1:3">
      <c r="A565" s="769">
        <v>564</v>
      </c>
      <c r="B565" s="769" t="s">
        <v>1112</v>
      </c>
      <c r="C565" s="483">
        <v>11010</v>
      </c>
    </row>
    <row r="566" spans="1:3">
      <c r="A566" s="769">
        <v>565</v>
      </c>
      <c r="B566" s="769" t="s">
        <v>1104</v>
      </c>
      <c r="C566" s="483">
        <v>5980</v>
      </c>
    </row>
    <row r="567" spans="1:3">
      <c r="A567" s="769">
        <v>566</v>
      </c>
      <c r="B567" s="769" t="s">
        <v>1111</v>
      </c>
      <c r="C567" s="483">
        <v>21500</v>
      </c>
    </row>
    <row r="568" spans="1:3">
      <c r="A568" s="769">
        <v>567</v>
      </c>
      <c r="B568" s="769" t="s">
        <v>1113</v>
      </c>
      <c r="C568" s="483">
        <v>7020</v>
      </c>
    </row>
    <row r="569" spans="1:3">
      <c r="A569" s="769">
        <v>568</v>
      </c>
      <c r="B569" s="769" t="s">
        <v>1110</v>
      </c>
      <c r="C569" s="483">
        <v>7500</v>
      </c>
    </row>
    <row r="570" spans="1:3">
      <c r="A570" s="769">
        <v>569</v>
      </c>
      <c r="B570" s="769" t="s">
        <v>1127</v>
      </c>
      <c r="C570" s="483">
        <v>52400</v>
      </c>
    </row>
    <row r="571" spans="1:3">
      <c r="A571" s="769">
        <v>570</v>
      </c>
      <c r="B571" s="769" t="s">
        <v>1107</v>
      </c>
      <c r="C571" s="483">
        <v>26120</v>
      </c>
    </row>
    <row r="572" spans="1:3">
      <c r="A572" s="769">
        <v>571</v>
      </c>
      <c r="B572" s="769" t="s">
        <v>1114</v>
      </c>
      <c r="C572" s="483">
        <v>29200</v>
      </c>
    </row>
    <row r="573" spans="1:3">
      <c r="A573" s="769">
        <v>572</v>
      </c>
      <c r="B573" s="769" t="s">
        <v>1138</v>
      </c>
      <c r="C573" s="483">
        <v>17120</v>
      </c>
    </row>
    <row r="574" spans="1:3">
      <c r="A574" s="769">
        <v>573</v>
      </c>
      <c r="B574" s="769" t="s">
        <v>1115</v>
      </c>
      <c r="C574" s="483">
        <v>12280</v>
      </c>
    </row>
    <row r="575" spans="1:3">
      <c r="A575" s="769">
        <v>574</v>
      </c>
      <c r="B575" s="769" t="s">
        <v>1126</v>
      </c>
      <c r="C575" s="483">
        <v>8420</v>
      </c>
    </row>
    <row r="576" spans="1:3">
      <c r="A576" s="769">
        <v>575</v>
      </c>
      <c r="B576" s="769" t="s">
        <v>1132</v>
      </c>
      <c r="C576" s="483">
        <v>13040</v>
      </c>
    </row>
    <row r="577" spans="1:3">
      <c r="A577" s="769">
        <v>576</v>
      </c>
      <c r="B577" s="769" t="s">
        <v>1130</v>
      </c>
      <c r="C577" s="483">
        <v>18215</v>
      </c>
    </row>
    <row r="578" spans="1:3">
      <c r="A578" s="769">
        <v>577</v>
      </c>
      <c r="B578" s="769" t="s">
        <v>1131</v>
      </c>
      <c r="C578" s="483">
        <v>24780</v>
      </c>
    </row>
    <row r="579" spans="1:3">
      <c r="A579" s="769">
        <v>578</v>
      </c>
      <c r="B579" s="769" t="s">
        <v>1120</v>
      </c>
      <c r="C579" s="483">
        <v>489</v>
      </c>
    </row>
    <row r="580" spans="1:3">
      <c r="A580" s="769">
        <v>579</v>
      </c>
      <c r="B580" s="769" t="s">
        <v>1124</v>
      </c>
      <c r="C580" s="483">
        <v>8590</v>
      </c>
    </row>
    <row r="581" spans="1:3">
      <c r="A581" s="769">
        <v>580</v>
      </c>
      <c r="B581" s="769" t="s">
        <v>1118</v>
      </c>
      <c r="C581" s="483">
        <v>11125</v>
      </c>
    </row>
    <row r="582" spans="1:3">
      <c r="A582" s="769">
        <v>581</v>
      </c>
      <c r="B582" s="769" t="s">
        <v>1117</v>
      </c>
      <c r="C582" s="483">
        <v>114840</v>
      </c>
    </row>
    <row r="583" spans="1:3">
      <c r="A583" s="769">
        <v>582</v>
      </c>
      <c r="B583" s="769" t="s">
        <v>1116</v>
      </c>
      <c r="C583" s="483">
        <v>21285</v>
      </c>
    </row>
    <row r="584" spans="1:3">
      <c r="A584" s="769">
        <v>583</v>
      </c>
      <c r="B584" s="769" t="s">
        <v>1128</v>
      </c>
      <c r="C584" s="483">
        <v>5410</v>
      </c>
    </row>
    <row r="585" spans="1:3">
      <c r="A585" s="769">
        <v>584</v>
      </c>
      <c r="B585" s="769" t="s">
        <v>1135</v>
      </c>
      <c r="C585" s="483">
        <v>6810</v>
      </c>
    </row>
    <row r="586" spans="1:3">
      <c r="A586" s="769">
        <v>585</v>
      </c>
      <c r="B586" s="769" t="s">
        <v>1137</v>
      </c>
      <c r="C586" s="483">
        <v>1619</v>
      </c>
    </row>
    <row r="587" spans="1:3">
      <c r="A587" s="769">
        <v>586</v>
      </c>
      <c r="B587" s="769" t="s">
        <v>1121</v>
      </c>
      <c r="C587" s="483">
        <v>4830</v>
      </c>
    </row>
    <row r="588" spans="1:3">
      <c r="A588" s="769">
        <v>587</v>
      </c>
      <c r="B588" s="769" t="s">
        <v>1119</v>
      </c>
      <c r="C588" s="483">
        <v>102220</v>
      </c>
    </row>
    <row r="589" spans="1:3">
      <c r="A589" s="769">
        <v>588</v>
      </c>
      <c r="B589" s="769" t="s">
        <v>1134</v>
      </c>
      <c r="C589" s="483">
        <v>2895</v>
      </c>
    </row>
    <row r="590" spans="1:3">
      <c r="A590" s="769">
        <v>589</v>
      </c>
      <c r="B590" s="769" t="s">
        <v>1122</v>
      </c>
      <c r="C590" s="483">
        <v>996</v>
      </c>
    </row>
    <row r="591" spans="1:3">
      <c r="A591" s="769">
        <v>590</v>
      </c>
      <c r="B591" s="769" t="s">
        <v>1125</v>
      </c>
      <c r="C591" s="483">
        <v>53900</v>
      </c>
    </row>
    <row r="592" spans="1:3">
      <c r="A592" s="769">
        <v>591</v>
      </c>
      <c r="B592" s="769" t="s">
        <v>1129</v>
      </c>
      <c r="C592" s="483">
        <v>17565</v>
      </c>
    </row>
    <row r="593" spans="1:3">
      <c r="A593" s="769">
        <v>592</v>
      </c>
      <c r="B593" s="769" t="s">
        <v>1133</v>
      </c>
      <c r="C593" s="483">
        <v>37615</v>
      </c>
    </row>
    <row r="594" spans="1:3">
      <c r="A594" s="769">
        <v>593</v>
      </c>
      <c r="B594" s="769" t="s">
        <v>1146</v>
      </c>
      <c r="C594" s="483">
        <v>8690</v>
      </c>
    </row>
    <row r="595" spans="1:3">
      <c r="A595" s="769">
        <v>594</v>
      </c>
      <c r="B595" s="769" t="s">
        <v>1143</v>
      </c>
      <c r="C595" s="483">
        <v>5000</v>
      </c>
    </row>
    <row r="596" spans="1:3">
      <c r="A596" s="769">
        <v>595</v>
      </c>
      <c r="B596" s="769" t="s">
        <v>1136</v>
      </c>
      <c r="C596" s="483">
        <v>6630</v>
      </c>
    </row>
    <row r="597" spans="1:3">
      <c r="A597" s="769">
        <v>596</v>
      </c>
      <c r="B597" s="769" t="s">
        <v>1141</v>
      </c>
      <c r="C597" s="483">
        <v>4350</v>
      </c>
    </row>
    <row r="598" spans="1:3">
      <c r="A598" s="769">
        <v>597</v>
      </c>
      <c r="B598" s="769" t="s">
        <v>1142</v>
      </c>
      <c r="C598" s="483">
        <v>11460</v>
      </c>
    </row>
    <row r="599" spans="1:3">
      <c r="A599" s="769">
        <v>598</v>
      </c>
      <c r="B599" s="769" t="s">
        <v>1139</v>
      </c>
      <c r="C599" s="483">
        <v>14125</v>
      </c>
    </row>
    <row r="600" spans="1:3">
      <c r="A600" s="769">
        <v>599</v>
      </c>
      <c r="B600" s="769" t="s">
        <v>1144</v>
      </c>
      <c r="C600" s="483">
        <v>11950</v>
      </c>
    </row>
    <row r="601" spans="1:3">
      <c r="A601" s="769">
        <v>600</v>
      </c>
      <c r="B601" s="769" t="s">
        <v>1149</v>
      </c>
      <c r="C601" s="483">
        <v>1140</v>
      </c>
    </row>
    <row r="602" spans="1:3">
      <c r="A602" s="769">
        <v>601</v>
      </c>
      <c r="B602" s="769" t="s">
        <v>1147</v>
      </c>
      <c r="C602" s="483">
        <v>2665</v>
      </c>
    </row>
    <row r="603" spans="1:3">
      <c r="A603" s="769">
        <v>602</v>
      </c>
      <c r="B603" s="769" t="s">
        <v>1140</v>
      </c>
      <c r="C603" s="483">
        <v>11570</v>
      </c>
    </row>
    <row r="604" spans="1:3">
      <c r="A604" s="769">
        <v>603</v>
      </c>
      <c r="B604" s="769" t="s">
        <v>1148</v>
      </c>
      <c r="C604" s="483">
        <v>9470</v>
      </c>
    </row>
    <row r="605" spans="1:3">
      <c r="A605" s="769">
        <v>604</v>
      </c>
      <c r="B605" s="769" t="s">
        <v>1151</v>
      </c>
      <c r="C605" s="483">
        <v>14040</v>
      </c>
    </row>
    <row r="606" spans="1:3">
      <c r="A606" s="769">
        <v>605</v>
      </c>
      <c r="B606" s="769" t="s">
        <v>1150</v>
      </c>
      <c r="C606" s="483">
        <v>4050</v>
      </c>
    </row>
    <row r="607" spans="1:3">
      <c r="A607" s="769">
        <v>606</v>
      </c>
      <c r="B607" s="769" t="s">
        <v>1145</v>
      </c>
      <c r="C607" s="483">
        <v>9975</v>
      </c>
    </row>
    <row r="608" spans="1:3">
      <c r="A608" s="769">
        <v>607</v>
      </c>
      <c r="B608" s="769" t="s">
        <v>1157</v>
      </c>
      <c r="C608" s="483">
        <v>2955</v>
      </c>
    </row>
    <row r="609" spans="1:3">
      <c r="A609" s="769">
        <v>608</v>
      </c>
      <c r="B609" s="769" t="s">
        <v>1155</v>
      </c>
      <c r="C609" s="483">
        <v>3885</v>
      </c>
    </row>
    <row r="610" spans="1:3">
      <c r="A610" s="769">
        <v>609</v>
      </c>
      <c r="B610" s="769" t="s">
        <v>1154</v>
      </c>
      <c r="C610" s="483">
        <v>11290</v>
      </c>
    </row>
    <row r="611" spans="1:3">
      <c r="A611" s="769">
        <v>610</v>
      </c>
      <c r="B611" s="769" t="s">
        <v>1156</v>
      </c>
      <c r="C611" s="483">
        <v>44850</v>
      </c>
    </row>
    <row r="612" spans="1:3">
      <c r="A612" s="769">
        <v>611</v>
      </c>
      <c r="B612" s="769" t="s">
        <v>1163</v>
      </c>
      <c r="C612" s="483">
        <v>4335</v>
      </c>
    </row>
    <row r="613" spans="1:3">
      <c r="A613" s="769">
        <v>612</v>
      </c>
      <c r="B613" s="769" t="s">
        <v>1152</v>
      </c>
      <c r="C613" s="483">
        <v>4100</v>
      </c>
    </row>
    <row r="614" spans="1:3">
      <c r="A614" s="769">
        <v>613</v>
      </c>
      <c r="B614" s="769" t="s">
        <v>1153</v>
      </c>
      <c r="C614" s="483">
        <v>12995</v>
      </c>
    </row>
    <row r="615" spans="1:3">
      <c r="A615" s="769">
        <v>614</v>
      </c>
      <c r="B615" s="769" t="s">
        <v>1171</v>
      </c>
      <c r="C615" s="483">
        <v>9120</v>
      </c>
    </row>
    <row r="616" spans="1:3">
      <c r="A616" s="769">
        <v>615</v>
      </c>
      <c r="B616" s="769" t="s">
        <v>1164</v>
      </c>
      <c r="C616" s="483">
        <v>4745</v>
      </c>
    </row>
    <row r="617" spans="1:3">
      <c r="A617" s="769">
        <v>616</v>
      </c>
      <c r="B617" s="769" t="s">
        <v>1165</v>
      </c>
      <c r="C617" s="483">
        <v>2535</v>
      </c>
    </row>
    <row r="618" spans="1:3">
      <c r="A618" s="769">
        <v>617</v>
      </c>
      <c r="B618" s="769" t="s">
        <v>1159</v>
      </c>
      <c r="C618" s="483">
        <v>127000</v>
      </c>
    </row>
    <row r="619" spans="1:3">
      <c r="A619" s="769">
        <v>618</v>
      </c>
      <c r="B619" s="769" t="s">
        <v>1160</v>
      </c>
      <c r="C619" s="483">
        <v>18275</v>
      </c>
    </row>
    <row r="620" spans="1:3">
      <c r="A620" s="769">
        <v>619</v>
      </c>
      <c r="B620" s="769" t="s">
        <v>1161</v>
      </c>
      <c r="C620" s="483">
        <v>9515</v>
      </c>
    </row>
    <row r="621" spans="1:3">
      <c r="A621" s="769">
        <v>620</v>
      </c>
      <c r="B621" s="769" t="s">
        <v>1158</v>
      </c>
      <c r="C621" s="483">
        <v>15950</v>
      </c>
    </row>
    <row r="622" spans="1:3">
      <c r="A622" s="769">
        <v>621</v>
      </c>
      <c r="B622" s="769" t="s">
        <v>1162</v>
      </c>
      <c r="C622" s="483">
        <v>8840</v>
      </c>
    </row>
    <row r="623" spans="1:3">
      <c r="A623" s="769">
        <v>622</v>
      </c>
      <c r="B623" s="769" t="s">
        <v>1169</v>
      </c>
      <c r="C623" s="483">
        <v>3275</v>
      </c>
    </row>
    <row r="624" spans="1:3">
      <c r="A624" s="769">
        <v>623</v>
      </c>
      <c r="B624" s="769" t="s">
        <v>1444</v>
      </c>
      <c r="C624" s="483">
        <v>50660</v>
      </c>
    </row>
    <row r="625" spans="1:3">
      <c r="A625" s="769">
        <v>624</v>
      </c>
      <c r="B625" s="769" t="s">
        <v>1173</v>
      </c>
      <c r="C625" s="483">
        <v>10950</v>
      </c>
    </row>
    <row r="626" spans="1:3">
      <c r="A626" s="769">
        <v>625</v>
      </c>
      <c r="B626" s="769" t="s">
        <v>1166</v>
      </c>
      <c r="C626" s="483">
        <v>12290</v>
      </c>
    </row>
    <row r="627" spans="1:3">
      <c r="A627" s="769">
        <v>626</v>
      </c>
      <c r="B627" s="769" t="s">
        <v>1167</v>
      </c>
      <c r="C627" s="483">
        <v>65715</v>
      </c>
    </row>
    <row r="628" spans="1:3">
      <c r="A628" s="769">
        <v>627</v>
      </c>
      <c r="B628" s="769" t="s">
        <v>1178</v>
      </c>
      <c r="C628" s="483">
        <v>9210</v>
      </c>
    </row>
    <row r="629" spans="1:3">
      <c r="A629" s="769">
        <v>628</v>
      </c>
      <c r="B629" s="769" t="s">
        <v>1174</v>
      </c>
      <c r="C629" s="483">
        <v>5390</v>
      </c>
    </row>
    <row r="630" spans="1:3">
      <c r="A630" s="769">
        <v>629</v>
      </c>
      <c r="B630" s="769" t="s">
        <v>1172</v>
      </c>
      <c r="C630" s="483">
        <v>3655</v>
      </c>
    </row>
    <row r="631" spans="1:3">
      <c r="A631" s="769">
        <v>630</v>
      </c>
      <c r="B631" s="769" t="s">
        <v>1168</v>
      </c>
      <c r="C631" s="483">
        <v>7850</v>
      </c>
    </row>
    <row r="632" spans="1:3">
      <c r="A632" s="769">
        <v>631</v>
      </c>
      <c r="B632" s="769" t="s">
        <v>1170</v>
      </c>
      <c r="C632" s="483">
        <v>40780</v>
      </c>
    </row>
    <row r="633" spans="1:3">
      <c r="A633" s="769">
        <v>632</v>
      </c>
      <c r="B633" s="769" t="s">
        <v>1177</v>
      </c>
      <c r="C633" s="483">
        <v>29705</v>
      </c>
    </row>
    <row r="634" spans="1:3">
      <c r="A634" s="769">
        <v>633</v>
      </c>
      <c r="B634" s="769" t="s">
        <v>1186</v>
      </c>
      <c r="C634" s="483">
        <v>1508</v>
      </c>
    </row>
    <row r="635" spans="1:3">
      <c r="A635" s="769">
        <v>634</v>
      </c>
      <c r="B635" s="769" t="s">
        <v>1183</v>
      </c>
      <c r="C635" s="483">
        <v>18630</v>
      </c>
    </row>
    <row r="636" spans="1:3">
      <c r="A636" s="769">
        <v>635</v>
      </c>
      <c r="B636" s="769" t="s">
        <v>1067</v>
      </c>
      <c r="C636" s="483">
        <v>9530</v>
      </c>
    </row>
    <row r="637" spans="1:3">
      <c r="A637" s="769">
        <v>636</v>
      </c>
      <c r="B637" s="769" t="s">
        <v>1190</v>
      </c>
      <c r="C637" s="483">
        <v>4735</v>
      </c>
    </row>
    <row r="638" spans="1:3">
      <c r="A638" s="769">
        <v>637</v>
      </c>
      <c r="B638" s="769" t="s">
        <v>1175</v>
      </c>
      <c r="C638" s="483">
        <v>10075</v>
      </c>
    </row>
    <row r="639" spans="1:3">
      <c r="A639" s="769">
        <v>638</v>
      </c>
      <c r="B639" s="769" t="s">
        <v>1192</v>
      </c>
      <c r="C639" s="483">
        <v>2065</v>
      </c>
    </row>
    <row r="640" spans="1:3">
      <c r="A640" s="769">
        <v>639</v>
      </c>
      <c r="B640" s="769" t="s">
        <v>1193</v>
      </c>
      <c r="C640" s="483">
        <v>27460</v>
      </c>
    </row>
    <row r="641" spans="1:3">
      <c r="A641" s="769">
        <v>640</v>
      </c>
      <c r="B641" s="769" t="s">
        <v>1179</v>
      </c>
      <c r="C641" s="483">
        <v>8650</v>
      </c>
    </row>
    <row r="642" spans="1:3">
      <c r="A642" s="769">
        <v>641</v>
      </c>
      <c r="B642" s="769" t="s">
        <v>1180</v>
      </c>
      <c r="C642" s="483">
        <v>9500</v>
      </c>
    </row>
    <row r="643" spans="1:3">
      <c r="A643" s="769">
        <v>642</v>
      </c>
      <c r="B643" s="769" t="s">
        <v>1195</v>
      </c>
      <c r="C643" s="483">
        <v>14560</v>
      </c>
    </row>
    <row r="644" spans="1:3">
      <c r="A644" s="769">
        <v>643</v>
      </c>
      <c r="B644" s="769" t="s">
        <v>1181</v>
      </c>
      <c r="C644" s="483">
        <v>9900</v>
      </c>
    </row>
    <row r="645" spans="1:3">
      <c r="A645" s="769">
        <v>644</v>
      </c>
      <c r="B645" s="769" t="s">
        <v>1185</v>
      </c>
      <c r="C645" s="483">
        <v>8445</v>
      </c>
    </row>
    <row r="646" spans="1:3">
      <c r="A646" s="769">
        <v>645</v>
      </c>
      <c r="B646" s="769" t="s">
        <v>1176</v>
      </c>
      <c r="C646" s="483">
        <v>7165</v>
      </c>
    </row>
    <row r="647" spans="1:3">
      <c r="A647" s="769">
        <v>646</v>
      </c>
      <c r="B647" s="769" t="s">
        <v>1187</v>
      </c>
      <c r="C647" s="483">
        <v>17860</v>
      </c>
    </row>
    <row r="648" spans="1:3">
      <c r="A648" s="769">
        <v>647</v>
      </c>
      <c r="B648" s="769" t="s">
        <v>1184</v>
      </c>
      <c r="C648" s="483">
        <v>9095</v>
      </c>
    </row>
    <row r="649" spans="1:3">
      <c r="A649" s="769">
        <v>648</v>
      </c>
      <c r="B649" s="769" t="s">
        <v>1194</v>
      </c>
      <c r="C649" s="483">
        <v>3915</v>
      </c>
    </row>
    <row r="650" spans="1:3">
      <c r="A650" s="769">
        <v>649</v>
      </c>
      <c r="B650" s="769" t="s">
        <v>1200</v>
      </c>
      <c r="C650" s="483">
        <v>3990</v>
      </c>
    </row>
    <row r="651" spans="1:3">
      <c r="A651" s="769">
        <v>650</v>
      </c>
      <c r="B651" s="769" t="s">
        <v>1211</v>
      </c>
      <c r="C651" s="483">
        <v>6810</v>
      </c>
    </row>
    <row r="652" spans="1:3">
      <c r="A652" s="769">
        <v>651</v>
      </c>
      <c r="B652" s="769" t="s">
        <v>1191</v>
      </c>
      <c r="C652" s="483">
        <v>93975</v>
      </c>
    </row>
    <row r="653" spans="1:3">
      <c r="A653" s="769">
        <v>652</v>
      </c>
      <c r="B653" s="769" t="s">
        <v>1197</v>
      </c>
      <c r="C653" s="483">
        <v>10880</v>
      </c>
    </row>
    <row r="654" spans="1:3">
      <c r="A654" s="769">
        <v>653</v>
      </c>
      <c r="B654" s="769" t="s">
        <v>1198</v>
      </c>
      <c r="C654" s="483">
        <v>2495</v>
      </c>
    </row>
    <row r="655" spans="1:3">
      <c r="A655" s="769">
        <v>654</v>
      </c>
      <c r="B655" s="769" t="s">
        <v>1182</v>
      </c>
      <c r="C655" s="483">
        <v>29150</v>
      </c>
    </row>
    <row r="656" spans="1:3">
      <c r="A656" s="769">
        <v>655</v>
      </c>
      <c r="B656" s="769" t="s">
        <v>1189</v>
      </c>
      <c r="C656" s="483">
        <v>2705</v>
      </c>
    </row>
    <row r="657" spans="1:3">
      <c r="A657" s="769">
        <v>656</v>
      </c>
      <c r="B657" s="769" t="s">
        <v>1188</v>
      </c>
      <c r="C657" s="483">
        <v>15465</v>
      </c>
    </row>
    <row r="658" spans="1:3">
      <c r="A658" s="769">
        <v>657</v>
      </c>
      <c r="B658" s="769" t="s">
        <v>1300</v>
      </c>
      <c r="C658" s="483">
        <v>2470</v>
      </c>
    </row>
    <row r="659" spans="1:3">
      <c r="A659" s="769">
        <v>658</v>
      </c>
      <c r="B659" s="769" t="s">
        <v>1199</v>
      </c>
      <c r="C659" s="483">
        <v>2535</v>
      </c>
    </row>
    <row r="660" spans="1:3">
      <c r="A660" s="769">
        <v>659</v>
      </c>
      <c r="B660" s="769" t="s">
        <v>1196</v>
      </c>
      <c r="C660" s="483">
        <v>1645</v>
      </c>
    </row>
    <row r="661" spans="1:3">
      <c r="A661" s="769">
        <v>660</v>
      </c>
      <c r="B661" s="769" t="s">
        <v>1212</v>
      </c>
      <c r="C661" s="483">
        <v>14130</v>
      </c>
    </row>
    <row r="662" spans="1:3">
      <c r="A662" s="769">
        <v>661</v>
      </c>
      <c r="B662" s="769" t="s">
        <v>1202</v>
      </c>
      <c r="C662" s="483">
        <v>15850</v>
      </c>
    </row>
    <row r="663" spans="1:3">
      <c r="A663" s="769">
        <v>662</v>
      </c>
      <c r="B663" s="769" t="s">
        <v>1206</v>
      </c>
      <c r="C663" s="483">
        <v>7200</v>
      </c>
    </row>
    <row r="664" spans="1:3">
      <c r="A664" s="769">
        <v>663</v>
      </c>
      <c r="B664" s="769" t="s">
        <v>1205</v>
      </c>
      <c r="C664" s="483">
        <v>13620</v>
      </c>
    </row>
    <row r="665" spans="1:3">
      <c r="A665" s="769">
        <v>664</v>
      </c>
      <c r="B665" s="769" t="s">
        <v>1216</v>
      </c>
      <c r="C665" s="483">
        <v>1435</v>
      </c>
    </row>
    <row r="666" spans="1:3">
      <c r="A666" s="769">
        <v>665</v>
      </c>
      <c r="B666" s="769" t="s">
        <v>1204</v>
      </c>
      <c r="C666" s="483">
        <v>7530</v>
      </c>
    </row>
    <row r="667" spans="1:3">
      <c r="A667" s="769">
        <v>666</v>
      </c>
      <c r="B667" s="769" t="s">
        <v>1234</v>
      </c>
      <c r="C667" s="483">
        <v>9570</v>
      </c>
    </row>
    <row r="668" spans="1:3">
      <c r="A668" s="769">
        <v>667</v>
      </c>
      <c r="B668" s="769" t="s">
        <v>1203</v>
      </c>
      <c r="C668" s="483">
        <v>3725</v>
      </c>
    </row>
    <row r="669" spans="1:3">
      <c r="A669" s="769">
        <v>668</v>
      </c>
      <c r="B669" s="769" t="s">
        <v>1214</v>
      </c>
      <c r="C669" s="483">
        <v>766</v>
      </c>
    </row>
    <row r="670" spans="1:3">
      <c r="A670" s="769">
        <v>669</v>
      </c>
      <c r="B670" s="769" t="s">
        <v>1201</v>
      </c>
      <c r="C670" s="483">
        <v>2835</v>
      </c>
    </row>
    <row r="671" spans="1:3">
      <c r="A671" s="769">
        <v>670</v>
      </c>
      <c r="B671" s="769" t="s">
        <v>1215</v>
      </c>
      <c r="C671" s="483">
        <v>29200</v>
      </c>
    </row>
    <row r="672" spans="1:3">
      <c r="A672" s="769">
        <v>671</v>
      </c>
      <c r="B672" s="769" t="s">
        <v>1219</v>
      </c>
      <c r="C672" s="483">
        <v>6100</v>
      </c>
    </row>
    <row r="673" spans="1:3">
      <c r="A673" s="769">
        <v>672</v>
      </c>
      <c r="B673" s="769" t="s">
        <v>1231</v>
      </c>
      <c r="C673" s="483">
        <v>9310</v>
      </c>
    </row>
    <row r="674" spans="1:3">
      <c r="A674" s="769">
        <v>673</v>
      </c>
      <c r="B674" s="769" t="s">
        <v>1229</v>
      </c>
      <c r="C674" s="483">
        <v>36350</v>
      </c>
    </row>
    <row r="675" spans="1:3">
      <c r="A675" s="769">
        <v>674</v>
      </c>
      <c r="B675" s="769" t="s">
        <v>1209</v>
      </c>
      <c r="C675" s="483">
        <v>57200</v>
      </c>
    </row>
    <row r="676" spans="1:3">
      <c r="A676" s="769">
        <v>675</v>
      </c>
      <c r="B676" s="769" t="s">
        <v>1223</v>
      </c>
      <c r="C676" s="483">
        <v>12935</v>
      </c>
    </row>
    <row r="677" spans="1:3">
      <c r="A677" s="769">
        <v>676</v>
      </c>
      <c r="B677" s="769" t="s">
        <v>1217</v>
      </c>
      <c r="C677" s="483">
        <v>1430</v>
      </c>
    </row>
    <row r="678" spans="1:3">
      <c r="A678" s="769">
        <v>677</v>
      </c>
      <c r="B678" s="769" t="s">
        <v>1208</v>
      </c>
      <c r="C678" s="483">
        <v>10125</v>
      </c>
    </row>
    <row r="679" spans="1:3">
      <c r="A679" s="769">
        <v>678</v>
      </c>
      <c r="B679" s="769" t="s">
        <v>1218</v>
      </c>
      <c r="C679" s="483">
        <v>112725</v>
      </c>
    </row>
    <row r="680" spans="1:3">
      <c r="A680" s="769">
        <v>679</v>
      </c>
      <c r="B680" s="769" t="s">
        <v>1241</v>
      </c>
      <c r="C680" s="483">
        <v>14250</v>
      </c>
    </row>
    <row r="681" spans="1:3">
      <c r="A681" s="769">
        <v>680</v>
      </c>
      <c r="B681" s="769" t="s">
        <v>1207</v>
      </c>
      <c r="C681" s="483">
        <v>16345</v>
      </c>
    </row>
    <row r="682" spans="1:3">
      <c r="A682" s="769">
        <v>681</v>
      </c>
      <c r="B682" s="769" t="s">
        <v>1220</v>
      </c>
      <c r="C682" s="483">
        <v>11760</v>
      </c>
    </row>
    <row r="683" spans="1:3">
      <c r="A683" s="769">
        <v>682</v>
      </c>
      <c r="B683" s="769" t="s">
        <v>1226</v>
      </c>
      <c r="C683" s="483">
        <v>6420</v>
      </c>
    </row>
    <row r="684" spans="1:3">
      <c r="A684" s="769">
        <v>683</v>
      </c>
      <c r="B684" s="769" t="s">
        <v>1222</v>
      </c>
      <c r="C684" s="483">
        <v>59300</v>
      </c>
    </row>
    <row r="685" spans="1:3">
      <c r="A685" s="769">
        <v>684</v>
      </c>
      <c r="B685" s="769" t="s">
        <v>1224</v>
      </c>
      <c r="C685" s="483">
        <v>11300</v>
      </c>
    </row>
    <row r="686" spans="1:3">
      <c r="A686" s="769">
        <v>685</v>
      </c>
      <c r="B686" s="769" t="s">
        <v>1230</v>
      </c>
      <c r="C686" s="483">
        <v>3195</v>
      </c>
    </row>
    <row r="687" spans="1:3">
      <c r="A687" s="769">
        <v>686</v>
      </c>
      <c r="B687" s="769" t="s">
        <v>1239</v>
      </c>
      <c r="C687" s="483">
        <v>6120</v>
      </c>
    </row>
    <row r="688" spans="1:3">
      <c r="A688" s="769">
        <v>687</v>
      </c>
      <c r="B688" s="769" t="s">
        <v>1225</v>
      </c>
      <c r="C688" s="483">
        <v>7440</v>
      </c>
    </row>
    <row r="689" spans="1:3">
      <c r="A689" s="769">
        <v>688</v>
      </c>
      <c r="B689" s="769" t="s">
        <v>1210</v>
      </c>
      <c r="C689" s="483">
        <v>76600</v>
      </c>
    </row>
    <row r="690" spans="1:3">
      <c r="A690" s="769">
        <v>689</v>
      </c>
      <c r="B690" s="769" t="s">
        <v>1227</v>
      </c>
      <c r="C690" s="483">
        <v>12420</v>
      </c>
    </row>
    <row r="691" spans="1:3">
      <c r="A691" s="769">
        <v>690</v>
      </c>
      <c r="B691" s="769" t="s">
        <v>1235</v>
      </c>
      <c r="C691" s="483">
        <v>4435</v>
      </c>
    </row>
    <row r="692" spans="1:3">
      <c r="A692" s="769">
        <v>691</v>
      </c>
      <c r="B692" s="769" t="s">
        <v>1221</v>
      </c>
      <c r="C692" s="483">
        <v>10325</v>
      </c>
    </row>
    <row r="693" spans="1:3">
      <c r="A693" s="769">
        <v>692</v>
      </c>
      <c r="B693" s="769" t="s">
        <v>1237</v>
      </c>
      <c r="C693" s="483">
        <v>9075</v>
      </c>
    </row>
    <row r="694" spans="1:3">
      <c r="A694" s="769">
        <v>693</v>
      </c>
      <c r="B694" s="769" t="s">
        <v>1228</v>
      </c>
      <c r="C694" s="483">
        <v>13280</v>
      </c>
    </row>
    <row r="695" spans="1:3">
      <c r="A695" s="769">
        <v>694</v>
      </c>
      <c r="B695" s="769" t="s">
        <v>1236</v>
      </c>
      <c r="C695" s="483">
        <v>6480</v>
      </c>
    </row>
    <row r="696" spans="1:3">
      <c r="A696" s="769">
        <v>695</v>
      </c>
      <c r="B696" s="769" t="s">
        <v>1242</v>
      </c>
      <c r="C696" s="483">
        <v>29300</v>
      </c>
    </row>
    <row r="697" spans="1:3">
      <c r="A697" s="769">
        <v>696</v>
      </c>
      <c r="B697" s="769" t="s">
        <v>1213</v>
      </c>
      <c r="C697" s="483">
        <v>4350</v>
      </c>
    </row>
    <row r="698" spans="1:3">
      <c r="A698" s="769">
        <v>697</v>
      </c>
      <c r="B698" s="769" t="s">
        <v>1232</v>
      </c>
      <c r="C698" s="483">
        <v>79900</v>
      </c>
    </row>
    <row r="699" spans="1:3">
      <c r="A699" s="769">
        <v>698</v>
      </c>
      <c r="B699" s="769" t="s">
        <v>1233</v>
      </c>
      <c r="C699" s="483">
        <v>11600</v>
      </c>
    </row>
    <row r="700" spans="1:3">
      <c r="A700" s="769">
        <v>699</v>
      </c>
      <c r="B700" s="769" t="s">
        <v>1304</v>
      </c>
      <c r="C700" s="483">
        <v>45650</v>
      </c>
    </row>
    <row r="701" spans="1:3">
      <c r="A701" s="769">
        <v>700</v>
      </c>
      <c r="B701" s="769" t="s">
        <v>1251</v>
      </c>
      <c r="C701" s="483">
        <v>6300</v>
      </c>
    </row>
    <row r="702" spans="1:3">
      <c r="A702" s="769">
        <v>701</v>
      </c>
      <c r="B702" s="769" t="s">
        <v>1245</v>
      </c>
      <c r="C702" s="483">
        <v>7410</v>
      </c>
    </row>
    <row r="703" spans="1:3">
      <c r="A703" s="769">
        <v>702</v>
      </c>
      <c r="B703" s="769" t="s">
        <v>1240</v>
      </c>
      <c r="C703" s="483">
        <v>129900</v>
      </c>
    </row>
    <row r="704" spans="1:3">
      <c r="A704" s="769">
        <v>703</v>
      </c>
      <c r="B704" s="769" t="s">
        <v>1244</v>
      </c>
      <c r="C704" s="483">
        <v>13570</v>
      </c>
    </row>
    <row r="705" spans="1:3">
      <c r="A705" s="769">
        <v>704</v>
      </c>
      <c r="B705" s="769" t="s">
        <v>1249</v>
      </c>
      <c r="C705" s="483">
        <v>9090</v>
      </c>
    </row>
    <row r="706" spans="1:3">
      <c r="A706" s="769">
        <v>705</v>
      </c>
      <c r="B706" s="769" t="s">
        <v>1247</v>
      </c>
      <c r="C706" s="483">
        <v>2145</v>
      </c>
    </row>
    <row r="707" spans="1:3">
      <c r="A707" s="769">
        <v>706</v>
      </c>
      <c r="B707" s="769" t="s">
        <v>1261</v>
      </c>
      <c r="C707" s="483">
        <v>26350</v>
      </c>
    </row>
    <row r="708" spans="1:3">
      <c r="A708" s="769">
        <v>707</v>
      </c>
      <c r="B708" s="769" t="s">
        <v>1243</v>
      </c>
      <c r="C708" s="483">
        <v>50920</v>
      </c>
    </row>
    <row r="709" spans="1:3">
      <c r="A709" s="769">
        <v>708</v>
      </c>
      <c r="B709" s="769" t="s">
        <v>1238</v>
      </c>
      <c r="C709" s="483">
        <v>7220</v>
      </c>
    </row>
    <row r="710" spans="1:3">
      <c r="A710" s="769">
        <v>709</v>
      </c>
      <c r="B710" s="769" t="s">
        <v>1250</v>
      </c>
      <c r="C710" s="483">
        <v>12070</v>
      </c>
    </row>
    <row r="711" spans="1:3">
      <c r="A711" s="769">
        <v>710</v>
      </c>
      <c r="B711" s="769" t="s">
        <v>1252</v>
      </c>
      <c r="C711" s="483">
        <v>12350</v>
      </c>
    </row>
    <row r="712" spans="1:3">
      <c r="A712" s="769">
        <v>711</v>
      </c>
      <c r="B712" s="769" t="s">
        <v>1253</v>
      </c>
      <c r="C712" s="483">
        <v>11480</v>
      </c>
    </row>
    <row r="713" spans="1:3">
      <c r="A713" s="769">
        <v>712</v>
      </c>
      <c r="B713" s="769" t="s">
        <v>1295</v>
      </c>
      <c r="C713" s="483">
        <v>1422</v>
      </c>
    </row>
    <row r="714" spans="1:3">
      <c r="A714" s="769">
        <v>713</v>
      </c>
      <c r="B714" s="769" t="s">
        <v>1246</v>
      </c>
      <c r="C714" s="483">
        <v>105600</v>
      </c>
    </row>
    <row r="715" spans="1:3">
      <c r="A715" s="769">
        <v>714</v>
      </c>
      <c r="B715" s="769" t="s">
        <v>1248</v>
      </c>
      <c r="C715" s="483">
        <v>51015</v>
      </c>
    </row>
    <row r="716" spans="1:3">
      <c r="A716" s="769">
        <v>715</v>
      </c>
      <c r="B716" s="769" t="s">
        <v>1273</v>
      </c>
      <c r="C716" s="483">
        <v>16650</v>
      </c>
    </row>
    <row r="717" spans="1:3">
      <c r="A717" s="769">
        <v>716</v>
      </c>
      <c r="B717" s="769" t="s">
        <v>1285</v>
      </c>
      <c r="C717" s="483">
        <v>3450</v>
      </c>
    </row>
    <row r="718" spans="1:3">
      <c r="A718" s="769">
        <v>717</v>
      </c>
      <c r="B718" s="769" t="s">
        <v>1266</v>
      </c>
      <c r="C718" s="483">
        <v>57100</v>
      </c>
    </row>
    <row r="719" spans="1:3">
      <c r="A719" s="769">
        <v>718</v>
      </c>
      <c r="B719" s="769" t="s">
        <v>1258</v>
      </c>
      <c r="C719" s="483">
        <v>8040</v>
      </c>
    </row>
    <row r="720" spans="1:3">
      <c r="A720" s="769">
        <v>719</v>
      </c>
      <c r="B720" s="769" t="s">
        <v>1257</v>
      </c>
      <c r="C720" s="483">
        <v>7850</v>
      </c>
    </row>
    <row r="721" spans="1:3">
      <c r="A721" s="769">
        <v>720</v>
      </c>
      <c r="B721" s="769" t="s">
        <v>1256</v>
      </c>
      <c r="C721" s="483">
        <v>111455</v>
      </c>
    </row>
    <row r="722" spans="1:3">
      <c r="A722" s="769">
        <v>721</v>
      </c>
      <c r="B722" s="769" t="s">
        <v>1333</v>
      </c>
      <c r="C722" s="483">
        <v>1600</v>
      </c>
    </row>
    <row r="723" spans="1:3">
      <c r="A723" s="769">
        <v>722</v>
      </c>
      <c r="B723" s="769" t="s">
        <v>1271</v>
      </c>
      <c r="C723" s="483">
        <v>4465</v>
      </c>
    </row>
    <row r="724" spans="1:3">
      <c r="A724" s="769">
        <v>723</v>
      </c>
      <c r="B724" s="769" t="s">
        <v>1263</v>
      </c>
      <c r="C724" s="483">
        <v>12790</v>
      </c>
    </row>
    <row r="725" spans="1:3">
      <c r="A725" s="769">
        <v>724</v>
      </c>
      <c r="B725" s="769" t="s">
        <v>1260</v>
      </c>
      <c r="C725" s="483">
        <v>112020</v>
      </c>
    </row>
    <row r="726" spans="1:3">
      <c r="A726" s="769">
        <v>725</v>
      </c>
      <c r="B726" s="769" t="s">
        <v>1269</v>
      </c>
      <c r="C726" s="483">
        <v>9525</v>
      </c>
    </row>
    <row r="727" spans="1:3">
      <c r="A727" s="769">
        <v>726</v>
      </c>
      <c r="B727" s="769" t="s">
        <v>1272</v>
      </c>
      <c r="C727" s="483">
        <v>8080</v>
      </c>
    </row>
    <row r="728" spans="1:3">
      <c r="A728" s="769">
        <v>727</v>
      </c>
      <c r="B728" s="769" t="s">
        <v>1259</v>
      </c>
      <c r="C728" s="483">
        <v>10540</v>
      </c>
    </row>
    <row r="729" spans="1:3">
      <c r="A729" s="769">
        <v>728</v>
      </c>
      <c r="B729" s="769" t="s">
        <v>1270</v>
      </c>
      <c r="C729" s="483">
        <v>798</v>
      </c>
    </row>
    <row r="730" spans="1:3">
      <c r="A730" s="769">
        <v>729</v>
      </c>
      <c r="B730" s="769" t="s">
        <v>1267</v>
      </c>
      <c r="C730" s="483">
        <v>12605</v>
      </c>
    </row>
    <row r="731" spans="1:3">
      <c r="A731" s="769">
        <v>730</v>
      </c>
      <c r="B731" s="769" t="s">
        <v>1268</v>
      </c>
      <c r="C731" s="483">
        <v>841</v>
      </c>
    </row>
    <row r="732" spans="1:3">
      <c r="A732" s="769">
        <v>731</v>
      </c>
      <c r="B732" s="769" t="s">
        <v>1265</v>
      </c>
      <c r="C732" s="483">
        <v>16225</v>
      </c>
    </row>
    <row r="733" spans="1:3">
      <c r="A733" s="769">
        <v>732</v>
      </c>
      <c r="B733" s="769" t="s">
        <v>1264</v>
      </c>
      <c r="C733" s="483">
        <v>6770</v>
      </c>
    </row>
    <row r="734" spans="1:3">
      <c r="A734" s="769">
        <v>733</v>
      </c>
      <c r="B734" s="769" t="s">
        <v>1280</v>
      </c>
      <c r="C734" s="483">
        <v>64015</v>
      </c>
    </row>
    <row r="735" spans="1:3">
      <c r="A735" s="769">
        <v>734</v>
      </c>
      <c r="B735" s="769" t="s">
        <v>1278</v>
      </c>
      <c r="C735" s="483">
        <v>2605</v>
      </c>
    </row>
    <row r="736" spans="1:3">
      <c r="A736" s="769">
        <v>735</v>
      </c>
      <c r="B736" s="769" t="s">
        <v>1262</v>
      </c>
      <c r="C736" s="483">
        <v>91000</v>
      </c>
    </row>
    <row r="737" spans="1:3">
      <c r="A737" s="769">
        <v>736</v>
      </c>
      <c r="B737" s="769" t="s">
        <v>1275</v>
      </c>
      <c r="C737" s="483">
        <v>15040</v>
      </c>
    </row>
    <row r="738" spans="1:3">
      <c r="A738" s="769">
        <v>737</v>
      </c>
      <c r="B738" s="769" t="s">
        <v>1276</v>
      </c>
      <c r="C738" s="483">
        <v>49480</v>
      </c>
    </row>
    <row r="739" spans="1:3">
      <c r="A739" s="769">
        <v>738</v>
      </c>
      <c r="B739" s="769" t="s">
        <v>1279</v>
      </c>
      <c r="C739" s="483">
        <v>1984</v>
      </c>
    </row>
    <row r="740" spans="1:3">
      <c r="A740" s="769">
        <v>739</v>
      </c>
      <c r="B740" s="769" t="s">
        <v>1281</v>
      </c>
      <c r="C740" s="483">
        <v>52630</v>
      </c>
    </row>
    <row r="741" spans="1:3">
      <c r="A741" s="769">
        <v>740</v>
      </c>
      <c r="B741" s="769" t="s">
        <v>1289</v>
      </c>
      <c r="C741" s="483">
        <v>78240</v>
      </c>
    </row>
    <row r="742" spans="1:3">
      <c r="A742" s="769">
        <v>741</v>
      </c>
      <c r="B742" s="769" t="s">
        <v>1277</v>
      </c>
      <c r="C742" s="483">
        <v>51700</v>
      </c>
    </row>
    <row r="743" spans="1:3">
      <c r="A743" s="769">
        <v>742</v>
      </c>
      <c r="B743" s="769" t="s">
        <v>1310</v>
      </c>
      <c r="C743" s="483">
        <v>3455</v>
      </c>
    </row>
    <row r="744" spans="1:3">
      <c r="A744" s="769">
        <v>743</v>
      </c>
      <c r="B744" s="769" t="s">
        <v>1282</v>
      </c>
      <c r="C744" s="483">
        <v>10540</v>
      </c>
    </row>
    <row r="745" spans="1:3">
      <c r="A745" s="769">
        <v>744</v>
      </c>
      <c r="B745" s="769" t="s">
        <v>1294</v>
      </c>
      <c r="C745" s="483">
        <v>10980</v>
      </c>
    </row>
    <row r="746" spans="1:3">
      <c r="A746" s="769">
        <v>745</v>
      </c>
      <c r="B746" s="769" t="s">
        <v>1274</v>
      </c>
      <c r="C746" s="483">
        <v>38700</v>
      </c>
    </row>
    <row r="747" spans="1:3">
      <c r="A747" s="769">
        <v>746</v>
      </c>
      <c r="B747" s="769" t="s">
        <v>1283</v>
      </c>
      <c r="C747" s="483">
        <v>65700</v>
      </c>
    </row>
    <row r="748" spans="1:3">
      <c r="A748" s="769">
        <v>747</v>
      </c>
      <c r="B748" s="769" t="s">
        <v>1290</v>
      </c>
      <c r="C748" s="483">
        <v>2490</v>
      </c>
    </row>
    <row r="749" spans="1:3">
      <c r="A749" s="769">
        <v>748</v>
      </c>
      <c r="B749" s="769" t="s">
        <v>1296</v>
      </c>
      <c r="C749" s="483">
        <v>9690</v>
      </c>
    </row>
    <row r="750" spans="1:3">
      <c r="A750" s="769">
        <v>749</v>
      </c>
      <c r="B750" s="769" t="s">
        <v>1309</v>
      </c>
      <c r="C750" s="483">
        <v>6360</v>
      </c>
    </row>
    <row r="751" spans="1:3">
      <c r="A751" s="769">
        <v>750</v>
      </c>
      <c r="B751" s="769" t="s">
        <v>1291</v>
      </c>
      <c r="C751" s="483">
        <v>13280</v>
      </c>
    </row>
    <row r="752" spans="1:3">
      <c r="A752" s="769">
        <v>751</v>
      </c>
      <c r="B752" s="769" t="s">
        <v>1299</v>
      </c>
      <c r="C752" s="483">
        <v>8830</v>
      </c>
    </row>
    <row r="753" spans="1:3">
      <c r="A753" s="769">
        <v>752</v>
      </c>
      <c r="B753" s="769" t="s">
        <v>1286</v>
      </c>
      <c r="C753" s="483">
        <v>852</v>
      </c>
    </row>
    <row r="754" spans="1:3">
      <c r="A754" s="769">
        <v>753</v>
      </c>
      <c r="B754" s="769" t="s">
        <v>1287</v>
      </c>
      <c r="C754" s="483">
        <v>22180</v>
      </c>
    </row>
    <row r="755" spans="1:3">
      <c r="A755" s="769">
        <v>754</v>
      </c>
      <c r="B755" s="769" t="s">
        <v>1255</v>
      </c>
      <c r="C755" s="483">
        <v>102600</v>
      </c>
    </row>
    <row r="756" spans="1:3">
      <c r="A756" s="769">
        <v>755</v>
      </c>
      <c r="B756" s="769" t="s">
        <v>1292</v>
      </c>
      <c r="C756" s="483">
        <v>5370</v>
      </c>
    </row>
    <row r="757" spans="1:3">
      <c r="A757" s="769">
        <v>756</v>
      </c>
      <c r="B757" s="769" t="s">
        <v>1401</v>
      </c>
      <c r="C757" s="483">
        <v>3340</v>
      </c>
    </row>
    <row r="758" spans="1:3">
      <c r="A758" s="769">
        <v>757</v>
      </c>
      <c r="B758" s="769" t="s">
        <v>1314</v>
      </c>
      <c r="C758" s="483">
        <v>6350</v>
      </c>
    </row>
    <row r="759" spans="1:3">
      <c r="A759" s="769">
        <v>758</v>
      </c>
      <c r="B759" s="769" t="s">
        <v>1297</v>
      </c>
      <c r="C759" s="483">
        <v>50000</v>
      </c>
    </row>
    <row r="760" spans="1:3">
      <c r="A760" s="769">
        <v>759</v>
      </c>
      <c r="B760" s="769" t="s">
        <v>1307</v>
      </c>
      <c r="C760" s="483">
        <v>5130</v>
      </c>
    </row>
    <row r="761" spans="1:3">
      <c r="A761" s="769">
        <v>760</v>
      </c>
      <c r="B761" s="769" t="s">
        <v>1301</v>
      </c>
      <c r="C761" s="483">
        <v>9920</v>
      </c>
    </row>
    <row r="762" spans="1:3">
      <c r="A762" s="769">
        <v>761</v>
      </c>
      <c r="B762" s="769" t="s">
        <v>1316</v>
      </c>
      <c r="C762" s="483">
        <v>1589</v>
      </c>
    </row>
    <row r="763" spans="1:3">
      <c r="A763" s="769">
        <v>762</v>
      </c>
      <c r="B763" s="769" t="s">
        <v>1284</v>
      </c>
      <c r="C763" s="483">
        <v>59760</v>
      </c>
    </row>
    <row r="764" spans="1:3">
      <c r="A764" s="769">
        <v>763</v>
      </c>
      <c r="B764" s="769" t="s">
        <v>1298</v>
      </c>
      <c r="C764" s="483">
        <v>14940</v>
      </c>
    </row>
    <row r="765" spans="1:3">
      <c r="A765" s="769">
        <v>764</v>
      </c>
      <c r="B765" s="769" t="s">
        <v>1318</v>
      </c>
      <c r="C765" s="483">
        <v>13440</v>
      </c>
    </row>
    <row r="766" spans="1:3">
      <c r="A766" s="769">
        <v>765</v>
      </c>
      <c r="B766" s="769" t="s">
        <v>1302</v>
      </c>
      <c r="C766" s="483">
        <v>10880</v>
      </c>
    </row>
    <row r="767" spans="1:3">
      <c r="A767" s="769">
        <v>766</v>
      </c>
      <c r="B767" s="769" t="s">
        <v>1288</v>
      </c>
      <c r="C767" s="483">
        <v>7440</v>
      </c>
    </row>
    <row r="768" spans="1:3">
      <c r="A768" s="769">
        <v>767</v>
      </c>
      <c r="B768" s="769" t="s">
        <v>1305</v>
      </c>
      <c r="C768" s="483">
        <v>10935</v>
      </c>
    </row>
    <row r="769" spans="1:3">
      <c r="A769" s="769">
        <v>768</v>
      </c>
      <c r="B769" s="769" t="s">
        <v>1315</v>
      </c>
      <c r="C769" s="483">
        <v>3470</v>
      </c>
    </row>
    <row r="770" spans="1:3">
      <c r="A770" s="769">
        <v>769</v>
      </c>
      <c r="B770" s="769" t="s">
        <v>1308</v>
      </c>
      <c r="C770" s="483">
        <v>3820</v>
      </c>
    </row>
    <row r="771" spans="1:3">
      <c r="A771" s="769">
        <v>770</v>
      </c>
      <c r="B771" s="769" t="s">
        <v>1317</v>
      </c>
      <c r="C771" s="483">
        <v>12810</v>
      </c>
    </row>
    <row r="772" spans="1:3">
      <c r="A772" s="769">
        <v>771</v>
      </c>
      <c r="B772" s="769" t="s">
        <v>1293</v>
      </c>
      <c r="C772" s="483">
        <v>7990</v>
      </c>
    </row>
    <row r="773" spans="1:3">
      <c r="A773" s="769">
        <v>772</v>
      </c>
      <c r="B773" s="769" t="s">
        <v>1303</v>
      </c>
      <c r="C773" s="483">
        <v>110700</v>
      </c>
    </row>
    <row r="774" spans="1:3">
      <c r="A774" s="769">
        <v>773</v>
      </c>
      <c r="B774" s="769" t="s">
        <v>1325</v>
      </c>
      <c r="C774" s="483">
        <v>2915</v>
      </c>
    </row>
    <row r="775" spans="1:3">
      <c r="A775" s="769">
        <v>774</v>
      </c>
      <c r="B775" s="769" t="s">
        <v>1312</v>
      </c>
      <c r="C775" s="483">
        <v>27420</v>
      </c>
    </row>
    <row r="776" spans="1:3">
      <c r="A776" s="769">
        <v>775</v>
      </c>
      <c r="B776" s="769" t="s">
        <v>1320</v>
      </c>
      <c r="C776" s="483">
        <v>11070</v>
      </c>
    </row>
    <row r="777" spans="1:3">
      <c r="A777" s="769">
        <v>776</v>
      </c>
      <c r="B777" s="769" t="s">
        <v>1319</v>
      </c>
      <c r="C777" s="483">
        <v>6420</v>
      </c>
    </row>
    <row r="778" spans="1:3">
      <c r="A778" s="769">
        <v>777</v>
      </c>
      <c r="B778" s="769" t="s">
        <v>1306</v>
      </c>
      <c r="C778" s="483">
        <v>1506</v>
      </c>
    </row>
    <row r="779" spans="1:3">
      <c r="A779" s="769">
        <v>778</v>
      </c>
      <c r="B779" s="769" t="s">
        <v>1313</v>
      </c>
      <c r="C779" s="483">
        <v>3960</v>
      </c>
    </row>
    <row r="780" spans="1:3">
      <c r="A780" s="769">
        <v>779</v>
      </c>
      <c r="B780" s="769" t="s">
        <v>1328</v>
      </c>
      <c r="C780" s="483">
        <v>6120</v>
      </c>
    </row>
    <row r="781" spans="1:3">
      <c r="A781" s="769">
        <v>780</v>
      </c>
      <c r="B781" s="769" t="s">
        <v>1324</v>
      </c>
      <c r="C781" s="483">
        <v>97</v>
      </c>
    </row>
    <row r="782" spans="1:3">
      <c r="A782" s="769">
        <v>781</v>
      </c>
      <c r="B782" s="769" t="s">
        <v>1415</v>
      </c>
      <c r="C782" s="483">
        <v>53410</v>
      </c>
    </row>
    <row r="783" spans="1:3">
      <c r="A783" s="769">
        <v>782</v>
      </c>
      <c r="B783" s="769" t="s">
        <v>1327</v>
      </c>
      <c r="C783" s="483">
        <v>5060</v>
      </c>
    </row>
    <row r="784" spans="1:3">
      <c r="A784" s="769">
        <v>783</v>
      </c>
      <c r="B784" s="769" t="s">
        <v>1330</v>
      </c>
      <c r="C784" s="483">
        <v>6350</v>
      </c>
    </row>
    <row r="785" spans="1:3">
      <c r="A785" s="769">
        <v>784</v>
      </c>
      <c r="B785" s="769" t="s">
        <v>1321</v>
      </c>
      <c r="C785" s="483">
        <v>12985</v>
      </c>
    </row>
    <row r="786" spans="1:3">
      <c r="A786" s="769">
        <v>785</v>
      </c>
      <c r="B786" s="769" t="s">
        <v>1311</v>
      </c>
      <c r="C786" s="483">
        <v>726</v>
      </c>
    </row>
    <row r="787" spans="1:3">
      <c r="A787" s="769">
        <v>786</v>
      </c>
      <c r="B787" s="769" t="s">
        <v>1323</v>
      </c>
      <c r="C787" s="483">
        <v>12430</v>
      </c>
    </row>
    <row r="788" spans="1:3">
      <c r="A788" s="769">
        <v>787</v>
      </c>
      <c r="B788" s="769" t="s">
        <v>1326</v>
      </c>
      <c r="C788" s="483">
        <v>13105</v>
      </c>
    </row>
    <row r="789" spans="1:3">
      <c r="A789" s="769">
        <v>788</v>
      </c>
      <c r="B789" s="769" t="s">
        <v>1329</v>
      </c>
      <c r="C789" s="483">
        <v>7990</v>
      </c>
    </row>
    <row r="790" spans="1:3">
      <c r="A790" s="769">
        <v>789</v>
      </c>
      <c r="B790" s="769" t="s">
        <v>1332</v>
      </c>
      <c r="C790" s="483">
        <v>7055</v>
      </c>
    </row>
    <row r="791" spans="1:3">
      <c r="A791" s="769">
        <v>790</v>
      </c>
      <c r="B791" s="769" t="s">
        <v>1334</v>
      </c>
      <c r="C791" s="483">
        <v>14535</v>
      </c>
    </row>
    <row r="792" spans="1:3">
      <c r="A792" s="769">
        <v>791</v>
      </c>
      <c r="B792" s="769" t="s">
        <v>1335</v>
      </c>
      <c r="C792" s="483">
        <v>2905</v>
      </c>
    </row>
    <row r="793" spans="1:3">
      <c r="A793" s="769">
        <v>792</v>
      </c>
      <c r="B793" s="769" t="s">
        <v>1337</v>
      </c>
      <c r="C793" s="483">
        <v>7550</v>
      </c>
    </row>
    <row r="794" spans="1:3">
      <c r="A794" s="769">
        <v>793</v>
      </c>
      <c r="B794" s="769" t="s">
        <v>1336</v>
      </c>
      <c r="C794" s="483">
        <v>994</v>
      </c>
    </row>
    <row r="795" spans="1:3">
      <c r="A795" s="769">
        <v>794</v>
      </c>
      <c r="B795" s="769" t="s">
        <v>1331</v>
      </c>
      <c r="C795" s="483">
        <v>18050</v>
      </c>
    </row>
    <row r="796" spans="1:3">
      <c r="A796" s="769">
        <v>795</v>
      </c>
      <c r="B796" s="769" t="s">
        <v>1348</v>
      </c>
      <c r="C796" s="483">
        <v>4515</v>
      </c>
    </row>
    <row r="797" spans="1:3">
      <c r="A797" s="769">
        <v>796</v>
      </c>
      <c r="B797" s="769" t="s">
        <v>1322</v>
      </c>
      <c r="C797" s="483">
        <v>1173</v>
      </c>
    </row>
    <row r="798" spans="1:3">
      <c r="A798" s="769">
        <v>797</v>
      </c>
      <c r="B798" s="769" t="s">
        <v>1346</v>
      </c>
      <c r="C798" s="483">
        <v>25835</v>
      </c>
    </row>
    <row r="799" spans="1:3">
      <c r="A799" s="769">
        <v>798</v>
      </c>
      <c r="B799" s="769" t="s">
        <v>1338</v>
      </c>
      <c r="C799" s="483">
        <v>1970</v>
      </c>
    </row>
    <row r="800" spans="1:3">
      <c r="A800" s="769">
        <v>799</v>
      </c>
      <c r="B800" s="769" t="s">
        <v>1342</v>
      </c>
      <c r="C800" s="483">
        <v>13520</v>
      </c>
    </row>
    <row r="801" spans="1:3">
      <c r="A801" s="769">
        <v>800</v>
      </c>
      <c r="B801" s="769" t="s">
        <v>1339</v>
      </c>
      <c r="C801" s="483">
        <v>5330</v>
      </c>
    </row>
    <row r="802" spans="1:3">
      <c r="A802" s="769">
        <v>801</v>
      </c>
      <c r="B802" s="769" t="s">
        <v>1347</v>
      </c>
      <c r="C802" s="483">
        <v>3740</v>
      </c>
    </row>
    <row r="803" spans="1:3">
      <c r="A803" s="769">
        <v>802</v>
      </c>
      <c r="B803" s="769" t="s">
        <v>1344</v>
      </c>
      <c r="C803" s="483">
        <v>13160</v>
      </c>
    </row>
    <row r="804" spans="1:3">
      <c r="A804" s="769">
        <v>803</v>
      </c>
      <c r="B804" s="769" t="s">
        <v>1341</v>
      </c>
      <c r="C804" s="483">
        <v>9115</v>
      </c>
    </row>
    <row r="805" spans="1:3">
      <c r="A805" s="769">
        <v>804</v>
      </c>
      <c r="B805" s="769" t="s">
        <v>1340</v>
      </c>
      <c r="C805" s="483">
        <v>4085</v>
      </c>
    </row>
    <row r="806" spans="1:3">
      <c r="A806" s="769">
        <v>805</v>
      </c>
      <c r="B806" s="769" t="s">
        <v>1358</v>
      </c>
      <c r="C806" s="483">
        <v>13815</v>
      </c>
    </row>
    <row r="807" spans="1:3">
      <c r="A807" s="769">
        <v>806</v>
      </c>
      <c r="B807" s="769" t="s">
        <v>1343</v>
      </c>
      <c r="C807" s="483">
        <v>14290</v>
      </c>
    </row>
    <row r="808" spans="1:3">
      <c r="A808" s="769">
        <v>807</v>
      </c>
      <c r="B808" s="769" t="s">
        <v>1345</v>
      </c>
      <c r="C808" s="483">
        <v>91900</v>
      </c>
    </row>
    <row r="809" spans="1:3">
      <c r="A809" s="769">
        <v>808</v>
      </c>
      <c r="B809" s="769" t="s">
        <v>1349</v>
      </c>
      <c r="C809" s="483">
        <v>28350</v>
      </c>
    </row>
    <row r="810" spans="1:3">
      <c r="A810" s="769">
        <v>809</v>
      </c>
      <c r="B810" s="769" t="s">
        <v>1400</v>
      </c>
      <c r="C810" s="483">
        <v>10665</v>
      </c>
    </row>
    <row r="811" spans="1:3">
      <c r="A811" s="769">
        <v>810</v>
      </c>
      <c r="B811" s="769" t="s">
        <v>1354</v>
      </c>
      <c r="C811" s="483">
        <v>4700</v>
      </c>
    </row>
    <row r="812" spans="1:3">
      <c r="A812" s="769">
        <v>811</v>
      </c>
      <c r="B812" s="769" t="s">
        <v>1352</v>
      </c>
      <c r="C812" s="483">
        <v>8790</v>
      </c>
    </row>
    <row r="813" spans="1:3">
      <c r="A813" s="769">
        <v>812</v>
      </c>
      <c r="B813" s="769" t="s">
        <v>1413</v>
      </c>
      <c r="C813" s="483">
        <v>1445</v>
      </c>
    </row>
    <row r="814" spans="1:3">
      <c r="A814" s="769">
        <v>813</v>
      </c>
      <c r="B814" s="769" t="s">
        <v>1350</v>
      </c>
      <c r="C814" s="483">
        <v>11160</v>
      </c>
    </row>
    <row r="815" spans="1:3">
      <c r="A815" s="769">
        <v>814</v>
      </c>
      <c r="B815" s="769" t="s">
        <v>1363</v>
      </c>
      <c r="C815" s="483">
        <v>11550</v>
      </c>
    </row>
    <row r="816" spans="1:3">
      <c r="A816" s="769">
        <v>815</v>
      </c>
      <c r="B816" s="769" t="s">
        <v>1365</v>
      </c>
      <c r="C816" s="483">
        <v>3395</v>
      </c>
    </row>
    <row r="817" spans="1:3">
      <c r="A817" s="769">
        <v>816</v>
      </c>
      <c r="B817" s="769" t="s">
        <v>1357</v>
      </c>
      <c r="C817" s="483">
        <v>4355</v>
      </c>
    </row>
    <row r="818" spans="1:3">
      <c r="A818" s="769">
        <v>817</v>
      </c>
      <c r="B818" s="769" t="s">
        <v>1355</v>
      </c>
      <c r="C818" s="483">
        <v>1943</v>
      </c>
    </row>
    <row r="819" spans="1:3">
      <c r="A819" s="769">
        <v>818</v>
      </c>
      <c r="B819" s="769" t="s">
        <v>1353</v>
      </c>
      <c r="C819" s="483">
        <v>4590</v>
      </c>
    </row>
    <row r="820" spans="1:3">
      <c r="A820" s="769">
        <v>819</v>
      </c>
      <c r="B820" s="769" t="s">
        <v>1360</v>
      </c>
      <c r="C820" s="483">
        <v>11930</v>
      </c>
    </row>
    <row r="821" spans="1:3">
      <c r="A821" s="769">
        <v>820</v>
      </c>
      <c r="B821" s="769" t="s">
        <v>1366</v>
      </c>
      <c r="C821" s="483">
        <v>57200</v>
      </c>
    </row>
    <row r="822" spans="1:3">
      <c r="A822" s="769">
        <v>821</v>
      </c>
      <c r="B822" s="769" t="s">
        <v>1356</v>
      </c>
      <c r="C822" s="483">
        <v>601</v>
      </c>
    </row>
    <row r="823" spans="1:3">
      <c r="A823" s="769">
        <v>822</v>
      </c>
      <c r="B823" s="769" t="s">
        <v>1492</v>
      </c>
      <c r="C823" s="483">
        <v>10720</v>
      </c>
    </row>
    <row r="824" spans="1:3">
      <c r="A824" s="769">
        <v>823</v>
      </c>
      <c r="B824" s="769" t="s">
        <v>1377</v>
      </c>
      <c r="C824" s="483">
        <v>3685</v>
      </c>
    </row>
    <row r="825" spans="1:3">
      <c r="A825" s="769">
        <v>824</v>
      </c>
      <c r="B825" s="769" t="s">
        <v>1369</v>
      </c>
      <c r="C825" s="483">
        <v>30950</v>
      </c>
    </row>
    <row r="826" spans="1:3">
      <c r="A826" s="769">
        <v>825</v>
      </c>
      <c r="B826" s="769" t="s">
        <v>1361</v>
      </c>
      <c r="C826" s="483">
        <v>6310</v>
      </c>
    </row>
    <row r="827" spans="1:3">
      <c r="A827" s="769">
        <v>826</v>
      </c>
      <c r="B827" s="769" t="s">
        <v>1362</v>
      </c>
      <c r="C827" s="483">
        <v>2260</v>
      </c>
    </row>
    <row r="828" spans="1:3">
      <c r="A828" s="769">
        <v>827</v>
      </c>
      <c r="B828" s="769" t="s">
        <v>1367</v>
      </c>
      <c r="C828" s="483">
        <v>108500</v>
      </c>
    </row>
    <row r="829" spans="1:3">
      <c r="A829" s="769">
        <v>828</v>
      </c>
      <c r="B829" s="769" t="s">
        <v>1364</v>
      </c>
      <c r="C829" s="483">
        <v>11600</v>
      </c>
    </row>
    <row r="830" spans="1:3">
      <c r="A830" s="769">
        <v>829</v>
      </c>
      <c r="B830" s="769" t="s">
        <v>1375</v>
      </c>
      <c r="C830" s="483">
        <v>10980</v>
      </c>
    </row>
    <row r="831" spans="1:3">
      <c r="A831" s="769">
        <v>830</v>
      </c>
      <c r="B831" s="769" t="s">
        <v>1373</v>
      </c>
      <c r="C831" s="483">
        <v>7295</v>
      </c>
    </row>
    <row r="832" spans="1:3">
      <c r="A832" s="769">
        <v>831</v>
      </c>
      <c r="B832" s="769" t="s">
        <v>1370</v>
      </c>
      <c r="C832" s="483">
        <v>7920</v>
      </c>
    </row>
    <row r="833" spans="1:3">
      <c r="A833" s="769">
        <v>832</v>
      </c>
      <c r="B833" s="769" t="s">
        <v>1374</v>
      </c>
      <c r="C833" s="483">
        <v>11510</v>
      </c>
    </row>
    <row r="834" spans="1:3">
      <c r="A834" s="769">
        <v>833</v>
      </c>
      <c r="B834" s="769" t="s">
        <v>1368</v>
      </c>
      <c r="C834" s="483">
        <v>864</v>
      </c>
    </row>
    <row r="835" spans="1:3">
      <c r="A835" s="769">
        <v>834</v>
      </c>
      <c r="B835" s="769" t="s">
        <v>1385</v>
      </c>
      <c r="C835" s="483">
        <v>3905</v>
      </c>
    </row>
    <row r="836" spans="1:3">
      <c r="A836" s="769">
        <v>835</v>
      </c>
      <c r="B836" s="769" t="s">
        <v>1372</v>
      </c>
      <c r="C836" s="483">
        <v>6630</v>
      </c>
    </row>
    <row r="837" spans="1:3">
      <c r="A837" s="769">
        <v>836</v>
      </c>
      <c r="B837" s="769" t="s">
        <v>1380</v>
      </c>
      <c r="C837" s="483">
        <v>18065</v>
      </c>
    </row>
    <row r="838" spans="1:3">
      <c r="A838" s="769">
        <v>837</v>
      </c>
      <c r="B838" s="769" t="s">
        <v>1545</v>
      </c>
      <c r="C838" s="483">
        <v>50355</v>
      </c>
    </row>
    <row r="839" spans="1:3">
      <c r="A839" s="769">
        <v>838</v>
      </c>
      <c r="B839" s="769" t="s">
        <v>1386</v>
      </c>
      <c r="C839" s="483">
        <v>22600</v>
      </c>
    </row>
    <row r="840" spans="1:3">
      <c r="A840" s="769">
        <v>839</v>
      </c>
      <c r="B840" s="769" t="s">
        <v>1383</v>
      </c>
      <c r="C840" s="483">
        <v>9490</v>
      </c>
    </row>
    <row r="841" spans="1:3">
      <c r="A841" s="769">
        <v>840</v>
      </c>
      <c r="B841" s="769" t="s">
        <v>1390</v>
      </c>
      <c r="C841" s="483">
        <v>15140</v>
      </c>
    </row>
    <row r="842" spans="1:3">
      <c r="A842" s="769">
        <v>841</v>
      </c>
      <c r="B842" s="769" t="s">
        <v>1378</v>
      </c>
      <c r="C842" s="483">
        <v>17320</v>
      </c>
    </row>
    <row r="843" spans="1:3">
      <c r="A843" s="769">
        <v>842</v>
      </c>
      <c r="B843" s="769" t="s">
        <v>1379</v>
      </c>
      <c r="C843" s="483">
        <v>4185</v>
      </c>
    </row>
    <row r="844" spans="1:3">
      <c r="A844" s="769">
        <v>843</v>
      </c>
      <c r="B844" s="769" t="s">
        <v>1381</v>
      </c>
      <c r="C844" s="483">
        <v>106895</v>
      </c>
    </row>
    <row r="845" spans="1:3">
      <c r="A845" s="769">
        <v>844</v>
      </c>
      <c r="B845" s="769" t="s">
        <v>1382</v>
      </c>
      <c r="C845" s="483">
        <v>515</v>
      </c>
    </row>
    <row r="846" spans="1:3">
      <c r="A846" s="769">
        <v>845</v>
      </c>
      <c r="B846" s="769" t="s">
        <v>1392</v>
      </c>
      <c r="C846" s="483">
        <v>1944</v>
      </c>
    </row>
    <row r="847" spans="1:3">
      <c r="A847" s="769">
        <v>846</v>
      </c>
      <c r="B847" s="769" t="s">
        <v>1388</v>
      </c>
      <c r="C847" s="483">
        <v>31400</v>
      </c>
    </row>
    <row r="848" spans="1:3">
      <c r="A848" s="769">
        <v>847</v>
      </c>
      <c r="B848" s="769" t="s">
        <v>1387</v>
      </c>
      <c r="C848" s="483">
        <v>12135</v>
      </c>
    </row>
    <row r="849" spans="1:3">
      <c r="A849" s="769">
        <v>848</v>
      </c>
      <c r="B849" s="769" t="s">
        <v>1389</v>
      </c>
      <c r="C849" s="483">
        <v>108840</v>
      </c>
    </row>
    <row r="850" spans="1:3">
      <c r="A850" s="769">
        <v>849</v>
      </c>
      <c r="B850" s="769" t="s">
        <v>1395</v>
      </c>
      <c r="C850" s="483">
        <v>3550</v>
      </c>
    </row>
    <row r="851" spans="1:3">
      <c r="A851" s="769">
        <v>850</v>
      </c>
      <c r="B851" s="769" t="s">
        <v>1409</v>
      </c>
      <c r="C851" s="483">
        <v>3770</v>
      </c>
    </row>
    <row r="852" spans="1:3">
      <c r="A852" s="769">
        <v>851</v>
      </c>
      <c r="B852" s="769" t="s">
        <v>1384</v>
      </c>
      <c r="C852" s="483">
        <v>25330</v>
      </c>
    </row>
    <row r="853" spans="1:3">
      <c r="A853" s="769">
        <v>852</v>
      </c>
      <c r="B853" s="769" t="s">
        <v>1391</v>
      </c>
      <c r="C853" s="483">
        <v>10365</v>
      </c>
    </row>
    <row r="854" spans="1:3">
      <c r="A854" s="769">
        <v>853</v>
      </c>
      <c r="B854" s="769" t="s">
        <v>1351</v>
      </c>
      <c r="C854" s="483">
        <v>7640</v>
      </c>
    </row>
    <row r="855" spans="1:3">
      <c r="A855" s="769">
        <v>854</v>
      </c>
      <c r="B855" s="769" t="s">
        <v>1393</v>
      </c>
      <c r="C855" s="483">
        <v>4585</v>
      </c>
    </row>
    <row r="856" spans="1:3">
      <c r="A856" s="769">
        <v>855</v>
      </c>
      <c r="B856" s="769" t="s">
        <v>1394</v>
      </c>
      <c r="C856" s="483">
        <v>55965</v>
      </c>
    </row>
    <row r="857" spans="1:3">
      <c r="A857" s="769">
        <v>856</v>
      </c>
      <c r="B857" s="769" t="s">
        <v>1403</v>
      </c>
      <c r="C857" s="483">
        <v>4330</v>
      </c>
    </row>
    <row r="858" spans="1:3">
      <c r="A858" s="769">
        <v>857</v>
      </c>
      <c r="B858" s="769" t="s">
        <v>1376</v>
      </c>
      <c r="C858" s="483">
        <v>59595</v>
      </c>
    </row>
    <row r="859" spans="1:3">
      <c r="A859" s="769">
        <v>858</v>
      </c>
      <c r="B859" s="769" t="s">
        <v>1404</v>
      </c>
      <c r="C859" s="483">
        <v>3970</v>
      </c>
    </row>
    <row r="860" spans="1:3">
      <c r="A860" s="769">
        <v>859</v>
      </c>
      <c r="B860" s="769" t="s">
        <v>1402</v>
      </c>
      <c r="C860" s="483">
        <v>11875</v>
      </c>
    </row>
    <row r="861" spans="1:3">
      <c r="A861" s="769">
        <v>860</v>
      </c>
      <c r="B861" s="769" t="s">
        <v>1398</v>
      </c>
      <c r="C861" s="483">
        <v>13190</v>
      </c>
    </row>
    <row r="862" spans="1:3">
      <c r="A862" s="769">
        <v>861</v>
      </c>
      <c r="B862" s="769" t="s">
        <v>1406</v>
      </c>
      <c r="C862" s="483">
        <v>94000</v>
      </c>
    </row>
    <row r="863" spans="1:3">
      <c r="A863" s="769">
        <v>862</v>
      </c>
      <c r="B863" s="769" t="s">
        <v>1371</v>
      </c>
      <c r="C863" s="483">
        <v>13575</v>
      </c>
    </row>
    <row r="864" spans="1:3">
      <c r="A864" s="769">
        <v>863</v>
      </c>
      <c r="B864" s="769" t="s">
        <v>1397</v>
      </c>
      <c r="C864" s="483">
        <v>13730</v>
      </c>
    </row>
    <row r="865" spans="1:3">
      <c r="A865" s="769">
        <v>864</v>
      </c>
      <c r="B865" s="769" t="s">
        <v>1408</v>
      </c>
      <c r="C865" s="483">
        <v>11510</v>
      </c>
    </row>
    <row r="866" spans="1:3">
      <c r="A866" s="769">
        <v>865</v>
      </c>
      <c r="B866" s="769" t="s">
        <v>1396</v>
      </c>
      <c r="C866" s="483">
        <v>23520</v>
      </c>
    </row>
    <row r="867" spans="1:3">
      <c r="A867" s="769">
        <v>866</v>
      </c>
      <c r="B867" s="769" t="s">
        <v>1421</v>
      </c>
      <c r="C867" s="483">
        <v>4895</v>
      </c>
    </row>
    <row r="868" spans="1:3">
      <c r="A868" s="769">
        <v>867</v>
      </c>
      <c r="B868" s="769" t="s">
        <v>1422</v>
      </c>
      <c r="C868" s="483">
        <v>13100</v>
      </c>
    </row>
    <row r="869" spans="1:3">
      <c r="A869" s="769">
        <v>868</v>
      </c>
      <c r="B869" s="769" t="s">
        <v>1418</v>
      </c>
      <c r="C869" s="483">
        <v>3195</v>
      </c>
    </row>
    <row r="870" spans="1:3">
      <c r="A870" s="769">
        <v>869</v>
      </c>
      <c r="B870" s="769" t="s">
        <v>1405</v>
      </c>
      <c r="C870" s="483">
        <v>27105</v>
      </c>
    </row>
    <row r="871" spans="1:3">
      <c r="A871" s="769">
        <v>870</v>
      </c>
      <c r="B871" s="769" t="s">
        <v>1414</v>
      </c>
      <c r="C871" s="483">
        <v>2800</v>
      </c>
    </row>
    <row r="872" spans="1:3">
      <c r="A872" s="769">
        <v>871</v>
      </c>
      <c r="B872" s="769" t="s">
        <v>1435</v>
      </c>
      <c r="C872" s="483">
        <v>1047</v>
      </c>
    </row>
    <row r="873" spans="1:3">
      <c r="A873" s="769">
        <v>872</v>
      </c>
      <c r="B873" s="769" t="s">
        <v>1417</v>
      </c>
      <c r="C873" s="483">
        <v>25450</v>
      </c>
    </row>
    <row r="874" spans="1:3">
      <c r="A874" s="769">
        <v>873</v>
      </c>
      <c r="B874" s="769" t="s">
        <v>1407</v>
      </c>
      <c r="C874" s="483">
        <v>2490</v>
      </c>
    </row>
    <row r="875" spans="1:3">
      <c r="A875" s="769">
        <v>874</v>
      </c>
      <c r="B875" s="769" t="s">
        <v>1411</v>
      </c>
      <c r="C875" s="483">
        <v>10730</v>
      </c>
    </row>
    <row r="876" spans="1:3">
      <c r="A876" s="769">
        <v>875</v>
      </c>
      <c r="B876" s="769" t="s">
        <v>1399</v>
      </c>
      <c r="C876" s="483">
        <v>28260</v>
      </c>
    </row>
    <row r="877" spans="1:3">
      <c r="A877" s="769">
        <v>876</v>
      </c>
      <c r="B877" s="769" t="s">
        <v>1410</v>
      </c>
      <c r="C877" s="483">
        <v>2710</v>
      </c>
    </row>
    <row r="878" spans="1:3">
      <c r="A878" s="769">
        <v>877</v>
      </c>
      <c r="B878" s="769" t="s">
        <v>1412</v>
      </c>
      <c r="C878" s="483">
        <v>11175</v>
      </c>
    </row>
    <row r="879" spans="1:3">
      <c r="A879" s="769">
        <v>878</v>
      </c>
      <c r="B879" s="769" t="s">
        <v>1425</v>
      </c>
      <c r="C879" s="483">
        <v>7180</v>
      </c>
    </row>
    <row r="880" spans="1:3">
      <c r="A880" s="769">
        <v>879</v>
      </c>
      <c r="B880" s="769" t="s">
        <v>1419</v>
      </c>
      <c r="C880" s="483">
        <v>1836</v>
      </c>
    </row>
    <row r="881" spans="1:3">
      <c r="A881" s="769">
        <v>880</v>
      </c>
      <c r="B881" s="769" t="s">
        <v>1416</v>
      </c>
      <c r="C881" s="483">
        <v>102070</v>
      </c>
    </row>
    <row r="882" spans="1:3">
      <c r="A882" s="769">
        <v>881</v>
      </c>
      <c r="B882" s="769" t="s">
        <v>1468</v>
      </c>
      <c r="C882" s="483">
        <v>3145</v>
      </c>
    </row>
    <row r="883" spans="1:3">
      <c r="A883" s="769">
        <v>882</v>
      </c>
      <c r="B883" s="769" t="s">
        <v>1427</v>
      </c>
      <c r="C883" s="483">
        <v>11890</v>
      </c>
    </row>
    <row r="884" spans="1:3">
      <c r="A884" s="769">
        <v>883</v>
      </c>
      <c r="B884" s="769" t="s">
        <v>1434</v>
      </c>
      <c r="C884" s="483">
        <v>2820</v>
      </c>
    </row>
    <row r="885" spans="1:3">
      <c r="A885" s="769">
        <v>884</v>
      </c>
      <c r="B885" s="769" t="s">
        <v>1430</v>
      </c>
      <c r="C885" s="483">
        <v>11255</v>
      </c>
    </row>
    <row r="886" spans="1:3">
      <c r="A886" s="769">
        <v>885</v>
      </c>
      <c r="B886" s="769" t="s">
        <v>1429</v>
      </c>
      <c r="C886" s="483">
        <v>30200</v>
      </c>
    </row>
    <row r="887" spans="1:3">
      <c r="A887" s="769">
        <v>886</v>
      </c>
      <c r="B887" s="769" t="s">
        <v>1428</v>
      </c>
      <c r="C887" s="483">
        <v>17255</v>
      </c>
    </row>
    <row r="888" spans="1:3">
      <c r="A888" s="769">
        <v>887</v>
      </c>
      <c r="B888" s="769" t="s">
        <v>1443</v>
      </c>
      <c r="C888" s="483">
        <v>3520</v>
      </c>
    </row>
    <row r="889" spans="1:3">
      <c r="A889" s="769">
        <v>888</v>
      </c>
      <c r="B889" s="769" t="s">
        <v>1431</v>
      </c>
      <c r="C889" s="483">
        <v>110025</v>
      </c>
    </row>
    <row r="890" spans="1:3">
      <c r="A890" s="769">
        <v>889</v>
      </c>
      <c r="B890" s="769" t="s">
        <v>1420</v>
      </c>
      <c r="C890" s="483">
        <v>3045</v>
      </c>
    </row>
    <row r="891" spans="1:3">
      <c r="A891" s="769">
        <v>890</v>
      </c>
      <c r="B891" s="769" t="s">
        <v>1441</v>
      </c>
      <c r="C891" s="483">
        <v>38850</v>
      </c>
    </row>
    <row r="892" spans="1:3">
      <c r="A892" s="769">
        <v>891</v>
      </c>
      <c r="B892" s="769" t="s">
        <v>1433</v>
      </c>
      <c r="C892" s="483">
        <v>103755</v>
      </c>
    </row>
    <row r="893" spans="1:3">
      <c r="A893" s="769">
        <v>892</v>
      </c>
      <c r="B893" s="769" t="s">
        <v>1432</v>
      </c>
      <c r="C893" s="483">
        <v>30895</v>
      </c>
    </row>
    <row r="894" spans="1:3">
      <c r="A894" s="769">
        <v>893</v>
      </c>
      <c r="B894" s="769" t="s">
        <v>1449</v>
      </c>
      <c r="C894" s="483">
        <v>18140</v>
      </c>
    </row>
    <row r="895" spans="1:3">
      <c r="A895" s="769">
        <v>894</v>
      </c>
      <c r="B895" s="769" t="s">
        <v>1445</v>
      </c>
      <c r="C895" s="483">
        <v>6060</v>
      </c>
    </row>
    <row r="896" spans="1:3">
      <c r="A896" s="769">
        <v>895</v>
      </c>
      <c r="B896" s="769" t="s">
        <v>1442</v>
      </c>
      <c r="C896" s="483">
        <v>10865</v>
      </c>
    </row>
    <row r="897" spans="1:3">
      <c r="A897" s="769">
        <v>896</v>
      </c>
      <c r="B897" s="769" t="s">
        <v>1426</v>
      </c>
      <c r="C897" s="483">
        <v>7380</v>
      </c>
    </row>
    <row r="898" spans="1:3">
      <c r="A898" s="769">
        <v>897</v>
      </c>
      <c r="B898" s="769" t="s">
        <v>1436</v>
      </c>
      <c r="C898" s="483">
        <v>25300</v>
      </c>
    </row>
    <row r="899" spans="1:3">
      <c r="A899" s="769">
        <v>898</v>
      </c>
      <c r="B899" s="769" t="s">
        <v>1438</v>
      </c>
      <c r="C899" s="483">
        <v>106215</v>
      </c>
    </row>
    <row r="900" spans="1:3">
      <c r="A900" s="769">
        <v>899</v>
      </c>
      <c r="B900" s="769" t="s">
        <v>1424</v>
      </c>
      <c r="C900" s="483">
        <v>9530</v>
      </c>
    </row>
    <row r="901" spans="1:3">
      <c r="A901" s="769">
        <v>900</v>
      </c>
      <c r="B901" s="769" t="s">
        <v>1448</v>
      </c>
      <c r="C901" s="483">
        <v>31550</v>
      </c>
    </row>
    <row r="902" spans="1:3">
      <c r="A902" s="769">
        <v>901</v>
      </c>
      <c r="B902" s="769" t="s">
        <v>1437</v>
      </c>
      <c r="C902" s="483">
        <v>3965</v>
      </c>
    </row>
    <row r="903" spans="1:3">
      <c r="A903" s="769">
        <v>902</v>
      </c>
      <c r="B903" s="769" t="s">
        <v>1440</v>
      </c>
      <c r="C903" s="483">
        <v>22025</v>
      </c>
    </row>
    <row r="904" spans="1:3">
      <c r="A904" s="769">
        <v>903</v>
      </c>
      <c r="B904" s="769" t="s">
        <v>1488</v>
      </c>
      <c r="C904" s="483">
        <v>1216</v>
      </c>
    </row>
    <row r="905" spans="1:3">
      <c r="A905" s="769">
        <v>904</v>
      </c>
      <c r="B905" s="769" t="s">
        <v>1454</v>
      </c>
      <c r="C905" s="483">
        <v>6850</v>
      </c>
    </row>
    <row r="906" spans="1:3">
      <c r="A906" s="769">
        <v>905</v>
      </c>
      <c r="B906" s="769" t="s">
        <v>1450</v>
      </c>
      <c r="C906" s="483">
        <v>8550</v>
      </c>
    </row>
    <row r="907" spans="1:3">
      <c r="A907" s="769">
        <v>906</v>
      </c>
      <c r="B907" s="769" t="s">
        <v>1447</v>
      </c>
      <c r="C907" s="483">
        <v>107515</v>
      </c>
    </row>
    <row r="908" spans="1:3">
      <c r="A908" s="769">
        <v>907</v>
      </c>
      <c r="B908" s="769" t="s">
        <v>1439</v>
      </c>
      <c r="C908" s="483">
        <v>998</v>
      </c>
    </row>
    <row r="909" spans="1:3">
      <c r="A909" s="769">
        <v>908</v>
      </c>
      <c r="B909" s="769" t="s">
        <v>1453</v>
      </c>
      <c r="C909" s="483">
        <v>4060</v>
      </c>
    </row>
    <row r="910" spans="1:3">
      <c r="A910" s="769">
        <v>909</v>
      </c>
      <c r="B910" s="769" t="s">
        <v>1452</v>
      </c>
      <c r="C910" s="483">
        <v>18150</v>
      </c>
    </row>
    <row r="911" spans="1:3">
      <c r="A911" s="769">
        <v>910</v>
      </c>
      <c r="B911" s="769" t="s">
        <v>1470</v>
      </c>
      <c r="C911" s="483">
        <v>6075</v>
      </c>
    </row>
    <row r="912" spans="1:3">
      <c r="A912" s="769">
        <v>911</v>
      </c>
      <c r="B912" s="769" t="s">
        <v>1457</v>
      </c>
      <c r="C912" s="483">
        <v>3600</v>
      </c>
    </row>
    <row r="913" spans="1:3">
      <c r="A913" s="769">
        <v>912</v>
      </c>
      <c r="B913" s="769" t="s">
        <v>1463</v>
      </c>
      <c r="C913" s="483">
        <v>4035</v>
      </c>
    </row>
    <row r="914" spans="1:3">
      <c r="A914" s="769">
        <v>913</v>
      </c>
      <c r="B914" s="769" t="s">
        <v>1455</v>
      </c>
      <c r="C914" s="483">
        <v>2680</v>
      </c>
    </row>
    <row r="915" spans="1:3">
      <c r="A915" s="769">
        <v>914</v>
      </c>
      <c r="B915" s="769" t="s">
        <v>1456</v>
      </c>
      <c r="C915" s="483">
        <v>53830</v>
      </c>
    </row>
    <row r="916" spans="1:3">
      <c r="A916" s="769">
        <v>915</v>
      </c>
      <c r="B916" s="769" t="s">
        <v>1460</v>
      </c>
      <c r="C916" s="483">
        <v>6390</v>
      </c>
    </row>
    <row r="917" spans="1:3">
      <c r="A917" s="769">
        <v>916</v>
      </c>
      <c r="B917" s="769" t="s">
        <v>1458</v>
      </c>
      <c r="C917" s="483">
        <v>50055</v>
      </c>
    </row>
    <row r="918" spans="1:3">
      <c r="A918" s="769">
        <v>917</v>
      </c>
      <c r="B918" s="769" t="s">
        <v>1461</v>
      </c>
      <c r="C918" s="483">
        <v>104885</v>
      </c>
    </row>
    <row r="919" spans="1:3">
      <c r="A919" s="769">
        <v>918</v>
      </c>
      <c r="B919" s="769" t="s">
        <v>1481</v>
      </c>
      <c r="C919" s="483">
        <v>2845</v>
      </c>
    </row>
    <row r="920" spans="1:3">
      <c r="A920" s="769">
        <v>919</v>
      </c>
      <c r="B920" s="769" t="s">
        <v>1446</v>
      </c>
      <c r="C920" s="483">
        <v>4965</v>
      </c>
    </row>
    <row r="921" spans="1:3">
      <c r="A921" s="769">
        <v>920</v>
      </c>
      <c r="B921" s="769" t="s">
        <v>1462</v>
      </c>
      <c r="C921" s="483">
        <v>50425</v>
      </c>
    </row>
    <row r="922" spans="1:3">
      <c r="A922" s="769">
        <v>921</v>
      </c>
      <c r="B922" s="769" t="s">
        <v>1469</v>
      </c>
      <c r="C922" s="483">
        <v>3665</v>
      </c>
    </row>
    <row r="923" spans="1:3">
      <c r="A923" s="769">
        <v>922</v>
      </c>
      <c r="B923" s="769" t="s">
        <v>1459</v>
      </c>
      <c r="C923" s="483">
        <v>4635</v>
      </c>
    </row>
    <row r="924" spans="1:3">
      <c r="A924" s="769">
        <v>923</v>
      </c>
      <c r="B924" s="769" t="s">
        <v>1466</v>
      </c>
      <c r="C924" s="483">
        <v>2180</v>
      </c>
    </row>
    <row r="925" spans="1:3">
      <c r="A925" s="769">
        <v>924</v>
      </c>
      <c r="B925" s="769" t="s">
        <v>1478</v>
      </c>
      <c r="C925" s="483">
        <v>6490</v>
      </c>
    </row>
    <row r="926" spans="1:3">
      <c r="A926" s="769">
        <v>925</v>
      </c>
      <c r="B926" s="769" t="s">
        <v>1464</v>
      </c>
      <c r="C926" s="483">
        <v>13275</v>
      </c>
    </row>
    <row r="927" spans="1:3">
      <c r="A927" s="769">
        <v>926</v>
      </c>
      <c r="B927" s="769" t="s">
        <v>1465</v>
      </c>
      <c r="C927" s="483">
        <v>104135</v>
      </c>
    </row>
    <row r="928" spans="1:3">
      <c r="A928" s="769">
        <v>927</v>
      </c>
      <c r="B928" s="769" t="s">
        <v>1467</v>
      </c>
      <c r="C928" s="483">
        <v>662</v>
      </c>
    </row>
    <row r="929" spans="1:3">
      <c r="A929" s="769">
        <v>928</v>
      </c>
      <c r="B929" s="769" t="s">
        <v>1479</v>
      </c>
      <c r="C929" s="483">
        <v>2345</v>
      </c>
    </row>
    <row r="930" spans="1:3">
      <c r="A930" s="769">
        <v>929</v>
      </c>
      <c r="B930" s="769" t="s">
        <v>1472</v>
      </c>
      <c r="C930" s="483">
        <v>13485</v>
      </c>
    </row>
    <row r="931" spans="1:3">
      <c r="A931" s="769">
        <v>930</v>
      </c>
      <c r="B931" s="769" t="s">
        <v>1471</v>
      </c>
      <c r="C931" s="483">
        <v>171900</v>
      </c>
    </row>
    <row r="932" spans="1:3">
      <c r="A932" s="769">
        <v>931</v>
      </c>
      <c r="B932" s="769" t="s">
        <v>1423</v>
      </c>
      <c r="C932" s="483">
        <v>10305</v>
      </c>
    </row>
    <row r="933" spans="1:3">
      <c r="A933" s="769">
        <v>932</v>
      </c>
      <c r="B933" s="769" t="s">
        <v>1491</v>
      </c>
      <c r="C933" s="483">
        <v>103030</v>
      </c>
    </row>
    <row r="934" spans="1:3">
      <c r="A934" s="769">
        <v>933</v>
      </c>
      <c r="B934" s="769" t="s">
        <v>1476</v>
      </c>
      <c r="C934" s="483">
        <v>3275</v>
      </c>
    </row>
    <row r="935" spans="1:3">
      <c r="A935" s="769">
        <v>934</v>
      </c>
      <c r="B935" s="769" t="s">
        <v>1521</v>
      </c>
      <c r="C935" s="483">
        <v>2775</v>
      </c>
    </row>
    <row r="936" spans="1:3">
      <c r="A936" s="769">
        <v>935</v>
      </c>
      <c r="B936" s="769" t="s">
        <v>1477</v>
      </c>
      <c r="C936" s="483">
        <v>7210</v>
      </c>
    </row>
    <row r="937" spans="1:3">
      <c r="A937" s="769">
        <v>936</v>
      </c>
      <c r="B937" s="769" t="s">
        <v>1496</v>
      </c>
      <c r="C937" s="483">
        <v>3125</v>
      </c>
    </row>
    <row r="938" spans="1:3">
      <c r="A938" s="769">
        <v>937</v>
      </c>
      <c r="B938" s="769" t="s">
        <v>1483</v>
      </c>
      <c r="C938" s="483">
        <v>25715</v>
      </c>
    </row>
    <row r="939" spans="1:3">
      <c r="A939" s="769">
        <v>938</v>
      </c>
      <c r="B939" s="769" t="s">
        <v>1473</v>
      </c>
      <c r="C939" s="483">
        <v>50785</v>
      </c>
    </row>
    <row r="940" spans="1:3">
      <c r="A940" s="769">
        <v>939</v>
      </c>
      <c r="B940" s="769" t="s">
        <v>1502</v>
      </c>
      <c r="C940" s="483">
        <v>7300</v>
      </c>
    </row>
    <row r="941" spans="1:3">
      <c r="A941" s="769">
        <v>940</v>
      </c>
      <c r="B941" s="769" t="s">
        <v>1480</v>
      </c>
      <c r="C941" s="483">
        <v>3060</v>
      </c>
    </row>
    <row r="942" spans="1:3">
      <c r="A942" s="769">
        <v>941</v>
      </c>
      <c r="B942" s="769" t="s">
        <v>1494</v>
      </c>
      <c r="C942" s="483">
        <v>2720</v>
      </c>
    </row>
    <row r="943" spans="1:3">
      <c r="A943" s="769">
        <v>942</v>
      </c>
      <c r="B943" s="769" t="s">
        <v>1484</v>
      </c>
      <c r="C943" s="483">
        <v>10545</v>
      </c>
    </row>
    <row r="944" spans="1:3">
      <c r="A944" s="769">
        <v>943</v>
      </c>
      <c r="B944" s="769" t="s">
        <v>1522</v>
      </c>
      <c r="C944" s="483">
        <v>3670</v>
      </c>
    </row>
    <row r="945" spans="1:3">
      <c r="A945" s="769">
        <v>944</v>
      </c>
      <c r="B945" s="769" t="s">
        <v>1489</v>
      </c>
      <c r="C945" s="483">
        <v>8050</v>
      </c>
    </row>
    <row r="946" spans="1:3">
      <c r="A946" s="769">
        <v>945</v>
      </c>
      <c r="B946" s="769" t="s">
        <v>1495</v>
      </c>
      <c r="C946" s="483">
        <v>80300</v>
      </c>
    </row>
    <row r="947" spans="1:3">
      <c r="A947" s="769">
        <v>946</v>
      </c>
      <c r="B947" s="769" t="s">
        <v>1482</v>
      </c>
      <c r="C947" s="483">
        <v>1410</v>
      </c>
    </row>
    <row r="948" spans="1:3">
      <c r="A948" s="769">
        <v>947</v>
      </c>
      <c r="B948" s="769" t="s">
        <v>1474</v>
      </c>
      <c r="C948" s="483">
        <v>19375</v>
      </c>
    </row>
    <row r="949" spans="1:3">
      <c r="A949" s="769">
        <v>948</v>
      </c>
      <c r="B949" s="769" t="s">
        <v>1497</v>
      </c>
      <c r="C949" s="483">
        <v>1720</v>
      </c>
    </row>
    <row r="950" spans="1:3">
      <c r="A950" s="769">
        <v>949</v>
      </c>
      <c r="B950" s="769" t="s">
        <v>1487</v>
      </c>
      <c r="C950" s="483">
        <v>12730</v>
      </c>
    </row>
    <row r="951" spans="1:3">
      <c r="A951" s="769">
        <v>950</v>
      </c>
      <c r="B951" s="769" t="s">
        <v>1490</v>
      </c>
      <c r="C951" s="483">
        <v>2345</v>
      </c>
    </row>
    <row r="952" spans="1:3">
      <c r="A952" s="769">
        <v>951</v>
      </c>
      <c r="B952" s="769" t="s">
        <v>1499</v>
      </c>
      <c r="C952" s="483">
        <v>4560</v>
      </c>
    </row>
    <row r="953" spans="1:3">
      <c r="A953" s="769">
        <v>952</v>
      </c>
      <c r="B953" s="769" t="s">
        <v>1493</v>
      </c>
      <c r="C953" s="483">
        <v>1275</v>
      </c>
    </row>
    <row r="954" spans="1:3">
      <c r="A954" s="769">
        <v>953</v>
      </c>
      <c r="B954" s="769" t="s">
        <v>1518</v>
      </c>
      <c r="C954" s="483">
        <v>9640</v>
      </c>
    </row>
    <row r="955" spans="1:3">
      <c r="A955" s="769">
        <v>954</v>
      </c>
      <c r="B955" s="769" t="s">
        <v>1485</v>
      </c>
      <c r="C955" s="483">
        <v>8870</v>
      </c>
    </row>
    <row r="956" spans="1:3">
      <c r="A956" s="769">
        <v>955</v>
      </c>
      <c r="B956" s="769" t="s">
        <v>1503</v>
      </c>
      <c r="C956" s="483">
        <v>13185</v>
      </c>
    </row>
    <row r="957" spans="1:3">
      <c r="A957" s="769">
        <v>956</v>
      </c>
      <c r="B957" s="769" t="s">
        <v>1486</v>
      </c>
      <c r="C957" s="483">
        <v>32425</v>
      </c>
    </row>
    <row r="958" spans="1:3">
      <c r="A958" s="769">
        <v>957</v>
      </c>
      <c r="B958" s="769" t="s">
        <v>1513</v>
      </c>
      <c r="C958" s="483">
        <v>3230</v>
      </c>
    </row>
    <row r="959" spans="1:3">
      <c r="A959" s="769">
        <v>958</v>
      </c>
      <c r="B959" s="769" t="s">
        <v>1498</v>
      </c>
      <c r="C959" s="483">
        <v>8095</v>
      </c>
    </row>
    <row r="960" spans="1:3">
      <c r="A960" s="769">
        <v>959</v>
      </c>
      <c r="B960" s="769" t="s">
        <v>1500</v>
      </c>
      <c r="C960" s="483">
        <v>10540</v>
      </c>
    </row>
    <row r="961" spans="1:3">
      <c r="A961" s="769">
        <v>960</v>
      </c>
      <c r="B961" s="769" t="s">
        <v>1451</v>
      </c>
      <c r="C961" s="483">
        <v>110705</v>
      </c>
    </row>
    <row r="962" spans="1:3">
      <c r="A962" s="769">
        <v>961</v>
      </c>
      <c r="B962" s="769" t="s">
        <v>1504</v>
      </c>
      <c r="C962" s="483">
        <v>2280</v>
      </c>
    </row>
    <row r="963" spans="1:3">
      <c r="A963" s="769">
        <v>962</v>
      </c>
      <c r="B963" s="769" t="s">
        <v>1254</v>
      </c>
      <c r="C963" s="483">
        <v>13865</v>
      </c>
    </row>
    <row r="964" spans="1:3">
      <c r="A964" s="769">
        <v>963</v>
      </c>
      <c r="B964" s="769" t="s">
        <v>1475</v>
      </c>
      <c r="C964" s="483">
        <v>2230</v>
      </c>
    </row>
    <row r="965" spans="1:3">
      <c r="A965" s="769">
        <v>964</v>
      </c>
      <c r="B965" s="769" t="s">
        <v>1501</v>
      </c>
      <c r="C965" s="483">
        <v>107660</v>
      </c>
    </row>
    <row r="966" spans="1:3">
      <c r="A966" s="769">
        <v>965</v>
      </c>
      <c r="B966" s="769" t="s">
        <v>1505</v>
      </c>
      <c r="C966" s="483">
        <v>42200</v>
      </c>
    </row>
    <row r="967" spans="1:3">
      <c r="A967" s="769">
        <v>966</v>
      </c>
      <c r="B967" s="769" t="s">
        <v>1508</v>
      </c>
      <c r="C967" s="483">
        <v>2725</v>
      </c>
    </row>
    <row r="968" spans="1:3">
      <c r="A968" s="769">
        <v>967</v>
      </c>
      <c r="B968" s="769" t="s">
        <v>1509</v>
      </c>
      <c r="C968" s="483">
        <v>2740</v>
      </c>
    </row>
    <row r="969" spans="1:3">
      <c r="A969" s="769">
        <v>968</v>
      </c>
      <c r="B969" s="769" t="s">
        <v>1510</v>
      </c>
      <c r="C969" s="483">
        <v>12785</v>
      </c>
    </row>
    <row r="970" spans="1:3">
      <c r="A970" s="769">
        <v>969</v>
      </c>
      <c r="B970" s="769" t="s">
        <v>1517</v>
      </c>
      <c r="C970" s="483">
        <v>6775</v>
      </c>
    </row>
    <row r="971" spans="1:3">
      <c r="A971" s="769">
        <v>970</v>
      </c>
      <c r="B971" s="769" t="s">
        <v>1506</v>
      </c>
      <c r="C971" s="483">
        <v>9340</v>
      </c>
    </row>
    <row r="972" spans="1:3">
      <c r="A972" s="769">
        <v>971</v>
      </c>
      <c r="B972" s="769" t="s">
        <v>1528</v>
      </c>
      <c r="C972" s="483">
        <v>5930</v>
      </c>
    </row>
    <row r="973" spans="1:3">
      <c r="A973" s="769">
        <v>972</v>
      </c>
      <c r="B973" s="769" t="s">
        <v>1507</v>
      </c>
      <c r="C973" s="483">
        <v>10450</v>
      </c>
    </row>
    <row r="974" spans="1:3">
      <c r="A974" s="769">
        <v>973</v>
      </c>
      <c r="B974" s="769" t="s">
        <v>1511</v>
      </c>
      <c r="C974" s="483">
        <v>2340</v>
      </c>
    </row>
    <row r="975" spans="1:3">
      <c r="A975" s="769">
        <v>974</v>
      </c>
      <c r="B975" s="769" t="s">
        <v>1512</v>
      </c>
      <c r="C975" s="483">
        <v>7860</v>
      </c>
    </row>
    <row r="976" spans="1:3">
      <c r="A976" s="769">
        <v>975</v>
      </c>
      <c r="B976" s="769" t="s">
        <v>1526</v>
      </c>
      <c r="C976" s="483">
        <v>3060</v>
      </c>
    </row>
    <row r="977" spans="1:3">
      <c r="A977" s="769">
        <v>976</v>
      </c>
      <c r="B977" s="769" t="s">
        <v>1515</v>
      </c>
      <c r="C977" s="483">
        <v>12175</v>
      </c>
    </row>
    <row r="978" spans="1:3">
      <c r="A978" s="769">
        <v>977</v>
      </c>
      <c r="B978" s="769" t="s">
        <v>1566</v>
      </c>
      <c r="C978" s="483">
        <v>88000</v>
      </c>
    </row>
    <row r="979" spans="1:3">
      <c r="A979" s="769">
        <v>978</v>
      </c>
      <c r="B979" s="769" t="s">
        <v>1516</v>
      </c>
      <c r="C979" s="483">
        <v>38250</v>
      </c>
    </row>
    <row r="980" spans="1:3">
      <c r="A980" s="769">
        <v>979</v>
      </c>
      <c r="B980" s="769" t="s">
        <v>1514</v>
      </c>
      <c r="C980" s="483">
        <v>113905</v>
      </c>
    </row>
    <row r="981" spans="1:3">
      <c r="A981" s="769">
        <v>980</v>
      </c>
      <c r="B981" s="769" t="s">
        <v>1598</v>
      </c>
      <c r="C981" s="483">
        <v>1220</v>
      </c>
    </row>
    <row r="982" spans="1:3">
      <c r="A982" s="769">
        <v>981</v>
      </c>
      <c r="B982" s="769" t="s">
        <v>1519</v>
      </c>
      <c r="C982" s="483">
        <v>109825</v>
      </c>
    </row>
    <row r="983" spans="1:3">
      <c r="A983" s="769">
        <v>982</v>
      </c>
      <c r="B983" s="769" t="s">
        <v>1520</v>
      </c>
      <c r="C983" s="483">
        <v>9830</v>
      </c>
    </row>
    <row r="984" spans="1:3">
      <c r="A984" s="769">
        <v>983</v>
      </c>
      <c r="B984" s="769" t="s">
        <v>1525</v>
      </c>
      <c r="C984" s="483">
        <v>9975</v>
      </c>
    </row>
    <row r="985" spans="1:3">
      <c r="A985" s="769">
        <v>984</v>
      </c>
      <c r="B985" s="769" t="s">
        <v>1529</v>
      </c>
      <c r="C985" s="483">
        <v>1330</v>
      </c>
    </row>
    <row r="986" spans="1:3">
      <c r="A986" s="769">
        <v>985</v>
      </c>
      <c r="B986" s="769" t="s">
        <v>1524</v>
      </c>
      <c r="C986" s="483">
        <v>30030</v>
      </c>
    </row>
    <row r="987" spans="1:3">
      <c r="A987" s="769">
        <v>986</v>
      </c>
      <c r="B987" s="769" t="s">
        <v>1542</v>
      </c>
      <c r="C987" s="483">
        <v>100200</v>
      </c>
    </row>
    <row r="988" spans="1:3">
      <c r="A988" s="769">
        <v>987</v>
      </c>
      <c r="B988" s="769" t="s">
        <v>1552</v>
      </c>
      <c r="C988" s="483">
        <v>5555</v>
      </c>
    </row>
    <row r="989" spans="1:3">
      <c r="A989" s="769">
        <v>988</v>
      </c>
      <c r="B989" s="769" t="s">
        <v>1535</v>
      </c>
      <c r="C989" s="483">
        <v>3890</v>
      </c>
    </row>
    <row r="990" spans="1:3">
      <c r="A990" s="769">
        <v>989</v>
      </c>
      <c r="B990" s="769" t="s">
        <v>1562</v>
      </c>
      <c r="C990" s="483">
        <v>2515</v>
      </c>
    </row>
    <row r="991" spans="1:3">
      <c r="A991" s="769">
        <v>990</v>
      </c>
      <c r="B991" s="769" t="s">
        <v>1533</v>
      </c>
      <c r="C991" s="483">
        <v>1268</v>
      </c>
    </row>
    <row r="992" spans="1:3">
      <c r="A992" s="769">
        <v>991</v>
      </c>
      <c r="B992" s="769" t="s">
        <v>1531</v>
      </c>
      <c r="C992" s="483">
        <v>50780</v>
      </c>
    </row>
    <row r="993" spans="1:3">
      <c r="A993" s="769">
        <v>992</v>
      </c>
      <c r="B993" s="769" t="s">
        <v>1523</v>
      </c>
      <c r="C993" s="483">
        <v>2705</v>
      </c>
    </row>
    <row r="994" spans="1:3">
      <c r="A994" s="769">
        <v>993</v>
      </c>
      <c r="B994" s="769" t="s">
        <v>1539</v>
      </c>
      <c r="C994" s="483">
        <v>2130</v>
      </c>
    </row>
    <row r="995" spans="1:3">
      <c r="A995" s="769">
        <v>994</v>
      </c>
      <c r="B995" s="769" t="s">
        <v>1550</v>
      </c>
      <c r="C995" s="483">
        <v>5830</v>
      </c>
    </row>
    <row r="996" spans="1:3">
      <c r="A996" s="769">
        <v>995</v>
      </c>
      <c r="B996" s="769" t="s">
        <v>1537</v>
      </c>
      <c r="C996" s="483">
        <v>3155</v>
      </c>
    </row>
    <row r="997" spans="1:3">
      <c r="A997" s="769">
        <v>996</v>
      </c>
      <c r="B997" s="769" t="s">
        <v>1527</v>
      </c>
      <c r="C997" s="483">
        <v>11120</v>
      </c>
    </row>
    <row r="998" spans="1:3">
      <c r="A998" s="769">
        <v>997</v>
      </c>
      <c r="B998" s="769" t="s">
        <v>1532</v>
      </c>
      <c r="C998" s="483">
        <v>2005</v>
      </c>
    </row>
    <row r="999" spans="1:3">
      <c r="A999" s="769">
        <v>998</v>
      </c>
      <c r="B999" s="769" t="s">
        <v>1530</v>
      </c>
      <c r="C999" s="483">
        <v>8770</v>
      </c>
    </row>
    <row r="1000" spans="1:3">
      <c r="A1000" s="769">
        <v>999</v>
      </c>
      <c r="B1000" s="769" t="s">
        <v>1557</v>
      </c>
      <c r="C1000" s="483">
        <v>13485</v>
      </c>
    </row>
    <row r="1001" spans="1:3">
      <c r="A1001" s="769">
        <v>1000</v>
      </c>
      <c r="B1001" s="769" t="s">
        <v>1556</v>
      </c>
      <c r="C1001" s="483">
        <v>1175</v>
      </c>
    </row>
    <row r="1002" spans="1:3">
      <c r="A1002" s="769">
        <v>1001</v>
      </c>
      <c r="B1002" s="769" t="s">
        <v>1543</v>
      </c>
      <c r="C1002" s="483">
        <v>2070</v>
      </c>
    </row>
    <row r="1003" spans="1:3">
      <c r="A1003" s="769">
        <v>1002</v>
      </c>
      <c r="B1003" s="769" t="s">
        <v>1536</v>
      </c>
      <c r="C1003" s="483">
        <v>10130</v>
      </c>
    </row>
    <row r="1004" spans="1:3">
      <c r="A1004" s="769">
        <v>1003</v>
      </c>
      <c r="B1004" s="769" t="s">
        <v>1538</v>
      </c>
      <c r="C1004" s="483">
        <v>28650</v>
      </c>
    </row>
    <row r="1005" spans="1:3">
      <c r="A1005" s="769">
        <v>1004</v>
      </c>
      <c r="B1005" s="769" t="s">
        <v>1540</v>
      </c>
      <c r="C1005" s="483">
        <v>8560</v>
      </c>
    </row>
    <row r="1006" spans="1:3">
      <c r="A1006" s="769">
        <v>1005</v>
      </c>
      <c r="B1006" s="769" t="s">
        <v>1541</v>
      </c>
      <c r="C1006" s="483">
        <v>17410</v>
      </c>
    </row>
    <row r="1007" spans="1:3">
      <c r="A1007" s="769">
        <v>1006</v>
      </c>
      <c r="B1007" s="769" t="s">
        <v>1645</v>
      </c>
      <c r="C1007" s="483">
        <v>50520</v>
      </c>
    </row>
    <row r="1008" spans="1:3">
      <c r="A1008" s="769">
        <v>1007</v>
      </c>
      <c r="B1008" s="769" t="s">
        <v>1549</v>
      </c>
      <c r="C1008" s="483">
        <v>2235</v>
      </c>
    </row>
    <row r="1009" spans="1:3">
      <c r="A1009" s="769">
        <v>1008</v>
      </c>
      <c r="B1009" s="769" t="s">
        <v>1547</v>
      </c>
      <c r="C1009" s="483">
        <v>11590</v>
      </c>
    </row>
    <row r="1010" spans="1:3">
      <c r="A1010" s="769">
        <v>1009</v>
      </c>
      <c r="B1010" s="769" t="s">
        <v>1546</v>
      </c>
      <c r="C1010" s="483">
        <v>33835</v>
      </c>
    </row>
    <row r="1011" spans="1:3">
      <c r="A1011" s="769">
        <v>1010</v>
      </c>
      <c r="B1011" s="769" t="s">
        <v>1554</v>
      </c>
      <c r="C1011" s="483">
        <v>1387</v>
      </c>
    </row>
    <row r="1012" spans="1:3">
      <c r="A1012" s="769">
        <v>1011</v>
      </c>
      <c r="B1012" s="769" t="s">
        <v>1551</v>
      </c>
      <c r="C1012" s="483">
        <v>4220</v>
      </c>
    </row>
    <row r="1013" spans="1:3">
      <c r="A1013" s="769">
        <v>1012</v>
      </c>
      <c r="B1013" s="769" t="s">
        <v>1571</v>
      </c>
      <c r="C1013" s="483">
        <v>5660</v>
      </c>
    </row>
    <row r="1014" spans="1:3">
      <c r="A1014" s="769">
        <v>1013</v>
      </c>
      <c r="B1014" s="769" t="s">
        <v>1548</v>
      </c>
      <c r="C1014" s="483">
        <v>6170</v>
      </c>
    </row>
    <row r="1015" spans="1:3">
      <c r="A1015" s="769">
        <v>1014</v>
      </c>
      <c r="B1015" s="769" t="s">
        <v>1544</v>
      </c>
      <c r="C1015" s="483">
        <v>8730</v>
      </c>
    </row>
    <row r="1016" spans="1:3">
      <c r="A1016" s="769">
        <v>1015</v>
      </c>
      <c r="B1016" s="769" t="s">
        <v>1553</v>
      </c>
      <c r="C1016" s="483">
        <v>8500</v>
      </c>
    </row>
    <row r="1017" spans="1:3">
      <c r="A1017" s="769">
        <v>1016</v>
      </c>
      <c r="B1017" s="769" t="s">
        <v>1559</v>
      </c>
      <c r="C1017" s="483">
        <v>12890</v>
      </c>
    </row>
    <row r="1018" spans="1:3">
      <c r="A1018" s="769">
        <v>1017</v>
      </c>
      <c r="B1018" s="769" t="s">
        <v>1558</v>
      </c>
      <c r="C1018" s="483">
        <v>2035</v>
      </c>
    </row>
    <row r="1019" spans="1:3">
      <c r="A1019" s="769">
        <v>1018</v>
      </c>
      <c r="B1019" s="769" t="s">
        <v>1534</v>
      </c>
      <c r="C1019" s="483">
        <v>5585</v>
      </c>
    </row>
    <row r="1020" spans="1:3">
      <c r="A1020" s="769">
        <v>1019</v>
      </c>
      <c r="B1020" s="769" t="s">
        <v>1585</v>
      </c>
      <c r="C1020" s="483">
        <v>2250</v>
      </c>
    </row>
    <row r="1021" spans="1:3">
      <c r="A1021" s="769">
        <v>1020</v>
      </c>
      <c r="B1021" s="769" t="s">
        <v>1561</v>
      </c>
      <c r="C1021" s="483">
        <v>9120</v>
      </c>
    </row>
    <row r="1022" spans="1:3">
      <c r="A1022" s="769">
        <v>1021</v>
      </c>
      <c r="B1022" s="769" t="s">
        <v>1570</v>
      </c>
      <c r="C1022" s="483">
        <v>4765</v>
      </c>
    </row>
    <row r="1023" spans="1:3">
      <c r="A1023" s="769">
        <v>1022</v>
      </c>
      <c r="B1023" s="769" t="s">
        <v>1595</v>
      </c>
      <c r="C1023" s="483">
        <v>3870</v>
      </c>
    </row>
    <row r="1024" spans="1:3">
      <c r="A1024" s="769">
        <v>1023</v>
      </c>
      <c r="B1024" s="769" t="s">
        <v>1555</v>
      </c>
      <c r="C1024" s="483">
        <v>6120</v>
      </c>
    </row>
    <row r="1025" spans="1:3">
      <c r="A1025" s="769">
        <v>1024</v>
      </c>
      <c r="B1025" s="769" t="s">
        <v>1563</v>
      </c>
      <c r="C1025" s="483">
        <v>4820</v>
      </c>
    </row>
    <row r="1026" spans="1:3">
      <c r="A1026" s="769">
        <v>1025</v>
      </c>
      <c r="B1026" s="769" t="s">
        <v>1569</v>
      </c>
      <c r="C1026" s="483">
        <v>13655</v>
      </c>
    </row>
    <row r="1027" spans="1:3">
      <c r="A1027" s="769">
        <v>1026</v>
      </c>
      <c r="B1027" s="769" t="s">
        <v>1584</v>
      </c>
      <c r="C1027" s="483">
        <v>7080</v>
      </c>
    </row>
    <row r="1028" spans="1:3">
      <c r="A1028" s="769">
        <v>1027</v>
      </c>
      <c r="B1028" s="769" t="s">
        <v>1564</v>
      </c>
      <c r="C1028" s="483">
        <v>5380</v>
      </c>
    </row>
    <row r="1029" spans="1:3">
      <c r="A1029" s="769">
        <v>1028</v>
      </c>
      <c r="B1029" s="769" t="s">
        <v>1615</v>
      </c>
      <c r="C1029" s="483">
        <v>7410</v>
      </c>
    </row>
    <row r="1030" spans="1:3">
      <c r="A1030" s="769">
        <v>1029</v>
      </c>
      <c r="B1030" s="769" t="s">
        <v>1573</v>
      </c>
      <c r="C1030" s="483">
        <v>3245</v>
      </c>
    </row>
    <row r="1031" spans="1:3">
      <c r="A1031" s="769">
        <v>1030</v>
      </c>
      <c r="B1031" s="769" t="s">
        <v>1579</v>
      </c>
      <c r="C1031" s="483">
        <v>1348</v>
      </c>
    </row>
    <row r="1032" spans="1:3">
      <c r="A1032" s="769">
        <v>1031</v>
      </c>
      <c r="B1032" s="769" t="s">
        <v>1594</v>
      </c>
      <c r="C1032" s="483">
        <v>2200</v>
      </c>
    </row>
    <row r="1033" spans="1:3">
      <c r="A1033" s="769">
        <v>1032</v>
      </c>
      <c r="B1033" s="769" t="s">
        <v>1568</v>
      </c>
      <c r="C1033" s="483">
        <v>101580</v>
      </c>
    </row>
    <row r="1034" spans="1:3">
      <c r="A1034" s="769">
        <v>1033</v>
      </c>
      <c r="B1034" s="769" t="s">
        <v>1574</v>
      </c>
      <c r="C1034" s="483">
        <v>5130</v>
      </c>
    </row>
    <row r="1035" spans="1:3">
      <c r="A1035" s="769">
        <v>1034</v>
      </c>
      <c r="B1035" s="769" t="s">
        <v>1578</v>
      </c>
      <c r="C1035" s="483">
        <v>69000</v>
      </c>
    </row>
    <row r="1036" spans="1:3">
      <c r="A1036" s="769">
        <v>1035</v>
      </c>
      <c r="B1036" s="769" t="s">
        <v>1582</v>
      </c>
      <c r="C1036" s="483">
        <v>8450</v>
      </c>
    </row>
    <row r="1037" spans="1:3">
      <c r="A1037" s="769">
        <v>1036</v>
      </c>
      <c r="B1037" s="769" t="s">
        <v>1586</v>
      </c>
      <c r="C1037" s="483">
        <v>6860</v>
      </c>
    </row>
    <row r="1038" spans="1:3">
      <c r="A1038" s="769">
        <v>1037</v>
      </c>
      <c r="B1038" s="769" t="s">
        <v>1577</v>
      </c>
      <c r="C1038" s="483">
        <v>10350</v>
      </c>
    </row>
    <row r="1039" spans="1:3">
      <c r="A1039" s="769">
        <v>1038</v>
      </c>
      <c r="B1039" s="769" t="s">
        <v>1572</v>
      </c>
      <c r="C1039" s="483">
        <v>4335</v>
      </c>
    </row>
    <row r="1040" spans="1:3">
      <c r="A1040" s="769">
        <v>1039</v>
      </c>
      <c r="B1040" s="769" t="s">
        <v>1576</v>
      </c>
      <c r="C1040" s="483">
        <v>1569</v>
      </c>
    </row>
    <row r="1041" spans="1:3">
      <c r="A1041" s="769">
        <v>1040</v>
      </c>
      <c r="B1041" s="769" t="s">
        <v>1587</v>
      </c>
      <c r="C1041" s="483">
        <v>8030</v>
      </c>
    </row>
    <row r="1042" spans="1:3">
      <c r="A1042" s="769">
        <v>1041</v>
      </c>
      <c r="B1042" s="769" t="s">
        <v>1565</v>
      </c>
      <c r="C1042" s="483">
        <v>2620</v>
      </c>
    </row>
    <row r="1043" spans="1:3">
      <c r="A1043" s="769">
        <v>1042</v>
      </c>
      <c r="B1043" s="769" t="s">
        <v>1603</v>
      </c>
      <c r="C1043" s="483">
        <v>1654</v>
      </c>
    </row>
    <row r="1044" spans="1:3">
      <c r="A1044" s="769">
        <v>1043</v>
      </c>
      <c r="B1044" s="769" t="s">
        <v>1593</v>
      </c>
      <c r="C1044" s="483">
        <v>689</v>
      </c>
    </row>
    <row r="1045" spans="1:3">
      <c r="A1045" s="769">
        <v>1044</v>
      </c>
      <c r="B1045" s="769" t="s">
        <v>1581</v>
      </c>
      <c r="C1045" s="483">
        <v>4150</v>
      </c>
    </row>
    <row r="1046" spans="1:3">
      <c r="A1046" s="769">
        <v>1045</v>
      </c>
      <c r="B1046" s="769" t="s">
        <v>1606</v>
      </c>
      <c r="C1046" s="483">
        <v>5850</v>
      </c>
    </row>
    <row r="1047" spans="1:3">
      <c r="A1047" s="769">
        <v>1046</v>
      </c>
      <c r="B1047" s="769" t="s">
        <v>1560</v>
      </c>
      <c r="C1047" s="483">
        <v>107045</v>
      </c>
    </row>
    <row r="1048" spans="1:3">
      <c r="A1048" s="769">
        <v>1047</v>
      </c>
      <c r="B1048" s="769" t="s">
        <v>1596</v>
      </c>
      <c r="C1048" s="483">
        <v>5765</v>
      </c>
    </row>
    <row r="1049" spans="1:3">
      <c r="A1049" s="769">
        <v>1048</v>
      </c>
      <c r="B1049" s="769" t="s">
        <v>1575</v>
      </c>
      <c r="C1049" s="483">
        <v>6500</v>
      </c>
    </row>
    <row r="1050" spans="1:3">
      <c r="A1050" s="769">
        <v>1049</v>
      </c>
      <c r="B1050" s="769" t="s">
        <v>1567</v>
      </c>
      <c r="C1050" s="483">
        <v>1638</v>
      </c>
    </row>
    <row r="1051" spans="1:3">
      <c r="A1051" s="769">
        <v>1050</v>
      </c>
      <c r="B1051" s="769" t="s">
        <v>1588</v>
      </c>
      <c r="C1051" s="483">
        <v>38235</v>
      </c>
    </row>
    <row r="1052" spans="1:3">
      <c r="A1052" s="769">
        <v>1051</v>
      </c>
      <c r="B1052" s="769" t="s">
        <v>1597</v>
      </c>
      <c r="C1052" s="483">
        <v>16600</v>
      </c>
    </row>
    <row r="1053" spans="1:3">
      <c r="A1053" s="769">
        <v>1052</v>
      </c>
      <c r="B1053" s="769" t="s">
        <v>1600</v>
      </c>
      <c r="C1053" s="483">
        <v>11385</v>
      </c>
    </row>
    <row r="1054" spans="1:3">
      <c r="A1054" s="769">
        <v>1053</v>
      </c>
      <c r="B1054" s="769" t="s">
        <v>1583</v>
      </c>
      <c r="C1054" s="483">
        <v>7590</v>
      </c>
    </row>
    <row r="1055" spans="1:3">
      <c r="A1055" s="769">
        <v>1054</v>
      </c>
      <c r="B1055" s="769" t="s">
        <v>1592</v>
      </c>
      <c r="C1055" s="483">
        <v>106630</v>
      </c>
    </row>
    <row r="1056" spans="1:3">
      <c r="A1056" s="769">
        <v>1055</v>
      </c>
      <c r="B1056" s="769" t="s">
        <v>1589</v>
      </c>
      <c r="C1056" s="483">
        <v>13290</v>
      </c>
    </row>
    <row r="1057" spans="1:3">
      <c r="A1057" s="769">
        <v>1056</v>
      </c>
      <c r="B1057" s="769" t="s">
        <v>1607</v>
      </c>
      <c r="C1057" s="483">
        <v>4390</v>
      </c>
    </row>
    <row r="1058" spans="1:3">
      <c r="A1058" s="769">
        <v>1057</v>
      </c>
      <c r="B1058" s="769" t="s">
        <v>1590</v>
      </c>
      <c r="C1058" s="483">
        <v>7430</v>
      </c>
    </row>
    <row r="1059" spans="1:3">
      <c r="A1059" s="769">
        <v>1058</v>
      </c>
      <c r="B1059" s="769" t="s">
        <v>1599</v>
      </c>
      <c r="C1059" s="483">
        <v>18515</v>
      </c>
    </row>
    <row r="1060" spans="1:3">
      <c r="A1060" s="769">
        <v>1059</v>
      </c>
      <c r="B1060" s="769" t="s">
        <v>1591</v>
      </c>
      <c r="C1060" s="483">
        <v>37000</v>
      </c>
    </row>
    <row r="1061" spans="1:3">
      <c r="A1061" s="769">
        <v>1060</v>
      </c>
      <c r="B1061" s="769" t="s">
        <v>1605</v>
      </c>
      <c r="C1061" s="483">
        <v>9090</v>
      </c>
    </row>
    <row r="1062" spans="1:3">
      <c r="A1062" s="769">
        <v>1061</v>
      </c>
      <c r="B1062" s="769" t="s">
        <v>1630</v>
      </c>
      <c r="C1062" s="483">
        <v>529</v>
      </c>
    </row>
    <row r="1063" spans="1:3">
      <c r="A1063" s="769">
        <v>1062</v>
      </c>
      <c r="B1063" s="769" t="s">
        <v>1602</v>
      </c>
      <c r="C1063" s="483">
        <v>7320</v>
      </c>
    </row>
    <row r="1064" spans="1:3">
      <c r="A1064" s="769">
        <v>1063</v>
      </c>
      <c r="B1064" s="769" t="s">
        <v>1622</v>
      </c>
      <c r="C1064" s="483">
        <v>1720</v>
      </c>
    </row>
    <row r="1065" spans="1:3">
      <c r="A1065" s="769">
        <v>1064</v>
      </c>
      <c r="B1065" s="769" t="s">
        <v>1609</v>
      </c>
      <c r="C1065" s="483">
        <v>10395</v>
      </c>
    </row>
    <row r="1066" spans="1:3">
      <c r="A1066" s="769">
        <v>1065</v>
      </c>
      <c r="B1066" s="769" t="s">
        <v>1624</v>
      </c>
      <c r="C1066" s="483">
        <v>7270</v>
      </c>
    </row>
    <row r="1067" spans="1:3">
      <c r="A1067" s="769">
        <v>1066</v>
      </c>
      <c r="B1067" s="769" t="s">
        <v>1601</v>
      </c>
      <c r="C1067" s="483">
        <v>18640</v>
      </c>
    </row>
    <row r="1068" spans="1:3">
      <c r="A1068" s="769">
        <v>1067</v>
      </c>
      <c r="B1068" s="769" t="s">
        <v>1621</v>
      </c>
      <c r="C1068" s="483">
        <v>1415</v>
      </c>
    </row>
    <row r="1069" spans="1:3">
      <c r="A1069" s="769">
        <v>1068</v>
      </c>
      <c r="B1069" s="769" t="s">
        <v>1613</v>
      </c>
      <c r="C1069" s="483">
        <v>3610</v>
      </c>
    </row>
    <row r="1070" spans="1:3">
      <c r="A1070" s="769">
        <v>1069</v>
      </c>
      <c r="B1070" s="769" t="s">
        <v>1604</v>
      </c>
      <c r="C1070" s="483">
        <v>16040</v>
      </c>
    </row>
    <row r="1071" spans="1:3">
      <c r="A1071" s="769">
        <v>1070</v>
      </c>
      <c r="B1071" s="769" t="s">
        <v>1623</v>
      </c>
      <c r="C1071" s="483">
        <v>2465</v>
      </c>
    </row>
    <row r="1072" spans="1:3">
      <c r="A1072" s="769">
        <v>1071</v>
      </c>
      <c r="B1072" s="769" t="s">
        <v>1619</v>
      </c>
      <c r="C1072" s="483">
        <v>10545</v>
      </c>
    </row>
    <row r="1073" spans="1:3">
      <c r="A1073" s="769">
        <v>1072</v>
      </c>
      <c r="B1073" s="769" t="s">
        <v>1612</v>
      </c>
      <c r="C1073" s="483">
        <v>10855</v>
      </c>
    </row>
    <row r="1074" spans="1:3">
      <c r="A1074" s="769">
        <v>1073</v>
      </c>
      <c r="B1074" s="769" t="s">
        <v>1610</v>
      </c>
      <c r="C1074" s="483">
        <v>52470</v>
      </c>
    </row>
    <row r="1075" spans="1:3">
      <c r="A1075" s="769">
        <v>1074</v>
      </c>
      <c r="B1075" s="769" t="s">
        <v>1617</v>
      </c>
      <c r="C1075" s="483">
        <v>11980</v>
      </c>
    </row>
    <row r="1076" spans="1:3">
      <c r="A1076" s="769">
        <v>1075</v>
      </c>
      <c r="B1076" s="769" t="s">
        <v>1608</v>
      </c>
      <c r="C1076" s="483">
        <v>2570</v>
      </c>
    </row>
    <row r="1077" spans="1:3">
      <c r="A1077" s="769">
        <v>1076</v>
      </c>
      <c r="B1077" s="769" t="s">
        <v>1616</v>
      </c>
      <c r="C1077" s="483">
        <v>48620</v>
      </c>
    </row>
    <row r="1078" spans="1:3">
      <c r="A1078" s="769">
        <v>1077</v>
      </c>
      <c r="B1078" s="769" t="s">
        <v>1620</v>
      </c>
      <c r="C1078" s="483">
        <v>13450</v>
      </c>
    </row>
    <row r="1079" spans="1:3">
      <c r="A1079" s="769">
        <v>1078</v>
      </c>
      <c r="B1079" s="769" t="s">
        <v>1618</v>
      </c>
      <c r="C1079" s="483">
        <v>14510</v>
      </c>
    </row>
    <row r="1080" spans="1:3">
      <c r="A1080" s="769">
        <v>1079</v>
      </c>
      <c r="B1080" s="769" t="s">
        <v>1611</v>
      </c>
      <c r="C1080" s="483">
        <v>34975</v>
      </c>
    </row>
    <row r="1081" spans="1:3">
      <c r="A1081" s="769">
        <v>1080</v>
      </c>
      <c r="B1081" s="769" t="s">
        <v>1632</v>
      </c>
      <c r="C1081" s="483">
        <v>7950</v>
      </c>
    </row>
    <row r="1082" spans="1:3">
      <c r="A1082" s="769">
        <v>1081</v>
      </c>
      <c r="B1082" s="769" t="s">
        <v>1633</v>
      </c>
      <c r="C1082" s="483">
        <v>2785</v>
      </c>
    </row>
    <row r="1083" spans="1:3">
      <c r="A1083" s="769">
        <v>1082</v>
      </c>
      <c r="B1083" s="769" t="s">
        <v>1625</v>
      </c>
      <c r="C1083" s="483">
        <v>11745</v>
      </c>
    </row>
    <row r="1084" spans="1:3">
      <c r="A1084" s="769">
        <v>1083</v>
      </c>
      <c r="B1084" s="769" t="s">
        <v>1631</v>
      </c>
      <c r="C1084" s="483">
        <v>3620</v>
      </c>
    </row>
    <row r="1085" spans="1:3">
      <c r="A1085" s="769">
        <v>1084</v>
      </c>
      <c r="B1085" s="769" t="s">
        <v>1626</v>
      </c>
      <c r="C1085" s="483">
        <v>45950</v>
      </c>
    </row>
    <row r="1086" spans="1:3">
      <c r="A1086" s="769">
        <v>1085</v>
      </c>
      <c r="B1086" s="769" t="s">
        <v>1627</v>
      </c>
      <c r="C1086" s="483">
        <v>5350</v>
      </c>
    </row>
    <row r="1087" spans="1:3">
      <c r="A1087" s="769">
        <v>1086</v>
      </c>
      <c r="B1087" s="769" t="s">
        <v>1640</v>
      </c>
      <c r="C1087" s="483">
        <v>338</v>
      </c>
    </row>
    <row r="1088" spans="1:3">
      <c r="A1088" s="769">
        <v>1087</v>
      </c>
      <c r="B1088" s="769" t="s">
        <v>1638</v>
      </c>
      <c r="C1088" s="483">
        <v>38050</v>
      </c>
    </row>
    <row r="1089" spans="1:3">
      <c r="A1089" s="769">
        <v>1088</v>
      </c>
      <c r="B1089" s="769" t="s">
        <v>1652</v>
      </c>
      <c r="C1089" s="483">
        <v>4240</v>
      </c>
    </row>
    <row r="1090" spans="1:3">
      <c r="A1090" s="769">
        <v>1089</v>
      </c>
      <c r="B1090" s="769" t="s">
        <v>1636</v>
      </c>
      <c r="C1090" s="483">
        <v>1213</v>
      </c>
    </row>
    <row r="1091" spans="1:3">
      <c r="A1091" s="769">
        <v>1090</v>
      </c>
      <c r="B1091" s="769" t="s">
        <v>1637</v>
      </c>
      <c r="C1091" s="483">
        <v>10030</v>
      </c>
    </row>
    <row r="1092" spans="1:3">
      <c r="A1092" s="769">
        <v>1091</v>
      </c>
      <c r="B1092" s="769" t="s">
        <v>1634</v>
      </c>
      <c r="C1092" s="483">
        <v>9970</v>
      </c>
    </row>
    <row r="1093" spans="1:3">
      <c r="A1093" s="769">
        <v>1092</v>
      </c>
      <c r="B1093" s="769" t="s">
        <v>1359</v>
      </c>
      <c r="C1093" s="483">
        <v>106445</v>
      </c>
    </row>
    <row r="1094" spans="1:3">
      <c r="A1094" s="769">
        <v>1093</v>
      </c>
      <c r="B1094" s="769" t="s">
        <v>1628</v>
      </c>
      <c r="C1094" s="483">
        <v>844</v>
      </c>
    </row>
    <row r="1095" spans="1:3">
      <c r="A1095" s="769">
        <v>1094</v>
      </c>
      <c r="B1095" s="769" t="s">
        <v>1643</v>
      </c>
      <c r="C1095" s="483">
        <v>30950</v>
      </c>
    </row>
    <row r="1096" spans="1:3">
      <c r="A1096" s="769">
        <v>1095</v>
      </c>
      <c r="B1096" s="769" t="s">
        <v>1642</v>
      </c>
      <c r="C1096" s="483">
        <v>1112</v>
      </c>
    </row>
    <row r="1097" spans="1:3">
      <c r="A1097" s="769">
        <v>1096</v>
      </c>
      <c r="B1097" s="769" t="s">
        <v>1635</v>
      </c>
      <c r="C1097" s="483">
        <v>22200</v>
      </c>
    </row>
    <row r="1098" spans="1:3">
      <c r="A1098" s="769">
        <v>1097</v>
      </c>
      <c r="B1098" s="769" t="s">
        <v>1629</v>
      </c>
      <c r="C1098" s="483">
        <v>26505</v>
      </c>
    </row>
    <row r="1099" spans="1:3">
      <c r="A1099" s="769">
        <v>1098</v>
      </c>
      <c r="B1099" s="769" t="s">
        <v>1639</v>
      </c>
      <c r="C1099" s="483">
        <v>4950</v>
      </c>
    </row>
    <row r="1100" spans="1:3">
      <c r="A1100" s="769">
        <v>1099</v>
      </c>
      <c r="B1100" s="769" t="s">
        <v>1657</v>
      </c>
      <c r="C1100" s="483">
        <v>18860</v>
      </c>
    </row>
    <row r="1101" spans="1:3">
      <c r="A1101" s="769">
        <v>1100</v>
      </c>
      <c r="B1101" s="769" t="s">
        <v>1650</v>
      </c>
      <c r="C1101" s="483">
        <v>116500</v>
      </c>
    </row>
    <row r="1102" spans="1:3">
      <c r="A1102" s="769">
        <v>1101</v>
      </c>
      <c r="B1102" s="769" t="s">
        <v>1646</v>
      </c>
      <c r="C1102" s="483">
        <v>3930</v>
      </c>
    </row>
    <row r="1103" spans="1:3">
      <c r="A1103" s="769">
        <v>1102</v>
      </c>
      <c r="B1103" s="769" t="s">
        <v>1644</v>
      </c>
      <c r="C1103" s="483">
        <v>4630</v>
      </c>
    </row>
    <row r="1104" spans="1:3">
      <c r="A1104" s="769">
        <v>1103</v>
      </c>
      <c r="B1104" s="769" t="s">
        <v>1647</v>
      </c>
      <c r="C1104" s="483">
        <v>26000</v>
      </c>
    </row>
    <row r="1105" spans="1:3">
      <c r="A1105" s="769">
        <v>1104</v>
      </c>
      <c r="B1105" s="769" t="s">
        <v>1648</v>
      </c>
      <c r="C1105" s="483">
        <v>32390</v>
      </c>
    </row>
    <row r="1106" spans="1:3">
      <c r="A1106" s="769">
        <v>1105</v>
      </c>
      <c r="B1106" s="769" t="s">
        <v>1649</v>
      </c>
      <c r="C1106" s="483">
        <v>12955</v>
      </c>
    </row>
    <row r="1107" spans="1:3">
      <c r="A1107" s="769">
        <v>1106</v>
      </c>
      <c r="B1107" s="769" t="s">
        <v>1651</v>
      </c>
      <c r="C1107" s="483">
        <v>10760</v>
      </c>
    </row>
    <row r="1108" spans="1:3">
      <c r="A1108" s="769">
        <v>1107</v>
      </c>
      <c r="B1108" s="769" t="s">
        <v>1653</v>
      </c>
      <c r="C1108" s="483">
        <v>24600</v>
      </c>
    </row>
    <row r="1109" spans="1:3">
      <c r="A1109" s="769">
        <v>1108</v>
      </c>
      <c r="B1109" s="769" t="s">
        <v>1663</v>
      </c>
      <c r="C1109" s="483">
        <v>2975</v>
      </c>
    </row>
    <row r="1110" spans="1:3">
      <c r="A1110" s="769">
        <v>1109</v>
      </c>
      <c r="B1110" s="769" t="s">
        <v>1655</v>
      </c>
      <c r="C1110" s="483">
        <v>50125</v>
      </c>
    </row>
    <row r="1111" spans="1:3">
      <c r="A1111" s="769">
        <v>1110</v>
      </c>
      <c r="B1111" s="769" t="s">
        <v>1654</v>
      </c>
      <c r="C1111" s="483">
        <v>4895</v>
      </c>
    </row>
    <row r="1112" spans="1:3">
      <c r="A1112" s="769">
        <v>1111</v>
      </c>
      <c r="B1112" s="769" t="s">
        <v>1661</v>
      </c>
      <c r="C1112" s="483">
        <v>13300</v>
      </c>
    </row>
    <row r="1113" spans="1:3">
      <c r="A1113" s="769">
        <v>1112</v>
      </c>
      <c r="B1113" s="769" t="s">
        <v>1641</v>
      </c>
      <c r="C1113" s="483">
        <v>1462</v>
      </c>
    </row>
    <row r="1114" spans="1:3">
      <c r="A1114" s="769">
        <v>1113</v>
      </c>
      <c r="B1114" s="769" t="s">
        <v>1658</v>
      </c>
      <c r="C1114" s="483">
        <v>52780</v>
      </c>
    </row>
    <row r="1115" spans="1:3">
      <c r="A1115" s="769">
        <v>1114</v>
      </c>
      <c r="B1115" s="769" t="s">
        <v>1672</v>
      </c>
      <c r="C1115" s="483">
        <v>1865</v>
      </c>
    </row>
    <row r="1116" spans="1:3">
      <c r="A1116" s="769">
        <v>1115</v>
      </c>
      <c r="B1116" s="769" t="s">
        <v>1679</v>
      </c>
      <c r="C1116" s="483">
        <v>1830</v>
      </c>
    </row>
    <row r="1117" spans="1:3">
      <c r="A1117" s="769">
        <v>1116</v>
      </c>
      <c r="B1117" s="769" t="s">
        <v>1656</v>
      </c>
      <c r="C1117" s="483">
        <v>17090</v>
      </c>
    </row>
    <row r="1118" spans="1:3">
      <c r="A1118" s="769">
        <v>1117</v>
      </c>
      <c r="B1118" s="769" t="s">
        <v>1668</v>
      </c>
      <c r="C1118" s="483">
        <v>10525</v>
      </c>
    </row>
    <row r="1119" spans="1:3">
      <c r="A1119" s="769">
        <v>1118</v>
      </c>
      <c r="B1119" s="769" t="s">
        <v>1662</v>
      </c>
      <c r="C1119" s="483">
        <v>518</v>
      </c>
    </row>
    <row r="1120" spans="1:3">
      <c r="A1120" s="769">
        <v>1119</v>
      </c>
      <c r="B1120" s="769" t="s">
        <v>1667</v>
      </c>
      <c r="C1120" s="483">
        <v>3265</v>
      </c>
    </row>
    <row r="1121" spans="1:3">
      <c r="A1121" s="769">
        <v>1120</v>
      </c>
      <c r="B1121" s="769" t="s">
        <v>1675</v>
      </c>
      <c r="C1121" s="483">
        <v>5780</v>
      </c>
    </row>
    <row r="1122" spans="1:3">
      <c r="A1122" s="769">
        <v>1121</v>
      </c>
      <c r="B1122" s="769" t="s">
        <v>1660</v>
      </c>
      <c r="C1122" s="483">
        <v>13595</v>
      </c>
    </row>
    <row r="1123" spans="1:3">
      <c r="A1123" s="769">
        <v>1122</v>
      </c>
      <c r="B1123" s="769" t="s">
        <v>1665</v>
      </c>
      <c r="C1123" s="483">
        <v>60480</v>
      </c>
    </row>
    <row r="1124" spans="1:3">
      <c r="A1124" s="769">
        <v>1123</v>
      </c>
      <c r="B1124" s="769" t="s">
        <v>1659</v>
      </c>
      <c r="C1124" s="483">
        <v>26515</v>
      </c>
    </row>
    <row r="1125" spans="1:3">
      <c r="A1125" s="769">
        <v>1124</v>
      </c>
      <c r="B1125" s="769" t="s">
        <v>1614</v>
      </c>
      <c r="C1125" s="483">
        <v>106905</v>
      </c>
    </row>
    <row r="1126" spans="1:3">
      <c r="A1126" s="769">
        <v>1125</v>
      </c>
      <c r="B1126" s="769" t="s">
        <v>1669</v>
      </c>
      <c r="C1126" s="483">
        <v>11885</v>
      </c>
    </row>
    <row r="1127" spans="1:3">
      <c r="A1127" s="769">
        <v>1126</v>
      </c>
      <c r="B1127" s="769" t="s">
        <v>1671</v>
      </c>
      <c r="C1127" s="483">
        <v>115485</v>
      </c>
    </row>
    <row r="1128" spans="1:3">
      <c r="A1128" s="769">
        <v>1127</v>
      </c>
      <c r="B1128" s="769" t="s">
        <v>1676</v>
      </c>
      <c r="C1128" s="483">
        <v>4670</v>
      </c>
    </row>
    <row r="1129" spans="1:3">
      <c r="A1129" s="769">
        <v>1128</v>
      </c>
      <c r="B1129" s="769" t="s">
        <v>1674</v>
      </c>
      <c r="C1129" s="483">
        <v>10075</v>
      </c>
    </row>
    <row r="1130" spans="1:3">
      <c r="A1130" s="769">
        <v>1129</v>
      </c>
      <c r="B1130" s="769" t="s">
        <v>1673</v>
      </c>
      <c r="C1130" s="483">
        <v>14035</v>
      </c>
    </row>
    <row r="1131" spans="1:3">
      <c r="A1131" s="769">
        <v>1130</v>
      </c>
      <c r="B1131" s="769" t="s">
        <v>1681</v>
      </c>
      <c r="C1131" s="483">
        <v>4780</v>
      </c>
    </row>
    <row r="1132" spans="1:3">
      <c r="A1132" s="769">
        <v>1131</v>
      </c>
      <c r="B1132" s="769" t="s">
        <v>1699</v>
      </c>
      <c r="C1132" s="483">
        <v>7265</v>
      </c>
    </row>
    <row r="1133" spans="1:3">
      <c r="A1133" s="769">
        <v>1132</v>
      </c>
      <c r="B1133" s="769" t="s">
        <v>1684</v>
      </c>
      <c r="C1133" s="483">
        <v>11680</v>
      </c>
    </row>
    <row r="1134" spans="1:3">
      <c r="A1134" s="769">
        <v>1133</v>
      </c>
      <c r="B1134" s="769" t="s">
        <v>1677</v>
      </c>
      <c r="C1134" s="483">
        <v>2425</v>
      </c>
    </row>
    <row r="1135" spans="1:3">
      <c r="A1135" s="769">
        <v>1134</v>
      </c>
      <c r="B1135" s="769" t="s">
        <v>1682</v>
      </c>
      <c r="C1135" s="483">
        <v>15530</v>
      </c>
    </row>
    <row r="1136" spans="1:3">
      <c r="A1136" s="769">
        <v>1135</v>
      </c>
      <c r="B1136" s="769" t="s">
        <v>1664</v>
      </c>
      <c r="C1136" s="483">
        <v>60260</v>
      </c>
    </row>
    <row r="1137" spans="1:3">
      <c r="A1137" s="769">
        <v>1136</v>
      </c>
      <c r="B1137" s="769" t="s">
        <v>1678</v>
      </c>
      <c r="C1137" s="483">
        <v>11980</v>
      </c>
    </row>
    <row r="1138" spans="1:3">
      <c r="A1138" s="769">
        <v>1137</v>
      </c>
      <c r="B1138" s="769" t="s">
        <v>1670</v>
      </c>
      <c r="C1138" s="483">
        <v>59645</v>
      </c>
    </row>
    <row r="1139" spans="1:3">
      <c r="A1139" s="769">
        <v>1138</v>
      </c>
      <c r="B1139" s="769" t="s">
        <v>1692</v>
      </c>
      <c r="C1139" s="483">
        <v>8310</v>
      </c>
    </row>
    <row r="1140" spans="1:3">
      <c r="A1140" s="769">
        <v>1139</v>
      </c>
      <c r="B1140" s="769" t="s">
        <v>1683</v>
      </c>
      <c r="C1140" s="483">
        <v>1190</v>
      </c>
    </row>
    <row r="1141" spans="1:3">
      <c r="A1141" s="769">
        <v>1140</v>
      </c>
      <c r="B1141" s="769" t="s">
        <v>1666</v>
      </c>
      <c r="C1141" s="483">
        <v>59555</v>
      </c>
    </row>
    <row r="1142" spans="1:3">
      <c r="A1142" s="769">
        <v>1141</v>
      </c>
      <c r="B1142" s="769" t="s">
        <v>1686</v>
      </c>
      <c r="C1142" s="483">
        <v>5400</v>
      </c>
    </row>
    <row r="1143" spans="1:3">
      <c r="A1143" s="769">
        <v>1142</v>
      </c>
      <c r="B1143" s="769" t="s">
        <v>1691</v>
      </c>
      <c r="C1143" s="483">
        <v>2100</v>
      </c>
    </row>
    <row r="1144" spans="1:3">
      <c r="A1144" s="769">
        <v>1143</v>
      </c>
      <c r="B1144" s="769" t="s">
        <v>1687</v>
      </c>
      <c r="C1144" s="483">
        <v>3110</v>
      </c>
    </row>
    <row r="1145" spans="1:3">
      <c r="A1145" s="769">
        <v>1144</v>
      </c>
      <c r="B1145" s="769" t="s">
        <v>1685</v>
      </c>
      <c r="C1145" s="483">
        <v>13270</v>
      </c>
    </row>
    <row r="1146" spans="1:3">
      <c r="A1146" s="769">
        <v>1145</v>
      </c>
      <c r="B1146" s="769" t="s">
        <v>1695</v>
      </c>
      <c r="C1146" s="483">
        <v>58900</v>
      </c>
    </row>
    <row r="1147" spans="1:3">
      <c r="A1147" s="769">
        <v>1146</v>
      </c>
      <c r="B1147" s="769" t="s">
        <v>1706</v>
      </c>
      <c r="C1147" s="483">
        <v>5875</v>
      </c>
    </row>
    <row r="1148" spans="1:3">
      <c r="A1148" s="769">
        <v>1147</v>
      </c>
      <c r="B1148" s="769" t="s">
        <v>1690</v>
      </c>
      <c r="C1148" s="483">
        <v>18000</v>
      </c>
    </row>
    <row r="1149" spans="1:3">
      <c r="A1149" s="769">
        <v>1148</v>
      </c>
      <c r="B1149" s="769" t="s">
        <v>1698</v>
      </c>
      <c r="C1149" s="483">
        <v>23360</v>
      </c>
    </row>
    <row r="1150" spans="1:3">
      <c r="A1150" s="769">
        <v>1149</v>
      </c>
      <c r="B1150" s="769" t="s">
        <v>1694</v>
      </c>
      <c r="C1150" s="483">
        <v>2110</v>
      </c>
    </row>
    <row r="1151" spans="1:3">
      <c r="A1151" s="769">
        <v>1150</v>
      </c>
      <c r="B1151" s="769" t="s">
        <v>1705</v>
      </c>
      <c r="C1151" s="483">
        <v>7925</v>
      </c>
    </row>
    <row r="1152" spans="1:3">
      <c r="A1152" s="769">
        <v>1151</v>
      </c>
      <c r="B1152" s="769" t="s">
        <v>1700</v>
      </c>
      <c r="C1152" s="483">
        <v>2865</v>
      </c>
    </row>
    <row r="1153" spans="1:3">
      <c r="A1153" s="769">
        <v>1152</v>
      </c>
      <c r="B1153" s="769" t="s">
        <v>1693</v>
      </c>
      <c r="C1153" s="483">
        <v>520</v>
      </c>
    </row>
    <row r="1154" spans="1:3">
      <c r="A1154" s="769">
        <v>1153</v>
      </c>
      <c r="B1154" s="769" t="s">
        <v>1680</v>
      </c>
      <c r="C1154" s="483">
        <v>26250</v>
      </c>
    </row>
    <row r="1155" spans="1:3">
      <c r="A1155" s="769">
        <v>1154</v>
      </c>
      <c r="B1155" s="769" t="s">
        <v>1708</v>
      </c>
      <c r="C1155" s="483">
        <v>12665</v>
      </c>
    </row>
    <row r="1156" spans="1:3">
      <c r="A1156" s="769">
        <v>1155</v>
      </c>
      <c r="B1156" s="769" t="s">
        <v>1696</v>
      </c>
      <c r="C1156" s="483">
        <v>8940</v>
      </c>
    </row>
    <row r="1157" spans="1:3">
      <c r="A1157" s="769">
        <v>1156</v>
      </c>
      <c r="B1157" s="769" t="s">
        <v>1580</v>
      </c>
      <c r="C1157" s="483">
        <v>2615</v>
      </c>
    </row>
    <row r="1158" spans="1:3">
      <c r="A1158" s="769">
        <v>1157</v>
      </c>
      <c r="B1158" s="769" t="s">
        <v>1689</v>
      </c>
      <c r="C1158" s="483">
        <v>23670</v>
      </c>
    </row>
    <row r="1159" spans="1:3">
      <c r="A1159" s="769">
        <v>1158</v>
      </c>
      <c r="B1159" s="769" t="s">
        <v>1704</v>
      </c>
      <c r="C1159" s="483">
        <v>18745</v>
      </c>
    </row>
    <row r="1160" spans="1:3">
      <c r="A1160" s="769">
        <v>1159</v>
      </c>
      <c r="B1160" s="769" t="s">
        <v>1709</v>
      </c>
      <c r="C1160" s="483">
        <v>3035</v>
      </c>
    </row>
    <row r="1161" spans="1:3">
      <c r="A1161" s="769">
        <v>1160</v>
      </c>
      <c r="B1161" s="769" t="s">
        <v>1697</v>
      </c>
      <c r="C1161" s="483">
        <v>5690</v>
      </c>
    </row>
    <row r="1162" spans="1:3">
      <c r="A1162" s="769">
        <v>1161</v>
      </c>
      <c r="B1162" s="769" t="s">
        <v>1688</v>
      </c>
      <c r="C1162" s="483">
        <v>2045</v>
      </c>
    </row>
    <row r="1163" spans="1:3">
      <c r="A1163" s="769">
        <v>1162</v>
      </c>
      <c r="B1163" s="769" t="s">
        <v>1701</v>
      </c>
      <c r="C1163" s="483">
        <v>17420</v>
      </c>
    </row>
    <row r="1164" spans="1:3">
      <c r="A1164" s="769">
        <v>1163</v>
      </c>
      <c r="B1164" s="769" t="s">
        <v>1703</v>
      </c>
      <c r="C1164" s="483">
        <v>14845</v>
      </c>
    </row>
    <row r="1165" spans="1:3">
      <c r="A1165" s="769">
        <v>1164</v>
      </c>
      <c r="B1165" s="769" t="s">
        <v>1707</v>
      </c>
      <c r="C1165" s="483">
        <v>149</v>
      </c>
    </row>
    <row r="1166" spans="1:3">
      <c r="A1166" s="769">
        <v>1165</v>
      </c>
      <c r="B1166" s="769" t="s">
        <v>1715</v>
      </c>
      <c r="C1166" s="483">
        <v>18480</v>
      </c>
    </row>
    <row r="1167" spans="1:3">
      <c r="A1167" s="769">
        <v>1166</v>
      </c>
      <c r="B1167" s="769" t="s">
        <v>1716</v>
      </c>
      <c r="C1167" s="483">
        <v>3100</v>
      </c>
    </row>
    <row r="1168" spans="1:3">
      <c r="A1168" s="769">
        <v>1167</v>
      </c>
      <c r="B1168" s="769" t="s">
        <v>1721</v>
      </c>
      <c r="C1168" s="483">
        <v>1190</v>
      </c>
    </row>
    <row r="1169" spans="1:3">
      <c r="A1169" s="769">
        <v>1168</v>
      </c>
      <c r="B1169" s="769" t="s">
        <v>1710</v>
      </c>
      <c r="C1169" s="483">
        <v>365</v>
      </c>
    </row>
    <row r="1170" spans="1:3">
      <c r="A1170" s="769">
        <v>1169</v>
      </c>
      <c r="B1170" s="769" t="s">
        <v>1713</v>
      </c>
      <c r="C1170" s="483">
        <v>691</v>
      </c>
    </row>
    <row r="1171" spans="1:3">
      <c r="A1171" s="769">
        <v>1170</v>
      </c>
      <c r="B1171" s="769" t="s">
        <v>1712</v>
      </c>
      <c r="C1171" s="483">
        <v>16250</v>
      </c>
    </row>
    <row r="1172" spans="1:3">
      <c r="A1172" s="769">
        <v>1171</v>
      </c>
      <c r="B1172" s="769" t="s">
        <v>1711</v>
      </c>
      <c r="C1172" s="483">
        <v>20010</v>
      </c>
    </row>
    <row r="1173" spans="1:3">
      <c r="A1173" s="769">
        <v>1172</v>
      </c>
      <c r="B1173" s="769" t="s">
        <v>1735</v>
      </c>
      <c r="C1173" s="483">
        <v>10000</v>
      </c>
    </row>
    <row r="1174" spans="1:3">
      <c r="A1174" s="769">
        <v>1173</v>
      </c>
      <c r="B1174" s="769" t="s">
        <v>1714</v>
      </c>
      <c r="C1174" s="483">
        <v>1270</v>
      </c>
    </row>
    <row r="1175" spans="1:3">
      <c r="A1175" s="769">
        <v>1174</v>
      </c>
      <c r="B1175" s="769" t="s">
        <v>1736</v>
      </c>
      <c r="C1175" s="483">
        <v>3800</v>
      </c>
    </row>
    <row r="1176" spans="1:3">
      <c r="A1176" s="769">
        <v>1175</v>
      </c>
      <c r="B1176" s="769" t="s">
        <v>1725</v>
      </c>
      <c r="C1176" s="483">
        <v>1150</v>
      </c>
    </row>
    <row r="1177" spans="1:3">
      <c r="A1177" s="769">
        <v>1176</v>
      </c>
      <c r="B1177" s="769" t="s">
        <v>1718</v>
      </c>
      <c r="C1177" s="483">
        <v>11690</v>
      </c>
    </row>
    <row r="1178" spans="1:3">
      <c r="A1178" s="769">
        <v>1177</v>
      </c>
      <c r="B1178" s="769" t="s">
        <v>1720</v>
      </c>
      <c r="C1178" s="483">
        <v>486</v>
      </c>
    </row>
    <row r="1179" spans="1:3">
      <c r="A1179" s="769">
        <v>1178</v>
      </c>
      <c r="B1179" s="769" t="s">
        <v>1719</v>
      </c>
      <c r="C1179" s="483">
        <v>3000</v>
      </c>
    </row>
    <row r="1180" spans="1:3">
      <c r="A1180" s="769">
        <v>1179</v>
      </c>
      <c r="B1180" s="769" t="s">
        <v>1733</v>
      </c>
      <c r="C1180" s="483">
        <v>3180</v>
      </c>
    </row>
    <row r="1181" spans="1:3">
      <c r="A1181" s="769">
        <v>1180</v>
      </c>
      <c r="B1181" s="769" t="s">
        <v>1723</v>
      </c>
      <c r="C1181" s="483">
        <v>845</v>
      </c>
    </row>
    <row r="1182" spans="1:3">
      <c r="A1182" s="769">
        <v>1181</v>
      </c>
      <c r="B1182" s="769" t="s">
        <v>1785</v>
      </c>
      <c r="C1182" s="483">
        <v>798</v>
      </c>
    </row>
    <row r="1183" spans="1:3">
      <c r="A1183" s="769">
        <v>1182</v>
      </c>
      <c r="B1183" s="769" t="s">
        <v>1722</v>
      </c>
      <c r="C1183" s="483">
        <v>108765</v>
      </c>
    </row>
    <row r="1184" spans="1:3">
      <c r="A1184" s="769">
        <v>1183</v>
      </c>
      <c r="B1184" s="769" t="s">
        <v>1727</v>
      </c>
      <c r="C1184" s="483">
        <v>19370</v>
      </c>
    </row>
    <row r="1185" spans="1:3">
      <c r="A1185" s="769">
        <v>1184</v>
      </c>
      <c r="B1185" s="769" t="s">
        <v>1726</v>
      </c>
      <c r="C1185" s="483">
        <v>10600</v>
      </c>
    </row>
    <row r="1186" spans="1:3">
      <c r="A1186" s="769">
        <v>1185</v>
      </c>
      <c r="B1186" s="769" t="s">
        <v>1724</v>
      </c>
      <c r="C1186" s="483">
        <v>1990</v>
      </c>
    </row>
    <row r="1187" spans="1:3">
      <c r="A1187" s="769">
        <v>1186</v>
      </c>
      <c r="B1187" s="769" t="s">
        <v>1764</v>
      </c>
      <c r="C1187" s="483">
        <v>7520</v>
      </c>
    </row>
    <row r="1188" spans="1:3">
      <c r="A1188" s="769">
        <v>1187</v>
      </c>
      <c r="B1188" s="769" t="s">
        <v>1728</v>
      </c>
      <c r="C1188" s="483">
        <v>68200</v>
      </c>
    </row>
    <row r="1189" spans="1:3">
      <c r="A1189" s="769">
        <v>1188</v>
      </c>
      <c r="B1189" s="769" t="s">
        <v>1717</v>
      </c>
      <c r="C1189" s="483">
        <v>52340</v>
      </c>
    </row>
    <row r="1190" spans="1:3">
      <c r="A1190" s="769">
        <v>1189</v>
      </c>
      <c r="B1190" s="769" t="s">
        <v>1741</v>
      </c>
      <c r="C1190" s="483">
        <v>647</v>
      </c>
    </row>
    <row r="1191" spans="1:3">
      <c r="A1191" s="769">
        <v>1190</v>
      </c>
      <c r="B1191" s="769" t="s">
        <v>1743</v>
      </c>
      <c r="C1191" s="483">
        <v>13525</v>
      </c>
    </row>
    <row r="1192" spans="1:3">
      <c r="A1192" s="769">
        <v>1191</v>
      </c>
      <c r="B1192" s="769" t="s">
        <v>1729</v>
      </c>
      <c r="C1192" s="483">
        <v>9205</v>
      </c>
    </row>
    <row r="1193" spans="1:3">
      <c r="A1193" s="769">
        <v>1192</v>
      </c>
      <c r="B1193" s="769" t="s">
        <v>1734</v>
      </c>
      <c r="C1193" s="483">
        <v>25935</v>
      </c>
    </row>
    <row r="1194" spans="1:3">
      <c r="A1194" s="769">
        <v>1193</v>
      </c>
      <c r="B1194" s="769" t="s">
        <v>1745</v>
      </c>
      <c r="C1194" s="483">
        <v>11270</v>
      </c>
    </row>
    <row r="1195" spans="1:3">
      <c r="A1195" s="769">
        <v>1194</v>
      </c>
      <c r="B1195" s="769" t="s">
        <v>1731</v>
      </c>
      <c r="C1195" s="483">
        <v>6170</v>
      </c>
    </row>
    <row r="1196" spans="1:3">
      <c r="A1196" s="769">
        <v>1195</v>
      </c>
      <c r="B1196" s="769" t="s">
        <v>1702</v>
      </c>
      <c r="C1196" s="483">
        <v>17135</v>
      </c>
    </row>
    <row r="1197" spans="1:3">
      <c r="A1197" s="769">
        <v>1196</v>
      </c>
      <c r="B1197" s="769" t="s">
        <v>1738</v>
      </c>
      <c r="C1197" s="483">
        <v>2565</v>
      </c>
    </row>
    <row r="1198" spans="1:3">
      <c r="A1198" s="769">
        <v>1197</v>
      </c>
      <c r="B1198" s="769" t="s">
        <v>1732</v>
      </c>
      <c r="C1198" s="483">
        <v>5135</v>
      </c>
    </row>
    <row r="1199" spans="1:3">
      <c r="A1199" s="769">
        <v>1198</v>
      </c>
      <c r="B1199" s="769" t="s">
        <v>1730</v>
      </c>
      <c r="C1199" s="483">
        <v>12980</v>
      </c>
    </row>
    <row r="1200" spans="1:3">
      <c r="A1200" s="769">
        <v>1199</v>
      </c>
      <c r="B1200" s="769" t="s">
        <v>1740</v>
      </c>
      <c r="C1200" s="483">
        <v>35700</v>
      </c>
    </row>
    <row r="1201" spans="1:3">
      <c r="A1201" s="769">
        <v>1200</v>
      </c>
      <c r="B1201" s="769" t="s">
        <v>1746</v>
      </c>
      <c r="C1201" s="483">
        <v>10130</v>
      </c>
    </row>
    <row r="1202" spans="1:3">
      <c r="A1202" s="769">
        <v>1201</v>
      </c>
      <c r="B1202" s="769" t="s">
        <v>1742</v>
      </c>
      <c r="C1202" s="483">
        <v>1447</v>
      </c>
    </row>
    <row r="1203" spans="1:3">
      <c r="A1203" s="769">
        <v>1202</v>
      </c>
      <c r="B1203" s="769" t="s">
        <v>1739</v>
      </c>
      <c r="C1203" s="483">
        <v>50510</v>
      </c>
    </row>
    <row r="1204" spans="1:3">
      <c r="A1204" s="769">
        <v>1203</v>
      </c>
      <c r="B1204" s="769" t="s">
        <v>1737</v>
      </c>
      <c r="C1204" s="483">
        <v>20140</v>
      </c>
    </row>
    <row r="1205" spans="1:3">
      <c r="A1205" s="769">
        <v>1204</v>
      </c>
      <c r="B1205" s="769" t="s">
        <v>1756</v>
      </c>
      <c r="C1205" s="483">
        <v>7370</v>
      </c>
    </row>
    <row r="1206" spans="1:3">
      <c r="A1206" s="769">
        <v>1205</v>
      </c>
      <c r="B1206" s="769" t="s">
        <v>1775</v>
      </c>
      <c r="C1206" s="483">
        <v>912</v>
      </c>
    </row>
    <row r="1207" spans="1:3">
      <c r="A1207" s="769">
        <v>1206</v>
      </c>
      <c r="B1207" s="769" t="s">
        <v>1767</v>
      </c>
      <c r="C1207" s="483">
        <v>12205</v>
      </c>
    </row>
    <row r="1208" spans="1:3">
      <c r="A1208" s="769">
        <v>1207</v>
      </c>
      <c r="B1208" s="769" t="s">
        <v>1748</v>
      </c>
      <c r="C1208" s="483">
        <v>79</v>
      </c>
    </row>
    <row r="1209" spans="1:3">
      <c r="A1209" s="769">
        <v>1208</v>
      </c>
      <c r="B1209" s="769" t="s">
        <v>1747</v>
      </c>
      <c r="C1209" s="483">
        <v>106850</v>
      </c>
    </row>
    <row r="1210" spans="1:3">
      <c r="A1210" s="769">
        <v>1209</v>
      </c>
      <c r="B1210" s="769" t="s">
        <v>1749</v>
      </c>
      <c r="C1210" s="483">
        <v>50875</v>
      </c>
    </row>
    <row r="1211" spans="1:3">
      <c r="A1211" s="769">
        <v>1210</v>
      </c>
      <c r="B1211" s="769" t="s">
        <v>1744</v>
      </c>
      <c r="C1211" s="483">
        <v>1011</v>
      </c>
    </row>
    <row r="1212" spans="1:3">
      <c r="A1212" s="769">
        <v>1211</v>
      </c>
      <c r="B1212" s="769" t="s">
        <v>1760</v>
      </c>
      <c r="C1212" s="483">
        <v>24895</v>
      </c>
    </row>
    <row r="1213" spans="1:3">
      <c r="A1213" s="769">
        <v>1212</v>
      </c>
      <c r="B1213" s="769" t="s">
        <v>1751</v>
      </c>
      <c r="C1213" s="483">
        <v>24860</v>
      </c>
    </row>
    <row r="1214" spans="1:3">
      <c r="A1214" s="769">
        <v>1213</v>
      </c>
      <c r="B1214" s="769" t="s">
        <v>1754</v>
      </c>
      <c r="C1214" s="483">
        <v>1034</v>
      </c>
    </row>
    <row r="1215" spans="1:3">
      <c r="A1215" s="769">
        <v>1214</v>
      </c>
      <c r="B1215" s="769" t="s">
        <v>1752</v>
      </c>
      <c r="C1215" s="483">
        <v>545</v>
      </c>
    </row>
    <row r="1216" spans="1:3">
      <c r="A1216" s="769">
        <v>1215</v>
      </c>
      <c r="B1216" s="769" t="s">
        <v>1753</v>
      </c>
      <c r="C1216" s="483">
        <v>70560</v>
      </c>
    </row>
    <row r="1217" spans="1:3">
      <c r="A1217" s="769">
        <v>1216</v>
      </c>
      <c r="B1217" s="769" t="s">
        <v>1763</v>
      </c>
      <c r="C1217" s="483">
        <v>3305</v>
      </c>
    </row>
    <row r="1218" spans="1:3">
      <c r="A1218" s="769">
        <v>1217</v>
      </c>
      <c r="B1218" s="769" t="s">
        <v>1758</v>
      </c>
      <c r="C1218" s="483">
        <v>9965</v>
      </c>
    </row>
    <row r="1219" spans="1:3">
      <c r="A1219" s="769">
        <v>1218</v>
      </c>
      <c r="B1219" s="769" t="s">
        <v>1757</v>
      </c>
      <c r="C1219" s="483">
        <v>18915</v>
      </c>
    </row>
    <row r="1220" spans="1:3">
      <c r="A1220" s="769">
        <v>1219</v>
      </c>
      <c r="B1220" s="769" t="s">
        <v>1755</v>
      </c>
      <c r="C1220" s="483">
        <v>13640</v>
      </c>
    </row>
    <row r="1221" spans="1:3">
      <c r="A1221" s="769">
        <v>1220</v>
      </c>
      <c r="B1221" s="769" t="s">
        <v>1774</v>
      </c>
      <c r="C1221" s="483">
        <v>5700</v>
      </c>
    </row>
    <row r="1222" spans="1:3">
      <c r="A1222" s="769">
        <v>1221</v>
      </c>
      <c r="B1222" s="769" t="s">
        <v>1762</v>
      </c>
      <c r="C1222" s="483">
        <v>13510</v>
      </c>
    </row>
    <row r="1223" spans="1:3">
      <c r="A1223" s="769">
        <v>1222</v>
      </c>
      <c r="B1223" s="769" t="s">
        <v>1770</v>
      </c>
      <c r="C1223" s="483">
        <v>294</v>
      </c>
    </row>
    <row r="1224" spans="1:3">
      <c r="A1224" s="769">
        <v>1223</v>
      </c>
      <c r="B1224" s="769" t="s">
        <v>1750</v>
      </c>
      <c r="C1224" s="483">
        <v>14245</v>
      </c>
    </row>
    <row r="1225" spans="1:3">
      <c r="A1225" s="769">
        <v>1224</v>
      </c>
      <c r="B1225" s="769" t="s">
        <v>1778</v>
      </c>
      <c r="C1225" s="483">
        <v>24195</v>
      </c>
    </row>
    <row r="1226" spans="1:3">
      <c r="A1226" s="769">
        <v>1225</v>
      </c>
      <c r="B1226" s="769" t="s">
        <v>1766</v>
      </c>
      <c r="C1226" s="483">
        <v>9665</v>
      </c>
    </row>
    <row r="1227" spans="1:3">
      <c r="A1227" s="769">
        <v>1226</v>
      </c>
      <c r="B1227" s="769" t="s">
        <v>1769</v>
      </c>
      <c r="C1227" s="483">
        <v>1861</v>
      </c>
    </row>
    <row r="1228" spans="1:3">
      <c r="A1228" s="769">
        <v>1227</v>
      </c>
      <c r="B1228" s="769" t="s">
        <v>1768</v>
      </c>
      <c r="C1228" s="483">
        <v>9650</v>
      </c>
    </row>
    <row r="1229" spans="1:3">
      <c r="A1229" s="769">
        <v>1228</v>
      </c>
      <c r="B1229" s="769" t="s">
        <v>1765</v>
      </c>
      <c r="C1229" s="483">
        <v>11340</v>
      </c>
    </row>
    <row r="1230" spans="1:3">
      <c r="A1230" s="769">
        <v>1229</v>
      </c>
      <c r="B1230" s="769" t="s">
        <v>1786</v>
      </c>
      <c r="C1230" s="483">
        <v>807</v>
      </c>
    </row>
    <row r="1231" spans="1:3">
      <c r="A1231" s="769">
        <v>1230</v>
      </c>
      <c r="B1231" s="769" t="s">
        <v>1780</v>
      </c>
      <c r="C1231" s="483">
        <v>2395</v>
      </c>
    </row>
    <row r="1232" spans="1:3">
      <c r="A1232" s="769">
        <v>1231</v>
      </c>
      <c r="B1232" s="769" t="s">
        <v>1776</v>
      </c>
      <c r="C1232" s="483">
        <v>38260</v>
      </c>
    </row>
    <row r="1233" spans="1:3">
      <c r="A1233" s="769">
        <v>1232</v>
      </c>
      <c r="B1233" s="769" t="s">
        <v>1782</v>
      </c>
      <c r="C1233" s="483">
        <v>1404</v>
      </c>
    </row>
    <row r="1234" spans="1:3">
      <c r="A1234" s="769">
        <v>1233</v>
      </c>
      <c r="B1234" s="769" t="s">
        <v>1761</v>
      </c>
      <c r="C1234" s="483">
        <v>10720</v>
      </c>
    </row>
    <row r="1235" spans="1:3">
      <c r="A1235" s="769">
        <v>1234</v>
      </c>
      <c r="B1235" s="769" t="s">
        <v>1773</v>
      </c>
      <c r="C1235" s="483">
        <v>2325</v>
      </c>
    </row>
    <row r="1236" spans="1:3">
      <c r="A1236" s="769">
        <v>1235</v>
      </c>
      <c r="B1236" s="769" t="s">
        <v>1771</v>
      </c>
      <c r="C1236" s="483">
        <v>12530</v>
      </c>
    </row>
    <row r="1237" spans="1:3">
      <c r="A1237" s="769">
        <v>1236</v>
      </c>
      <c r="B1237" s="769" t="s">
        <v>1783</v>
      </c>
      <c r="C1237" s="483">
        <v>45000</v>
      </c>
    </row>
    <row r="1238" spans="1:3">
      <c r="A1238" s="769">
        <v>1237</v>
      </c>
      <c r="B1238" s="769" t="s">
        <v>1781</v>
      </c>
      <c r="C1238" s="483">
        <v>19680</v>
      </c>
    </row>
    <row r="1239" spans="1:3">
      <c r="A1239" s="769">
        <v>1238</v>
      </c>
      <c r="B1239" s="769" t="s">
        <v>1820</v>
      </c>
      <c r="C1239" s="483">
        <v>735</v>
      </c>
    </row>
    <row r="1240" spans="1:3">
      <c r="A1240" s="769">
        <v>1239</v>
      </c>
      <c r="B1240" s="769" t="s">
        <v>1784</v>
      </c>
      <c r="C1240" s="483">
        <v>23550</v>
      </c>
    </row>
    <row r="1241" spans="1:3">
      <c r="A1241" s="769">
        <v>1240</v>
      </c>
      <c r="B1241" s="769" t="s">
        <v>1759</v>
      </c>
      <c r="C1241" s="483">
        <v>7915</v>
      </c>
    </row>
    <row r="1242" spans="1:3">
      <c r="A1242" s="769">
        <v>1241</v>
      </c>
      <c r="B1242" s="769" t="s">
        <v>1779</v>
      </c>
      <c r="C1242" s="483">
        <v>908</v>
      </c>
    </row>
    <row r="1243" spans="1:3">
      <c r="A1243" s="769">
        <v>1242</v>
      </c>
      <c r="B1243" s="769" t="s">
        <v>1791</v>
      </c>
      <c r="C1243" s="483">
        <v>23390</v>
      </c>
    </row>
    <row r="1244" spans="1:3">
      <c r="A1244" s="769">
        <v>1243</v>
      </c>
      <c r="B1244" s="769" t="s">
        <v>1795</v>
      </c>
      <c r="C1244" s="483">
        <v>1625</v>
      </c>
    </row>
    <row r="1245" spans="1:3">
      <c r="A1245" s="769">
        <v>1244</v>
      </c>
      <c r="B1245" s="769" t="s">
        <v>1777</v>
      </c>
      <c r="C1245" s="483">
        <v>11640</v>
      </c>
    </row>
    <row r="1246" spans="1:3">
      <c r="A1246" s="769">
        <v>1245</v>
      </c>
      <c r="B1246" s="769" t="s">
        <v>1787</v>
      </c>
      <c r="C1246" s="483">
        <v>2980</v>
      </c>
    </row>
    <row r="1247" spans="1:3">
      <c r="A1247" s="769">
        <v>1246</v>
      </c>
      <c r="B1247" s="769" t="s">
        <v>1794</v>
      </c>
      <c r="C1247" s="483">
        <v>426</v>
      </c>
    </row>
    <row r="1248" spans="1:3">
      <c r="A1248" s="769">
        <v>1247</v>
      </c>
      <c r="B1248" s="769" t="s">
        <v>1790</v>
      </c>
      <c r="C1248" s="483">
        <v>11100</v>
      </c>
    </row>
    <row r="1249" spans="1:3">
      <c r="A1249" s="769">
        <v>1248</v>
      </c>
      <c r="B1249" s="769" t="s">
        <v>1789</v>
      </c>
      <c r="C1249" s="483">
        <v>109950</v>
      </c>
    </row>
    <row r="1250" spans="1:3">
      <c r="A1250" s="769">
        <v>1249</v>
      </c>
      <c r="B1250" s="769" t="s">
        <v>1788</v>
      </c>
      <c r="C1250" s="483">
        <v>14790</v>
      </c>
    </row>
    <row r="1251" spans="1:3">
      <c r="A1251" s="769">
        <v>1250</v>
      </c>
      <c r="B1251" s="769" t="s">
        <v>1796</v>
      </c>
      <c r="C1251" s="483">
        <v>17230</v>
      </c>
    </row>
    <row r="1252" spans="1:3">
      <c r="A1252" s="769">
        <v>1251</v>
      </c>
      <c r="B1252" s="769" t="s">
        <v>1806</v>
      </c>
      <c r="C1252" s="483">
        <v>11550</v>
      </c>
    </row>
    <row r="1253" spans="1:3">
      <c r="A1253" s="769">
        <v>1252</v>
      </c>
      <c r="B1253" s="769" t="s">
        <v>1792</v>
      </c>
      <c r="C1253" s="483">
        <v>21600</v>
      </c>
    </row>
    <row r="1254" spans="1:3">
      <c r="A1254" s="769">
        <v>1253</v>
      </c>
      <c r="B1254" s="769" t="s">
        <v>1772</v>
      </c>
      <c r="C1254" s="483">
        <v>440</v>
      </c>
    </row>
    <row r="1255" spans="1:3">
      <c r="A1255" s="769">
        <v>1254</v>
      </c>
      <c r="B1255" s="769" t="s">
        <v>1793</v>
      </c>
      <c r="C1255" s="483">
        <v>15175</v>
      </c>
    </row>
    <row r="1256" spans="1:3">
      <c r="A1256" s="769">
        <v>1255</v>
      </c>
      <c r="B1256" s="769" t="s">
        <v>1801</v>
      </c>
      <c r="C1256" s="483">
        <v>875</v>
      </c>
    </row>
    <row r="1257" spans="1:3">
      <c r="A1257" s="769">
        <v>1256</v>
      </c>
      <c r="B1257" s="769" t="s">
        <v>1797</v>
      </c>
      <c r="C1257" s="483">
        <v>44705</v>
      </c>
    </row>
    <row r="1258" spans="1:3">
      <c r="A1258" s="769">
        <v>1257</v>
      </c>
      <c r="B1258" s="769" t="s">
        <v>1807</v>
      </c>
      <c r="C1258" s="483">
        <v>790</v>
      </c>
    </row>
    <row r="1259" spans="1:3">
      <c r="A1259" s="769">
        <v>1258</v>
      </c>
      <c r="B1259" s="769" t="s">
        <v>1800</v>
      </c>
      <c r="C1259" s="483">
        <v>32600</v>
      </c>
    </row>
    <row r="1260" spans="1:3">
      <c r="A1260" s="769">
        <v>1259</v>
      </c>
      <c r="B1260" s="769" t="s">
        <v>1798</v>
      </c>
      <c r="C1260" s="483">
        <v>17680</v>
      </c>
    </row>
    <row r="1261" spans="1:3">
      <c r="A1261" s="769">
        <v>1260</v>
      </c>
      <c r="B1261" s="769" t="s">
        <v>1811</v>
      </c>
      <c r="C1261" s="483">
        <v>14715</v>
      </c>
    </row>
    <row r="1262" spans="1:3">
      <c r="A1262" s="769">
        <v>1261</v>
      </c>
      <c r="B1262" s="769" t="s">
        <v>1802</v>
      </c>
      <c r="C1262" s="483">
        <v>58645</v>
      </c>
    </row>
    <row r="1263" spans="1:3">
      <c r="A1263" s="769">
        <v>1262</v>
      </c>
      <c r="B1263" s="769" t="s">
        <v>1810</v>
      </c>
      <c r="C1263" s="483">
        <v>817</v>
      </c>
    </row>
    <row r="1264" spans="1:3">
      <c r="A1264" s="769">
        <v>1263</v>
      </c>
      <c r="B1264" s="769" t="s">
        <v>1803</v>
      </c>
      <c r="C1264" s="483">
        <v>43820</v>
      </c>
    </row>
    <row r="1265" spans="1:3">
      <c r="A1265" s="769">
        <v>1264</v>
      </c>
      <c r="B1265" s="769" t="s">
        <v>1799</v>
      </c>
      <c r="C1265" s="483">
        <v>14575</v>
      </c>
    </row>
    <row r="1266" spans="1:3">
      <c r="A1266" s="769">
        <v>1265</v>
      </c>
      <c r="B1266" s="769" t="s">
        <v>1809</v>
      </c>
      <c r="C1266" s="483">
        <v>2305</v>
      </c>
    </row>
    <row r="1267" spans="1:3">
      <c r="A1267" s="769">
        <v>1266</v>
      </c>
      <c r="B1267" s="769" t="s">
        <v>1804</v>
      </c>
      <c r="C1267" s="483">
        <v>16070</v>
      </c>
    </row>
    <row r="1268" spans="1:3">
      <c r="A1268" s="769">
        <v>1267</v>
      </c>
      <c r="B1268" s="769" t="s">
        <v>1817</v>
      </c>
      <c r="C1268" s="483">
        <v>14900</v>
      </c>
    </row>
    <row r="1269" spans="1:3">
      <c r="A1269" s="769">
        <v>1268</v>
      </c>
      <c r="B1269" s="769" t="s">
        <v>1808</v>
      </c>
      <c r="C1269" s="483">
        <v>3375</v>
      </c>
    </row>
    <row r="1270" spans="1:3">
      <c r="A1270" s="769">
        <v>1269</v>
      </c>
      <c r="B1270" s="769" t="s">
        <v>1812</v>
      </c>
      <c r="C1270" s="483">
        <v>20300</v>
      </c>
    </row>
    <row r="1271" spans="1:3">
      <c r="A1271" s="769">
        <v>1270</v>
      </c>
      <c r="B1271" s="769" t="s">
        <v>1805</v>
      </c>
      <c r="C1271" s="483">
        <v>21460</v>
      </c>
    </row>
    <row r="1272" spans="1:3">
      <c r="A1272" s="769">
        <v>1271</v>
      </c>
      <c r="B1272" s="769" t="s">
        <v>1813</v>
      </c>
      <c r="C1272" s="483">
        <v>12930</v>
      </c>
    </row>
    <row r="1273" spans="1:3">
      <c r="A1273" s="769">
        <v>1272</v>
      </c>
      <c r="B1273" s="769" t="s">
        <v>1816</v>
      </c>
      <c r="C1273" s="483">
        <v>1950</v>
      </c>
    </row>
    <row r="1274" spans="1:3">
      <c r="A1274" s="769">
        <v>1273</v>
      </c>
      <c r="B1274" s="769" t="s">
        <v>1825</v>
      </c>
      <c r="C1274" s="483">
        <v>7960</v>
      </c>
    </row>
    <row r="1275" spans="1:3">
      <c r="A1275" s="769">
        <v>1274</v>
      </c>
      <c r="B1275" s="769" t="s">
        <v>1814</v>
      </c>
      <c r="C1275" s="483">
        <v>10385</v>
      </c>
    </row>
    <row r="1276" spans="1:3">
      <c r="A1276" s="769">
        <v>1275</v>
      </c>
      <c r="B1276" s="769" t="s">
        <v>1831</v>
      </c>
      <c r="C1276" s="483">
        <v>419</v>
      </c>
    </row>
    <row r="1277" spans="1:3">
      <c r="A1277" s="769">
        <v>1276</v>
      </c>
      <c r="B1277" s="769" t="s">
        <v>1827</v>
      </c>
      <c r="C1277" s="483">
        <v>12115</v>
      </c>
    </row>
    <row r="1278" spans="1:3">
      <c r="A1278" s="769">
        <v>1277</v>
      </c>
      <c r="B1278" s="769" t="s">
        <v>1819</v>
      </c>
      <c r="C1278" s="483">
        <v>8450</v>
      </c>
    </row>
    <row r="1279" spans="1:3">
      <c r="A1279" s="769">
        <v>1278</v>
      </c>
      <c r="B1279" s="769" t="s">
        <v>1849</v>
      </c>
      <c r="C1279" s="483">
        <v>3510</v>
      </c>
    </row>
    <row r="1280" spans="1:3">
      <c r="A1280" s="769">
        <v>1279</v>
      </c>
      <c r="B1280" s="769" t="s">
        <v>1815</v>
      </c>
      <c r="C1280" s="483">
        <v>699</v>
      </c>
    </row>
    <row r="1281" spans="1:3">
      <c r="A1281" s="769">
        <v>1280</v>
      </c>
      <c r="B1281" s="769" t="s">
        <v>1822</v>
      </c>
      <c r="C1281" s="483">
        <v>19430</v>
      </c>
    </row>
    <row r="1282" spans="1:3">
      <c r="A1282" s="769">
        <v>1281</v>
      </c>
      <c r="B1282" s="769" t="s">
        <v>1821</v>
      </c>
      <c r="C1282" s="483">
        <v>1299</v>
      </c>
    </row>
    <row r="1283" spans="1:3">
      <c r="A1283" s="769">
        <v>1282</v>
      </c>
      <c r="B1283" s="769" t="s">
        <v>1818</v>
      </c>
      <c r="C1283" s="483">
        <v>1007</v>
      </c>
    </row>
    <row r="1284" spans="1:3">
      <c r="A1284" s="769">
        <v>1283</v>
      </c>
      <c r="B1284" s="769" t="s">
        <v>1828</v>
      </c>
      <c r="C1284" s="483">
        <v>58245</v>
      </c>
    </row>
    <row r="1285" spans="1:3">
      <c r="A1285" s="769">
        <v>1284</v>
      </c>
      <c r="B1285" s="769" t="s">
        <v>1826</v>
      </c>
      <c r="C1285" s="483">
        <v>106250</v>
      </c>
    </row>
    <row r="1286" spans="1:3">
      <c r="A1286" s="769">
        <v>1285</v>
      </c>
      <c r="B1286" s="769" t="s">
        <v>1846</v>
      </c>
      <c r="C1286" s="483">
        <v>13810</v>
      </c>
    </row>
    <row r="1287" spans="1:3">
      <c r="A1287" s="769">
        <v>1286</v>
      </c>
      <c r="B1287" s="769" t="s">
        <v>1837</v>
      </c>
      <c r="C1287" s="483">
        <v>4140</v>
      </c>
    </row>
    <row r="1288" spans="1:3">
      <c r="A1288" s="769">
        <v>1287</v>
      </c>
      <c r="B1288" s="769" t="s">
        <v>1847</v>
      </c>
      <c r="C1288" s="483">
        <v>1140</v>
      </c>
    </row>
    <row r="1289" spans="1:3">
      <c r="A1289" s="769">
        <v>1288</v>
      </c>
      <c r="B1289" s="769" t="s">
        <v>1829</v>
      </c>
      <c r="C1289" s="483">
        <v>13690</v>
      </c>
    </row>
    <row r="1290" spans="1:3">
      <c r="A1290" s="769">
        <v>1289</v>
      </c>
      <c r="B1290" s="769" t="s">
        <v>1832</v>
      </c>
      <c r="C1290" s="483">
        <v>8735</v>
      </c>
    </row>
    <row r="1291" spans="1:3">
      <c r="A1291" s="769">
        <v>1290</v>
      </c>
      <c r="B1291" s="769" t="s">
        <v>1834</v>
      </c>
      <c r="C1291" s="483">
        <v>499</v>
      </c>
    </row>
    <row r="1292" spans="1:3">
      <c r="A1292" s="769">
        <v>1291</v>
      </c>
      <c r="B1292" s="769" t="s">
        <v>1830</v>
      </c>
      <c r="C1292" s="483">
        <v>11520</v>
      </c>
    </row>
    <row r="1293" spans="1:3">
      <c r="A1293" s="769">
        <v>1292</v>
      </c>
      <c r="B1293" s="769" t="s">
        <v>1836</v>
      </c>
      <c r="C1293" s="483">
        <v>15960</v>
      </c>
    </row>
    <row r="1294" spans="1:3">
      <c r="A1294" s="769">
        <v>1293</v>
      </c>
      <c r="B1294" s="769" t="s">
        <v>1848</v>
      </c>
      <c r="C1294" s="483">
        <v>16240</v>
      </c>
    </row>
    <row r="1295" spans="1:3">
      <c r="A1295" s="769">
        <v>1294</v>
      </c>
      <c r="B1295" s="769" t="s">
        <v>1854</v>
      </c>
      <c r="C1295" s="483">
        <v>2030</v>
      </c>
    </row>
    <row r="1296" spans="1:3">
      <c r="A1296" s="769">
        <v>1295</v>
      </c>
      <c r="B1296" s="769" t="s">
        <v>1833</v>
      </c>
      <c r="C1296" s="483">
        <v>53845</v>
      </c>
    </row>
    <row r="1297" spans="1:3">
      <c r="A1297" s="769">
        <v>1296</v>
      </c>
      <c r="B1297" s="769" t="s">
        <v>1844</v>
      </c>
      <c r="C1297" s="483">
        <v>2665</v>
      </c>
    </row>
    <row r="1298" spans="1:3">
      <c r="A1298" s="769">
        <v>1297</v>
      </c>
      <c r="B1298" s="769" t="s">
        <v>1840</v>
      </c>
      <c r="C1298" s="483">
        <v>9015</v>
      </c>
    </row>
    <row r="1299" spans="1:3">
      <c r="A1299" s="769">
        <v>1298</v>
      </c>
      <c r="B1299" s="769" t="s">
        <v>1838</v>
      </c>
      <c r="C1299" s="483">
        <v>103160</v>
      </c>
    </row>
    <row r="1300" spans="1:3">
      <c r="A1300" s="769">
        <v>1299</v>
      </c>
      <c r="B1300" s="769" t="s">
        <v>1845</v>
      </c>
      <c r="C1300" s="483">
        <v>16150</v>
      </c>
    </row>
    <row r="1301" spans="1:3">
      <c r="A1301" s="769">
        <v>1300</v>
      </c>
      <c r="B1301" s="769" t="s">
        <v>1824</v>
      </c>
      <c r="C1301" s="483">
        <v>1515</v>
      </c>
    </row>
    <row r="1302" spans="1:3">
      <c r="A1302" s="769">
        <v>1301</v>
      </c>
      <c r="B1302" s="769" t="s">
        <v>1835</v>
      </c>
      <c r="C1302" s="483">
        <v>10585</v>
      </c>
    </row>
    <row r="1303" spans="1:3">
      <c r="A1303" s="769">
        <v>1302</v>
      </c>
      <c r="B1303" s="769" t="s">
        <v>1843</v>
      </c>
      <c r="C1303" s="483">
        <v>33430</v>
      </c>
    </row>
    <row r="1304" spans="1:3">
      <c r="A1304" s="769">
        <v>1303</v>
      </c>
      <c r="B1304" s="769" t="s">
        <v>1823</v>
      </c>
      <c r="C1304" s="483">
        <v>9745</v>
      </c>
    </row>
    <row r="1305" spans="1:3">
      <c r="A1305" s="769">
        <v>1304</v>
      </c>
      <c r="B1305" s="769" t="s">
        <v>1850</v>
      </c>
      <c r="C1305" s="483">
        <v>19765</v>
      </c>
    </row>
    <row r="1306" spans="1:3">
      <c r="A1306" s="769">
        <v>1305</v>
      </c>
      <c r="B1306" s="769" t="s">
        <v>1842</v>
      </c>
      <c r="C1306" s="483">
        <v>19920</v>
      </c>
    </row>
    <row r="1307" spans="1:3">
      <c r="A1307" s="769">
        <v>1306</v>
      </c>
      <c r="B1307" s="769" t="s">
        <v>1841</v>
      </c>
      <c r="C1307" s="483">
        <v>18430</v>
      </c>
    </row>
    <row r="1308" spans="1:3">
      <c r="A1308" s="769">
        <v>1307</v>
      </c>
      <c r="B1308" s="769" t="s">
        <v>1852</v>
      </c>
      <c r="C1308" s="483">
        <v>2250</v>
      </c>
    </row>
    <row r="1309" spans="1:3">
      <c r="A1309" s="769">
        <v>1308</v>
      </c>
      <c r="B1309" s="769" t="s">
        <v>1839</v>
      </c>
      <c r="C1309" s="483">
        <v>19660</v>
      </c>
    </row>
    <row r="1310" spans="1:3">
      <c r="A1310" s="769">
        <v>1309</v>
      </c>
      <c r="B1310" s="769" t="s">
        <v>1856</v>
      </c>
      <c r="C1310" s="483">
        <v>13735</v>
      </c>
    </row>
    <row r="1311" spans="1:3">
      <c r="A1311" s="769">
        <v>1310</v>
      </c>
      <c r="B1311" s="769" t="s">
        <v>1861</v>
      </c>
      <c r="C1311" s="483">
        <v>3675</v>
      </c>
    </row>
    <row r="1312" spans="1:3">
      <c r="A1312" s="769">
        <v>1311</v>
      </c>
      <c r="B1312" s="769" t="s">
        <v>1855</v>
      </c>
      <c r="C1312" s="483">
        <v>9740</v>
      </c>
    </row>
    <row r="1313" spans="1:3">
      <c r="A1313" s="769">
        <v>1312</v>
      </c>
      <c r="B1313" s="769" t="s">
        <v>1851</v>
      </c>
      <c r="C1313" s="483">
        <v>7755</v>
      </c>
    </row>
    <row r="1314" spans="1:3">
      <c r="A1314" s="769">
        <v>1313</v>
      </c>
      <c r="B1314" s="769" t="s">
        <v>1853</v>
      </c>
      <c r="C1314" s="483">
        <v>38640</v>
      </c>
    </row>
    <row r="1315" spans="1:3">
      <c r="A1315" s="769">
        <v>1314</v>
      </c>
      <c r="B1315" s="769" t="s">
        <v>1864</v>
      </c>
      <c r="C1315" s="483">
        <v>1419</v>
      </c>
    </row>
    <row r="1316" spans="1:3">
      <c r="A1316" s="769">
        <v>1315</v>
      </c>
      <c r="B1316" s="769" t="s">
        <v>1860</v>
      </c>
      <c r="C1316" s="483">
        <v>13210</v>
      </c>
    </row>
    <row r="1317" spans="1:3">
      <c r="A1317" s="769">
        <v>1316</v>
      </c>
      <c r="B1317" s="769" t="s">
        <v>1858</v>
      </c>
      <c r="C1317" s="483">
        <v>14970</v>
      </c>
    </row>
    <row r="1318" spans="1:3">
      <c r="A1318" s="769">
        <v>1317</v>
      </c>
      <c r="B1318" s="769" t="s">
        <v>1859</v>
      </c>
      <c r="C1318" s="483">
        <v>16200</v>
      </c>
    </row>
    <row r="1319" spans="1:3">
      <c r="A1319" s="769">
        <v>1318</v>
      </c>
      <c r="B1319" s="769" t="s">
        <v>1867</v>
      </c>
      <c r="C1319" s="483">
        <v>13685</v>
      </c>
    </row>
    <row r="1320" spans="1:3">
      <c r="A1320" s="769">
        <v>1319</v>
      </c>
      <c r="B1320" s="769" t="s">
        <v>1862</v>
      </c>
      <c r="C1320" s="483">
        <v>486</v>
      </c>
    </row>
    <row r="1321" spans="1:3">
      <c r="A1321" s="769">
        <v>1320</v>
      </c>
      <c r="B1321" s="769" t="s">
        <v>1872</v>
      </c>
      <c r="C1321" s="483">
        <v>2850</v>
      </c>
    </row>
    <row r="1322" spans="1:3">
      <c r="A1322" s="769">
        <v>1321</v>
      </c>
      <c r="B1322" s="769" t="s">
        <v>1870</v>
      </c>
      <c r="C1322" s="483">
        <v>10595</v>
      </c>
    </row>
    <row r="1323" spans="1:3">
      <c r="A1323" s="769">
        <v>1322</v>
      </c>
      <c r="B1323" s="769" t="s">
        <v>1865</v>
      </c>
      <c r="C1323" s="483">
        <v>12490</v>
      </c>
    </row>
    <row r="1324" spans="1:3">
      <c r="A1324" s="769">
        <v>1323</v>
      </c>
      <c r="B1324" s="769" t="s">
        <v>1857</v>
      </c>
      <c r="C1324" s="483">
        <v>19045</v>
      </c>
    </row>
    <row r="1325" spans="1:3">
      <c r="A1325" s="769">
        <v>1324</v>
      </c>
      <c r="B1325" s="769" t="s">
        <v>1863</v>
      </c>
      <c r="C1325" s="483">
        <v>23160</v>
      </c>
    </row>
    <row r="1326" spans="1:3">
      <c r="A1326" s="769">
        <v>1325</v>
      </c>
      <c r="B1326" s="769" t="s">
        <v>1880</v>
      </c>
      <c r="C1326" s="483">
        <v>1258</v>
      </c>
    </row>
    <row r="1327" spans="1:3">
      <c r="A1327" s="769">
        <v>1326</v>
      </c>
      <c r="B1327" s="769" t="s">
        <v>1866</v>
      </c>
      <c r="C1327" s="483">
        <v>2925</v>
      </c>
    </row>
    <row r="1328" spans="1:3">
      <c r="A1328" s="769">
        <v>1327</v>
      </c>
      <c r="B1328" s="769" t="s">
        <v>1877</v>
      </c>
      <c r="C1328" s="483">
        <v>2580</v>
      </c>
    </row>
    <row r="1329" spans="1:3">
      <c r="A1329" s="769">
        <v>1328</v>
      </c>
      <c r="B1329" s="769" t="s">
        <v>1868</v>
      </c>
      <c r="C1329" s="483">
        <v>37650</v>
      </c>
    </row>
    <row r="1330" spans="1:3">
      <c r="A1330" s="769">
        <v>1329</v>
      </c>
      <c r="B1330" s="769" t="s">
        <v>1879</v>
      </c>
      <c r="C1330" s="483">
        <v>5100</v>
      </c>
    </row>
    <row r="1331" spans="1:3">
      <c r="A1331" s="769">
        <v>1330</v>
      </c>
      <c r="B1331" s="769" t="s">
        <v>1869</v>
      </c>
      <c r="C1331" s="483">
        <v>52995</v>
      </c>
    </row>
    <row r="1332" spans="1:3">
      <c r="A1332" s="769">
        <v>1331</v>
      </c>
      <c r="B1332" s="769" t="s">
        <v>1871</v>
      </c>
      <c r="C1332" s="483">
        <v>37315</v>
      </c>
    </row>
    <row r="1333" spans="1:3">
      <c r="A1333" s="769">
        <v>1332</v>
      </c>
      <c r="B1333" s="769" t="s">
        <v>1875</v>
      </c>
      <c r="C1333" s="483">
        <v>5180</v>
      </c>
    </row>
    <row r="1334" spans="1:3">
      <c r="A1334" s="769">
        <v>1333</v>
      </c>
      <c r="B1334" s="769" t="s">
        <v>1882</v>
      </c>
      <c r="C1334" s="483">
        <v>4115</v>
      </c>
    </row>
    <row r="1335" spans="1:3">
      <c r="A1335" s="769">
        <v>1334</v>
      </c>
      <c r="B1335" s="769" t="s">
        <v>1874</v>
      </c>
      <c r="C1335" s="483">
        <v>10485</v>
      </c>
    </row>
    <row r="1336" spans="1:3">
      <c r="A1336" s="769">
        <v>1335</v>
      </c>
      <c r="B1336" s="769" t="s">
        <v>1873</v>
      </c>
      <c r="C1336" s="483">
        <v>16790</v>
      </c>
    </row>
    <row r="1337" spans="1:3">
      <c r="A1337" s="769">
        <v>1336</v>
      </c>
      <c r="B1337" s="769" t="s">
        <v>1876</v>
      </c>
      <c r="C1337" s="483">
        <v>15965</v>
      </c>
    </row>
    <row r="1338" spans="1:3">
      <c r="A1338" s="769">
        <v>1337</v>
      </c>
      <c r="B1338" s="769" t="s">
        <v>1878</v>
      </c>
      <c r="C1338" s="483">
        <v>2355</v>
      </c>
    </row>
    <row r="1339" spans="1:3">
      <c r="A1339" s="769">
        <v>1338</v>
      </c>
      <c r="B1339" s="769" t="s">
        <v>1883</v>
      </c>
      <c r="C1339" s="483">
        <v>12885</v>
      </c>
    </row>
    <row r="1340" spans="1:3">
      <c r="A1340" s="769">
        <v>1339</v>
      </c>
      <c r="B1340" s="769" t="s">
        <v>1885</v>
      </c>
      <c r="C1340" s="483">
        <v>13340</v>
      </c>
    </row>
    <row r="1341" spans="1:3">
      <c r="A1341" s="769">
        <v>1340</v>
      </c>
      <c r="B1341" s="769" t="s">
        <v>1884</v>
      </c>
      <c r="C1341" s="483">
        <v>9510</v>
      </c>
    </row>
    <row r="1342" spans="1:3">
      <c r="A1342" s="769">
        <v>1341</v>
      </c>
      <c r="B1342" s="769" t="s">
        <v>1881</v>
      </c>
      <c r="C1342" s="483">
        <v>35825</v>
      </c>
    </row>
    <row r="1343" spans="1:3">
      <c r="A1343" s="769">
        <v>1342</v>
      </c>
      <c r="B1343" s="769" t="s">
        <v>1888</v>
      </c>
      <c r="C1343" s="483">
        <v>14310</v>
      </c>
    </row>
    <row r="1344" spans="1:3">
      <c r="A1344" s="769">
        <v>1343</v>
      </c>
      <c r="B1344" s="769" t="s">
        <v>1890</v>
      </c>
      <c r="C1344" s="483">
        <v>10390</v>
      </c>
    </row>
    <row r="1345" spans="1:3">
      <c r="A1345" s="769">
        <v>1344</v>
      </c>
      <c r="B1345" s="769" t="s">
        <v>1905</v>
      </c>
      <c r="C1345" s="483">
        <v>11575</v>
      </c>
    </row>
    <row r="1346" spans="1:3">
      <c r="A1346" s="769">
        <v>1345</v>
      </c>
      <c r="B1346" s="769" t="s">
        <v>1896</v>
      </c>
      <c r="C1346" s="483">
        <v>22400</v>
      </c>
    </row>
    <row r="1347" spans="1:3">
      <c r="A1347" s="769">
        <v>1346</v>
      </c>
      <c r="B1347" s="769" t="s">
        <v>1893</v>
      </c>
      <c r="C1347" s="483">
        <v>7310</v>
      </c>
    </row>
    <row r="1348" spans="1:3">
      <c r="A1348" s="769">
        <v>1347</v>
      </c>
      <c r="B1348" s="769" t="s">
        <v>1894</v>
      </c>
      <c r="C1348" s="483">
        <v>50080</v>
      </c>
    </row>
    <row r="1349" spans="1:3">
      <c r="A1349" s="769">
        <v>1348</v>
      </c>
      <c r="B1349" s="769" t="s">
        <v>1895</v>
      </c>
      <c r="C1349" s="483">
        <v>33380</v>
      </c>
    </row>
    <row r="1350" spans="1:3">
      <c r="A1350" s="769">
        <v>1349</v>
      </c>
      <c r="B1350" s="769" t="s">
        <v>1900</v>
      </c>
      <c r="C1350" s="483">
        <v>7530</v>
      </c>
    </row>
    <row r="1351" spans="1:3">
      <c r="A1351" s="769">
        <v>1350</v>
      </c>
      <c r="B1351" s="769" t="s">
        <v>1892</v>
      </c>
      <c r="C1351" s="483">
        <v>97745</v>
      </c>
    </row>
    <row r="1352" spans="1:3">
      <c r="A1352" s="769">
        <v>1351</v>
      </c>
      <c r="B1352" s="769" t="s">
        <v>1901</v>
      </c>
      <c r="C1352" s="483">
        <v>17380</v>
      </c>
    </row>
    <row r="1353" spans="1:3">
      <c r="A1353" s="769">
        <v>1352</v>
      </c>
      <c r="B1353" s="769" t="s">
        <v>1891</v>
      </c>
      <c r="C1353" s="483">
        <v>34680</v>
      </c>
    </row>
    <row r="1354" spans="1:3">
      <c r="A1354" s="769">
        <v>1353</v>
      </c>
      <c r="B1354" s="769" t="s">
        <v>1897</v>
      </c>
      <c r="C1354" s="483">
        <v>11545</v>
      </c>
    </row>
    <row r="1355" spans="1:3">
      <c r="A1355" s="769">
        <v>1354</v>
      </c>
      <c r="B1355" s="769" t="s">
        <v>1904</v>
      </c>
      <c r="C1355" s="483">
        <v>21645</v>
      </c>
    </row>
    <row r="1356" spans="1:3">
      <c r="A1356" s="769">
        <v>1355</v>
      </c>
      <c r="B1356" s="769" t="s">
        <v>1899</v>
      </c>
      <c r="C1356" s="483">
        <v>16370</v>
      </c>
    </row>
    <row r="1357" spans="1:3">
      <c r="A1357" s="769">
        <v>1356</v>
      </c>
      <c r="B1357" s="769" t="s">
        <v>1933</v>
      </c>
      <c r="C1357" s="483">
        <v>34595</v>
      </c>
    </row>
    <row r="1358" spans="1:3">
      <c r="A1358" s="769">
        <v>1357</v>
      </c>
      <c r="B1358" s="769" t="s">
        <v>1886</v>
      </c>
      <c r="C1358" s="483">
        <v>34570</v>
      </c>
    </row>
    <row r="1359" spans="1:3">
      <c r="A1359" s="769">
        <v>1358</v>
      </c>
      <c r="B1359" s="769" t="s">
        <v>1907</v>
      </c>
      <c r="C1359" s="483">
        <v>4600</v>
      </c>
    </row>
    <row r="1360" spans="1:3">
      <c r="A1360" s="769">
        <v>1359</v>
      </c>
      <c r="B1360" s="769" t="s">
        <v>1887</v>
      </c>
      <c r="C1360" s="483">
        <v>20400</v>
      </c>
    </row>
    <row r="1361" spans="1:3">
      <c r="A1361" s="769">
        <v>1360</v>
      </c>
      <c r="B1361" s="769" t="s">
        <v>1902</v>
      </c>
      <c r="C1361" s="483">
        <v>5930</v>
      </c>
    </row>
    <row r="1362" spans="1:3">
      <c r="A1362" s="769">
        <v>1361</v>
      </c>
      <c r="B1362" s="769" t="s">
        <v>1906</v>
      </c>
      <c r="C1362" s="483">
        <v>33815</v>
      </c>
    </row>
    <row r="1363" spans="1:3">
      <c r="A1363" s="769">
        <v>1362</v>
      </c>
      <c r="B1363" s="769" t="s">
        <v>1903</v>
      </c>
      <c r="C1363" s="483">
        <v>11250</v>
      </c>
    </row>
    <row r="1364" spans="1:3">
      <c r="A1364" s="769">
        <v>1363</v>
      </c>
      <c r="B1364" s="769" t="s">
        <v>1889</v>
      </c>
      <c r="C1364" s="483">
        <v>17705</v>
      </c>
    </row>
    <row r="1365" spans="1:3">
      <c r="A1365" s="769">
        <v>1364</v>
      </c>
      <c r="B1365" s="769" t="s">
        <v>1914</v>
      </c>
      <c r="C1365" s="483">
        <v>25815</v>
      </c>
    </row>
    <row r="1366" spans="1:3">
      <c r="A1366" s="769">
        <v>1365</v>
      </c>
      <c r="B1366" s="769" t="s">
        <v>1918</v>
      </c>
      <c r="C1366" s="483">
        <v>6115</v>
      </c>
    </row>
    <row r="1367" spans="1:3">
      <c r="A1367" s="769">
        <v>1366</v>
      </c>
      <c r="B1367" s="769" t="s">
        <v>1908</v>
      </c>
      <c r="C1367" s="483">
        <v>2110</v>
      </c>
    </row>
    <row r="1368" spans="1:3">
      <c r="A1368" s="769">
        <v>1367</v>
      </c>
      <c r="B1368" s="769" t="s">
        <v>1915</v>
      </c>
      <c r="C1368" s="483">
        <v>1335</v>
      </c>
    </row>
    <row r="1369" spans="1:3">
      <c r="A1369" s="769">
        <v>1368</v>
      </c>
      <c r="B1369" s="769" t="s">
        <v>1909</v>
      </c>
      <c r="C1369" s="483">
        <v>33185</v>
      </c>
    </row>
    <row r="1370" spans="1:3">
      <c r="A1370" s="769">
        <v>1369</v>
      </c>
      <c r="B1370" s="769" t="s">
        <v>1920</v>
      </c>
      <c r="C1370" s="483">
        <v>1108</v>
      </c>
    </row>
    <row r="1371" spans="1:3">
      <c r="A1371" s="769">
        <v>1370</v>
      </c>
      <c r="B1371" s="769" t="s">
        <v>1913</v>
      </c>
      <c r="C1371" s="483">
        <v>15335</v>
      </c>
    </row>
    <row r="1372" spans="1:3">
      <c r="A1372" s="769">
        <v>1371</v>
      </c>
      <c r="B1372" s="769" t="s">
        <v>1910</v>
      </c>
      <c r="C1372" s="483">
        <v>704</v>
      </c>
    </row>
    <row r="1373" spans="1:3">
      <c r="A1373" s="769">
        <v>1372</v>
      </c>
      <c r="B1373" s="769" t="s">
        <v>1911</v>
      </c>
      <c r="C1373" s="483">
        <v>54905</v>
      </c>
    </row>
    <row r="1374" spans="1:3">
      <c r="A1374" s="769">
        <v>1373</v>
      </c>
      <c r="B1374" s="769" t="s">
        <v>1898</v>
      </c>
      <c r="C1374" s="483">
        <v>16460</v>
      </c>
    </row>
    <row r="1375" spans="1:3">
      <c r="A1375" s="769">
        <v>1374</v>
      </c>
      <c r="B1375" s="769" t="s">
        <v>1923</v>
      </c>
      <c r="C1375" s="483">
        <v>22235</v>
      </c>
    </row>
    <row r="1376" spans="1:3">
      <c r="A1376" s="769">
        <v>1375</v>
      </c>
      <c r="B1376" s="769" t="s">
        <v>1919</v>
      </c>
      <c r="C1376" s="483">
        <v>10360</v>
      </c>
    </row>
    <row r="1377" spans="1:3">
      <c r="A1377" s="769">
        <v>1376</v>
      </c>
      <c r="B1377" s="769" t="s">
        <v>1930</v>
      </c>
      <c r="C1377" s="483">
        <v>1940</v>
      </c>
    </row>
    <row r="1378" spans="1:3">
      <c r="A1378" s="769">
        <v>1377</v>
      </c>
      <c r="B1378" s="769" t="s">
        <v>1916</v>
      </c>
      <c r="C1378" s="483">
        <v>13090</v>
      </c>
    </row>
    <row r="1379" spans="1:3">
      <c r="A1379" s="769">
        <v>1378</v>
      </c>
      <c r="B1379" s="769" t="s">
        <v>1926</v>
      </c>
      <c r="C1379" s="483">
        <v>9325</v>
      </c>
    </row>
    <row r="1380" spans="1:3">
      <c r="A1380" s="769">
        <v>1379</v>
      </c>
      <c r="B1380" s="769" t="s">
        <v>1922</v>
      </c>
      <c r="C1380" s="483">
        <v>53130</v>
      </c>
    </row>
    <row r="1381" spans="1:3">
      <c r="A1381" s="769">
        <v>1380</v>
      </c>
      <c r="B1381" s="769" t="s">
        <v>1925</v>
      </c>
      <c r="C1381" s="483">
        <v>16265</v>
      </c>
    </row>
    <row r="1382" spans="1:3">
      <c r="A1382" s="769">
        <v>1381</v>
      </c>
      <c r="B1382" s="769" t="s">
        <v>1928</v>
      </c>
      <c r="C1382" s="483">
        <v>24980</v>
      </c>
    </row>
    <row r="1383" spans="1:3">
      <c r="A1383" s="769">
        <v>1382</v>
      </c>
      <c r="B1383" s="769" t="s">
        <v>1912</v>
      </c>
      <c r="C1383" s="483">
        <v>53900</v>
      </c>
    </row>
    <row r="1384" spans="1:3">
      <c r="A1384" s="769">
        <v>1383</v>
      </c>
      <c r="B1384" s="769" t="s">
        <v>1929</v>
      </c>
      <c r="C1384" s="483">
        <v>119140</v>
      </c>
    </row>
    <row r="1385" spans="1:3">
      <c r="A1385" s="769">
        <v>1384</v>
      </c>
      <c r="B1385" s="769" t="s">
        <v>1917</v>
      </c>
      <c r="C1385" s="483">
        <v>2545</v>
      </c>
    </row>
    <row r="1386" spans="1:3">
      <c r="A1386" s="769">
        <v>1385</v>
      </c>
      <c r="B1386" s="769" t="s">
        <v>1940</v>
      </c>
      <c r="C1386" s="483">
        <v>9010</v>
      </c>
    </row>
    <row r="1387" spans="1:3">
      <c r="A1387" s="769">
        <v>1386</v>
      </c>
      <c r="B1387" s="769" t="s">
        <v>1927</v>
      </c>
      <c r="C1387" s="483">
        <v>1036</v>
      </c>
    </row>
    <row r="1388" spans="1:3">
      <c r="A1388" s="769">
        <v>1387</v>
      </c>
      <c r="B1388" s="769" t="s">
        <v>1934</v>
      </c>
      <c r="C1388" s="483">
        <v>7760</v>
      </c>
    </row>
    <row r="1389" spans="1:3">
      <c r="A1389" s="769">
        <v>1388</v>
      </c>
      <c r="B1389" s="769" t="s">
        <v>1931</v>
      </c>
      <c r="C1389" s="483">
        <v>63525</v>
      </c>
    </row>
    <row r="1390" spans="1:3">
      <c r="A1390" s="769">
        <v>1389</v>
      </c>
      <c r="B1390" s="769" t="s">
        <v>1942</v>
      </c>
      <c r="C1390" s="483">
        <v>10930</v>
      </c>
    </row>
    <row r="1391" spans="1:3">
      <c r="A1391" s="769">
        <v>1390</v>
      </c>
      <c r="B1391" s="769" t="s">
        <v>1932</v>
      </c>
      <c r="C1391" s="483">
        <v>52810</v>
      </c>
    </row>
    <row r="1392" spans="1:3">
      <c r="A1392" s="769">
        <v>1391</v>
      </c>
      <c r="B1392" s="769" t="s">
        <v>1939</v>
      </c>
      <c r="C1392" s="483">
        <v>9900</v>
      </c>
    </row>
    <row r="1393" spans="1:3">
      <c r="A1393" s="769">
        <v>1392</v>
      </c>
      <c r="B1393" s="769" t="s">
        <v>1935</v>
      </c>
      <c r="C1393" s="483">
        <v>5100</v>
      </c>
    </row>
    <row r="1394" spans="1:3">
      <c r="A1394" s="769">
        <v>1393</v>
      </c>
      <c r="B1394" s="769" t="s">
        <v>1936</v>
      </c>
      <c r="C1394" s="483">
        <v>12625</v>
      </c>
    </row>
    <row r="1395" spans="1:3">
      <c r="A1395" s="769">
        <v>1394</v>
      </c>
      <c r="B1395" s="769" t="s">
        <v>1921</v>
      </c>
      <c r="C1395" s="483">
        <v>13120</v>
      </c>
    </row>
    <row r="1396" spans="1:3">
      <c r="A1396" s="769">
        <v>1395</v>
      </c>
      <c r="B1396" s="769" t="s">
        <v>1945</v>
      </c>
      <c r="C1396" s="483">
        <v>16540</v>
      </c>
    </row>
    <row r="1397" spans="1:3">
      <c r="A1397" s="769">
        <v>1396</v>
      </c>
      <c r="B1397" s="769" t="s">
        <v>1937</v>
      </c>
      <c r="C1397" s="483">
        <v>10455</v>
      </c>
    </row>
    <row r="1398" spans="1:3">
      <c r="A1398" s="769">
        <v>1397</v>
      </c>
      <c r="B1398" s="769" t="s">
        <v>1941</v>
      </c>
      <c r="C1398" s="483">
        <v>36815</v>
      </c>
    </row>
    <row r="1399" spans="1:3">
      <c r="A1399" s="769">
        <v>1398</v>
      </c>
      <c r="B1399" s="769" t="s">
        <v>1946</v>
      </c>
      <c r="C1399" s="483">
        <v>12980</v>
      </c>
    </row>
    <row r="1400" spans="1:3">
      <c r="A1400" s="769">
        <v>1399</v>
      </c>
      <c r="B1400" s="769" t="s">
        <v>1943</v>
      </c>
      <c r="C1400" s="483">
        <v>20520</v>
      </c>
    </row>
    <row r="1401" spans="1:3">
      <c r="A1401" s="769">
        <v>1400</v>
      </c>
      <c r="B1401" s="769" t="s">
        <v>1947</v>
      </c>
      <c r="C1401" s="483">
        <v>7680</v>
      </c>
    </row>
    <row r="1402" spans="1:3">
      <c r="A1402" s="769">
        <v>1401</v>
      </c>
      <c r="B1402" s="769" t="s">
        <v>1938</v>
      </c>
      <c r="C1402" s="483">
        <v>5470</v>
      </c>
    </row>
    <row r="1403" spans="1:3">
      <c r="A1403" s="769">
        <v>1402</v>
      </c>
      <c r="B1403" s="769" t="s">
        <v>1948</v>
      </c>
      <c r="C1403" s="483">
        <v>11615</v>
      </c>
    </row>
    <row r="1404" spans="1:3">
      <c r="A1404" s="769">
        <v>1403</v>
      </c>
      <c r="B1404" s="769" t="s">
        <v>1949</v>
      </c>
      <c r="C1404" s="483">
        <v>16315</v>
      </c>
    </row>
    <row r="1405" spans="1:3">
      <c r="A1405" s="769">
        <v>1404</v>
      </c>
      <c r="B1405" s="769" t="s">
        <v>1944</v>
      </c>
      <c r="C1405" s="483">
        <v>15020</v>
      </c>
    </row>
    <row r="1406" spans="1:3">
      <c r="A1406" s="769">
        <v>1405</v>
      </c>
      <c r="B1406" s="769" t="s">
        <v>1964</v>
      </c>
      <c r="C1406" s="483">
        <v>12000</v>
      </c>
    </row>
    <row r="1407" spans="1:3">
      <c r="A1407" s="769">
        <v>1406</v>
      </c>
      <c r="B1407" s="769" t="s">
        <v>1924</v>
      </c>
      <c r="C1407" s="483">
        <v>9795</v>
      </c>
    </row>
    <row r="1408" spans="1:3">
      <c r="A1408" s="769">
        <v>1407</v>
      </c>
      <c r="B1408" s="769" t="s">
        <v>1997</v>
      </c>
      <c r="C1408" s="483">
        <v>1531</v>
      </c>
    </row>
    <row r="1409" spans="1:3">
      <c r="A1409" s="769">
        <v>1408</v>
      </c>
      <c r="B1409" s="769" t="s">
        <v>1975</v>
      </c>
      <c r="C1409" s="483">
        <v>8620</v>
      </c>
    </row>
    <row r="1410" spans="1:3">
      <c r="A1410" s="769">
        <v>1409</v>
      </c>
      <c r="B1410" s="769" t="s">
        <v>1951</v>
      </c>
      <c r="C1410" s="483">
        <v>493</v>
      </c>
    </row>
    <row r="1411" spans="1:3">
      <c r="A1411" s="769">
        <v>1410</v>
      </c>
      <c r="B1411" s="769" t="s">
        <v>1961</v>
      </c>
      <c r="C1411" s="483">
        <v>9700</v>
      </c>
    </row>
    <row r="1412" spans="1:3">
      <c r="A1412" s="769">
        <v>1411</v>
      </c>
      <c r="B1412" s="769" t="s">
        <v>1952</v>
      </c>
      <c r="C1412" s="483">
        <v>17610</v>
      </c>
    </row>
    <row r="1413" spans="1:3">
      <c r="A1413" s="769">
        <v>1412</v>
      </c>
      <c r="B1413" s="769" t="s">
        <v>1968</v>
      </c>
      <c r="C1413" s="483">
        <v>12870</v>
      </c>
    </row>
    <row r="1414" spans="1:3">
      <c r="A1414" s="769">
        <v>1413</v>
      </c>
      <c r="B1414" s="769" t="s">
        <v>1956</v>
      </c>
      <c r="C1414" s="483">
        <v>9530</v>
      </c>
    </row>
    <row r="1415" spans="1:3">
      <c r="A1415" s="769">
        <v>1414</v>
      </c>
      <c r="B1415" s="769" t="s">
        <v>1954</v>
      </c>
      <c r="C1415" s="483">
        <v>29535</v>
      </c>
    </row>
    <row r="1416" spans="1:3">
      <c r="A1416" s="769">
        <v>1415</v>
      </c>
      <c r="B1416" s="769" t="s">
        <v>1950</v>
      </c>
      <c r="C1416" s="483">
        <v>650</v>
      </c>
    </row>
    <row r="1417" spans="1:3">
      <c r="A1417" s="769">
        <v>1416</v>
      </c>
      <c r="B1417" s="769" t="s">
        <v>1967</v>
      </c>
      <c r="C1417" s="483">
        <v>8900</v>
      </c>
    </row>
    <row r="1418" spans="1:3">
      <c r="A1418" s="769">
        <v>1417</v>
      </c>
      <c r="B1418" s="769" t="s">
        <v>1966</v>
      </c>
      <c r="C1418" s="483">
        <v>7920</v>
      </c>
    </row>
    <row r="1419" spans="1:3">
      <c r="A1419" s="769">
        <v>1418</v>
      </c>
      <c r="B1419" s="769" t="s">
        <v>1963</v>
      </c>
      <c r="C1419" s="483">
        <v>10400</v>
      </c>
    </row>
    <row r="1420" spans="1:3">
      <c r="A1420" s="769">
        <v>1419</v>
      </c>
      <c r="B1420" s="769" t="s">
        <v>1962</v>
      </c>
      <c r="C1420" s="483">
        <v>128340</v>
      </c>
    </row>
    <row r="1421" spans="1:3">
      <c r="A1421" s="769">
        <v>1420</v>
      </c>
      <c r="B1421" s="769" t="s">
        <v>1959</v>
      </c>
      <c r="C1421" s="483">
        <v>10120</v>
      </c>
    </row>
    <row r="1422" spans="1:3">
      <c r="A1422" s="769">
        <v>1421</v>
      </c>
      <c r="B1422" s="769" t="s">
        <v>1958</v>
      </c>
      <c r="C1422" s="483">
        <v>340</v>
      </c>
    </row>
    <row r="1423" spans="1:3">
      <c r="A1423" s="769">
        <v>1422</v>
      </c>
      <c r="B1423" s="769" t="s">
        <v>1957</v>
      </c>
      <c r="C1423" s="483">
        <v>11415</v>
      </c>
    </row>
    <row r="1424" spans="1:3">
      <c r="A1424" s="769">
        <v>1423</v>
      </c>
      <c r="B1424" s="769" t="s">
        <v>1955</v>
      </c>
      <c r="C1424" s="483">
        <v>12005</v>
      </c>
    </row>
    <row r="1425" spans="1:3">
      <c r="A1425" s="769">
        <v>1424</v>
      </c>
      <c r="B1425" s="769" t="s">
        <v>1960</v>
      </c>
      <c r="C1425" s="483">
        <v>28775</v>
      </c>
    </row>
    <row r="1426" spans="1:3">
      <c r="A1426" s="769">
        <v>1425</v>
      </c>
      <c r="B1426" s="769" t="s">
        <v>1970</v>
      </c>
      <c r="C1426" s="483">
        <v>14385</v>
      </c>
    </row>
    <row r="1427" spans="1:3">
      <c r="A1427" s="769">
        <v>1426</v>
      </c>
      <c r="B1427" s="769" t="s">
        <v>1965</v>
      </c>
      <c r="C1427" s="483">
        <v>8470</v>
      </c>
    </row>
    <row r="1428" spans="1:3">
      <c r="A1428" s="769">
        <v>1427</v>
      </c>
      <c r="B1428" s="769" t="s">
        <v>1973</v>
      </c>
      <c r="C1428" s="483">
        <v>12440</v>
      </c>
    </row>
    <row r="1429" spans="1:3">
      <c r="A1429" s="769">
        <v>1428</v>
      </c>
      <c r="B1429" s="769" t="s">
        <v>1969</v>
      </c>
      <c r="C1429" s="483">
        <v>9495</v>
      </c>
    </row>
    <row r="1430" spans="1:3">
      <c r="A1430" s="769">
        <v>1429</v>
      </c>
      <c r="B1430" s="769" t="s">
        <v>1984</v>
      </c>
      <c r="C1430" s="483">
        <v>18370</v>
      </c>
    </row>
    <row r="1431" spans="1:3">
      <c r="A1431" s="769">
        <v>1430</v>
      </c>
      <c r="B1431" s="769" t="s">
        <v>1953</v>
      </c>
      <c r="C1431" s="483">
        <v>6910</v>
      </c>
    </row>
    <row r="1432" spans="1:3">
      <c r="A1432" s="769">
        <v>1431</v>
      </c>
      <c r="B1432" s="769" t="s">
        <v>1982</v>
      </c>
      <c r="C1432" s="483">
        <v>5320</v>
      </c>
    </row>
    <row r="1433" spans="1:3">
      <c r="A1433" s="769">
        <v>1432</v>
      </c>
      <c r="B1433" s="769" t="s">
        <v>1976</v>
      </c>
      <c r="C1433" s="483">
        <v>9350</v>
      </c>
    </row>
    <row r="1434" spans="1:3">
      <c r="A1434" s="769">
        <v>1433</v>
      </c>
      <c r="B1434" s="769" t="s">
        <v>1977</v>
      </c>
      <c r="C1434" s="483">
        <v>13020</v>
      </c>
    </row>
    <row r="1435" spans="1:3">
      <c r="A1435" s="769">
        <v>1434</v>
      </c>
      <c r="B1435" s="769" t="s">
        <v>1992</v>
      </c>
      <c r="C1435" s="483">
        <v>1372</v>
      </c>
    </row>
    <row r="1436" spans="1:3">
      <c r="A1436" s="769">
        <v>1435</v>
      </c>
      <c r="B1436" s="769" t="s">
        <v>1990</v>
      </c>
      <c r="C1436" s="483">
        <v>27790</v>
      </c>
    </row>
    <row r="1437" spans="1:3">
      <c r="A1437" s="769">
        <v>1436</v>
      </c>
      <c r="B1437" s="769" t="s">
        <v>1972</v>
      </c>
      <c r="C1437" s="483">
        <v>27790</v>
      </c>
    </row>
    <row r="1438" spans="1:3">
      <c r="A1438" s="769">
        <v>1437</v>
      </c>
      <c r="B1438" s="769" t="s">
        <v>1980</v>
      </c>
      <c r="C1438" s="483">
        <v>20275</v>
      </c>
    </row>
    <row r="1439" spans="1:3">
      <c r="A1439" s="769">
        <v>1438</v>
      </c>
      <c r="B1439" s="769" t="s">
        <v>1979</v>
      </c>
      <c r="C1439" s="483">
        <v>13885</v>
      </c>
    </row>
    <row r="1440" spans="1:3">
      <c r="A1440" s="769">
        <v>1439</v>
      </c>
      <c r="B1440" s="769" t="s">
        <v>1981</v>
      </c>
      <c r="C1440" s="483">
        <v>412</v>
      </c>
    </row>
    <row r="1441" spans="1:3">
      <c r="A1441" s="769">
        <v>1440</v>
      </c>
      <c r="B1441" s="769" t="s">
        <v>1971</v>
      </c>
      <c r="C1441" s="483">
        <v>27735</v>
      </c>
    </row>
    <row r="1442" spans="1:3">
      <c r="A1442" s="769">
        <v>1441</v>
      </c>
      <c r="B1442" s="769" t="s">
        <v>1974</v>
      </c>
      <c r="C1442" s="483">
        <v>27660</v>
      </c>
    </row>
    <row r="1443" spans="1:3">
      <c r="A1443" s="769">
        <v>1442</v>
      </c>
      <c r="B1443" s="769" t="s">
        <v>1988</v>
      </c>
      <c r="C1443" s="483">
        <v>9220</v>
      </c>
    </row>
    <row r="1444" spans="1:3">
      <c r="A1444" s="769">
        <v>1443</v>
      </c>
      <c r="B1444" s="769" t="s">
        <v>1986</v>
      </c>
      <c r="C1444" s="483">
        <v>13670</v>
      </c>
    </row>
    <row r="1445" spans="1:3">
      <c r="A1445" s="769">
        <v>1444</v>
      </c>
      <c r="B1445" s="769" t="s">
        <v>1987</v>
      </c>
      <c r="C1445" s="483">
        <v>109735</v>
      </c>
    </row>
    <row r="1446" spans="1:3">
      <c r="A1446" s="769">
        <v>1445</v>
      </c>
      <c r="B1446" s="769" t="s">
        <v>1978</v>
      </c>
      <c r="C1446" s="483">
        <v>13635</v>
      </c>
    </row>
    <row r="1447" spans="1:3">
      <c r="A1447" s="769">
        <v>1446</v>
      </c>
      <c r="B1447" s="769" t="s">
        <v>1989</v>
      </c>
      <c r="C1447" s="483">
        <v>27180</v>
      </c>
    </row>
    <row r="1448" spans="1:3">
      <c r="A1448" s="769">
        <v>1447</v>
      </c>
      <c r="B1448" s="769" t="s">
        <v>1999</v>
      </c>
      <c r="C1448" s="483">
        <v>3575</v>
      </c>
    </row>
    <row r="1449" spans="1:3">
      <c r="A1449" s="769">
        <v>1448</v>
      </c>
      <c r="B1449" s="769" t="s">
        <v>1993</v>
      </c>
      <c r="C1449" s="483">
        <v>19235</v>
      </c>
    </row>
    <row r="1450" spans="1:3">
      <c r="A1450" s="769">
        <v>1449</v>
      </c>
      <c r="B1450" s="769" t="s">
        <v>2002</v>
      </c>
      <c r="C1450" s="483">
        <v>14185</v>
      </c>
    </row>
    <row r="1451" spans="1:3">
      <c r="A1451" s="769">
        <v>1450</v>
      </c>
      <c r="B1451" s="769" t="s">
        <v>1985</v>
      </c>
      <c r="C1451" s="483">
        <v>11210</v>
      </c>
    </row>
    <row r="1452" spans="1:3">
      <c r="A1452" s="769">
        <v>1451</v>
      </c>
      <c r="B1452" s="769" t="s">
        <v>1991</v>
      </c>
      <c r="C1452" s="483">
        <v>931</v>
      </c>
    </row>
    <row r="1453" spans="1:3">
      <c r="A1453" s="769">
        <v>1452</v>
      </c>
      <c r="B1453" s="769" t="s">
        <v>1994</v>
      </c>
      <c r="C1453" s="483">
        <v>4470</v>
      </c>
    </row>
    <row r="1454" spans="1:3">
      <c r="A1454" s="769">
        <v>1453</v>
      </c>
      <c r="B1454" s="769" t="s">
        <v>1998</v>
      </c>
      <c r="C1454" s="483">
        <v>7880</v>
      </c>
    </row>
    <row r="1455" spans="1:3">
      <c r="A1455" s="769">
        <v>1454</v>
      </c>
      <c r="B1455" s="769" t="s">
        <v>2021</v>
      </c>
      <c r="C1455" s="483">
        <v>13185</v>
      </c>
    </row>
    <row r="1456" spans="1:3">
      <c r="A1456" s="769">
        <v>1455</v>
      </c>
      <c r="B1456" s="769" t="s">
        <v>2010</v>
      </c>
      <c r="C1456" s="483">
        <v>26340</v>
      </c>
    </row>
    <row r="1457" spans="1:3">
      <c r="A1457" s="769">
        <v>1456</v>
      </c>
      <c r="B1457" s="769" t="s">
        <v>2019</v>
      </c>
      <c r="C1457" s="483">
        <v>17550</v>
      </c>
    </row>
    <row r="1458" spans="1:3">
      <c r="A1458" s="769">
        <v>1457</v>
      </c>
      <c r="B1458" s="769" t="s">
        <v>1996</v>
      </c>
      <c r="C1458" s="483">
        <v>13160</v>
      </c>
    </row>
    <row r="1459" spans="1:3">
      <c r="A1459" s="769">
        <v>1458</v>
      </c>
      <c r="B1459" s="769" t="s">
        <v>2000</v>
      </c>
      <c r="C1459" s="483">
        <v>9690</v>
      </c>
    </row>
    <row r="1460" spans="1:3">
      <c r="A1460" s="769">
        <v>1459</v>
      </c>
      <c r="B1460" s="769" t="s">
        <v>2011</v>
      </c>
      <c r="C1460" s="483">
        <v>8720</v>
      </c>
    </row>
    <row r="1461" spans="1:3">
      <c r="A1461" s="769">
        <v>1460</v>
      </c>
      <c r="B1461" s="769" t="s">
        <v>1995</v>
      </c>
      <c r="C1461" s="483">
        <v>10030</v>
      </c>
    </row>
    <row r="1462" spans="1:3">
      <c r="A1462" s="769">
        <v>1461</v>
      </c>
      <c r="B1462" s="769" t="s">
        <v>2003</v>
      </c>
      <c r="C1462" s="483">
        <v>9475</v>
      </c>
    </row>
    <row r="1463" spans="1:3">
      <c r="A1463" s="769">
        <v>1462</v>
      </c>
      <c r="B1463" s="769" t="s">
        <v>2005</v>
      </c>
      <c r="C1463" s="483">
        <v>10820</v>
      </c>
    </row>
    <row r="1464" spans="1:3">
      <c r="A1464" s="769">
        <v>1463</v>
      </c>
      <c r="B1464" s="769" t="s">
        <v>2017</v>
      </c>
      <c r="C1464" s="483">
        <v>11795</v>
      </c>
    </row>
    <row r="1465" spans="1:3">
      <c r="A1465" s="769">
        <v>1464</v>
      </c>
      <c r="B1465" s="769" t="s">
        <v>2015</v>
      </c>
      <c r="C1465" s="483">
        <v>15190</v>
      </c>
    </row>
    <row r="1466" spans="1:3">
      <c r="A1466" s="769">
        <v>1465</v>
      </c>
      <c r="B1466" s="769" t="s">
        <v>2008</v>
      </c>
      <c r="C1466" s="483">
        <v>17210</v>
      </c>
    </row>
    <row r="1467" spans="1:3">
      <c r="A1467" s="769">
        <v>1466</v>
      </c>
      <c r="B1467" s="769" t="s">
        <v>2012</v>
      </c>
      <c r="C1467" s="483">
        <v>9215</v>
      </c>
    </row>
    <row r="1468" spans="1:3">
      <c r="A1468" s="769">
        <v>1467</v>
      </c>
      <c r="B1468" s="769" t="s">
        <v>2014</v>
      </c>
      <c r="C1468" s="483">
        <v>13940</v>
      </c>
    </row>
    <row r="1469" spans="1:3">
      <c r="A1469" s="769">
        <v>1468</v>
      </c>
      <c r="B1469" s="769" t="s">
        <v>2006</v>
      </c>
      <c r="C1469" s="483">
        <v>21490</v>
      </c>
    </row>
    <row r="1470" spans="1:3">
      <c r="A1470" s="769">
        <v>1469</v>
      </c>
      <c r="B1470" s="769" t="s">
        <v>2001</v>
      </c>
      <c r="C1470" s="483">
        <v>23150</v>
      </c>
    </row>
    <row r="1471" spans="1:3">
      <c r="A1471" s="769">
        <v>1470</v>
      </c>
      <c r="B1471" s="769" t="s">
        <v>2009</v>
      </c>
      <c r="C1471" s="483">
        <v>14915</v>
      </c>
    </row>
    <row r="1472" spans="1:3">
      <c r="A1472" s="769">
        <v>1471</v>
      </c>
      <c r="B1472" s="769" t="s">
        <v>2007</v>
      </c>
      <c r="C1472" s="483">
        <v>32055</v>
      </c>
    </row>
    <row r="1473" spans="1:3">
      <c r="A1473" s="769">
        <v>1472</v>
      </c>
      <c r="B1473" s="769" t="s">
        <v>2038</v>
      </c>
      <c r="C1473" s="483">
        <v>3360</v>
      </c>
    </row>
    <row r="1474" spans="1:3">
      <c r="A1474" s="769">
        <v>1473</v>
      </c>
      <c r="B1474" s="769" t="s">
        <v>2013</v>
      </c>
      <c r="C1474" s="483">
        <v>34145</v>
      </c>
    </row>
    <row r="1475" spans="1:3">
      <c r="A1475" s="769">
        <v>1474</v>
      </c>
      <c r="B1475" s="769" t="s">
        <v>2016</v>
      </c>
      <c r="C1475" s="483">
        <v>8355</v>
      </c>
    </row>
    <row r="1476" spans="1:3">
      <c r="A1476" s="769">
        <v>1475</v>
      </c>
      <c r="B1476" s="769" t="s">
        <v>2004</v>
      </c>
      <c r="C1476" s="483">
        <v>12770</v>
      </c>
    </row>
    <row r="1477" spans="1:3">
      <c r="A1477" s="769">
        <v>1476</v>
      </c>
      <c r="B1477" s="769" t="s">
        <v>2031</v>
      </c>
      <c r="C1477" s="483">
        <v>1133</v>
      </c>
    </row>
    <row r="1478" spans="1:3">
      <c r="A1478" s="769">
        <v>1477</v>
      </c>
      <c r="B1478" s="769" t="s">
        <v>2026</v>
      </c>
      <c r="C1478" s="483">
        <v>1212</v>
      </c>
    </row>
    <row r="1479" spans="1:3">
      <c r="A1479" s="769">
        <v>1478</v>
      </c>
      <c r="B1479" s="769" t="s">
        <v>2025</v>
      </c>
      <c r="C1479" s="483">
        <v>9480</v>
      </c>
    </row>
    <row r="1480" spans="1:3">
      <c r="A1480" s="769">
        <v>1479</v>
      </c>
      <c r="B1480" s="769" t="s">
        <v>2023</v>
      </c>
      <c r="C1480" s="483">
        <v>6600</v>
      </c>
    </row>
    <row r="1481" spans="1:3">
      <c r="A1481" s="769">
        <v>1480</v>
      </c>
      <c r="B1481" s="769" t="s">
        <v>1983</v>
      </c>
      <c r="C1481" s="483">
        <v>25050</v>
      </c>
    </row>
    <row r="1482" spans="1:3">
      <c r="A1482" s="769">
        <v>1481</v>
      </c>
      <c r="B1482" s="769" t="s">
        <v>2022</v>
      </c>
      <c r="C1482" s="483">
        <v>9615</v>
      </c>
    </row>
    <row r="1483" spans="1:3">
      <c r="A1483" s="769">
        <v>1482</v>
      </c>
      <c r="B1483" s="769" t="s">
        <v>2024</v>
      </c>
      <c r="C1483" s="483">
        <v>22240</v>
      </c>
    </row>
    <row r="1484" spans="1:3">
      <c r="A1484" s="769">
        <v>1483</v>
      </c>
      <c r="B1484" s="769" t="s">
        <v>2027</v>
      </c>
      <c r="C1484" s="483">
        <v>8285</v>
      </c>
    </row>
    <row r="1485" spans="1:3">
      <c r="A1485" s="769">
        <v>1484</v>
      </c>
      <c r="B1485" s="769" t="s">
        <v>2020</v>
      </c>
      <c r="C1485" s="483">
        <v>24785</v>
      </c>
    </row>
    <row r="1486" spans="1:3">
      <c r="A1486" s="769">
        <v>1485</v>
      </c>
      <c r="B1486" s="769" t="s">
        <v>2030</v>
      </c>
      <c r="C1486" s="483">
        <v>24700</v>
      </c>
    </row>
    <row r="1487" spans="1:3">
      <c r="A1487" s="769">
        <v>1486</v>
      </c>
      <c r="B1487" s="769" t="s">
        <v>2028</v>
      </c>
      <c r="C1487" s="483">
        <v>24680</v>
      </c>
    </row>
    <row r="1488" spans="1:3">
      <c r="A1488" s="769">
        <v>1487</v>
      </c>
      <c r="B1488" s="769" t="s">
        <v>2029</v>
      </c>
      <c r="C1488" s="483">
        <v>12310</v>
      </c>
    </row>
    <row r="1489" spans="1:3">
      <c r="A1489" s="769">
        <v>1488</v>
      </c>
      <c r="B1489" s="769" t="s">
        <v>2018</v>
      </c>
      <c r="C1489" s="483">
        <v>1091</v>
      </c>
    </row>
    <row r="1490" spans="1:3">
      <c r="A1490" s="769">
        <v>1489</v>
      </c>
      <c r="B1490" s="769" t="s">
        <v>2052</v>
      </c>
      <c r="C1490" s="483">
        <v>11080</v>
      </c>
    </row>
    <row r="1491" spans="1:3">
      <c r="A1491" s="769">
        <v>1490</v>
      </c>
      <c r="B1491" s="769" t="s">
        <v>2032</v>
      </c>
      <c r="C1491" s="483">
        <v>8110</v>
      </c>
    </row>
    <row r="1492" spans="1:3">
      <c r="A1492" s="769">
        <v>1491</v>
      </c>
      <c r="B1492" s="769" t="s">
        <v>2042</v>
      </c>
      <c r="C1492" s="483">
        <v>24245</v>
      </c>
    </row>
    <row r="1493" spans="1:3">
      <c r="A1493" s="769">
        <v>1492</v>
      </c>
      <c r="B1493" s="769" t="s">
        <v>2034</v>
      </c>
      <c r="C1493" s="483">
        <v>67130</v>
      </c>
    </row>
    <row r="1494" spans="1:3">
      <c r="A1494" s="769">
        <v>1493</v>
      </c>
      <c r="B1494" s="769" t="s">
        <v>2049</v>
      </c>
      <c r="C1494" s="483">
        <v>8080</v>
      </c>
    </row>
    <row r="1495" spans="1:3">
      <c r="A1495" s="769">
        <v>1494</v>
      </c>
      <c r="B1495" s="769" t="s">
        <v>2039</v>
      </c>
      <c r="C1495" s="483">
        <v>24120</v>
      </c>
    </row>
    <row r="1496" spans="1:3">
      <c r="A1496" s="769">
        <v>1495</v>
      </c>
      <c r="B1496" s="769" t="s">
        <v>2033</v>
      </c>
      <c r="C1496" s="483">
        <v>12280</v>
      </c>
    </row>
    <row r="1497" spans="1:3">
      <c r="A1497" s="769">
        <v>1496</v>
      </c>
      <c r="B1497" s="769" t="s">
        <v>2040</v>
      </c>
      <c r="C1497" s="483">
        <v>10850</v>
      </c>
    </row>
    <row r="1498" spans="1:3">
      <c r="A1498" s="769">
        <v>1497</v>
      </c>
      <c r="B1498" s="769" t="s">
        <v>2035</v>
      </c>
      <c r="C1498" s="483">
        <v>11900</v>
      </c>
    </row>
    <row r="1499" spans="1:3">
      <c r="A1499" s="769">
        <v>1498</v>
      </c>
      <c r="B1499" s="769" t="s">
        <v>2041</v>
      </c>
      <c r="C1499" s="483">
        <v>15320</v>
      </c>
    </row>
    <row r="1500" spans="1:3">
      <c r="A1500" s="769">
        <v>1499</v>
      </c>
      <c r="B1500" s="769" t="s">
        <v>2036</v>
      </c>
      <c r="C1500" s="483">
        <v>50260</v>
      </c>
    </row>
    <row r="1501" spans="1:3">
      <c r="A1501" s="769">
        <v>1500</v>
      </c>
      <c r="B1501" s="769" t="s">
        <v>2056</v>
      </c>
      <c r="C1501" s="483">
        <v>8155</v>
      </c>
    </row>
    <row r="1502" spans="1:3">
      <c r="A1502" s="769">
        <v>1501</v>
      </c>
      <c r="B1502" s="769" t="s">
        <v>2037</v>
      </c>
      <c r="C1502" s="483">
        <v>5370</v>
      </c>
    </row>
    <row r="1503" spans="1:3">
      <c r="A1503" s="769">
        <v>1502</v>
      </c>
      <c r="B1503" s="769" t="s">
        <v>2060</v>
      </c>
      <c r="C1503" s="483">
        <v>16290</v>
      </c>
    </row>
    <row r="1504" spans="1:3">
      <c r="A1504" s="769">
        <v>1503</v>
      </c>
      <c r="B1504" s="769" t="s">
        <v>2057</v>
      </c>
      <c r="C1504" s="483">
        <v>23570</v>
      </c>
    </row>
    <row r="1505" spans="1:3">
      <c r="A1505" s="769">
        <v>1504</v>
      </c>
      <c r="B1505" s="769" t="s">
        <v>2043</v>
      </c>
      <c r="C1505" s="483">
        <v>23565</v>
      </c>
    </row>
    <row r="1506" spans="1:3">
      <c r="A1506" s="769">
        <v>1505</v>
      </c>
      <c r="B1506" s="769" t="s">
        <v>2050</v>
      </c>
      <c r="C1506" s="483">
        <v>120640</v>
      </c>
    </row>
    <row r="1507" spans="1:3">
      <c r="A1507" s="769">
        <v>1506</v>
      </c>
      <c r="B1507" s="769" t="s">
        <v>2044</v>
      </c>
      <c r="C1507" s="483">
        <v>2475</v>
      </c>
    </row>
    <row r="1508" spans="1:3">
      <c r="A1508" s="769">
        <v>1507</v>
      </c>
      <c r="B1508" s="769" t="s">
        <v>2045</v>
      </c>
      <c r="C1508" s="483">
        <v>13060</v>
      </c>
    </row>
    <row r="1509" spans="1:3">
      <c r="A1509" s="769">
        <v>1508</v>
      </c>
      <c r="B1509" s="769" t="s">
        <v>2058</v>
      </c>
      <c r="C1509" s="483">
        <v>23435</v>
      </c>
    </row>
    <row r="1510" spans="1:3">
      <c r="A1510" s="769">
        <v>1509</v>
      </c>
      <c r="B1510" s="769" t="s">
        <v>2051</v>
      </c>
      <c r="C1510" s="483">
        <v>31100</v>
      </c>
    </row>
    <row r="1511" spans="1:3">
      <c r="A1511" s="769">
        <v>1510</v>
      </c>
      <c r="B1511" s="769" t="s">
        <v>2064</v>
      </c>
      <c r="C1511" s="483">
        <v>23370</v>
      </c>
    </row>
    <row r="1512" spans="1:3">
      <c r="A1512" s="769">
        <v>1511</v>
      </c>
      <c r="B1512" s="769" t="s">
        <v>2048</v>
      </c>
      <c r="C1512" s="483">
        <v>1254</v>
      </c>
    </row>
    <row r="1513" spans="1:3">
      <c r="A1513" s="769">
        <v>1512</v>
      </c>
      <c r="B1513" s="769" t="s">
        <v>2069</v>
      </c>
      <c r="C1513" s="483">
        <v>5000</v>
      </c>
    </row>
    <row r="1514" spans="1:3">
      <c r="A1514" s="769">
        <v>1513</v>
      </c>
      <c r="B1514" s="769" t="s">
        <v>2059</v>
      </c>
      <c r="C1514" s="483">
        <v>16605</v>
      </c>
    </row>
    <row r="1515" spans="1:3">
      <c r="A1515" s="769">
        <v>1514</v>
      </c>
      <c r="B1515" s="769" t="s">
        <v>2054</v>
      </c>
      <c r="C1515" s="483">
        <v>11595</v>
      </c>
    </row>
    <row r="1516" spans="1:3">
      <c r="A1516" s="769">
        <v>1515</v>
      </c>
      <c r="B1516" s="769" t="s">
        <v>2053</v>
      </c>
      <c r="C1516" s="483">
        <v>4290</v>
      </c>
    </row>
    <row r="1517" spans="1:3">
      <c r="A1517" s="769">
        <v>1516</v>
      </c>
      <c r="B1517" s="769" t="s">
        <v>2055</v>
      </c>
      <c r="C1517" s="483">
        <v>11580</v>
      </c>
    </row>
    <row r="1518" spans="1:3">
      <c r="A1518" s="769">
        <v>1517</v>
      </c>
      <c r="B1518" s="769" t="s">
        <v>2046</v>
      </c>
      <c r="C1518" s="483">
        <v>11570</v>
      </c>
    </row>
    <row r="1519" spans="1:3">
      <c r="A1519" s="769">
        <v>1518</v>
      </c>
      <c r="B1519" s="769" t="s">
        <v>2061</v>
      </c>
      <c r="C1519" s="483">
        <v>16830</v>
      </c>
    </row>
    <row r="1520" spans="1:3">
      <c r="A1520" s="769">
        <v>1519</v>
      </c>
      <c r="B1520" s="769" t="s">
        <v>2047</v>
      </c>
      <c r="C1520" s="483">
        <v>11520</v>
      </c>
    </row>
    <row r="1521" spans="1:3">
      <c r="A1521" s="769">
        <v>1520</v>
      </c>
      <c r="B1521" s="769" t="s">
        <v>2073</v>
      </c>
      <c r="C1521" s="483">
        <v>4495</v>
      </c>
    </row>
    <row r="1522" spans="1:3">
      <c r="A1522" s="769">
        <v>1521</v>
      </c>
      <c r="B1522" s="769" t="s">
        <v>2092</v>
      </c>
      <c r="C1522" s="483">
        <v>2010</v>
      </c>
    </row>
    <row r="1523" spans="1:3">
      <c r="A1523" s="769">
        <v>1522</v>
      </c>
      <c r="B1523" s="769" t="s">
        <v>2063</v>
      </c>
      <c r="C1523" s="483">
        <v>11360</v>
      </c>
    </row>
    <row r="1524" spans="1:3">
      <c r="A1524" s="769">
        <v>1523</v>
      </c>
      <c r="B1524" s="769" t="s">
        <v>2066</v>
      </c>
      <c r="C1524" s="483">
        <v>9810</v>
      </c>
    </row>
    <row r="1525" spans="1:3">
      <c r="A1525" s="769">
        <v>1524</v>
      </c>
      <c r="B1525" s="769" t="s">
        <v>2067</v>
      </c>
      <c r="C1525" s="483">
        <v>27965</v>
      </c>
    </row>
    <row r="1526" spans="1:3">
      <c r="A1526" s="769">
        <v>1525</v>
      </c>
      <c r="B1526" s="769" t="s">
        <v>2075</v>
      </c>
      <c r="C1526" s="483">
        <v>7975</v>
      </c>
    </row>
    <row r="1527" spans="1:3">
      <c r="A1527" s="769">
        <v>1526</v>
      </c>
      <c r="B1527" s="769" t="s">
        <v>2062</v>
      </c>
      <c r="C1527" s="483">
        <v>7440</v>
      </c>
    </row>
    <row r="1528" spans="1:3">
      <c r="A1528" s="769">
        <v>1527</v>
      </c>
      <c r="B1528" s="769" t="s">
        <v>2077</v>
      </c>
      <c r="C1528" s="483">
        <v>12665</v>
      </c>
    </row>
    <row r="1529" spans="1:3">
      <c r="A1529" s="769">
        <v>1528</v>
      </c>
      <c r="B1529" s="769" t="s">
        <v>2071</v>
      </c>
      <c r="C1529" s="483">
        <v>11070</v>
      </c>
    </row>
    <row r="1530" spans="1:3">
      <c r="A1530" s="769">
        <v>1529</v>
      </c>
      <c r="B1530" s="769" t="s">
        <v>2065</v>
      </c>
      <c r="C1530" s="483">
        <v>7385</v>
      </c>
    </row>
    <row r="1531" spans="1:3">
      <c r="A1531" s="769">
        <v>1530</v>
      </c>
      <c r="B1531" s="769" t="s">
        <v>2076</v>
      </c>
      <c r="C1531" s="483">
        <v>1081</v>
      </c>
    </row>
    <row r="1532" spans="1:3">
      <c r="A1532" s="769">
        <v>1531</v>
      </c>
      <c r="B1532" s="769" t="s">
        <v>2074</v>
      </c>
      <c r="C1532" s="483">
        <v>21400</v>
      </c>
    </row>
    <row r="1533" spans="1:3">
      <c r="A1533" s="769">
        <v>1532</v>
      </c>
      <c r="B1533" s="769" t="s">
        <v>2079</v>
      </c>
      <c r="C1533" s="483">
        <v>19380</v>
      </c>
    </row>
    <row r="1534" spans="1:3">
      <c r="A1534" s="769">
        <v>1533</v>
      </c>
      <c r="B1534" s="769" t="s">
        <v>2083</v>
      </c>
      <c r="C1534" s="483">
        <v>27250</v>
      </c>
    </row>
    <row r="1535" spans="1:3">
      <c r="A1535" s="769">
        <v>1534</v>
      </c>
      <c r="B1535" s="769" t="s">
        <v>2085</v>
      </c>
      <c r="C1535" s="483">
        <v>10915</v>
      </c>
    </row>
    <row r="1536" spans="1:3">
      <c r="A1536" s="769">
        <v>1535</v>
      </c>
      <c r="B1536" s="769" t="s">
        <v>2093</v>
      </c>
      <c r="C1536" s="483">
        <v>7530</v>
      </c>
    </row>
    <row r="1537" spans="1:3">
      <c r="A1537" s="769">
        <v>1536</v>
      </c>
      <c r="B1537" s="769" t="s">
        <v>2080</v>
      </c>
      <c r="C1537" s="483">
        <v>11350</v>
      </c>
    </row>
    <row r="1538" spans="1:3">
      <c r="A1538" s="769">
        <v>1537</v>
      </c>
      <c r="B1538" s="769" t="s">
        <v>2082</v>
      </c>
      <c r="C1538" s="483">
        <v>10880</v>
      </c>
    </row>
    <row r="1539" spans="1:3">
      <c r="A1539" s="769">
        <v>1538</v>
      </c>
      <c r="B1539" s="769" t="s">
        <v>2068</v>
      </c>
      <c r="C1539" s="483">
        <v>2770</v>
      </c>
    </row>
    <row r="1540" spans="1:3">
      <c r="A1540" s="769">
        <v>1539</v>
      </c>
      <c r="B1540" s="769" t="s">
        <v>2123</v>
      </c>
      <c r="C1540" s="483">
        <v>20630</v>
      </c>
    </row>
    <row r="1541" spans="1:3">
      <c r="A1541" s="769">
        <v>1540</v>
      </c>
      <c r="B1541" s="769" t="s">
        <v>2098</v>
      </c>
      <c r="C1541" s="483">
        <v>21650</v>
      </c>
    </row>
    <row r="1542" spans="1:3">
      <c r="A1542" s="769">
        <v>1541</v>
      </c>
      <c r="B1542" s="769" t="s">
        <v>2084</v>
      </c>
      <c r="C1542" s="483">
        <v>10760</v>
      </c>
    </row>
    <row r="1543" spans="1:3">
      <c r="A1543" s="769">
        <v>1542</v>
      </c>
      <c r="B1543" s="769" t="s">
        <v>2086</v>
      </c>
      <c r="C1543" s="483">
        <v>42990</v>
      </c>
    </row>
    <row r="1544" spans="1:3">
      <c r="A1544" s="769">
        <v>1543</v>
      </c>
      <c r="B1544" s="769" t="s">
        <v>2087</v>
      </c>
      <c r="C1544" s="483">
        <v>10745</v>
      </c>
    </row>
    <row r="1545" spans="1:3">
      <c r="A1545" s="769">
        <v>1544</v>
      </c>
      <c r="B1545" s="769" t="s">
        <v>2088</v>
      </c>
      <c r="C1545" s="483">
        <v>109050</v>
      </c>
    </row>
    <row r="1546" spans="1:3">
      <c r="A1546" s="769">
        <v>1545</v>
      </c>
      <c r="B1546" s="769" t="s">
        <v>2096</v>
      </c>
      <c r="C1546" s="483">
        <v>8260</v>
      </c>
    </row>
    <row r="1547" spans="1:3">
      <c r="A1547" s="769">
        <v>1546</v>
      </c>
      <c r="B1547" s="769" t="s">
        <v>2089</v>
      </c>
      <c r="C1547" s="483">
        <v>21440</v>
      </c>
    </row>
    <row r="1548" spans="1:3">
      <c r="A1548" s="769">
        <v>1547</v>
      </c>
      <c r="B1548" s="769" t="s">
        <v>2095</v>
      </c>
      <c r="C1548" s="483">
        <v>1719</v>
      </c>
    </row>
    <row r="1549" spans="1:3">
      <c r="A1549" s="769">
        <v>1548</v>
      </c>
      <c r="B1549" s="769" t="s">
        <v>2091</v>
      </c>
      <c r="C1549" s="483">
        <v>10685</v>
      </c>
    </row>
    <row r="1550" spans="1:3">
      <c r="A1550" s="769">
        <v>1549</v>
      </c>
      <c r="B1550" s="769" t="s">
        <v>2094</v>
      </c>
      <c r="C1550" s="483">
        <v>53065</v>
      </c>
    </row>
    <row r="1551" spans="1:3">
      <c r="A1551" s="769">
        <v>1550</v>
      </c>
      <c r="B1551" s="769" t="s">
        <v>2072</v>
      </c>
      <c r="C1551" s="483">
        <v>12630</v>
      </c>
    </row>
    <row r="1552" spans="1:3">
      <c r="A1552" s="769">
        <v>1551</v>
      </c>
      <c r="B1552" s="769" t="s">
        <v>2107</v>
      </c>
      <c r="C1552" s="483">
        <v>9520</v>
      </c>
    </row>
    <row r="1553" spans="1:3">
      <c r="A1553" s="769">
        <v>1552</v>
      </c>
      <c r="B1553" s="769" t="s">
        <v>2102</v>
      </c>
      <c r="C1553" s="483">
        <v>13090</v>
      </c>
    </row>
    <row r="1554" spans="1:3">
      <c r="A1554" s="769">
        <v>1553</v>
      </c>
      <c r="B1554" s="769" t="s">
        <v>2100</v>
      </c>
      <c r="C1554" s="483">
        <v>14945</v>
      </c>
    </row>
    <row r="1555" spans="1:3">
      <c r="A1555" s="769">
        <v>1554</v>
      </c>
      <c r="B1555" s="769" t="s">
        <v>2090</v>
      </c>
      <c r="C1555" s="483">
        <v>41800</v>
      </c>
    </row>
    <row r="1556" spans="1:3">
      <c r="A1556" s="769">
        <v>1555</v>
      </c>
      <c r="B1556" s="769" t="s">
        <v>2117</v>
      </c>
      <c r="C1556" s="483">
        <v>13920</v>
      </c>
    </row>
    <row r="1557" spans="1:3">
      <c r="A1557" s="769">
        <v>1556</v>
      </c>
      <c r="B1557" s="769" t="s">
        <v>2081</v>
      </c>
      <c r="C1557" s="483">
        <v>7045</v>
      </c>
    </row>
    <row r="1558" spans="1:3">
      <c r="A1558" s="769">
        <v>1557</v>
      </c>
      <c r="B1558" s="769" t="s">
        <v>2101</v>
      </c>
      <c r="C1558" s="483">
        <v>8655</v>
      </c>
    </row>
    <row r="1559" spans="1:3">
      <c r="A1559" s="769">
        <v>1558</v>
      </c>
      <c r="B1559" s="769" t="s">
        <v>2105</v>
      </c>
      <c r="C1559" s="483">
        <v>10340</v>
      </c>
    </row>
    <row r="1560" spans="1:3">
      <c r="A1560" s="769">
        <v>1559</v>
      </c>
      <c r="B1560" s="769" t="s">
        <v>2106</v>
      </c>
      <c r="C1560" s="483">
        <v>10335</v>
      </c>
    </row>
    <row r="1561" spans="1:3">
      <c r="A1561" s="769">
        <v>1560</v>
      </c>
      <c r="B1561" s="769" t="s">
        <v>2114</v>
      </c>
      <c r="C1561" s="483">
        <v>10320</v>
      </c>
    </row>
    <row r="1562" spans="1:3">
      <c r="A1562" s="769">
        <v>1561</v>
      </c>
      <c r="B1562" s="769" t="s">
        <v>2097</v>
      </c>
      <c r="C1562" s="483">
        <v>20625</v>
      </c>
    </row>
    <row r="1563" spans="1:3">
      <c r="A1563" s="769">
        <v>1562</v>
      </c>
      <c r="B1563" s="769" t="s">
        <v>2118</v>
      </c>
      <c r="C1563" s="483">
        <v>7350</v>
      </c>
    </row>
    <row r="1564" spans="1:3">
      <c r="A1564" s="769">
        <v>1563</v>
      </c>
      <c r="B1564" s="769" t="s">
        <v>2115</v>
      </c>
      <c r="C1564" s="483">
        <v>15225</v>
      </c>
    </row>
    <row r="1565" spans="1:3">
      <c r="A1565" s="769">
        <v>1564</v>
      </c>
      <c r="B1565" s="769" t="s">
        <v>2109</v>
      </c>
      <c r="C1565" s="483">
        <v>10270</v>
      </c>
    </row>
    <row r="1566" spans="1:3">
      <c r="A1566" s="769">
        <v>1565</v>
      </c>
      <c r="B1566" s="769" t="s">
        <v>2108</v>
      </c>
      <c r="C1566" s="483">
        <v>10270</v>
      </c>
    </row>
    <row r="1567" spans="1:3">
      <c r="A1567" s="769">
        <v>1566</v>
      </c>
      <c r="B1567" s="769" t="s">
        <v>2104</v>
      </c>
      <c r="C1567" s="483">
        <v>10265</v>
      </c>
    </row>
    <row r="1568" spans="1:3">
      <c r="A1568" s="769">
        <v>1567</v>
      </c>
      <c r="B1568" s="769" t="s">
        <v>2111</v>
      </c>
      <c r="C1568" s="483">
        <v>51250</v>
      </c>
    </row>
    <row r="1569" spans="1:3">
      <c r="A1569" s="769">
        <v>1568</v>
      </c>
      <c r="B1569" s="769" t="s">
        <v>2112</v>
      </c>
      <c r="C1569" s="483">
        <v>51210</v>
      </c>
    </row>
    <row r="1570" spans="1:3">
      <c r="A1570" s="769">
        <v>1569</v>
      </c>
      <c r="B1570" s="769" t="s">
        <v>2113</v>
      </c>
      <c r="C1570" s="483">
        <v>10220</v>
      </c>
    </row>
    <row r="1571" spans="1:3">
      <c r="A1571" s="769">
        <v>1570</v>
      </c>
      <c r="B1571" s="769" t="s">
        <v>2103</v>
      </c>
      <c r="C1571" s="483">
        <v>20420</v>
      </c>
    </row>
    <row r="1572" spans="1:3">
      <c r="A1572" s="769">
        <v>1571</v>
      </c>
      <c r="B1572" s="769" t="s">
        <v>2070</v>
      </c>
      <c r="C1572" s="483">
        <v>20325</v>
      </c>
    </row>
    <row r="1573" spans="1:3">
      <c r="A1573" s="769">
        <v>1572</v>
      </c>
      <c r="B1573" s="769" t="s">
        <v>2110</v>
      </c>
      <c r="C1573" s="483">
        <v>306</v>
      </c>
    </row>
    <row r="1574" spans="1:3">
      <c r="A1574" s="769">
        <v>1573</v>
      </c>
      <c r="B1574" s="769" t="s">
        <v>2078</v>
      </c>
      <c r="C1574" s="483">
        <v>20300</v>
      </c>
    </row>
    <row r="1575" spans="1:3">
      <c r="A1575" s="769">
        <v>1574</v>
      </c>
      <c r="B1575" s="769" t="s">
        <v>2125</v>
      </c>
      <c r="C1575" s="483">
        <v>11555</v>
      </c>
    </row>
    <row r="1576" spans="1:3">
      <c r="A1576" s="769">
        <v>1575</v>
      </c>
      <c r="B1576" s="769" t="s">
        <v>2116</v>
      </c>
      <c r="C1576" s="483">
        <v>14330</v>
      </c>
    </row>
    <row r="1577" spans="1:3">
      <c r="A1577" s="769">
        <v>1576</v>
      </c>
      <c r="B1577" s="769" t="s">
        <v>2122</v>
      </c>
      <c r="C1577" s="483">
        <v>2630</v>
      </c>
    </row>
    <row r="1578" spans="1:3">
      <c r="A1578" s="769">
        <v>1577</v>
      </c>
      <c r="B1578" s="769" t="s">
        <v>2120</v>
      </c>
      <c r="C1578" s="483">
        <v>9995</v>
      </c>
    </row>
    <row r="1579" spans="1:3">
      <c r="A1579" s="769">
        <v>1578</v>
      </c>
      <c r="B1579" s="769" t="s">
        <v>2159</v>
      </c>
      <c r="C1579" s="483">
        <v>12110</v>
      </c>
    </row>
    <row r="1580" spans="1:3">
      <c r="A1580" s="769">
        <v>1579</v>
      </c>
      <c r="B1580" s="769" t="s">
        <v>2124</v>
      </c>
      <c r="C1580" s="483">
        <v>11080</v>
      </c>
    </row>
    <row r="1581" spans="1:3">
      <c r="A1581" s="769">
        <v>1580</v>
      </c>
      <c r="B1581" s="769" t="s">
        <v>2121</v>
      </c>
      <c r="C1581" s="483">
        <v>19890</v>
      </c>
    </row>
    <row r="1582" spans="1:3">
      <c r="A1582" s="769">
        <v>1581</v>
      </c>
      <c r="B1582" s="769" t="s">
        <v>2099</v>
      </c>
      <c r="C1582" s="483">
        <v>23500</v>
      </c>
    </row>
    <row r="1583" spans="1:3">
      <c r="A1583" s="769">
        <v>1582</v>
      </c>
      <c r="B1583" s="769" t="s">
        <v>2119</v>
      </c>
      <c r="C1583" s="483">
        <v>283</v>
      </c>
    </row>
    <row r="1584" spans="1:3">
      <c r="A1584" s="769">
        <v>1583</v>
      </c>
      <c r="B1584" s="769" t="s">
        <v>2126</v>
      </c>
      <c r="C1584" s="483">
        <v>19755</v>
      </c>
    </row>
    <row r="1585" spans="1:3">
      <c r="A1585" s="769">
        <v>1584</v>
      </c>
      <c r="B1585" s="769" t="s">
        <v>2127</v>
      </c>
      <c r="C1585" s="483">
        <v>9810</v>
      </c>
    </row>
    <row r="1586" spans="1:3">
      <c r="A1586" s="769">
        <v>1585</v>
      </c>
      <c r="B1586" s="769" t="s">
        <v>2145</v>
      </c>
      <c r="C1586" s="483">
        <v>25285</v>
      </c>
    </row>
    <row r="1587" spans="1:3">
      <c r="A1587" s="769">
        <v>1586</v>
      </c>
      <c r="B1587" s="769" t="s">
        <v>2128</v>
      </c>
      <c r="C1587" s="483">
        <v>12040</v>
      </c>
    </row>
    <row r="1588" spans="1:3">
      <c r="A1588" s="769">
        <v>1587</v>
      </c>
      <c r="B1588" s="769" t="s">
        <v>2129</v>
      </c>
      <c r="C1588" s="483">
        <v>4225</v>
      </c>
    </row>
    <row r="1589" spans="1:3">
      <c r="A1589" s="769">
        <v>1588</v>
      </c>
      <c r="B1589" s="769" t="s">
        <v>2134</v>
      </c>
      <c r="C1589" s="483">
        <v>19140</v>
      </c>
    </row>
    <row r="1590" spans="1:3">
      <c r="A1590" s="769">
        <v>1589</v>
      </c>
      <c r="B1590" s="769" t="s">
        <v>2136</v>
      </c>
      <c r="C1590" s="483">
        <v>9565</v>
      </c>
    </row>
    <row r="1591" spans="1:3">
      <c r="A1591" s="769">
        <v>1590</v>
      </c>
      <c r="B1591" s="769" t="s">
        <v>2131</v>
      </c>
      <c r="C1591" s="483">
        <v>19120</v>
      </c>
    </row>
    <row r="1592" spans="1:3">
      <c r="A1592" s="769">
        <v>1591</v>
      </c>
      <c r="B1592" s="769" t="s">
        <v>2132</v>
      </c>
      <c r="C1592" s="483">
        <v>9510</v>
      </c>
    </row>
    <row r="1593" spans="1:3">
      <c r="A1593" s="769">
        <v>1592</v>
      </c>
      <c r="B1593" s="769" t="s">
        <v>2133</v>
      </c>
      <c r="C1593" s="483">
        <v>10565</v>
      </c>
    </row>
    <row r="1594" spans="1:3">
      <c r="A1594" s="769">
        <v>1593</v>
      </c>
      <c r="B1594" s="769" t="s">
        <v>2146</v>
      </c>
      <c r="C1594" s="483">
        <v>15290</v>
      </c>
    </row>
    <row r="1595" spans="1:3">
      <c r="A1595" s="769">
        <v>1594</v>
      </c>
      <c r="B1595" s="769" t="s">
        <v>2141</v>
      </c>
      <c r="C1595" s="483">
        <v>9990</v>
      </c>
    </row>
    <row r="1596" spans="1:3">
      <c r="A1596" s="769">
        <v>1595</v>
      </c>
      <c r="B1596" s="769" t="s">
        <v>2147</v>
      </c>
      <c r="C1596" s="483">
        <v>9430</v>
      </c>
    </row>
    <row r="1597" spans="1:3">
      <c r="A1597" s="769">
        <v>1596</v>
      </c>
      <c r="B1597" s="769" t="s">
        <v>2135</v>
      </c>
      <c r="C1597" s="483">
        <v>20600</v>
      </c>
    </row>
    <row r="1598" spans="1:3">
      <c r="A1598" s="769">
        <v>1597</v>
      </c>
      <c r="B1598" s="769" t="s">
        <v>2140</v>
      </c>
      <c r="C1598" s="483">
        <v>15380</v>
      </c>
    </row>
    <row r="1599" spans="1:3">
      <c r="A1599" s="769">
        <v>1598</v>
      </c>
      <c r="B1599" s="769" t="s">
        <v>2137</v>
      </c>
      <c r="C1599" s="483">
        <v>9380</v>
      </c>
    </row>
    <row r="1600" spans="1:3">
      <c r="A1600" s="769">
        <v>1599</v>
      </c>
      <c r="B1600" s="769" t="s">
        <v>2153</v>
      </c>
      <c r="C1600" s="483">
        <v>11705</v>
      </c>
    </row>
    <row r="1601" spans="1:3">
      <c r="A1601" s="769">
        <v>1600</v>
      </c>
      <c r="B1601" s="769" t="s">
        <v>2150</v>
      </c>
      <c r="C1601" s="483">
        <v>11690</v>
      </c>
    </row>
    <row r="1602" spans="1:3">
      <c r="A1602" s="769">
        <v>1601</v>
      </c>
      <c r="B1602" s="769" t="s">
        <v>2138</v>
      </c>
      <c r="C1602" s="483">
        <v>2870</v>
      </c>
    </row>
    <row r="1603" spans="1:3">
      <c r="A1603" s="769">
        <v>1602</v>
      </c>
      <c r="B1603" s="769" t="s">
        <v>2144</v>
      </c>
      <c r="C1603" s="483">
        <v>103590</v>
      </c>
    </row>
    <row r="1604" spans="1:3">
      <c r="A1604" s="769">
        <v>1603</v>
      </c>
      <c r="B1604" s="769" t="s">
        <v>2142</v>
      </c>
      <c r="C1604" s="483">
        <v>4155</v>
      </c>
    </row>
    <row r="1605" spans="1:3">
      <c r="A1605" s="769">
        <v>1604</v>
      </c>
      <c r="B1605" s="769" t="s">
        <v>2143</v>
      </c>
      <c r="C1605" s="483">
        <v>18510</v>
      </c>
    </row>
    <row r="1606" spans="1:3">
      <c r="A1606" s="769">
        <v>1605</v>
      </c>
      <c r="B1606" s="769" t="s">
        <v>2151</v>
      </c>
      <c r="C1606" s="483">
        <v>9225</v>
      </c>
    </row>
    <row r="1607" spans="1:3">
      <c r="A1607" s="769">
        <v>1606</v>
      </c>
      <c r="B1607" s="769" t="s">
        <v>2149</v>
      </c>
      <c r="C1607" s="483">
        <v>16300</v>
      </c>
    </row>
    <row r="1608" spans="1:3">
      <c r="A1608" s="769">
        <v>1607</v>
      </c>
      <c r="B1608" s="769" t="s">
        <v>2152</v>
      </c>
      <c r="C1608" s="483">
        <v>4595</v>
      </c>
    </row>
    <row r="1609" spans="1:3">
      <c r="A1609" s="769">
        <v>1608</v>
      </c>
      <c r="B1609" s="769" t="s">
        <v>2148</v>
      </c>
      <c r="C1609" s="483">
        <v>9160</v>
      </c>
    </row>
    <row r="1610" spans="1:3">
      <c r="A1610" s="769">
        <v>1609</v>
      </c>
      <c r="B1610" s="769" t="s">
        <v>2139</v>
      </c>
      <c r="C1610" s="483">
        <v>6360</v>
      </c>
    </row>
    <row r="1611" spans="1:3">
      <c r="A1611" s="769">
        <v>1610</v>
      </c>
      <c r="B1611" s="769" t="s">
        <v>2173</v>
      </c>
      <c r="C1611" s="483">
        <v>5710</v>
      </c>
    </row>
    <row r="1612" spans="1:3">
      <c r="A1612" s="769">
        <v>1611</v>
      </c>
      <c r="B1612" s="769" t="s">
        <v>2165</v>
      </c>
      <c r="C1612" s="483">
        <v>18235</v>
      </c>
    </row>
    <row r="1613" spans="1:3">
      <c r="A1613" s="769">
        <v>1612</v>
      </c>
      <c r="B1613" s="769" t="s">
        <v>2160</v>
      </c>
      <c r="C1613" s="483">
        <v>15140</v>
      </c>
    </row>
    <row r="1614" spans="1:3">
      <c r="A1614" s="769">
        <v>1613</v>
      </c>
      <c r="B1614" s="769" t="s">
        <v>2130</v>
      </c>
      <c r="C1614" s="483">
        <v>40000</v>
      </c>
    </row>
    <row r="1615" spans="1:3">
      <c r="A1615" s="769">
        <v>1614</v>
      </c>
      <c r="B1615" s="769" t="s">
        <v>2163</v>
      </c>
      <c r="C1615" s="483">
        <v>9475</v>
      </c>
    </row>
    <row r="1616" spans="1:3">
      <c r="A1616" s="769">
        <v>1615</v>
      </c>
      <c r="B1616" s="769" t="s">
        <v>2156</v>
      </c>
      <c r="C1616" s="483">
        <v>17925</v>
      </c>
    </row>
    <row r="1617" spans="1:3">
      <c r="A1617" s="769">
        <v>1616</v>
      </c>
      <c r="B1617" s="769" t="s">
        <v>2155</v>
      </c>
      <c r="C1617" s="483">
        <v>7450</v>
      </c>
    </row>
    <row r="1618" spans="1:3">
      <c r="A1618" s="769">
        <v>1617</v>
      </c>
      <c r="B1618" s="769" t="s">
        <v>2162</v>
      </c>
      <c r="C1618" s="483">
        <v>7440</v>
      </c>
    </row>
    <row r="1619" spans="1:3">
      <c r="A1619" s="769">
        <v>1618</v>
      </c>
      <c r="B1619" s="769" t="s">
        <v>2164</v>
      </c>
      <c r="C1619" s="483">
        <v>89140</v>
      </c>
    </row>
    <row r="1620" spans="1:3">
      <c r="A1620" s="769">
        <v>1619</v>
      </c>
      <c r="B1620" s="769" t="s">
        <v>2180</v>
      </c>
      <c r="C1620" s="483">
        <v>11120</v>
      </c>
    </row>
    <row r="1621" spans="1:3">
      <c r="A1621" s="769">
        <v>1620</v>
      </c>
      <c r="B1621" s="769" t="s">
        <v>2157</v>
      </c>
      <c r="C1621" s="483">
        <v>29255</v>
      </c>
    </row>
    <row r="1622" spans="1:3">
      <c r="A1622" s="769">
        <v>1621</v>
      </c>
      <c r="B1622" s="769" t="s">
        <v>2161</v>
      </c>
      <c r="C1622" s="483">
        <v>8860</v>
      </c>
    </row>
    <row r="1623" spans="1:3">
      <c r="A1623" s="769">
        <v>1622</v>
      </c>
      <c r="B1623" s="769" t="s">
        <v>2167</v>
      </c>
      <c r="C1623" s="483">
        <v>7840</v>
      </c>
    </row>
    <row r="1624" spans="1:3">
      <c r="A1624" s="769">
        <v>1623</v>
      </c>
      <c r="B1624" s="769" t="s">
        <v>2169</v>
      </c>
      <c r="C1624" s="483">
        <v>35065</v>
      </c>
    </row>
    <row r="1625" spans="1:3">
      <c r="A1625" s="769">
        <v>1624</v>
      </c>
      <c r="B1625" s="769" t="s">
        <v>2190</v>
      </c>
      <c r="C1625" s="483">
        <v>57400</v>
      </c>
    </row>
    <row r="1626" spans="1:3">
      <c r="A1626" s="769">
        <v>1625</v>
      </c>
      <c r="B1626" s="769" t="s">
        <v>2168</v>
      </c>
      <c r="C1626" s="483">
        <v>13385</v>
      </c>
    </row>
    <row r="1627" spans="1:3">
      <c r="A1627" s="769">
        <v>1626</v>
      </c>
      <c r="B1627" s="769" t="s">
        <v>2158</v>
      </c>
      <c r="C1627" s="483">
        <v>34795</v>
      </c>
    </row>
    <row r="1628" spans="1:3">
      <c r="A1628" s="769">
        <v>1627</v>
      </c>
      <c r="B1628" s="769" t="s">
        <v>2171</v>
      </c>
      <c r="C1628" s="483">
        <v>11890</v>
      </c>
    </row>
    <row r="1629" spans="1:3">
      <c r="A1629" s="769">
        <v>1628</v>
      </c>
      <c r="B1629" s="769" t="s">
        <v>2174</v>
      </c>
      <c r="C1629" s="483">
        <v>16410</v>
      </c>
    </row>
    <row r="1630" spans="1:3">
      <c r="A1630" s="769">
        <v>1629</v>
      </c>
      <c r="B1630" s="769" t="s">
        <v>2177</v>
      </c>
      <c r="C1630" s="483">
        <v>7195</v>
      </c>
    </row>
    <row r="1631" spans="1:3">
      <c r="A1631" s="769">
        <v>1630</v>
      </c>
      <c r="B1631" s="769" t="s">
        <v>2154</v>
      </c>
      <c r="C1631" s="483">
        <v>10375</v>
      </c>
    </row>
    <row r="1632" spans="1:3">
      <c r="A1632" s="769">
        <v>1631</v>
      </c>
      <c r="B1632" s="769" t="s">
        <v>2188</v>
      </c>
      <c r="C1632" s="483">
        <v>8150</v>
      </c>
    </row>
    <row r="1633" spans="1:3">
      <c r="A1633" s="769">
        <v>1632</v>
      </c>
      <c r="B1633" s="769" t="s">
        <v>2175</v>
      </c>
      <c r="C1633" s="483">
        <v>14040</v>
      </c>
    </row>
    <row r="1634" spans="1:3">
      <c r="A1634" s="769">
        <v>1633</v>
      </c>
      <c r="B1634" s="769" t="s">
        <v>2184</v>
      </c>
      <c r="C1634" s="483">
        <v>34045</v>
      </c>
    </row>
    <row r="1635" spans="1:3">
      <c r="A1635" s="769">
        <v>1634</v>
      </c>
      <c r="B1635" s="769" t="s">
        <v>2187</v>
      </c>
      <c r="C1635" s="483">
        <v>7655</v>
      </c>
    </row>
    <row r="1636" spans="1:3">
      <c r="A1636" s="769">
        <v>1635</v>
      </c>
      <c r="B1636" s="769" t="s">
        <v>2179</v>
      </c>
      <c r="C1636" s="483">
        <v>8400</v>
      </c>
    </row>
    <row r="1637" spans="1:3">
      <c r="A1637" s="769">
        <v>1636</v>
      </c>
      <c r="B1637" s="769" t="s">
        <v>2178</v>
      </c>
      <c r="C1637" s="483">
        <v>12905</v>
      </c>
    </row>
    <row r="1638" spans="1:3">
      <c r="A1638" s="769">
        <v>1637</v>
      </c>
      <c r="B1638" s="769" t="s">
        <v>2182</v>
      </c>
      <c r="C1638" s="483">
        <v>16765</v>
      </c>
    </row>
    <row r="1639" spans="1:3">
      <c r="A1639" s="769">
        <v>1638</v>
      </c>
      <c r="B1639" s="769" t="s">
        <v>2186</v>
      </c>
      <c r="C1639" s="483">
        <v>8370</v>
      </c>
    </row>
    <row r="1640" spans="1:3">
      <c r="A1640" s="769">
        <v>1639</v>
      </c>
      <c r="B1640" s="769" t="s">
        <v>2192</v>
      </c>
      <c r="C1640" s="483">
        <v>8365</v>
      </c>
    </row>
    <row r="1641" spans="1:3">
      <c r="A1641" s="769">
        <v>1640</v>
      </c>
      <c r="B1641" s="769" t="s">
        <v>2223</v>
      </c>
      <c r="C1641" s="483">
        <v>10130</v>
      </c>
    </row>
    <row r="1642" spans="1:3">
      <c r="A1642" s="769">
        <v>1641</v>
      </c>
      <c r="B1642" s="769" t="s">
        <v>2203</v>
      </c>
      <c r="C1642" s="483">
        <v>283</v>
      </c>
    </row>
    <row r="1643" spans="1:3">
      <c r="A1643" s="769">
        <v>1642</v>
      </c>
      <c r="B1643" s="769" t="s">
        <v>2176</v>
      </c>
      <c r="C1643" s="483">
        <v>5050</v>
      </c>
    </row>
    <row r="1644" spans="1:3">
      <c r="A1644" s="769">
        <v>1643</v>
      </c>
      <c r="B1644" s="769" t="s">
        <v>2172</v>
      </c>
      <c r="C1644" s="483">
        <v>9505</v>
      </c>
    </row>
    <row r="1645" spans="1:3">
      <c r="A1645" s="769">
        <v>1644</v>
      </c>
      <c r="B1645" s="769" t="s">
        <v>2194</v>
      </c>
      <c r="C1645" s="483">
        <v>10730</v>
      </c>
    </row>
    <row r="1646" spans="1:3">
      <c r="A1646" s="769">
        <v>1645</v>
      </c>
      <c r="B1646" s="769" t="s">
        <v>2181</v>
      </c>
      <c r="C1646" s="483">
        <v>8295</v>
      </c>
    </row>
    <row r="1647" spans="1:3">
      <c r="A1647" s="769">
        <v>1646</v>
      </c>
      <c r="B1647" s="769" t="s">
        <v>2185</v>
      </c>
      <c r="C1647" s="483">
        <v>110580</v>
      </c>
    </row>
    <row r="1648" spans="1:3">
      <c r="A1648" s="769">
        <v>1647</v>
      </c>
      <c r="B1648" s="769" t="s">
        <v>2214</v>
      </c>
      <c r="C1648" s="483">
        <v>16550</v>
      </c>
    </row>
    <row r="1649" spans="1:3">
      <c r="A1649" s="769">
        <v>1648</v>
      </c>
      <c r="B1649" s="769" t="s">
        <v>2189</v>
      </c>
      <c r="C1649" s="483">
        <v>9415</v>
      </c>
    </row>
    <row r="1650" spans="1:3">
      <c r="A1650" s="769">
        <v>1649</v>
      </c>
      <c r="B1650" s="769" t="s">
        <v>2183</v>
      </c>
      <c r="C1650" s="483">
        <v>8230</v>
      </c>
    </row>
    <row r="1651" spans="1:3">
      <c r="A1651" s="769">
        <v>1650</v>
      </c>
      <c r="B1651" s="769" t="s">
        <v>2197</v>
      </c>
      <c r="C1651" s="483">
        <v>20510</v>
      </c>
    </row>
    <row r="1652" spans="1:3">
      <c r="A1652" s="769">
        <v>1651</v>
      </c>
      <c r="B1652" s="769" t="s">
        <v>2195</v>
      </c>
      <c r="C1652" s="483">
        <v>11620</v>
      </c>
    </row>
    <row r="1653" spans="1:3">
      <c r="A1653" s="769">
        <v>1652</v>
      </c>
      <c r="B1653" s="769" t="s">
        <v>2208</v>
      </c>
      <c r="C1653" s="483">
        <v>13650</v>
      </c>
    </row>
    <row r="1654" spans="1:3">
      <c r="A1654" s="769">
        <v>1653</v>
      </c>
      <c r="B1654" s="769" t="s">
        <v>2207</v>
      </c>
      <c r="C1654" s="483">
        <v>3270</v>
      </c>
    </row>
    <row r="1655" spans="1:3">
      <c r="A1655" s="769">
        <v>1654</v>
      </c>
      <c r="B1655" s="769" t="s">
        <v>2193</v>
      </c>
      <c r="C1655" s="483">
        <v>16320</v>
      </c>
    </row>
    <row r="1656" spans="1:3">
      <c r="A1656" s="769">
        <v>1655</v>
      </c>
      <c r="B1656" s="769" t="s">
        <v>2205</v>
      </c>
      <c r="C1656" s="483">
        <v>16315</v>
      </c>
    </row>
    <row r="1657" spans="1:3">
      <c r="A1657" s="769">
        <v>1656</v>
      </c>
      <c r="B1657" s="769" t="s">
        <v>2209</v>
      </c>
      <c r="C1657" s="483">
        <v>16270</v>
      </c>
    </row>
    <row r="1658" spans="1:3">
      <c r="A1658" s="769">
        <v>1657</v>
      </c>
      <c r="B1658" s="769" t="s">
        <v>2222</v>
      </c>
      <c r="C1658" s="483">
        <v>16255</v>
      </c>
    </row>
    <row r="1659" spans="1:3">
      <c r="A1659" s="769">
        <v>1658</v>
      </c>
      <c r="B1659" s="769" t="s">
        <v>2206</v>
      </c>
      <c r="C1659" s="483">
        <v>5760</v>
      </c>
    </row>
    <row r="1660" spans="1:3">
      <c r="A1660" s="769">
        <v>1659</v>
      </c>
      <c r="B1660" s="769" t="s">
        <v>2202</v>
      </c>
      <c r="C1660" s="483">
        <v>12985</v>
      </c>
    </row>
    <row r="1661" spans="1:3">
      <c r="A1661" s="769">
        <v>1660</v>
      </c>
      <c r="B1661" s="769" t="s">
        <v>2215</v>
      </c>
      <c r="C1661" s="483">
        <v>16215</v>
      </c>
    </row>
    <row r="1662" spans="1:3">
      <c r="A1662" s="769">
        <v>1661</v>
      </c>
      <c r="B1662" s="769" t="s">
        <v>2191</v>
      </c>
      <c r="C1662" s="483">
        <v>8060</v>
      </c>
    </row>
    <row r="1663" spans="1:3">
      <c r="A1663" s="769">
        <v>1662</v>
      </c>
      <c r="B1663" s="769" t="s">
        <v>2198</v>
      </c>
      <c r="C1663" s="483">
        <v>8080</v>
      </c>
    </row>
    <row r="1664" spans="1:3">
      <c r="A1664" s="769">
        <v>1663</v>
      </c>
      <c r="B1664" s="769" t="s">
        <v>2204</v>
      </c>
      <c r="C1664" s="483">
        <v>15390</v>
      </c>
    </row>
    <row r="1665" spans="1:3">
      <c r="A1665" s="769">
        <v>1664</v>
      </c>
      <c r="B1665" s="769" t="s">
        <v>2166</v>
      </c>
      <c r="C1665" s="483">
        <v>16140</v>
      </c>
    </row>
    <row r="1666" spans="1:3">
      <c r="A1666" s="769">
        <v>1665</v>
      </c>
      <c r="B1666" s="769" t="s">
        <v>2199</v>
      </c>
      <c r="C1666" s="483">
        <v>16135</v>
      </c>
    </row>
    <row r="1667" spans="1:3">
      <c r="A1667" s="769">
        <v>1666</v>
      </c>
      <c r="B1667" s="769" t="s">
        <v>2200</v>
      </c>
      <c r="C1667" s="483">
        <v>8720</v>
      </c>
    </row>
    <row r="1668" spans="1:3">
      <c r="A1668" s="769">
        <v>1667</v>
      </c>
      <c r="B1668" s="769" t="s">
        <v>2211</v>
      </c>
      <c r="C1668" s="483">
        <v>14005</v>
      </c>
    </row>
    <row r="1669" spans="1:3">
      <c r="A1669" s="769">
        <v>1668</v>
      </c>
      <c r="B1669" s="769" t="s">
        <v>2210</v>
      </c>
      <c r="C1669" s="483">
        <v>7150</v>
      </c>
    </row>
    <row r="1670" spans="1:3">
      <c r="A1670" s="769">
        <v>1669</v>
      </c>
      <c r="B1670" s="769" t="s">
        <v>2224</v>
      </c>
      <c r="C1670" s="483">
        <v>1460</v>
      </c>
    </row>
    <row r="1671" spans="1:3">
      <c r="A1671" s="769">
        <v>1670</v>
      </c>
      <c r="B1671" s="769" t="s">
        <v>2236</v>
      </c>
      <c r="C1671" s="483">
        <v>4230</v>
      </c>
    </row>
    <row r="1672" spans="1:3">
      <c r="A1672" s="769">
        <v>1671</v>
      </c>
      <c r="B1672" s="769" t="s">
        <v>2170</v>
      </c>
      <c r="C1672" s="483">
        <v>11470</v>
      </c>
    </row>
    <row r="1673" spans="1:3">
      <c r="A1673" s="769">
        <v>1672</v>
      </c>
      <c r="B1673" s="769" t="s">
        <v>2212</v>
      </c>
      <c r="C1673" s="483">
        <v>12720</v>
      </c>
    </row>
    <row r="1674" spans="1:3">
      <c r="A1674" s="769">
        <v>1673</v>
      </c>
      <c r="B1674" s="769" t="s">
        <v>2196</v>
      </c>
      <c r="C1674" s="483">
        <v>15820</v>
      </c>
    </row>
    <row r="1675" spans="1:3">
      <c r="A1675" s="769">
        <v>1674</v>
      </c>
      <c r="B1675" s="769" t="s">
        <v>2220</v>
      </c>
      <c r="C1675" s="483">
        <v>15810</v>
      </c>
    </row>
    <row r="1676" spans="1:3">
      <c r="A1676" s="769">
        <v>1675</v>
      </c>
      <c r="B1676" s="769" t="s">
        <v>2201</v>
      </c>
      <c r="C1676" s="483">
        <v>7895</v>
      </c>
    </row>
    <row r="1677" spans="1:3">
      <c r="A1677" s="769">
        <v>1676</v>
      </c>
      <c r="B1677" s="769" t="s">
        <v>2216</v>
      </c>
      <c r="C1677" s="483">
        <v>13110</v>
      </c>
    </row>
    <row r="1678" spans="1:3">
      <c r="A1678" s="769">
        <v>1677</v>
      </c>
      <c r="B1678" s="769" t="s">
        <v>2241</v>
      </c>
      <c r="C1678" s="483">
        <v>4495</v>
      </c>
    </row>
    <row r="1679" spans="1:3">
      <c r="A1679" s="769">
        <v>1678</v>
      </c>
      <c r="B1679" s="769" t="s">
        <v>2213</v>
      </c>
      <c r="C1679" s="483">
        <v>18060</v>
      </c>
    </row>
    <row r="1680" spans="1:3">
      <c r="A1680" s="769">
        <v>1679</v>
      </c>
      <c r="B1680" s="769" t="s">
        <v>2230</v>
      </c>
      <c r="C1680" s="483">
        <v>15685</v>
      </c>
    </row>
    <row r="1681" spans="1:3">
      <c r="A1681" s="769">
        <v>1680</v>
      </c>
      <c r="B1681" s="769" t="s">
        <v>2226</v>
      </c>
      <c r="C1681" s="483">
        <v>9795</v>
      </c>
    </row>
    <row r="1682" spans="1:3">
      <c r="A1682" s="769">
        <v>1681</v>
      </c>
      <c r="B1682" s="769" t="s">
        <v>2233</v>
      </c>
      <c r="C1682" s="483">
        <v>15660</v>
      </c>
    </row>
    <row r="1683" spans="1:3">
      <c r="A1683" s="769">
        <v>1682</v>
      </c>
      <c r="B1683" s="769" t="s">
        <v>2217</v>
      </c>
      <c r="C1683" s="483">
        <v>15655</v>
      </c>
    </row>
    <row r="1684" spans="1:3">
      <c r="A1684" s="769">
        <v>1683</v>
      </c>
      <c r="B1684" s="769" t="s">
        <v>2221</v>
      </c>
      <c r="C1684" s="483">
        <v>15635</v>
      </c>
    </row>
    <row r="1685" spans="1:3">
      <c r="A1685" s="769">
        <v>1684</v>
      </c>
      <c r="B1685" s="769" t="s">
        <v>2234</v>
      </c>
      <c r="C1685" s="483">
        <v>15560</v>
      </c>
    </row>
    <row r="1686" spans="1:3">
      <c r="A1686" s="769">
        <v>1685</v>
      </c>
      <c r="B1686" s="769" t="s">
        <v>2219</v>
      </c>
      <c r="C1686" s="483">
        <v>5555</v>
      </c>
    </row>
    <row r="1687" spans="1:3">
      <c r="A1687" s="769">
        <v>1686</v>
      </c>
      <c r="B1687" s="769" t="s">
        <v>2225</v>
      </c>
      <c r="C1687" s="483">
        <v>55500</v>
      </c>
    </row>
    <row r="1688" spans="1:3">
      <c r="A1688" s="769">
        <v>1687</v>
      </c>
      <c r="B1688" s="769" t="s">
        <v>2255</v>
      </c>
      <c r="C1688" s="483">
        <v>9550</v>
      </c>
    </row>
    <row r="1689" spans="1:3">
      <c r="A1689" s="769">
        <v>1688</v>
      </c>
      <c r="B1689" s="769" t="s">
        <v>2240</v>
      </c>
      <c r="C1689" s="483">
        <v>7515</v>
      </c>
    </row>
    <row r="1690" spans="1:3">
      <c r="A1690" s="769">
        <v>1689</v>
      </c>
      <c r="B1690" s="769" t="s">
        <v>2229</v>
      </c>
      <c r="C1690" s="483">
        <v>15390</v>
      </c>
    </row>
    <row r="1691" spans="1:3">
      <c r="A1691" s="769">
        <v>1690</v>
      </c>
      <c r="B1691" s="769" t="s">
        <v>2232</v>
      </c>
      <c r="C1691" s="483">
        <v>13950</v>
      </c>
    </row>
    <row r="1692" spans="1:3">
      <c r="A1692" s="769">
        <v>1691</v>
      </c>
      <c r="B1692" s="769" t="s">
        <v>2235</v>
      </c>
      <c r="C1692" s="483">
        <v>51430</v>
      </c>
    </row>
    <row r="1693" spans="1:3">
      <c r="A1693" s="769">
        <v>1692</v>
      </c>
      <c r="B1693" s="769" t="s">
        <v>2218</v>
      </c>
      <c r="C1693" s="483">
        <v>15280</v>
      </c>
    </row>
    <row r="1694" spans="1:3">
      <c r="A1694" s="769">
        <v>1693</v>
      </c>
      <c r="B1694" s="769" t="s">
        <v>2227</v>
      </c>
      <c r="C1694" s="483">
        <v>15255</v>
      </c>
    </row>
    <row r="1695" spans="1:3">
      <c r="A1695" s="769">
        <v>1694</v>
      </c>
      <c r="B1695" s="769" t="s">
        <v>2244</v>
      </c>
      <c r="C1695" s="483">
        <v>2350</v>
      </c>
    </row>
    <row r="1696" spans="1:3">
      <c r="A1696" s="769">
        <v>1695</v>
      </c>
      <c r="B1696" s="769" t="s">
        <v>2242</v>
      </c>
      <c r="C1696" s="483">
        <v>30365</v>
      </c>
    </row>
    <row r="1697" spans="1:3">
      <c r="A1697" s="769">
        <v>1696</v>
      </c>
      <c r="B1697" s="769" t="s">
        <v>2228</v>
      </c>
      <c r="C1697" s="483">
        <v>15180</v>
      </c>
    </row>
    <row r="1698" spans="1:3">
      <c r="A1698" s="769">
        <v>1697</v>
      </c>
      <c r="B1698" s="769" t="s">
        <v>2238</v>
      </c>
      <c r="C1698" s="483">
        <v>17840</v>
      </c>
    </row>
    <row r="1699" spans="1:3">
      <c r="A1699" s="769">
        <v>1698</v>
      </c>
      <c r="B1699" s="769" t="s">
        <v>2243</v>
      </c>
      <c r="C1699" s="483">
        <v>54585</v>
      </c>
    </row>
    <row r="1700" spans="1:3">
      <c r="A1700" s="769">
        <v>1699</v>
      </c>
      <c r="B1700" s="769" t="s">
        <v>2231</v>
      </c>
      <c r="C1700" s="483">
        <v>11940</v>
      </c>
    </row>
    <row r="1701" spans="1:3">
      <c r="A1701" s="769">
        <v>1700</v>
      </c>
      <c r="B1701" s="769" t="s">
        <v>2246</v>
      </c>
      <c r="C1701" s="483">
        <v>10010</v>
      </c>
    </row>
    <row r="1702" spans="1:3">
      <c r="A1702" s="769">
        <v>1701</v>
      </c>
      <c r="B1702" s="769" t="s">
        <v>2237</v>
      </c>
      <c r="C1702" s="483">
        <v>15010</v>
      </c>
    </row>
    <row r="1703" spans="1:3">
      <c r="A1703" s="769">
        <v>1702</v>
      </c>
      <c r="B1703" s="769" t="s">
        <v>2239</v>
      </c>
      <c r="C1703" s="483">
        <v>9355</v>
      </c>
    </row>
    <row r="1704" spans="1:3">
      <c r="A1704" s="769">
        <v>1703</v>
      </c>
      <c r="B1704" s="769" t="s">
        <v>2257</v>
      </c>
      <c r="C1704" s="483">
        <v>10130</v>
      </c>
    </row>
    <row r="1705" spans="1:3">
      <c r="A1705" s="769">
        <v>1704</v>
      </c>
      <c r="B1705" s="769" t="s">
        <v>2252</v>
      </c>
      <c r="C1705" s="483">
        <v>18325</v>
      </c>
    </row>
    <row r="1706" spans="1:3">
      <c r="A1706" s="769">
        <v>1705</v>
      </c>
      <c r="B1706" s="769" t="s">
        <v>2245</v>
      </c>
      <c r="C1706" s="483">
        <v>4935</v>
      </c>
    </row>
    <row r="1707" spans="1:3">
      <c r="A1707" s="769">
        <v>1706</v>
      </c>
      <c r="B1707" s="769" t="s">
        <v>2247</v>
      </c>
      <c r="C1707" s="483">
        <v>9480</v>
      </c>
    </row>
    <row r="1708" spans="1:3">
      <c r="A1708" s="769">
        <v>1707</v>
      </c>
      <c r="B1708" s="769" t="s">
        <v>2253</v>
      </c>
      <c r="C1708" s="483">
        <v>60465</v>
      </c>
    </row>
    <row r="1709" spans="1:3">
      <c r="A1709" s="769">
        <v>1708</v>
      </c>
      <c r="B1709" s="769" t="s">
        <v>2249</v>
      </c>
      <c r="C1709" s="483">
        <v>9540</v>
      </c>
    </row>
    <row r="1710" spans="1:3">
      <c r="A1710" s="769">
        <v>1709</v>
      </c>
      <c r="B1710" s="769" t="s">
        <v>2248</v>
      </c>
      <c r="C1710" s="483">
        <v>6170</v>
      </c>
    </row>
    <row r="1711" spans="1:3">
      <c r="A1711" s="769">
        <v>1710</v>
      </c>
      <c r="B1711" s="769" t="s">
        <v>2258</v>
      </c>
      <c r="C1711" s="483">
        <v>14425</v>
      </c>
    </row>
    <row r="1712" spans="1:3">
      <c r="A1712" s="769">
        <v>1711</v>
      </c>
      <c r="B1712" s="769" t="s">
        <v>2259</v>
      </c>
      <c r="C1712" s="483">
        <v>14410</v>
      </c>
    </row>
    <row r="1713" spans="1:3">
      <c r="A1713" s="769">
        <v>1712</v>
      </c>
      <c r="B1713" s="769" t="s">
        <v>2256</v>
      </c>
      <c r="C1713" s="483">
        <v>11985</v>
      </c>
    </row>
    <row r="1714" spans="1:3">
      <c r="A1714" s="769">
        <v>1713</v>
      </c>
      <c r="B1714" s="769" t="s">
        <v>2251</v>
      </c>
      <c r="C1714" s="483">
        <v>14375</v>
      </c>
    </row>
    <row r="1715" spans="1:3">
      <c r="A1715" s="769">
        <v>1714</v>
      </c>
      <c r="B1715" s="769" t="s">
        <v>2260</v>
      </c>
      <c r="C1715" s="483">
        <v>14340</v>
      </c>
    </row>
    <row r="1716" spans="1:3">
      <c r="A1716" s="769">
        <v>1715</v>
      </c>
      <c r="B1716" s="769" t="s">
        <v>2262</v>
      </c>
      <c r="C1716" s="483">
        <v>14325</v>
      </c>
    </row>
    <row r="1717" spans="1:3">
      <c r="A1717" s="769">
        <v>1716</v>
      </c>
      <c r="B1717" s="769" t="s">
        <v>2263</v>
      </c>
      <c r="C1717" s="483">
        <v>14320</v>
      </c>
    </row>
    <row r="1718" spans="1:3">
      <c r="A1718" s="769">
        <v>1717</v>
      </c>
      <c r="B1718" s="769" t="s">
        <v>2254</v>
      </c>
      <c r="C1718" s="483">
        <v>4085</v>
      </c>
    </row>
    <row r="1719" spans="1:3">
      <c r="A1719" s="769">
        <v>1718</v>
      </c>
      <c r="B1719" s="769" t="s">
        <v>2268</v>
      </c>
      <c r="C1719" s="483">
        <v>14250</v>
      </c>
    </row>
    <row r="1720" spans="1:3">
      <c r="A1720" s="769">
        <v>1719</v>
      </c>
      <c r="B1720" s="769" t="s">
        <v>2264</v>
      </c>
      <c r="C1720" s="483">
        <v>9480</v>
      </c>
    </row>
    <row r="1721" spans="1:3">
      <c r="A1721" s="769">
        <v>1720</v>
      </c>
      <c r="B1721" s="769" t="s">
        <v>2265</v>
      </c>
      <c r="C1721" s="483">
        <v>13640</v>
      </c>
    </row>
    <row r="1722" spans="1:3">
      <c r="A1722" s="769">
        <v>1721</v>
      </c>
      <c r="B1722" s="769" t="s">
        <v>2250</v>
      </c>
      <c r="C1722" s="483">
        <v>14075</v>
      </c>
    </row>
    <row r="1723" spans="1:3">
      <c r="A1723" s="769">
        <v>1722</v>
      </c>
      <c r="B1723" s="769" t="s">
        <v>2267</v>
      </c>
      <c r="C1723" s="483">
        <v>9380</v>
      </c>
    </row>
    <row r="1724" spans="1:3">
      <c r="A1724" s="769">
        <v>1723</v>
      </c>
      <c r="B1724" s="769" t="s">
        <v>2274</v>
      </c>
      <c r="C1724" s="483">
        <v>13365</v>
      </c>
    </row>
    <row r="1725" spans="1:3">
      <c r="A1725" s="769">
        <v>1724</v>
      </c>
      <c r="B1725" s="769" t="s">
        <v>2272</v>
      </c>
      <c r="C1725" s="483">
        <v>11655</v>
      </c>
    </row>
    <row r="1726" spans="1:3">
      <c r="A1726" s="769">
        <v>1725</v>
      </c>
      <c r="B1726" s="769" t="s">
        <v>2269</v>
      </c>
      <c r="C1726" s="483">
        <v>3130</v>
      </c>
    </row>
    <row r="1727" spans="1:3">
      <c r="A1727" s="769">
        <v>1726</v>
      </c>
      <c r="B1727" s="769" t="s">
        <v>2277</v>
      </c>
      <c r="C1727" s="483">
        <v>11640</v>
      </c>
    </row>
    <row r="1728" spans="1:3">
      <c r="A1728" s="769">
        <v>1727</v>
      </c>
      <c r="B1728" s="769" t="s">
        <v>2276</v>
      </c>
      <c r="C1728" s="483">
        <v>11600</v>
      </c>
    </row>
    <row r="1729" spans="1:3">
      <c r="A1729" s="769">
        <v>1728</v>
      </c>
      <c r="B1729" s="769" t="s">
        <v>2261</v>
      </c>
      <c r="C1729" s="483">
        <v>9240</v>
      </c>
    </row>
    <row r="1730" spans="1:3">
      <c r="A1730" s="769">
        <v>1729</v>
      </c>
      <c r="B1730" s="769" t="s">
        <v>2270</v>
      </c>
      <c r="C1730" s="483">
        <v>6920</v>
      </c>
    </row>
    <row r="1731" spans="1:3">
      <c r="A1731" s="769">
        <v>1730</v>
      </c>
      <c r="B1731" s="769" t="s">
        <v>2271</v>
      </c>
      <c r="C1731" s="483">
        <v>13835</v>
      </c>
    </row>
    <row r="1732" spans="1:3">
      <c r="A1732" s="769">
        <v>1731</v>
      </c>
      <c r="B1732" s="769" t="s">
        <v>2278</v>
      </c>
      <c r="C1732" s="483">
        <v>5110</v>
      </c>
    </row>
    <row r="1733" spans="1:3">
      <c r="A1733" s="769">
        <v>1732</v>
      </c>
      <c r="B1733" s="769" t="s">
        <v>2280</v>
      </c>
      <c r="C1733" s="483">
        <v>8620</v>
      </c>
    </row>
    <row r="1734" spans="1:3">
      <c r="A1734" s="769">
        <v>1733</v>
      </c>
      <c r="B1734" s="769" t="s">
        <v>2290</v>
      </c>
      <c r="C1734" s="483">
        <v>2605</v>
      </c>
    </row>
    <row r="1735" spans="1:3">
      <c r="A1735" s="769">
        <v>1734</v>
      </c>
      <c r="B1735" s="769" t="s">
        <v>2281</v>
      </c>
      <c r="C1735" s="483">
        <v>2750</v>
      </c>
    </row>
    <row r="1736" spans="1:3">
      <c r="A1736" s="769">
        <v>1735</v>
      </c>
      <c r="B1736" s="769" t="s">
        <v>2282</v>
      </c>
      <c r="C1736" s="483">
        <v>1374</v>
      </c>
    </row>
    <row r="1737" spans="1:3">
      <c r="A1737" s="769">
        <v>1736</v>
      </c>
      <c r="B1737" s="769" t="s">
        <v>2273</v>
      </c>
      <c r="C1737" s="483">
        <v>13695</v>
      </c>
    </row>
    <row r="1738" spans="1:3">
      <c r="A1738" s="769">
        <v>1737</v>
      </c>
      <c r="B1738" s="769" t="s">
        <v>2284</v>
      </c>
      <c r="C1738" s="483">
        <v>12710</v>
      </c>
    </row>
    <row r="1739" spans="1:3">
      <c r="A1739" s="769">
        <v>1738</v>
      </c>
      <c r="B1739" s="769" t="s">
        <v>2266</v>
      </c>
      <c r="C1739" s="483">
        <v>13655</v>
      </c>
    </row>
    <row r="1740" spans="1:3">
      <c r="A1740" s="769">
        <v>1739</v>
      </c>
      <c r="B1740" s="769" t="s">
        <v>2279</v>
      </c>
      <c r="C1740" s="483">
        <v>18200</v>
      </c>
    </row>
    <row r="1741" spans="1:3">
      <c r="A1741" s="769">
        <v>1740</v>
      </c>
      <c r="B1741" s="769" t="s">
        <v>2285</v>
      </c>
      <c r="C1741" s="483">
        <v>27170</v>
      </c>
    </row>
    <row r="1742" spans="1:3">
      <c r="A1742" s="769">
        <v>1741</v>
      </c>
      <c r="B1742" s="769" t="s">
        <v>2288</v>
      </c>
      <c r="C1742" s="483">
        <v>12320</v>
      </c>
    </row>
    <row r="1743" spans="1:3">
      <c r="A1743" s="769">
        <v>1742</v>
      </c>
      <c r="B1743" s="769" t="s">
        <v>2286</v>
      </c>
      <c r="C1743" s="483">
        <v>6425</v>
      </c>
    </row>
    <row r="1744" spans="1:3">
      <c r="A1744" s="769">
        <v>1743</v>
      </c>
      <c r="B1744" s="769" t="s">
        <v>2283</v>
      </c>
      <c r="C1744" s="483">
        <v>13490</v>
      </c>
    </row>
    <row r="1745" spans="1:3">
      <c r="A1745" s="769">
        <v>1744</v>
      </c>
      <c r="B1745" s="769" t="s">
        <v>2275</v>
      </c>
      <c r="C1745" s="483">
        <v>13480</v>
      </c>
    </row>
    <row r="1746" spans="1:3">
      <c r="A1746" s="769">
        <v>1745</v>
      </c>
      <c r="B1746" s="769" t="s">
        <v>2289</v>
      </c>
      <c r="C1746" s="483">
        <v>13430</v>
      </c>
    </row>
    <row r="1747" spans="1:3">
      <c r="A1747" s="769">
        <v>1746</v>
      </c>
      <c r="B1747" s="769" t="s">
        <v>2287</v>
      </c>
      <c r="C1747" s="483">
        <v>4450</v>
      </c>
    </row>
    <row r="1748" spans="1:3">
      <c r="A1748" s="769">
        <v>1747</v>
      </c>
      <c r="B1748" s="769" t="s">
        <v>2293</v>
      </c>
      <c r="C1748" s="483">
        <v>16665</v>
      </c>
    </row>
    <row r="1749" spans="1:3">
      <c r="A1749" s="769">
        <v>1748</v>
      </c>
      <c r="B1749" s="769" t="s">
        <v>2294</v>
      </c>
      <c r="C1749" s="483">
        <v>13310</v>
      </c>
    </row>
    <row r="1750" spans="1:3">
      <c r="A1750" s="769">
        <v>1749</v>
      </c>
      <c r="B1750" s="769" t="s">
        <v>2302</v>
      </c>
      <c r="C1750" s="483">
        <v>13290</v>
      </c>
    </row>
    <row r="1751" spans="1:3">
      <c r="A1751" s="769">
        <v>1750</v>
      </c>
      <c r="B1751" s="769" t="s">
        <v>2291</v>
      </c>
      <c r="C1751" s="483">
        <v>13290</v>
      </c>
    </row>
    <row r="1752" spans="1:3">
      <c r="A1752" s="769">
        <v>1751</v>
      </c>
      <c r="B1752" s="769" t="s">
        <v>2305</v>
      </c>
      <c r="C1752" s="483">
        <v>2655</v>
      </c>
    </row>
    <row r="1753" spans="1:3">
      <c r="A1753" s="769">
        <v>1752</v>
      </c>
      <c r="B1753" s="769" t="s">
        <v>2316</v>
      </c>
      <c r="C1753" s="483">
        <v>26460</v>
      </c>
    </row>
    <row r="1754" spans="1:3">
      <c r="A1754" s="769">
        <v>1753</v>
      </c>
      <c r="B1754" s="769" t="s">
        <v>2311</v>
      </c>
      <c r="C1754" s="483">
        <v>13205</v>
      </c>
    </row>
    <row r="1755" spans="1:3">
      <c r="A1755" s="769">
        <v>1754</v>
      </c>
      <c r="B1755" s="769" t="s">
        <v>2298</v>
      </c>
      <c r="C1755" s="483">
        <v>13190</v>
      </c>
    </row>
    <row r="1756" spans="1:3">
      <c r="A1756" s="769">
        <v>1755</v>
      </c>
      <c r="B1756" s="769" t="s">
        <v>2292</v>
      </c>
      <c r="C1756" s="483">
        <v>13180</v>
      </c>
    </row>
    <row r="1757" spans="1:3">
      <c r="A1757" s="769">
        <v>1756</v>
      </c>
      <c r="B1757" s="769" t="s">
        <v>2300</v>
      </c>
      <c r="C1757" s="483">
        <v>13135</v>
      </c>
    </row>
    <row r="1758" spans="1:3">
      <c r="A1758" s="769">
        <v>1757</v>
      </c>
      <c r="B1758" s="769" t="s">
        <v>2295</v>
      </c>
      <c r="C1758" s="483">
        <v>13110</v>
      </c>
    </row>
    <row r="1759" spans="1:3">
      <c r="A1759" s="769">
        <v>1758</v>
      </c>
      <c r="B1759" s="769" t="s">
        <v>2301</v>
      </c>
      <c r="C1759" s="483">
        <v>10070</v>
      </c>
    </row>
    <row r="1760" spans="1:3">
      <c r="A1760" s="769">
        <v>1759</v>
      </c>
      <c r="B1760" s="769" t="s">
        <v>2303</v>
      </c>
      <c r="C1760" s="483">
        <v>13085</v>
      </c>
    </row>
    <row r="1761" spans="1:3">
      <c r="A1761" s="769">
        <v>1760</v>
      </c>
      <c r="B1761" s="769" t="s">
        <v>2296</v>
      </c>
      <c r="C1761" s="483">
        <v>10900</v>
      </c>
    </row>
    <row r="1762" spans="1:3">
      <c r="A1762" s="769">
        <v>1761</v>
      </c>
      <c r="B1762" s="769" t="s">
        <v>2297</v>
      </c>
      <c r="C1762" s="483">
        <v>13060</v>
      </c>
    </row>
    <row r="1763" spans="1:3">
      <c r="A1763" s="769">
        <v>1762</v>
      </c>
      <c r="B1763" s="769" t="s">
        <v>2299</v>
      </c>
      <c r="C1763" s="483">
        <v>15320</v>
      </c>
    </row>
    <row r="1764" spans="1:3">
      <c r="A1764" s="769">
        <v>1763</v>
      </c>
      <c r="B1764" s="769" t="s">
        <v>2304</v>
      </c>
      <c r="C1764" s="483">
        <v>13015</v>
      </c>
    </row>
    <row r="1765" spans="1:3">
      <c r="A1765" s="769">
        <v>1764</v>
      </c>
      <c r="B1765" s="769" t="s">
        <v>2312</v>
      </c>
      <c r="C1765" s="483">
        <v>4400</v>
      </c>
    </row>
    <row r="1766" spans="1:3">
      <c r="A1766" s="769">
        <v>1765</v>
      </c>
      <c r="B1766" s="769" t="s">
        <v>2314</v>
      </c>
      <c r="C1766" s="483">
        <v>7635</v>
      </c>
    </row>
    <row r="1767" spans="1:3">
      <c r="A1767" s="769">
        <v>1766</v>
      </c>
      <c r="B1767" s="769" t="s">
        <v>2308</v>
      </c>
      <c r="C1767" s="483">
        <v>12910</v>
      </c>
    </row>
    <row r="1768" spans="1:3">
      <c r="A1768" s="769">
        <v>1767</v>
      </c>
      <c r="B1768" s="769" t="s">
        <v>2307</v>
      </c>
      <c r="C1768" s="483">
        <v>61200</v>
      </c>
    </row>
    <row r="1769" spans="1:3">
      <c r="A1769" s="769">
        <v>1768</v>
      </c>
      <c r="B1769" s="769" t="s">
        <v>2313</v>
      </c>
      <c r="C1769" s="483">
        <v>7340</v>
      </c>
    </row>
    <row r="1770" spans="1:3">
      <c r="A1770" s="769">
        <v>1769</v>
      </c>
      <c r="B1770" s="769" t="s">
        <v>2309</v>
      </c>
      <c r="C1770" s="483">
        <v>12130</v>
      </c>
    </row>
    <row r="1771" spans="1:3">
      <c r="A1771" s="769">
        <v>1770</v>
      </c>
      <c r="B1771" s="769" t="s">
        <v>2318</v>
      </c>
      <c r="C1771" s="483">
        <v>12720</v>
      </c>
    </row>
    <row r="1772" spans="1:3">
      <c r="A1772" s="769">
        <v>1771</v>
      </c>
      <c r="B1772" s="769" t="s">
        <v>2306</v>
      </c>
      <c r="C1772" s="483">
        <v>23500</v>
      </c>
    </row>
    <row r="1773" spans="1:3">
      <c r="A1773" s="769">
        <v>1772</v>
      </c>
      <c r="B1773" s="769" t="s">
        <v>2327</v>
      </c>
      <c r="C1773" s="483">
        <v>5045</v>
      </c>
    </row>
    <row r="1774" spans="1:3">
      <c r="A1774" s="769">
        <v>1773</v>
      </c>
      <c r="B1774" s="769" t="s">
        <v>2321</v>
      </c>
      <c r="C1774" s="483">
        <v>12435</v>
      </c>
    </row>
    <row r="1775" spans="1:3">
      <c r="A1775" s="769">
        <v>1774</v>
      </c>
      <c r="B1775" s="769" t="s">
        <v>2315</v>
      </c>
      <c r="C1775" s="483">
        <v>12420</v>
      </c>
    </row>
    <row r="1776" spans="1:3">
      <c r="A1776" s="769">
        <v>1775</v>
      </c>
      <c r="B1776" s="769" t="s">
        <v>2320</v>
      </c>
      <c r="C1776" s="483">
        <v>12375</v>
      </c>
    </row>
    <row r="1777" spans="1:3">
      <c r="A1777" s="769">
        <v>1776</v>
      </c>
      <c r="B1777" s="769" t="s">
        <v>2323</v>
      </c>
      <c r="C1777" s="483">
        <v>9515</v>
      </c>
    </row>
    <row r="1778" spans="1:3">
      <c r="A1778" s="769">
        <v>1777</v>
      </c>
      <c r="B1778" s="769" t="s">
        <v>2326</v>
      </c>
      <c r="C1778" s="483">
        <v>154</v>
      </c>
    </row>
    <row r="1779" spans="1:3">
      <c r="A1779" s="769">
        <v>1778</v>
      </c>
      <c r="B1779" s="769" t="s">
        <v>2322</v>
      </c>
      <c r="C1779" s="483">
        <v>12305</v>
      </c>
    </row>
    <row r="1780" spans="1:3">
      <c r="A1780" s="769">
        <v>1779</v>
      </c>
      <c r="B1780" s="769" t="s">
        <v>2333</v>
      </c>
      <c r="C1780" s="483">
        <v>4085</v>
      </c>
    </row>
    <row r="1781" spans="1:3">
      <c r="A1781" s="769">
        <v>1780</v>
      </c>
      <c r="B1781" s="769" t="s">
        <v>2324</v>
      </c>
      <c r="C1781" s="483">
        <v>14350</v>
      </c>
    </row>
    <row r="1782" spans="1:3">
      <c r="A1782" s="769">
        <v>1781</v>
      </c>
      <c r="B1782" s="769" t="s">
        <v>2319</v>
      </c>
      <c r="C1782" s="483">
        <v>6090</v>
      </c>
    </row>
    <row r="1783" spans="1:3">
      <c r="A1783" s="769">
        <v>1782</v>
      </c>
      <c r="B1783" s="769" t="s">
        <v>2325</v>
      </c>
      <c r="C1783" s="483">
        <v>7165</v>
      </c>
    </row>
    <row r="1784" spans="1:3">
      <c r="A1784" s="769">
        <v>1783</v>
      </c>
      <c r="B1784" s="769" t="s">
        <v>2310</v>
      </c>
      <c r="C1784" s="483">
        <v>12165</v>
      </c>
    </row>
    <row r="1785" spans="1:3">
      <c r="A1785" s="769">
        <v>1784</v>
      </c>
      <c r="B1785" s="769" t="s">
        <v>2317</v>
      </c>
      <c r="C1785" s="483">
        <v>7370</v>
      </c>
    </row>
    <row r="1786" spans="1:3">
      <c r="A1786" s="769">
        <v>1785</v>
      </c>
      <c r="B1786" s="769" t="s">
        <v>2328</v>
      </c>
      <c r="C1786" s="483">
        <v>12145</v>
      </c>
    </row>
    <row r="1787" spans="1:3">
      <c r="A1787" s="769">
        <v>1786</v>
      </c>
      <c r="B1787" s="769" t="s">
        <v>2339</v>
      </c>
      <c r="C1787" s="483">
        <v>25250</v>
      </c>
    </row>
    <row r="1788" spans="1:3">
      <c r="A1788" s="769">
        <v>1787</v>
      </c>
      <c r="B1788" s="769" t="s">
        <v>2329</v>
      </c>
      <c r="C1788" s="483">
        <v>24180</v>
      </c>
    </row>
    <row r="1789" spans="1:3">
      <c r="A1789" s="769">
        <v>1788</v>
      </c>
      <c r="B1789" s="769" t="s">
        <v>2331</v>
      </c>
      <c r="C1789" s="483">
        <v>18580</v>
      </c>
    </row>
    <row r="1790" spans="1:3">
      <c r="A1790" s="769">
        <v>1789</v>
      </c>
      <c r="B1790" s="769" t="s">
        <v>2330</v>
      </c>
      <c r="C1790" s="483">
        <v>12070</v>
      </c>
    </row>
    <row r="1791" spans="1:3">
      <c r="A1791" s="769">
        <v>1790</v>
      </c>
      <c r="B1791" s="769" t="s">
        <v>2343</v>
      </c>
      <c r="C1791" s="483">
        <v>24125</v>
      </c>
    </row>
    <row r="1792" spans="1:3">
      <c r="A1792" s="769">
        <v>1791</v>
      </c>
      <c r="B1792" s="769" t="s">
        <v>2335</v>
      </c>
      <c r="C1792" s="483">
        <v>3005</v>
      </c>
    </row>
    <row r="1793" spans="1:3">
      <c r="A1793" s="769">
        <v>1792</v>
      </c>
      <c r="B1793" s="769" t="s">
        <v>2341</v>
      </c>
      <c r="C1793" s="483">
        <v>12600</v>
      </c>
    </row>
    <row r="1794" spans="1:3">
      <c r="A1794" s="769">
        <v>1793</v>
      </c>
      <c r="B1794" s="769" t="s">
        <v>2332</v>
      </c>
      <c r="C1794" s="483">
        <v>13295</v>
      </c>
    </row>
    <row r="1795" spans="1:3">
      <c r="A1795" s="769">
        <v>1794</v>
      </c>
      <c r="B1795" s="769" t="s">
        <v>2340</v>
      </c>
      <c r="C1795" s="483">
        <v>6635</v>
      </c>
    </row>
    <row r="1796" spans="1:3">
      <c r="A1796" s="769">
        <v>1795</v>
      </c>
      <c r="B1796" s="769" t="s">
        <v>2338</v>
      </c>
      <c r="C1796" s="483">
        <v>103835</v>
      </c>
    </row>
    <row r="1797" spans="1:3">
      <c r="A1797" s="769">
        <v>1796</v>
      </c>
      <c r="B1797" s="769" t="s">
        <v>2337</v>
      </c>
      <c r="C1797" s="483">
        <v>9950</v>
      </c>
    </row>
    <row r="1798" spans="1:3">
      <c r="A1798" s="769">
        <v>1797</v>
      </c>
      <c r="B1798" s="769" t="s">
        <v>2334</v>
      </c>
      <c r="C1798" s="483">
        <v>11915</v>
      </c>
    </row>
    <row r="1799" spans="1:3">
      <c r="A1799" s="769">
        <v>1798</v>
      </c>
      <c r="B1799" s="769" t="s">
        <v>2353</v>
      </c>
      <c r="C1799" s="483">
        <v>7925</v>
      </c>
    </row>
    <row r="1800" spans="1:3">
      <c r="A1800" s="769">
        <v>1799</v>
      </c>
      <c r="B1800" s="769" t="s">
        <v>2360</v>
      </c>
      <c r="C1800" s="483">
        <v>11875</v>
      </c>
    </row>
    <row r="1801" spans="1:3">
      <c r="A1801" s="769">
        <v>1800</v>
      </c>
      <c r="B1801" s="769" t="s">
        <v>2342</v>
      </c>
      <c r="C1801" s="483">
        <v>118730</v>
      </c>
    </row>
    <row r="1802" spans="1:3">
      <c r="A1802" s="769">
        <v>1801</v>
      </c>
      <c r="B1802" s="769" t="s">
        <v>2351</v>
      </c>
      <c r="C1802" s="483">
        <v>8475</v>
      </c>
    </row>
    <row r="1803" spans="1:3">
      <c r="A1803" s="769">
        <v>1802</v>
      </c>
      <c r="B1803" s="769" t="s">
        <v>2344</v>
      </c>
      <c r="C1803" s="483">
        <v>23700</v>
      </c>
    </row>
    <row r="1804" spans="1:3">
      <c r="A1804" s="769">
        <v>1803</v>
      </c>
      <c r="B1804" s="769" t="s">
        <v>2336</v>
      </c>
      <c r="C1804" s="483">
        <v>8060</v>
      </c>
    </row>
    <row r="1805" spans="1:3">
      <c r="A1805" s="769">
        <v>1804</v>
      </c>
      <c r="B1805" s="769" t="s">
        <v>2349</v>
      </c>
      <c r="C1805" s="483">
        <v>117255</v>
      </c>
    </row>
    <row r="1806" spans="1:3">
      <c r="A1806" s="769">
        <v>1805</v>
      </c>
      <c r="B1806" s="769" t="s">
        <v>2356</v>
      </c>
      <c r="C1806" s="483">
        <v>11720</v>
      </c>
    </row>
    <row r="1807" spans="1:3">
      <c r="A1807" s="769">
        <v>1806</v>
      </c>
      <c r="B1807" s="769" t="s">
        <v>2348</v>
      </c>
      <c r="C1807" s="483">
        <v>106430</v>
      </c>
    </row>
    <row r="1808" spans="1:3">
      <c r="A1808" s="769">
        <v>1807</v>
      </c>
      <c r="B1808" s="769" t="s">
        <v>2355</v>
      </c>
      <c r="C1808" s="483">
        <v>23340</v>
      </c>
    </row>
    <row r="1809" spans="1:3">
      <c r="A1809" s="769">
        <v>1808</v>
      </c>
      <c r="B1809" s="769" t="s">
        <v>2347</v>
      </c>
      <c r="C1809" s="483">
        <v>16620</v>
      </c>
    </row>
    <row r="1810" spans="1:3">
      <c r="A1810" s="769">
        <v>1809</v>
      </c>
      <c r="B1810" s="769" t="s">
        <v>2345</v>
      </c>
      <c r="C1810" s="483">
        <v>23230</v>
      </c>
    </row>
    <row r="1811" spans="1:3">
      <c r="A1811" s="769">
        <v>1810</v>
      </c>
      <c r="B1811" s="769" t="s">
        <v>2357</v>
      </c>
      <c r="C1811" s="483">
        <v>57930</v>
      </c>
    </row>
    <row r="1812" spans="1:3">
      <c r="A1812" s="769">
        <v>1811</v>
      </c>
      <c r="B1812" s="769" t="s">
        <v>2358</v>
      </c>
      <c r="C1812" s="483">
        <v>9635</v>
      </c>
    </row>
    <row r="1813" spans="1:3">
      <c r="A1813" s="769">
        <v>1812</v>
      </c>
      <c r="B1813" s="769" t="s">
        <v>2346</v>
      </c>
      <c r="C1813" s="483">
        <v>11545</v>
      </c>
    </row>
    <row r="1814" spans="1:3">
      <c r="A1814" s="769">
        <v>1813</v>
      </c>
      <c r="B1814" s="769" t="s">
        <v>2361</v>
      </c>
      <c r="C1814" s="483">
        <v>31050</v>
      </c>
    </row>
    <row r="1815" spans="1:3">
      <c r="A1815" s="769">
        <v>1814</v>
      </c>
      <c r="B1815" s="769" t="s">
        <v>2354</v>
      </c>
      <c r="C1815" s="483">
        <v>14360</v>
      </c>
    </row>
    <row r="1816" spans="1:3">
      <c r="A1816" s="769">
        <v>1815</v>
      </c>
      <c r="B1816" s="769" t="s">
        <v>2352</v>
      </c>
      <c r="C1816" s="483">
        <v>11485</v>
      </c>
    </row>
    <row r="1817" spans="1:3">
      <c r="A1817" s="769">
        <v>1816</v>
      </c>
      <c r="B1817" s="769" t="s">
        <v>2365</v>
      </c>
      <c r="C1817" s="483">
        <v>11470</v>
      </c>
    </row>
    <row r="1818" spans="1:3">
      <c r="A1818" s="769">
        <v>1817</v>
      </c>
      <c r="B1818" s="769" t="s">
        <v>2371</v>
      </c>
      <c r="C1818" s="483">
        <v>12735</v>
      </c>
    </row>
    <row r="1819" spans="1:3">
      <c r="A1819" s="769">
        <v>1818</v>
      </c>
      <c r="B1819" s="769" t="s">
        <v>2364</v>
      </c>
      <c r="C1819" s="483">
        <v>11450</v>
      </c>
    </row>
    <row r="1820" spans="1:3">
      <c r="A1820" s="769">
        <v>1819</v>
      </c>
      <c r="B1820" s="769" t="s">
        <v>2366</v>
      </c>
      <c r="C1820" s="483">
        <v>22885</v>
      </c>
    </row>
    <row r="1821" spans="1:3">
      <c r="A1821" s="769">
        <v>1820</v>
      </c>
      <c r="B1821" s="769" t="s">
        <v>2370</v>
      </c>
      <c r="C1821" s="483">
        <v>11410</v>
      </c>
    </row>
    <row r="1822" spans="1:3">
      <c r="A1822" s="769">
        <v>1821</v>
      </c>
      <c r="B1822" s="769" t="s">
        <v>2376</v>
      </c>
      <c r="C1822" s="483">
        <v>9500</v>
      </c>
    </row>
    <row r="1823" spans="1:3">
      <c r="A1823" s="769">
        <v>1822</v>
      </c>
      <c r="B1823" s="769" t="s">
        <v>2363</v>
      </c>
      <c r="C1823" s="483">
        <v>11380</v>
      </c>
    </row>
    <row r="1824" spans="1:3">
      <c r="A1824" s="769">
        <v>1823</v>
      </c>
      <c r="B1824" s="769" t="s">
        <v>2372</v>
      </c>
      <c r="C1824" s="483">
        <v>11375</v>
      </c>
    </row>
    <row r="1825" spans="1:3">
      <c r="A1825" s="769">
        <v>1824</v>
      </c>
      <c r="B1825" s="769" t="s">
        <v>2369</v>
      </c>
      <c r="C1825" s="483">
        <v>22685</v>
      </c>
    </row>
    <row r="1826" spans="1:3">
      <c r="A1826" s="769">
        <v>1825</v>
      </c>
      <c r="B1826" s="769" t="s">
        <v>2362</v>
      </c>
      <c r="C1826" s="483">
        <v>11330</v>
      </c>
    </row>
    <row r="1827" spans="1:3">
      <c r="A1827" s="769">
        <v>1826</v>
      </c>
      <c r="B1827" s="769" t="s">
        <v>2384</v>
      </c>
      <c r="C1827" s="483">
        <v>2265</v>
      </c>
    </row>
    <row r="1828" spans="1:3">
      <c r="A1828" s="769">
        <v>1827</v>
      </c>
      <c r="B1828" s="769" t="s">
        <v>2368</v>
      </c>
      <c r="C1828" s="483">
        <v>11310</v>
      </c>
    </row>
    <row r="1829" spans="1:3">
      <c r="A1829" s="769">
        <v>1828</v>
      </c>
      <c r="B1829" s="769" t="s">
        <v>2375</v>
      </c>
      <c r="C1829" s="483">
        <v>22605</v>
      </c>
    </row>
    <row r="1830" spans="1:3">
      <c r="A1830" s="769">
        <v>1829</v>
      </c>
      <c r="B1830" s="769" t="s">
        <v>2379</v>
      </c>
      <c r="C1830" s="483">
        <v>11295</v>
      </c>
    </row>
    <row r="1831" spans="1:3">
      <c r="A1831" s="769">
        <v>1830</v>
      </c>
      <c r="B1831" s="769" t="s">
        <v>2374</v>
      </c>
      <c r="C1831" s="483">
        <v>3815</v>
      </c>
    </row>
    <row r="1832" spans="1:3">
      <c r="A1832" s="769">
        <v>1831</v>
      </c>
      <c r="B1832" s="769" t="s">
        <v>2400</v>
      </c>
      <c r="C1832" s="483">
        <v>15190</v>
      </c>
    </row>
    <row r="1833" spans="1:3">
      <c r="A1833" s="769">
        <v>1832</v>
      </c>
      <c r="B1833" s="769" t="s">
        <v>2377</v>
      </c>
      <c r="C1833" s="483">
        <v>11250</v>
      </c>
    </row>
    <row r="1834" spans="1:3">
      <c r="A1834" s="769">
        <v>1833</v>
      </c>
      <c r="B1834" s="769" t="s">
        <v>2367</v>
      </c>
      <c r="C1834" s="483">
        <v>11250</v>
      </c>
    </row>
    <row r="1835" spans="1:3">
      <c r="A1835" s="769">
        <v>1834</v>
      </c>
      <c r="B1835" s="769" t="s">
        <v>2350</v>
      </c>
      <c r="C1835" s="483">
        <v>11190</v>
      </c>
    </row>
    <row r="1836" spans="1:3">
      <c r="A1836" s="769">
        <v>1835</v>
      </c>
      <c r="B1836" s="769" t="s">
        <v>2373</v>
      </c>
      <c r="C1836" s="483">
        <v>11175</v>
      </c>
    </row>
    <row r="1837" spans="1:3">
      <c r="A1837" s="769">
        <v>1836</v>
      </c>
      <c r="B1837" s="769" t="s">
        <v>2378</v>
      </c>
      <c r="C1837" s="483">
        <v>8585</v>
      </c>
    </row>
    <row r="1838" spans="1:3">
      <c r="A1838" s="769">
        <v>1837</v>
      </c>
      <c r="B1838" s="769" t="s">
        <v>2388</v>
      </c>
      <c r="C1838" s="483">
        <v>7410</v>
      </c>
    </row>
    <row r="1839" spans="1:3">
      <c r="A1839" s="769">
        <v>1838</v>
      </c>
      <c r="B1839" s="769" t="s">
        <v>2382</v>
      </c>
      <c r="C1839" s="483">
        <v>22230</v>
      </c>
    </row>
    <row r="1840" spans="1:3">
      <c r="A1840" s="769">
        <v>1839</v>
      </c>
      <c r="B1840" s="769" t="s">
        <v>2383</v>
      </c>
      <c r="C1840" s="483">
        <v>11105</v>
      </c>
    </row>
    <row r="1841" spans="1:3">
      <c r="A1841" s="769">
        <v>1840</v>
      </c>
      <c r="B1841" s="769" t="s">
        <v>2398</v>
      </c>
      <c r="C1841" s="483">
        <v>74</v>
      </c>
    </row>
    <row r="1842" spans="1:3">
      <c r="A1842" s="769">
        <v>1841</v>
      </c>
      <c r="B1842" s="769" t="s">
        <v>2386</v>
      </c>
      <c r="C1842" s="483">
        <v>5550</v>
      </c>
    </row>
    <row r="1843" spans="1:3">
      <c r="A1843" s="769">
        <v>1842</v>
      </c>
      <c r="B1843" s="769" t="s">
        <v>2389</v>
      </c>
      <c r="C1843" s="483">
        <v>10090</v>
      </c>
    </row>
    <row r="1844" spans="1:3">
      <c r="A1844" s="769">
        <v>1843</v>
      </c>
      <c r="B1844" s="769" t="s">
        <v>2393</v>
      </c>
      <c r="C1844" s="483">
        <v>6930</v>
      </c>
    </row>
    <row r="1845" spans="1:3">
      <c r="A1845" s="769">
        <v>1844</v>
      </c>
      <c r="B1845" s="769" t="s">
        <v>2390</v>
      </c>
      <c r="C1845" s="483">
        <v>11085</v>
      </c>
    </row>
    <row r="1846" spans="1:3">
      <c r="A1846" s="769">
        <v>1845</v>
      </c>
      <c r="B1846" s="769" t="s">
        <v>2381</v>
      </c>
      <c r="C1846" s="483">
        <v>11075</v>
      </c>
    </row>
    <row r="1847" spans="1:3">
      <c r="A1847" s="769">
        <v>1846</v>
      </c>
      <c r="B1847" s="769" t="s">
        <v>2387</v>
      </c>
      <c r="C1847" s="483">
        <v>14750</v>
      </c>
    </row>
    <row r="1848" spans="1:3">
      <c r="A1848" s="769">
        <v>1847</v>
      </c>
      <c r="B1848" s="769" t="s">
        <v>2359</v>
      </c>
      <c r="C1848" s="483">
        <v>11035</v>
      </c>
    </row>
    <row r="1849" spans="1:3">
      <c r="A1849" s="769">
        <v>1848</v>
      </c>
      <c r="B1849" s="769" t="s">
        <v>2404</v>
      </c>
      <c r="C1849" s="483">
        <v>11005</v>
      </c>
    </row>
    <row r="1850" spans="1:3">
      <c r="A1850" s="769">
        <v>1849</v>
      </c>
      <c r="B1850" s="769" t="s">
        <v>2391</v>
      </c>
      <c r="C1850" s="483">
        <v>3050</v>
      </c>
    </row>
    <row r="1851" spans="1:3">
      <c r="A1851" s="769">
        <v>1850</v>
      </c>
      <c r="B1851" s="769" t="s">
        <v>2394</v>
      </c>
      <c r="C1851" s="483">
        <v>15685</v>
      </c>
    </row>
    <row r="1852" spans="1:3">
      <c r="A1852" s="769">
        <v>1851</v>
      </c>
      <c r="B1852" s="769" t="s">
        <v>2385</v>
      </c>
      <c r="C1852" s="483">
        <v>10950</v>
      </c>
    </row>
    <row r="1853" spans="1:3">
      <c r="A1853" s="769">
        <v>1852</v>
      </c>
      <c r="B1853" s="769" t="s">
        <v>2392</v>
      </c>
      <c r="C1853" s="483">
        <v>10920</v>
      </c>
    </row>
    <row r="1854" spans="1:3">
      <c r="A1854" s="769">
        <v>1853</v>
      </c>
      <c r="B1854" s="769" t="s">
        <v>2396</v>
      </c>
      <c r="C1854" s="483">
        <v>6825</v>
      </c>
    </row>
    <row r="1855" spans="1:3">
      <c r="A1855" s="769">
        <v>1854</v>
      </c>
      <c r="B1855" s="769" t="s">
        <v>2395</v>
      </c>
      <c r="C1855" s="483">
        <v>21800</v>
      </c>
    </row>
    <row r="1856" spans="1:3">
      <c r="A1856" s="769">
        <v>1855</v>
      </c>
      <c r="B1856" s="769" t="s">
        <v>2402</v>
      </c>
      <c r="C1856" s="483">
        <v>10860</v>
      </c>
    </row>
    <row r="1857" spans="1:3">
      <c r="A1857" s="769">
        <v>1856</v>
      </c>
      <c r="B1857" s="769" t="s">
        <v>2422</v>
      </c>
      <c r="C1857" s="483">
        <v>10795</v>
      </c>
    </row>
    <row r="1858" spans="1:3">
      <c r="A1858" s="769">
        <v>1857</v>
      </c>
      <c r="B1858" s="769" t="s">
        <v>2397</v>
      </c>
      <c r="C1858" s="483">
        <v>10795</v>
      </c>
    </row>
    <row r="1859" spans="1:3">
      <c r="A1859" s="769">
        <v>1858</v>
      </c>
      <c r="B1859" s="769" t="s">
        <v>2409</v>
      </c>
      <c r="C1859" s="483">
        <v>33205</v>
      </c>
    </row>
    <row r="1860" spans="1:3">
      <c r="A1860" s="769">
        <v>1859</v>
      </c>
      <c r="B1860" s="769" t="s">
        <v>2399</v>
      </c>
      <c r="C1860" s="483">
        <v>10770</v>
      </c>
    </row>
    <row r="1861" spans="1:3">
      <c r="A1861" s="769">
        <v>1860</v>
      </c>
      <c r="B1861" s="769" t="s">
        <v>2403</v>
      </c>
      <c r="C1861" s="483">
        <v>8740</v>
      </c>
    </row>
    <row r="1862" spans="1:3">
      <c r="A1862" s="769">
        <v>1861</v>
      </c>
      <c r="B1862" s="769" t="s">
        <v>2410</v>
      </c>
      <c r="C1862" s="483">
        <v>15330</v>
      </c>
    </row>
    <row r="1863" spans="1:3">
      <c r="A1863" s="769">
        <v>1862</v>
      </c>
      <c r="B1863" s="769" t="s">
        <v>2401</v>
      </c>
      <c r="C1863" s="483">
        <v>8565</v>
      </c>
    </row>
    <row r="1864" spans="1:3">
      <c r="A1864" s="769">
        <v>1863</v>
      </c>
      <c r="B1864" s="769" t="s">
        <v>2406</v>
      </c>
      <c r="C1864" s="483">
        <v>17840</v>
      </c>
    </row>
    <row r="1865" spans="1:3">
      <c r="A1865" s="769">
        <v>1864</v>
      </c>
      <c r="B1865" s="769" t="s">
        <v>2405</v>
      </c>
      <c r="C1865" s="483">
        <v>9730</v>
      </c>
    </row>
    <row r="1866" spans="1:3">
      <c r="A1866" s="769">
        <v>1865</v>
      </c>
      <c r="B1866" s="769" t="s">
        <v>2417</v>
      </c>
      <c r="C1866" s="483">
        <v>7010</v>
      </c>
    </row>
    <row r="1867" spans="1:3">
      <c r="A1867" s="769">
        <v>1866</v>
      </c>
      <c r="B1867" s="769" t="s">
        <v>2408</v>
      </c>
      <c r="C1867" s="483">
        <v>8175</v>
      </c>
    </row>
    <row r="1868" spans="1:3">
      <c r="A1868" s="769">
        <v>1867</v>
      </c>
      <c r="B1868" s="769" t="s">
        <v>2413</v>
      </c>
      <c r="C1868" s="483">
        <v>21130</v>
      </c>
    </row>
    <row r="1869" spans="1:3">
      <c r="A1869" s="769">
        <v>1868</v>
      </c>
      <c r="B1869" s="769" t="s">
        <v>2407</v>
      </c>
      <c r="C1869" s="483">
        <v>10550</v>
      </c>
    </row>
    <row r="1870" spans="1:3">
      <c r="A1870" s="769">
        <v>1869</v>
      </c>
      <c r="B1870" s="769" t="s">
        <v>2416</v>
      </c>
      <c r="C1870" s="483">
        <v>10545</v>
      </c>
    </row>
    <row r="1871" spans="1:3">
      <c r="A1871" s="769">
        <v>1870</v>
      </c>
      <c r="B1871" s="769" t="s">
        <v>2411</v>
      </c>
      <c r="C1871" s="483">
        <v>10530</v>
      </c>
    </row>
    <row r="1872" spans="1:3">
      <c r="A1872" s="769">
        <v>1871</v>
      </c>
      <c r="B1872" s="769" t="s">
        <v>2415</v>
      </c>
      <c r="C1872" s="483">
        <v>10520</v>
      </c>
    </row>
    <row r="1873" spans="1:3">
      <c r="A1873" s="769">
        <v>1872</v>
      </c>
      <c r="B1873" s="769" t="s">
        <v>2421</v>
      </c>
      <c r="C1873" s="483">
        <v>10480</v>
      </c>
    </row>
    <row r="1874" spans="1:3">
      <c r="A1874" s="769">
        <v>1873</v>
      </c>
      <c r="B1874" s="769" t="s">
        <v>2414</v>
      </c>
      <c r="C1874" s="483">
        <v>20925</v>
      </c>
    </row>
    <row r="1875" spans="1:3">
      <c r="A1875" s="769">
        <v>1874</v>
      </c>
      <c r="B1875" s="769" t="s">
        <v>2412</v>
      </c>
      <c r="C1875" s="483">
        <v>10460</v>
      </c>
    </row>
    <row r="1876" spans="1:3">
      <c r="A1876" s="769">
        <v>1875</v>
      </c>
      <c r="B1876" s="769" t="s">
        <v>2424</v>
      </c>
      <c r="C1876" s="483">
        <v>10445</v>
      </c>
    </row>
    <row r="1877" spans="1:3">
      <c r="A1877" s="769">
        <v>1876</v>
      </c>
      <c r="B1877" s="769" t="s">
        <v>2433</v>
      </c>
      <c r="C1877" s="483">
        <v>5210</v>
      </c>
    </row>
    <row r="1878" spans="1:3">
      <c r="A1878" s="769">
        <v>1877</v>
      </c>
      <c r="B1878" s="769" t="s">
        <v>2438</v>
      </c>
      <c r="C1878" s="483">
        <v>1736</v>
      </c>
    </row>
    <row r="1879" spans="1:3">
      <c r="A1879" s="769">
        <v>1878</v>
      </c>
      <c r="B1879" s="769" t="s">
        <v>2427</v>
      </c>
      <c r="C1879" s="483">
        <v>20810</v>
      </c>
    </row>
    <row r="1880" spans="1:3">
      <c r="A1880" s="769">
        <v>1879</v>
      </c>
      <c r="B1880" s="769" t="s">
        <v>2419</v>
      </c>
      <c r="C1880" s="483">
        <v>10395</v>
      </c>
    </row>
    <row r="1881" spans="1:3">
      <c r="A1881" s="769">
        <v>1880</v>
      </c>
      <c r="B1881" s="769" t="s">
        <v>2426</v>
      </c>
      <c r="C1881" s="483">
        <v>10380</v>
      </c>
    </row>
    <row r="1882" spans="1:3">
      <c r="A1882" s="769">
        <v>1881</v>
      </c>
      <c r="B1882" s="769" t="s">
        <v>2436</v>
      </c>
      <c r="C1882" s="483">
        <v>10370</v>
      </c>
    </row>
    <row r="1883" spans="1:3">
      <c r="A1883" s="769">
        <v>1882</v>
      </c>
      <c r="B1883" s="769" t="s">
        <v>2418</v>
      </c>
      <c r="C1883" s="483">
        <v>20725</v>
      </c>
    </row>
    <row r="1884" spans="1:3">
      <c r="A1884" s="769">
        <v>1883</v>
      </c>
      <c r="B1884" s="769" t="s">
        <v>2435</v>
      </c>
      <c r="C1884" s="483">
        <v>10335</v>
      </c>
    </row>
    <row r="1885" spans="1:3">
      <c r="A1885" s="769">
        <v>1884</v>
      </c>
      <c r="B1885" s="769" t="s">
        <v>2423</v>
      </c>
      <c r="C1885" s="483">
        <v>10315</v>
      </c>
    </row>
    <row r="1886" spans="1:3">
      <c r="A1886" s="769">
        <v>1885</v>
      </c>
      <c r="B1886" s="769" t="s">
        <v>2454</v>
      </c>
      <c r="C1886" s="483">
        <v>10310</v>
      </c>
    </row>
    <row r="1887" spans="1:3">
      <c r="A1887" s="769">
        <v>1886</v>
      </c>
      <c r="B1887" s="769" t="s">
        <v>2420</v>
      </c>
      <c r="C1887" s="483">
        <v>10300</v>
      </c>
    </row>
    <row r="1888" spans="1:3">
      <c r="A1888" s="769">
        <v>1887</v>
      </c>
      <c r="B1888" s="769" t="s">
        <v>2439</v>
      </c>
      <c r="C1888" s="483">
        <v>10275</v>
      </c>
    </row>
    <row r="1889" spans="1:3">
      <c r="A1889" s="769">
        <v>1888</v>
      </c>
      <c r="B1889" s="769" t="s">
        <v>2428</v>
      </c>
      <c r="C1889" s="483">
        <v>85605</v>
      </c>
    </row>
    <row r="1890" spans="1:3">
      <c r="A1890" s="769">
        <v>1889</v>
      </c>
      <c r="B1890" s="769" t="s">
        <v>2437</v>
      </c>
      <c r="C1890" s="483">
        <v>12815</v>
      </c>
    </row>
    <row r="1891" spans="1:3">
      <c r="A1891" s="769">
        <v>1890</v>
      </c>
      <c r="B1891" s="769" t="s">
        <v>2429</v>
      </c>
      <c r="C1891" s="483">
        <v>10250</v>
      </c>
    </row>
    <row r="1892" spans="1:3">
      <c r="A1892" s="769">
        <v>1891</v>
      </c>
      <c r="B1892" s="769" t="s">
        <v>2430</v>
      </c>
      <c r="C1892" s="483">
        <v>10230</v>
      </c>
    </row>
    <row r="1893" spans="1:3">
      <c r="A1893" s="769">
        <v>1892</v>
      </c>
      <c r="B1893" s="769" t="s">
        <v>2425</v>
      </c>
      <c r="C1893" s="483">
        <v>10210</v>
      </c>
    </row>
    <row r="1894" spans="1:3">
      <c r="A1894" s="769">
        <v>1893</v>
      </c>
      <c r="B1894" s="769" t="s">
        <v>2434</v>
      </c>
      <c r="C1894" s="483">
        <v>4700</v>
      </c>
    </row>
    <row r="1895" spans="1:3">
      <c r="A1895" s="769">
        <v>1894</v>
      </c>
      <c r="B1895" s="769" t="s">
        <v>2432</v>
      </c>
      <c r="C1895" s="483">
        <v>20390</v>
      </c>
    </row>
    <row r="1896" spans="1:3">
      <c r="A1896" s="769">
        <v>1895</v>
      </c>
      <c r="B1896" s="769" t="s">
        <v>2442</v>
      </c>
      <c r="C1896" s="483">
        <v>10160</v>
      </c>
    </row>
    <row r="1897" spans="1:3">
      <c r="A1897" s="769">
        <v>1896</v>
      </c>
      <c r="B1897" s="769" t="s">
        <v>2445</v>
      </c>
      <c r="C1897" s="483">
        <v>11280</v>
      </c>
    </row>
    <row r="1898" spans="1:3">
      <c r="A1898" s="769">
        <v>1897</v>
      </c>
      <c r="B1898" s="769" t="s">
        <v>2380</v>
      </c>
      <c r="C1898" s="483">
        <v>20290</v>
      </c>
    </row>
    <row r="1899" spans="1:3">
      <c r="A1899" s="769">
        <v>1898</v>
      </c>
      <c r="B1899" s="769" t="s">
        <v>2450</v>
      </c>
      <c r="C1899" s="483">
        <v>10130</v>
      </c>
    </row>
    <row r="1900" spans="1:3">
      <c r="A1900" s="769">
        <v>1899</v>
      </c>
      <c r="B1900" s="769" t="s">
        <v>2441</v>
      </c>
      <c r="C1900" s="483">
        <v>10105</v>
      </c>
    </row>
    <row r="1901" spans="1:3">
      <c r="A1901" s="769">
        <v>1900</v>
      </c>
      <c r="B1901" s="769" t="s">
        <v>2431</v>
      </c>
      <c r="C1901" s="483">
        <v>10100</v>
      </c>
    </row>
    <row r="1902" spans="1:3">
      <c r="A1902" s="769">
        <v>1901</v>
      </c>
      <c r="B1902" s="769" t="s">
        <v>2440</v>
      </c>
      <c r="C1902" s="483">
        <v>10070</v>
      </c>
    </row>
    <row r="1903" spans="1:3">
      <c r="A1903" s="769">
        <v>1902</v>
      </c>
      <c r="B1903" s="769" t="s">
        <v>2453</v>
      </c>
      <c r="C1903" s="483">
        <v>4440</v>
      </c>
    </row>
    <row r="1904" spans="1:3">
      <c r="A1904" s="769">
        <v>1903</v>
      </c>
      <c r="B1904" s="769" t="s">
        <v>2443</v>
      </c>
      <c r="C1904" s="483">
        <v>10045</v>
      </c>
    </row>
    <row r="1905" spans="1:3">
      <c r="A1905" s="769">
        <v>1904</v>
      </c>
      <c r="B1905" s="769" t="s">
        <v>2449</v>
      </c>
      <c r="C1905" s="483">
        <v>8360</v>
      </c>
    </row>
    <row r="1906" spans="1:3">
      <c r="A1906" s="769">
        <v>1905</v>
      </c>
      <c r="B1906" s="769" t="s">
        <v>2451</v>
      </c>
      <c r="C1906" s="483">
        <v>10030</v>
      </c>
    </row>
    <row r="1907" spans="1:3">
      <c r="A1907" s="769">
        <v>1906</v>
      </c>
      <c r="B1907" s="769" t="s">
        <v>2446</v>
      </c>
      <c r="C1907" s="483">
        <v>10015</v>
      </c>
    </row>
    <row r="1908" spans="1:3">
      <c r="A1908" s="769">
        <v>1907</v>
      </c>
      <c r="B1908" s="769" t="s">
        <v>2444</v>
      </c>
      <c r="C1908" s="483">
        <v>10000</v>
      </c>
    </row>
    <row r="1909" spans="1:3">
      <c r="A1909" s="769">
        <v>1908</v>
      </c>
      <c r="B1909" s="769" t="s">
        <v>2448</v>
      </c>
      <c r="C1909" s="483">
        <v>19955</v>
      </c>
    </row>
    <row r="1910" spans="1:3">
      <c r="A1910" s="769">
        <v>1909</v>
      </c>
      <c r="B1910" s="769" t="s">
        <v>2457</v>
      </c>
      <c r="C1910" s="483">
        <v>9955</v>
      </c>
    </row>
    <row r="1911" spans="1:3">
      <c r="A1911" s="769">
        <v>1910</v>
      </c>
      <c r="B1911" s="769" t="s">
        <v>2452</v>
      </c>
      <c r="C1911" s="483">
        <v>9895</v>
      </c>
    </row>
    <row r="1912" spans="1:3">
      <c r="A1912" s="769">
        <v>1911</v>
      </c>
      <c r="B1912" s="769" t="s">
        <v>2463</v>
      </c>
      <c r="C1912" s="483">
        <v>49250</v>
      </c>
    </row>
    <row r="1913" spans="1:3">
      <c r="A1913" s="769">
        <v>1912</v>
      </c>
      <c r="B1913" s="769" t="s">
        <v>2456</v>
      </c>
      <c r="C1913" s="483">
        <v>12145</v>
      </c>
    </row>
    <row r="1914" spans="1:3">
      <c r="A1914" s="769">
        <v>1913</v>
      </c>
      <c r="B1914" s="769" t="s">
        <v>2455</v>
      </c>
      <c r="C1914" s="483">
        <v>18910</v>
      </c>
    </row>
    <row r="1915" spans="1:3">
      <c r="A1915" s="769">
        <v>1914</v>
      </c>
      <c r="B1915" s="769" t="s">
        <v>2459</v>
      </c>
      <c r="C1915" s="483">
        <v>11540</v>
      </c>
    </row>
    <row r="1916" spans="1:3">
      <c r="A1916" s="769">
        <v>1915</v>
      </c>
      <c r="B1916" s="769" t="s">
        <v>2466</v>
      </c>
      <c r="C1916" s="483">
        <v>8160</v>
      </c>
    </row>
    <row r="1917" spans="1:3">
      <c r="A1917" s="769">
        <v>1916</v>
      </c>
      <c r="B1917" s="769" t="s">
        <v>2467</v>
      </c>
      <c r="C1917" s="483">
        <v>6800</v>
      </c>
    </row>
    <row r="1918" spans="1:3">
      <c r="A1918" s="769">
        <v>1917</v>
      </c>
      <c r="B1918" s="769" t="s">
        <v>2462</v>
      </c>
      <c r="C1918" s="483">
        <v>16270</v>
      </c>
    </row>
    <row r="1919" spans="1:3">
      <c r="A1919" s="769">
        <v>1918</v>
      </c>
      <c r="B1919" s="769" t="s">
        <v>2447</v>
      </c>
      <c r="C1919" s="483">
        <v>19520</v>
      </c>
    </row>
    <row r="1920" spans="1:3">
      <c r="A1920" s="769">
        <v>1919</v>
      </c>
      <c r="B1920" s="769" t="s">
        <v>2460</v>
      </c>
      <c r="C1920" s="483">
        <v>9750</v>
      </c>
    </row>
    <row r="1921" spans="1:3">
      <c r="A1921" s="769">
        <v>1920</v>
      </c>
      <c r="B1921" s="769" t="s">
        <v>2470</v>
      </c>
      <c r="C1921" s="483">
        <v>12165</v>
      </c>
    </row>
    <row r="1922" spans="1:3">
      <c r="A1922" s="769">
        <v>1921</v>
      </c>
      <c r="B1922" s="769" t="s">
        <v>2564</v>
      </c>
      <c r="C1922" s="483">
        <v>9730</v>
      </c>
    </row>
    <row r="1923" spans="1:3">
      <c r="A1923" s="769">
        <v>1922</v>
      </c>
      <c r="B1923" s="769" t="s">
        <v>2461</v>
      </c>
      <c r="C1923" s="483">
        <v>16200</v>
      </c>
    </row>
    <row r="1924" spans="1:3">
      <c r="A1924" s="769">
        <v>1923</v>
      </c>
      <c r="B1924" s="769" t="s">
        <v>2509</v>
      </c>
      <c r="C1924" s="483">
        <v>9720</v>
      </c>
    </row>
    <row r="1925" spans="1:3">
      <c r="A1925" s="769">
        <v>1924</v>
      </c>
      <c r="B1925" s="769" t="s">
        <v>2464</v>
      </c>
      <c r="C1925" s="483">
        <v>9710</v>
      </c>
    </row>
    <row r="1926" spans="1:3">
      <c r="A1926" s="769">
        <v>1925</v>
      </c>
      <c r="B1926" s="769" t="s">
        <v>2479</v>
      </c>
      <c r="C1926" s="483">
        <v>28350</v>
      </c>
    </row>
    <row r="1927" spans="1:3">
      <c r="A1927" s="769">
        <v>1926</v>
      </c>
      <c r="B1927" s="769" t="s">
        <v>2486</v>
      </c>
      <c r="C1927" s="483">
        <v>12105</v>
      </c>
    </row>
    <row r="1928" spans="1:3">
      <c r="A1928" s="769">
        <v>1927</v>
      </c>
      <c r="B1928" s="769" t="s">
        <v>2468</v>
      </c>
      <c r="C1928" s="483">
        <v>19315</v>
      </c>
    </row>
    <row r="1929" spans="1:3">
      <c r="A1929" s="769">
        <v>1928</v>
      </c>
      <c r="B1929" s="769" t="s">
        <v>2475</v>
      </c>
      <c r="C1929" s="483">
        <v>12055</v>
      </c>
    </row>
    <row r="1930" spans="1:3">
      <c r="A1930" s="769">
        <v>1929</v>
      </c>
      <c r="B1930" s="769" t="s">
        <v>2469</v>
      </c>
      <c r="C1930" s="483">
        <v>9640</v>
      </c>
    </row>
    <row r="1931" spans="1:3">
      <c r="A1931" s="769">
        <v>1930</v>
      </c>
      <c r="B1931" s="769" t="s">
        <v>2473</v>
      </c>
      <c r="C1931" s="483">
        <v>9615</v>
      </c>
    </row>
    <row r="1932" spans="1:3">
      <c r="A1932" s="769">
        <v>1931</v>
      </c>
      <c r="B1932" s="769" t="s">
        <v>2477</v>
      </c>
      <c r="C1932" s="483">
        <v>16000</v>
      </c>
    </row>
    <row r="1933" spans="1:3">
      <c r="A1933" s="769">
        <v>1932</v>
      </c>
      <c r="B1933" s="769" t="s">
        <v>2471</v>
      </c>
      <c r="C1933" s="483">
        <v>9575</v>
      </c>
    </row>
    <row r="1934" spans="1:3">
      <c r="A1934" s="769">
        <v>1933</v>
      </c>
      <c r="B1934" s="769" t="s">
        <v>2465</v>
      </c>
      <c r="C1934" s="483">
        <v>9570</v>
      </c>
    </row>
    <row r="1935" spans="1:3">
      <c r="A1935" s="769">
        <v>1934</v>
      </c>
      <c r="B1935" s="769" t="s">
        <v>2474</v>
      </c>
      <c r="C1935" s="483">
        <v>9555</v>
      </c>
    </row>
    <row r="1936" spans="1:3">
      <c r="A1936" s="769">
        <v>1935</v>
      </c>
      <c r="B1936" s="769" t="s">
        <v>2490</v>
      </c>
      <c r="C1936" s="483">
        <v>9505</v>
      </c>
    </row>
    <row r="1937" spans="1:3">
      <c r="A1937" s="769">
        <v>1936</v>
      </c>
      <c r="B1937" s="769" t="s">
        <v>2476</v>
      </c>
      <c r="C1937" s="483">
        <v>9500</v>
      </c>
    </row>
    <row r="1938" spans="1:3">
      <c r="A1938" s="769">
        <v>1937</v>
      </c>
      <c r="B1938" s="769" t="s">
        <v>2458</v>
      </c>
      <c r="C1938" s="483">
        <v>18930</v>
      </c>
    </row>
    <row r="1939" spans="1:3">
      <c r="A1939" s="769">
        <v>1938</v>
      </c>
      <c r="B1939" s="769" t="s">
        <v>2480</v>
      </c>
      <c r="C1939" s="483">
        <v>11810</v>
      </c>
    </row>
    <row r="1940" spans="1:3">
      <c r="A1940" s="769">
        <v>1939</v>
      </c>
      <c r="B1940" s="769" t="s">
        <v>2472</v>
      </c>
      <c r="C1940" s="483">
        <v>9435</v>
      </c>
    </row>
    <row r="1941" spans="1:3">
      <c r="A1941" s="769">
        <v>1940</v>
      </c>
      <c r="B1941" s="769" t="s">
        <v>2478</v>
      </c>
      <c r="C1941" s="483">
        <v>15660</v>
      </c>
    </row>
    <row r="1942" spans="1:3">
      <c r="A1942" s="769">
        <v>1941</v>
      </c>
      <c r="B1942" s="769" t="s">
        <v>2488</v>
      </c>
      <c r="C1942" s="483">
        <v>9375</v>
      </c>
    </row>
    <row r="1943" spans="1:3">
      <c r="A1943" s="769">
        <v>1942</v>
      </c>
      <c r="B1943" s="769" t="s">
        <v>2487</v>
      </c>
      <c r="C1943" s="483">
        <v>5845</v>
      </c>
    </row>
    <row r="1944" spans="1:3">
      <c r="A1944" s="769">
        <v>1943</v>
      </c>
      <c r="B1944" s="769" t="s">
        <v>2493</v>
      </c>
      <c r="C1944" s="483">
        <v>46760</v>
      </c>
    </row>
    <row r="1945" spans="1:3">
      <c r="A1945" s="769">
        <v>1944</v>
      </c>
      <c r="B1945" s="769" t="s">
        <v>2489</v>
      </c>
      <c r="C1945" s="483">
        <v>37370</v>
      </c>
    </row>
    <row r="1946" spans="1:3">
      <c r="A1946" s="769">
        <v>1945</v>
      </c>
      <c r="B1946" s="769" t="s">
        <v>2481</v>
      </c>
      <c r="C1946" s="483">
        <v>18660</v>
      </c>
    </row>
    <row r="1947" spans="1:3">
      <c r="A1947" s="769">
        <v>1946</v>
      </c>
      <c r="B1947" s="769" t="s">
        <v>2482</v>
      </c>
      <c r="C1947" s="483">
        <v>9305</v>
      </c>
    </row>
    <row r="1948" spans="1:3">
      <c r="A1948" s="769">
        <v>1947</v>
      </c>
      <c r="B1948" s="769" t="s">
        <v>2484</v>
      </c>
      <c r="C1948" s="483">
        <v>9295</v>
      </c>
    </row>
    <row r="1949" spans="1:3">
      <c r="A1949" s="769">
        <v>1948</v>
      </c>
      <c r="B1949" s="769" t="s">
        <v>2497</v>
      </c>
      <c r="C1949" s="483">
        <v>25720</v>
      </c>
    </row>
    <row r="1950" spans="1:3">
      <c r="A1950" s="769">
        <v>1949</v>
      </c>
      <c r="B1950" s="769" t="s">
        <v>2485</v>
      </c>
      <c r="C1950" s="483">
        <v>20550</v>
      </c>
    </row>
    <row r="1951" spans="1:3">
      <c r="A1951" s="769">
        <v>1950</v>
      </c>
      <c r="B1951" s="769" t="s">
        <v>2492</v>
      </c>
      <c r="C1951" s="483">
        <v>16675</v>
      </c>
    </row>
    <row r="1952" spans="1:3">
      <c r="A1952" s="769">
        <v>1951</v>
      </c>
      <c r="B1952" s="769" t="s">
        <v>2495</v>
      </c>
      <c r="C1952" s="483">
        <v>9170</v>
      </c>
    </row>
    <row r="1953" spans="1:3">
      <c r="A1953" s="769">
        <v>1952</v>
      </c>
      <c r="B1953" s="769" t="s">
        <v>2491</v>
      </c>
      <c r="C1953" s="483">
        <v>9110</v>
      </c>
    </row>
    <row r="1954" spans="1:3">
      <c r="A1954" s="769">
        <v>1953</v>
      </c>
      <c r="B1954" s="769" t="s">
        <v>2494</v>
      </c>
      <c r="C1954" s="483">
        <v>9110</v>
      </c>
    </row>
    <row r="1955" spans="1:3">
      <c r="A1955" s="769">
        <v>1954</v>
      </c>
      <c r="B1955" s="769" t="s">
        <v>2502</v>
      </c>
      <c r="C1955" s="483">
        <v>7580</v>
      </c>
    </row>
    <row r="1956" spans="1:3">
      <c r="A1956" s="769">
        <v>1955</v>
      </c>
      <c r="B1956" s="769" t="s">
        <v>2496</v>
      </c>
      <c r="C1956" s="483">
        <v>9080</v>
      </c>
    </row>
    <row r="1957" spans="1:3">
      <c r="A1957" s="769">
        <v>1956</v>
      </c>
      <c r="B1957" s="769" t="s">
        <v>2498</v>
      </c>
      <c r="C1957" s="483">
        <v>12965</v>
      </c>
    </row>
    <row r="1958" spans="1:3">
      <c r="A1958" s="769">
        <v>1957</v>
      </c>
      <c r="B1958" s="769" t="s">
        <v>2507</v>
      </c>
      <c r="C1958" s="483">
        <v>15055</v>
      </c>
    </row>
    <row r="1959" spans="1:3">
      <c r="A1959" s="769">
        <v>1958</v>
      </c>
      <c r="B1959" s="769" t="s">
        <v>2506</v>
      </c>
      <c r="C1959" s="483">
        <v>9000</v>
      </c>
    </row>
    <row r="1960" spans="1:3">
      <c r="A1960" s="769">
        <v>1959</v>
      </c>
      <c r="B1960" s="769" t="s">
        <v>2500</v>
      </c>
      <c r="C1960" s="483">
        <v>11210</v>
      </c>
    </row>
    <row r="1961" spans="1:3">
      <c r="A1961" s="769">
        <v>1960</v>
      </c>
      <c r="B1961" s="769" t="s">
        <v>2505</v>
      </c>
      <c r="C1961" s="483">
        <v>4480</v>
      </c>
    </row>
    <row r="1962" spans="1:3">
      <c r="A1962" s="769">
        <v>1961</v>
      </c>
      <c r="B1962" s="769" t="s">
        <v>2525</v>
      </c>
      <c r="C1962" s="483">
        <v>9935</v>
      </c>
    </row>
    <row r="1963" spans="1:3">
      <c r="A1963" s="769">
        <v>1962</v>
      </c>
      <c r="B1963" s="769" t="s">
        <v>2503</v>
      </c>
      <c r="C1963" s="483">
        <v>8940</v>
      </c>
    </row>
    <row r="1964" spans="1:3">
      <c r="A1964" s="769">
        <v>1963</v>
      </c>
      <c r="B1964" s="769" t="s">
        <v>2501</v>
      </c>
      <c r="C1964" s="483">
        <v>8940</v>
      </c>
    </row>
    <row r="1965" spans="1:3">
      <c r="A1965" s="769">
        <v>1964</v>
      </c>
      <c r="B1965" s="769" t="s">
        <v>2508</v>
      </c>
      <c r="C1965" s="483">
        <v>11150</v>
      </c>
    </row>
    <row r="1966" spans="1:3">
      <c r="A1966" s="769">
        <v>1965</v>
      </c>
      <c r="B1966" s="769" t="s">
        <v>2483</v>
      </c>
      <c r="C1966" s="483">
        <v>9910</v>
      </c>
    </row>
    <row r="1967" spans="1:3">
      <c r="A1967" s="769">
        <v>1966</v>
      </c>
      <c r="B1967" s="769" t="s">
        <v>2504</v>
      </c>
      <c r="C1967" s="483">
        <v>5920</v>
      </c>
    </row>
    <row r="1968" spans="1:3">
      <c r="A1968" s="769">
        <v>1967</v>
      </c>
      <c r="B1968" s="769" t="s">
        <v>2510</v>
      </c>
      <c r="C1968" s="483">
        <v>8880</v>
      </c>
    </row>
    <row r="1969" spans="1:3">
      <c r="A1969" s="769">
        <v>1968</v>
      </c>
      <c r="B1969" s="769" t="s">
        <v>2514</v>
      </c>
      <c r="C1969" s="483">
        <v>8825</v>
      </c>
    </row>
    <row r="1970" spans="1:3">
      <c r="A1970" s="769">
        <v>1969</v>
      </c>
      <c r="B1970" s="769" t="s">
        <v>2513</v>
      </c>
      <c r="C1970" s="483">
        <v>14705</v>
      </c>
    </row>
    <row r="1971" spans="1:3">
      <c r="A1971" s="769">
        <v>1970</v>
      </c>
      <c r="B1971" s="769" t="s">
        <v>2516</v>
      </c>
      <c r="C1971" s="483">
        <v>8020</v>
      </c>
    </row>
    <row r="1972" spans="1:3">
      <c r="A1972" s="769">
        <v>1971</v>
      </c>
      <c r="B1972" s="769" t="s">
        <v>2499</v>
      </c>
      <c r="C1972" s="483">
        <v>8820</v>
      </c>
    </row>
    <row r="1973" spans="1:3">
      <c r="A1973" s="769">
        <v>1972</v>
      </c>
      <c r="B1973" s="769" t="s">
        <v>2515</v>
      </c>
      <c r="C1973" s="483">
        <v>8815</v>
      </c>
    </row>
    <row r="1974" spans="1:3">
      <c r="A1974" s="769">
        <v>1973</v>
      </c>
      <c r="B1974" s="769" t="s">
        <v>2511</v>
      </c>
      <c r="C1974" s="483">
        <v>7270</v>
      </c>
    </row>
    <row r="1975" spans="1:3">
      <c r="A1975" s="769">
        <v>1974</v>
      </c>
      <c r="B1975" s="769" t="s">
        <v>2526</v>
      </c>
      <c r="C1975" s="483">
        <v>8780</v>
      </c>
    </row>
    <row r="1976" spans="1:3">
      <c r="A1976" s="769">
        <v>1975</v>
      </c>
      <c r="B1976" s="769" t="s">
        <v>2512</v>
      </c>
      <c r="C1976" s="483">
        <v>12530</v>
      </c>
    </row>
    <row r="1977" spans="1:3">
      <c r="A1977" s="769">
        <v>1976</v>
      </c>
      <c r="B1977" s="769" t="s">
        <v>2517</v>
      </c>
      <c r="C1977" s="483">
        <v>8730</v>
      </c>
    </row>
    <row r="1978" spans="1:3">
      <c r="A1978" s="769">
        <v>1977</v>
      </c>
      <c r="B1978" s="769" t="s">
        <v>2524</v>
      </c>
      <c r="C1978" s="483">
        <v>17410</v>
      </c>
    </row>
    <row r="1979" spans="1:3">
      <c r="A1979" s="769">
        <v>1978</v>
      </c>
      <c r="B1979" s="769" t="s">
        <v>2519</v>
      </c>
      <c r="C1979" s="483">
        <v>11590</v>
      </c>
    </row>
    <row r="1980" spans="1:3">
      <c r="A1980" s="769">
        <v>1979</v>
      </c>
      <c r="B1980" s="769" t="s">
        <v>2521</v>
      </c>
      <c r="C1980" s="483">
        <v>10850</v>
      </c>
    </row>
    <row r="1981" spans="1:3">
      <c r="A1981" s="769">
        <v>1980</v>
      </c>
      <c r="B1981" s="769" t="s">
        <v>2529</v>
      </c>
      <c r="C1981" s="483">
        <v>17355</v>
      </c>
    </row>
    <row r="1982" spans="1:3">
      <c r="A1982" s="769">
        <v>1981</v>
      </c>
      <c r="B1982" s="769" t="s">
        <v>2518</v>
      </c>
      <c r="C1982" s="483">
        <v>8665</v>
      </c>
    </row>
    <row r="1983" spans="1:3">
      <c r="A1983" s="769">
        <v>1982</v>
      </c>
      <c r="B1983" s="769" t="s">
        <v>2523</v>
      </c>
      <c r="C1983" s="483">
        <v>13120</v>
      </c>
    </row>
    <row r="1984" spans="1:3">
      <c r="A1984" s="769">
        <v>1983</v>
      </c>
      <c r="B1984" s="769" t="s">
        <v>2552</v>
      </c>
      <c r="C1984" s="483">
        <v>1432</v>
      </c>
    </row>
    <row r="1985" spans="1:3">
      <c r="A1985" s="769">
        <v>1984</v>
      </c>
      <c r="B1985" s="769" t="s">
        <v>2544</v>
      </c>
      <c r="C1985" s="483">
        <v>8560</v>
      </c>
    </row>
    <row r="1986" spans="1:3">
      <c r="A1986" s="769">
        <v>1985</v>
      </c>
      <c r="B1986" s="769" t="s">
        <v>2527</v>
      </c>
      <c r="C1986" s="483">
        <v>14245</v>
      </c>
    </row>
    <row r="1987" spans="1:3">
      <c r="A1987" s="769">
        <v>1986</v>
      </c>
      <c r="B1987" s="769" t="s">
        <v>2522</v>
      </c>
      <c r="C1987" s="483">
        <v>12145</v>
      </c>
    </row>
    <row r="1988" spans="1:3">
      <c r="A1988" s="769">
        <v>1987</v>
      </c>
      <c r="B1988" s="769" t="s">
        <v>2520</v>
      </c>
      <c r="C1988" s="483">
        <v>7720</v>
      </c>
    </row>
    <row r="1989" spans="1:3">
      <c r="A1989" s="769">
        <v>1988</v>
      </c>
      <c r="B1989" s="769" t="s">
        <v>2528</v>
      </c>
      <c r="C1989" s="483">
        <v>8480</v>
      </c>
    </row>
    <row r="1990" spans="1:3">
      <c r="A1990" s="769">
        <v>1989</v>
      </c>
      <c r="B1990" s="769" t="s">
        <v>2532</v>
      </c>
      <c r="C1990" s="483">
        <v>4195</v>
      </c>
    </row>
    <row r="1991" spans="1:3">
      <c r="A1991" s="769">
        <v>1990</v>
      </c>
      <c r="B1991" s="769" t="s">
        <v>2534</v>
      </c>
      <c r="C1991" s="483">
        <v>8390</v>
      </c>
    </row>
    <row r="1992" spans="1:3">
      <c r="A1992" s="769">
        <v>1991</v>
      </c>
      <c r="B1992" s="769" t="s">
        <v>2530</v>
      </c>
      <c r="C1992" s="483">
        <v>10450</v>
      </c>
    </row>
    <row r="1993" spans="1:3">
      <c r="A1993" s="769">
        <v>1992</v>
      </c>
      <c r="B1993" s="769" t="s">
        <v>2540</v>
      </c>
      <c r="C1993" s="483">
        <v>7960</v>
      </c>
    </row>
    <row r="1994" spans="1:3">
      <c r="A1994" s="769">
        <v>1993</v>
      </c>
      <c r="B1994" s="769" t="s">
        <v>2531</v>
      </c>
      <c r="C1994" s="483">
        <v>22135</v>
      </c>
    </row>
    <row r="1995" spans="1:3">
      <c r="A1995" s="769">
        <v>1994</v>
      </c>
      <c r="B1995" s="769" t="s">
        <v>2533</v>
      </c>
      <c r="C1995" s="483">
        <v>10370</v>
      </c>
    </row>
    <row r="1996" spans="1:3">
      <c r="A1996" s="769">
        <v>1995</v>
      </c>
      <c r="B1996" s="769" t="s">
        <v>2539</v>
      </c>
      <c r="C1996" s="483">
        <v>33085</v>
      </c>
    </row>
    <row r="1997" spans="1:3">
      <c r="A1997" s="769">
        <v>1996</v>
      </c>
      <c r="B1997" s="769" t="s">
        <v>2541</v>
      </c>
      <c r="C1997" s="483">
        <v>13120</v>
      </c>
    </row>
    <row r="1998" spans="1:3">
      <c r="A1998" s="769">
        <v>1997</v>
      </c>
      <c r="B1998" s="769" t="s">
        <v>2536</v>
      </c>
      <c r="C1998" s="483">
        <v>16530</v>
      </c>
    </row>
    <row r="1999" spans="1:3">
      <c r="A1999" s="769">
        <v>1998</v>
      </c>
      <c r="B1999" s="769" t="s">
        <v>2542</v>
      </c>
      <c r="C1999" s="483">
        <v>22960</v>
      </c>
    </row>
    <row r="2000" spans="1:3">
      <c r="A2000" s="769">
        <v>1999</v>
      </c>
      <c r="B2000" s="769" t="s">
        <v>2537</v>
      </c>
      <c r="C2000" s="483">
        <v>11145</v>
      </c>
    </row>
    <row r="2001" spans="1:3">
      <c r="A2001" s="769">
        <v>2000</v>
      </c>
      <c r="B2001" s="769" t="s">
        <v>2555</v>
      </c>
      <c r="C2001" s="483">
        <v>10280</v>
      </c>
    </row>
    <row r="2002" spans="1:3">
      <c r="A2002" s="769">
        <v>2001</v>
      </c>
      <c r="B2002" s="769" t="s">
        <v>2545</v>
      </c>
      <c r="C2002" s="483">
        <v>2860</v>
      </c>
    </row>
    <row r="2003" spans="1:3">
      <c r="A2003" s="769">
        <v>2002</v>
      </c>
      <c r="B2003" s="769" t="s">
        <v>2538</v>
      </c>
      <c r="C2003" s="483">
        <v>6520</v>
      </c>
    </row>
    <row r="2004" spans="1:3">
      <c r="A2004" s="769">
        <v>2003</v>
      </c>
      <c r="B2004" s="769" t="s">
        <v>2549</v>
      </c>
      <c r="C2004" s="483">
        <v>11635</v>
      </c>
    </row>
    <row r="2005" spans="1:3">
      <c r="A2005" s="769">
        <v>2004</v>
      </c>
      <c r="B2005" s="769" t="s">
        <v>2554</v>
      </c>
      <c r="C2005" s="483">
        <v>11290</v>
      </c>
    </row>
    <row r="2006" spans="1:3">
      <c r="A2006" s="769">
        <v>2005</v>
      </c>
      <c r="B2006" s="769" t="s">
        <v>2551</v>
      </c>
      <c r="C2006" s="483">
        <v>12475</v>
      </c>
    </row>
    <row r="2007" spans="1:3">
      <c r="A2007" s="769">
        <v>2006</v>
      </c>
      <c r="B2007" s="769" t="s">
        <v>2543</v>
      </c>
      <c r="C2007" s="483">
        <v>17995</v>
      </c>
    </row>
    <row r="2008" spans="1:3">
      <c r="A2008" s="769">
        <v>2007</v>
      </c>
      <c r="B2008" s="769" t="s">
        <v>2548</v>
      </c>
      <c r="C2008" s="483">
        <v>8245</v>
      </c>
    </row>
    <row r="2009" spans="1:3">
      <c r="A2009" s="769">
        <v>2008</v>
      </c>
      <c r="B2009" s="769" t="s">
        <v>2559</v>
      </c>
      <c r="C2009" s="483">
        <v>10070</v>
      </c>
    </row>
    <row r="2010" spans="1:3">
      <c r="A2010" s="769">
        <v>2009</v>
      </c>
      <c r="B2010" s="769" t="s">
        <v>2547</v>
      </c>
      <c r="C2010" s="483">
        <v>11500</v>
      </c>
    </row>
    <row r="2011" spans="1:3">
      <c r="A2011" s="769">
        <v>2010</v>
      </c>
      <c r="B2011" s="769" t="s">
        <v>2546</v>
      </c>
      <c r="C2011" s="483">
        <v>16095</v>
      </c>
    </row>
    <row r="2012" spans="1:3">
      <c r="A2012" s="769">
        <v>2011</v>
      </c>
      <c r="B2012" s="769" t="s">
        <v>2558</v>
      </c>
      <c r="C2012" s="483">
        <v>10715</v>
      </c>
    </row>
    <row r="2013" spans="1:3">
      <c r="A2013" s="769">
        <v>2012</v>
      </c>
      <c r="B2013" s="769" t="s">
        <v>2562</v>
      </c>
      <c r="C2013" s="483">
        <v>11480</v>
      </c>
    </row>
    <row r="2014" spans="1:3">
      <c r="A2014" s="769">
        <v>2013</v>
      </c>
      <c r="B2014" s="769" t="s">
        <v>2557</v>
      </c>
      <c r="C2014" s="483">
        <v>8035</v>
      </c>
    </row>
    <row r="2015" spans="1:3">
      <c r="A2015" s="769">
        <v>2014</v>
      </c>
      <c r="B2015" s="769" t="s">
        <v>2556</v>
      </c>
      <c r="C2015" s="483">
        <v>33340</v>
      </c>
    </row>
    <row r="2016" spans="1:3">
      <c r="A2016" s="769">
        <v>2015</v>
      </c>
      <c r="B2016" s="769" t="s">
        <v>2570</v>
      </c>
      <c r="C2016" s="483">
        <v>8130</v>
      </c>
    </row>
    <row r="2017" spans="1:3">
      <c r="A2017" s="769">
        <v>2016</v>
      </c>
      <c r="B2017" s="769" t="s">
        <v>2566</v>
      </c>
      <c r="C2017" s="483">
        <v>15875</v>
      </c>
    </row>
    <row r="2018" spans="1:3">
      <c r="A2018" s="769">
        <v>2017</v>
      </c>
      <c r="B2018" s="769" t="s">
        <v>2578</v>
      </c>
      <c r="C2018" s="483">
        <v>7930</v>
      </c>
    </row>
    <row r="2019" spans="1:3">
      <c r="A2019" s="769">
        <v>2018</v>
      </c>
      <c r="B2019" s="769" t="s">
        <v>2553</v>
      </c>
      <c r="C2019" s="483">
        <v>2830</v>
      </c>
    </row>
    <row r="2020" spans="1:3">
      <c r="A2020" s="769">
        <v>2019</v>
      </c>
      <c r="B2020" s="769" t="s">
        <v>2575</v>
      </c>
      <c r="C2020" s="483">
        <v>7915</v>
      </c>
    </row>
    <row r="2021" spans="1:3">
      <c r="A2021" s="769">
        <v>2020</v>
      </c>
      <c r="B2021" s="769" t="s">
        <v>2561</v>
      </c>
      <c r="C2021" s="483">
        <v>15765</v>
      </c>
    </row>
    <row r="2022" spans="1:3">
      <c r="A2022" s="769">
        <v>2021</v>
      </c>
      <c r="B2022" s="769" t="s">
        <v>2565</v>
      </c>
      <c r="C2022" s="483">
        <v>15760</v>
      </c>
    </row>
    <row r="2023" spans="1:3">
      <c r="A2023" s="769">
        <v>2022</v>
      </c>
      <c r="B2023" s="769" t="s">
        <v>2608</v>
      </c>
      <c r="C2023" s="483">
        <v>7865</v>
      </c>
    </row>
    <row r="2024" spans="1:3">
      <c r="A2024" s="769">
        <v>2023</v>
      </c>
      <c r="B2024" s="769" t="s">
        <v>2567</v>
      </c>
      <c r="C2024" s="483">
        <v>15725</v>
      </c>
    </row>
    <row r="2025" spans="1:3">
      <c r="A2025" s="769">
        <v>2024</v>
      </c>
      <c r="B2025" s="769" t="s">
        <v>2582</v>
      </c>
      <c r="C2025" s="483">
        <v>6040</v>
      </c>
    </row>
    <row r="2026" spans="1:3">
      <c r="A2026" s="769">
        <v>2025</v>
      </c>
      <c r="B2026" s="769" t="s">
        <v>2573</v>
      </c>
      <c r="C2026" s="483">
        <v>5235</v>
      </c>
    </row>
    <row r="2027" spans="1:3">
      <c r="A2027" s="769">
        <v>2026</v>
      </c>
      <c r="B2027" s="769" t="s">
        <v>2550</v>
      </c>
      <c r="C2027" s="483">
        <v>10460</v>
      </c>
    </row>
    <row r="2028" spans="1:3">
      <c r="A2028" s="769">
        <v>2027</v>
      </c>
      <c r="B2028" s="769" t="s">
        <v>2572</v>
      </c>
      <c r="C2028" s="483">
        <v>11200</v>
      </c>
    </row>
    <row r="2029" spans="1:3">
      <c r="A2029" s="769">
        <v>2028</v>
      </c>
      <c r="B2029" s="769" t="s">
        <v>2577</v>
      </c>
      <c r="C2029" s="483">
        <v>13065</v>
      </c>
    </row>
    <row r="2030" spans="1:3">
      <c r="A2030" s="769">
        <v>2029</v>
      </c>
      <c r="B2030" s="769" t="s">
        <v>2600</v>
      </c>
      <c r="C2030" s="483">
        <v>7825</v>
      </c>
    </row>
    <row r="2031" spans="1:3">
      <c r="A2031" s="769">
        <v>2030</v>
      </c>
      <c r="B2031" s="769" t="s">
        <v>2560</v>
      </c>
      <c r="C2031" s="483">
        <v>10620</v>
      </c>
    </row>
    <row r="2032" spans="1:3">
      <c r="A2032" s="769">
        <v>2031</v>
      </c>
      <c r="B2032" s="769" t="s">
        <v>2580</v>
      </c>
      <c r="C2032" s="483">
        <v>15575</v>
      </c>
    </row>
    <row r="2033" spans="1:3">
      <c r="A2033" s="769">
        <v>2032</v>
      </c>
      <c r="B2033" s="769" t="s">
        <v>2579</v>
      </c>
      <c r="C2033" s="483">
        <v>11120</v>
      </c>
    </row>
    <row r="2034" spans="1:3">
      <c r="A2034" s="769">
        <v>2033</v>
      </c>
      <c r="B2034" s="769" t="s">
        <v>2576</v>
      </c>
      <c r="C2034" s="483">
        <v>7030</v>
      </c>
    </row>
    <row r="2035" spans="1:3">
      <c r="A2035" s="769">
        <v>2034</v>
      </c>
      <c r="B2035" s="769" t="s">
        <v>2585</v>
      </c>
      <c r="C2035" s="483">
        <v>12880</v>
      </c>
    </row>
    <row r="2036" spans="1:3">
      <c r="A2036" s="769">
        <v>2035</v>
      </c>
      <c r="B2036" s="769" t="s">
        <v>2584</v>
      </c>
      <c r="C2036" s="483">
        <v>2940</v>
      </c>
    </row>
    <row r="2037" spans="1:3">
      <c r="A2037" s="769">
        <v>2036</v>
      </c>
      <c r="B2037" s="769" t="s">
        <v>2571</v>
      </c>
      <c r="C2037" s="483">
        <v>13975</v>
      </c>
    </row>
    <row r="2038" spans="1:3">
      <c r="A2038" s="769">
        <v>2037</v>
      </c>
      <c r="B2038" s="769" t="s">
        <v>2569</v>
      </c>
      <c r="C2038" s="483">
        <v>11825</v>
      </c>
    </row>
    <row r="2039" spans="1:3">
      <c r="A2039" s="769">
        <v>2038</v>
      </c>
      <c r="B2039" s="769" t="s">
        <v>2583</v>
      </c>
      <c r="C2039" s="483">
        <v>38290</v>
      </c>
    </row>
    <row r="2040" spans="1:3">
      <c r="A2040" s="769">
        <v>2039</v>
      </c>
      <c r="B2040" s="769" t="s">
        <v>2574</v>
      </c>
      <c r="C2040" s="483">
        <v>5890</v>
      </c>
    </row>
    <row r="2041" spans="1:3">
      <c r="A2041" s="769">
        <v>2040</v>
      </c>
      <c r="B2041" s="769" t="s">
        <v>2593</v>
      </c>
      <c r="C2041" s="483">
        <v>9880</v>
      </c>
    </row>
    <row r="2042" spans="1:3">
      <c r="A2042" s="769">
        <v>2041</v>
      </c>
      <c r="B2042" s="769" t="s">
        <v>2568</v>
      </c>
      <c r="C2042" s="483">
        <v>15230</v>
      </c>
    </row>
    <row r="2043" spans="1:3">
      <c r="A2043" s="769">
        <v>2042</v>
      </c>
      <c r="B2043" s="769" t="s">
        <v>2606</v>
      </c>
      <c r="C2043" s="483">
        <v>7600</v>
      </c>
    </row>
    <row r="2044" spans="1:3">
      <c r="A2044" s="769">
        <v>2043</v>
      </c>
      <c r="B2044" s="769" t="s">
        <v>2563</v>
      </c>
      <c r="C2044" s="483">
        <v>25325</v>
      </c>
    </row>
    <row r="2045" spans="1:3">
      <c r="A2045" s="769">
        <v>2044</v>
      </c>
      <c r="B2045" s="769" t="s">
        <v>2586</v>
      </c>
      <c r="C2045" s="483">
        <v>9440</v>
      </c>
    </row>
    <row r="2046" spans="1:3">
      <c r="A2046" s="769">
        <v>2045</v>
      </c>
      <c r="B2046" s="769" t="s">
        <v>2588</v>
      </c>
      <c r="C2046" s="483">
        <v>13650</v>
      </c>
    </row>
    <row r="2047" spans="1:3">
      <c r="A2047" s="769">
        <v>2046</v>
      </c>
      <c r="B2047" s="769" t="s">
        <v>2589</v>
      </c>
      <c r="C2047" s="483">
        <v>9380</v>
      </c>
    </row>
    <row r="2048" spans="1:3">
      <c r="A2048" s="769">
        <v>2047</v>
      </c>
      <c r="B2048" s="769" t="s">
        <v>2592</v>
      </c>
      <c r="C2048" s="483">
        <v>14425</v>
      </c>
    </row>
    <row r="2049" spans="1:3">
      <c r="A2049" s="769">
        <v>2048</v>
      </c>
      <c r="B2049" s="769" t="s">
        <v>2594</v>
      </c>
      <c r="C2049" s="483">
        <v>9975</v>
      </c>
    </row>
    <row r="2050" spans="1:3">
      <c r="A2050" s="769">
        <v>2049</v>
      </c>
      <c r="B2050" s="769" t="s">
        <v>2597</v>
      </c>
      <c r="C2050" s="483">
        <v>19905</v>
      </c>
    </row>
    <row r="2051" spans="1:3">
      <c r="A2051" s="769">
        <v>2050</v>
      </c>
      <c r="B2051" s="769" t="s">
        <v>2535</v>
      </c>
      <c r="C2051" s="483">
        <v>3035</v>
      </c>
    </row>
    <row r="2052" spans="1:3">
      <c r="A2052" s="769">
        <v>2051</v>
      </c>
      <c r="B2052" s="769" t="s">
        <v>2590</v>
      </c>
      <c r="C2052" s="483">
        <v>7450</v>
      </c>
    </row>
    <row r="2053" spans="1:3">
      <c r="A2053" s="769">
        <v>2052</v>
      </c>
      <c r="B2053" s="769" t="s">
        <v>2581</v>
      </c>
      <c r="C2053" s="483">
        <v>4955</v>
      </c>
    </row>
    <row r="2054" spans="1:3">
      <c r="A2054" s="769">
        <v>2053</v>
      </c>
      <c r="B2054" s="769" t="s">
        <v>2591</v>
      </c>
      <c r="C2054" s="483">
        <v>7420</v>
      </c>
    </row>
    <row r="2055" spans="1:3">
      <c r="A2055" s="769">
        <v>2054</v>
      </c>
      <c r="B2055" s="769" t="s">
        <v>2610</v>
      </c>
      <c r="C2055" s="483">
        <v>9225</v>
      </c>
    </row>
    <row r="2056" spans="1:3">
      <c r="A2056" s="769">
        <v>2055</v>
      </c>
      <c r="B2056" s="769" t="s">
        <v>2595</v>
      </c>
      <c r="C2056" s="483">
        <v>7380</v>
      </c>
    </row>
    <row r="2057" spans="1:3">
      <c r="A2057" s="769">
        <v>2056</v>
      </c>
      <c r="B2057" s="769" t="s">
        <v>2603</v>
      </c>
      <c r="C2057" s="483">
        <v>8170</v>
      </c>
    </row>
    <row r="2058" spans="1:3">
      <c r="A2058" s="769">
        <v>2057</v>
      </c>
      <c r="B2058" s="769" t="s">
        <v>2605</v>
      </c>
      <c r="C2058" s="483">
        <v>2450</v>
      </c>
    </row>
    <row r="2059" spans="1:3">
      <c r="A2059" s="769">
        <v>2058</v>
      </c>
      <c r="B2059" s="769" t="s">
        <v>2598</v>
      </c>
      <c r="C2059" s="483">
        <v>54790</v>
      </c>
    </row>
    <row r="2060" spans="1:3">
      <c r="A2060" s="769">
        <v>2059</v>
      </c>
      <c r="B2060" s="769" t="s">
        <v>2604</v>
      </c>
      <c r="C2060" s="483">
        <v>8610</v>
      </c>
    </row>
    <row r="2061" spans="1:3">
      <c r="A2061" s="769">
        <v>2060</v>
      </c>
      <c r="B2061" s="769" t="s">
        <v>2596</v>
      </c>
      <c r="C2061" s="483">
        <v>14630</v>
      </c>
    </row>
    <row r="2062" spans="1:3">
      <c r="A2062" s="769">
        <v>2061</v>
      </c>
      <c r="B2062" s="769" t="s">
        <v>2599</v>
      </c>
      <c r="C2062" s="483">
        <v>9730</v>
      </c>
    </row>
    <row r="2063" spans="1:3">
      <c r="A2063" s="769">
        <v>2062</v>
      </c>
      <c r="B2063" s="769" t="s">
        <v>2602</v>
      </c>
      <c r="C2063" s="483">
        <v>14595</v>
      </c>
    </row>
    <row r="2064" spans="1:3">
      <c r="A2064" s="769">
        <v>2063</v>
      </c>
      <c r="B2064" s="769" t="s">
        <v>2611</v>
      </c>
      <c r="C2064" s="483">
        <v>11560</v>
      </c>
    </row>
    <row r="2065" spans="1:3">
      <c r="A2065" s="769">
        <v>2064</v>
      </c>
      <c r="B2065" s="769" t="s">
        <v>2616</v>
      </c>
      <c r="C2065" s="483">
        <v>8090</v>
      </c>
    </row>
    <row r="2066" spans="1:3">
      <c r="A2066" s="769">
        <v>2065</v>
      </c>
      <c r="B2066" s="769" t="s">
        <v>2607</v>
      </c>
      <c r="C2066" s="483">
        <v>8090</v>
      </c>
    </row>
    <row r="2067" spans="1:3">
      <c r="A2067" s="769">
        <v>2066</v>
      </c>
      <c r="B2067" s="769" t="s">
        <v>2609</v>
      </c>
      <c r="C2067" s="483">
        <v>14420</v>
      </c>
    </row>
    <row r="2068" spans="1:3">
      <c r="A2068" s="769">
        <v>2067</v>
      </c>
      <c r="B2068" s="769" t="s">
        <v>2613</v>
      </c>
      <c r="C2068" s="483">
        <v>12010</v>
      </c>
    </row>
    <row r="2069" spans="1:3">
      <c r="A2069" s="769">
        <v>2068</v>
      </c>
      <c r="B2069" s="769" t="s">
        <v>2587</v>
      </c>
      <c r="C2069" s="483">
        <v>29550</v>
      </c>
    </row>
    <row r="2070" spans="1:3">
      <c r="A2070" s="769">
        <v>2069</v>
      </c>
      <c r="B2070" s="769" t="s">
        <v>2619</v>
      </c>
      <c r="C2070" s="483">
        <v>9535</v>
      </c>
    </row>
    <row r="2071" spans="1:3">
      <c r="A2071" s="769">
        <v>2070</v>
      </c>
      <c r="B2071" s="769" t="s">
        <v>2612</v>
      </c>
      <c r="C2071" s="483">
        <v>2440</v>
      </c>
    </row>
    <row r="2072" spans="1:3">
      <c r="A2072" s="769">
        <v>2071</v>
      </c>
      <c r="B2072" s="769" t="s">
        <v>2622</v>
      </c>
      <c r="C2072" s="483">
        <v>15075</v>
      </c>
    </row>
    <row r="2073" spans="1:3">
      <c r="A2073" s="769">
        <v>2072</v>
      </c>
      <c r="B2073" s="769" t="s">
        <v>2601</v>
      </c>
      <c r="C2073" s="483">
        <v>8300</v>
      </c>
    </row>
    <row r="2074" spans="1:3">
      <c r="A2074" s="769">
        <v>2073</v>
      </c>
      <c r="B2074" s="769" t="s">
        <v>2635</v>
      </c>
      <c r="C2074" s="483">
        <v>9395</v>
      </c>
    </row>
    <row r="2075" spans="1:3">
      <c r="A2075" s="769">
        <v>2074</v>
      </c>
      <c r="B2075" s="769" t="s">
        <v>2636</v>
      </c>
      <c r="C2075" s="483">
        <v>3520</v>
      </c>
    </row>
    <row r="2076" spans="1:3">
      <c r="A2076" s="769">
        <v>2075</v>
      </c>
      <c r="B2076" s="769" t="s">
        <v>2623</v>
      </c>
      <c r="C2076" s="483">
        <v>11715</v>
      </c>
    </row>
    <row r="2077" spans="1:3">
      <c r="A2077" s="769">
        <v>2076</v>
      </c>
      <c r="B2077" s="769" t="s">
        <v>2618</v>
      </c>
      <c r="C2077" s="483">
        <v>56480</v>
      </c>
    </row>
    <row r="2078" spans="1:3">
      <c r="A2078" s="769">
        <v>2077</v>
      </c>
      <c r="B2078" s="769" t="s">
        <v>2620</v>
      </c>
      <c r="C2078" s="483">
        <v>7725</v>
      </c>
    </row>
    <row r="2079" spans="1:3">
      <c r="A2079" s="769">
        <v>2078</v>
      </c>
      <c r="B2079" s="769" t="s">
        <v>2624</v>
      </c>
      <c r="C2079" s="483">
        <v>13210</v>
      </c>
    </row>
    <row r="2080" spans="1:3">
      <c r="A2080" s="769">
        <v>2079</v>
      </c>
      <c r="B2080" s="769" t="s">
        <v>2625</v>
      </c>
      <c r="C2080" s="483">
        <v>11550</v>
      </c>
    </row>
    <row r="2081" spans="1:3">
      <c r="A2081" s="769">
        <v>2080</v>
      </c>
      <c r="B2081" s="769" t="s">
        <v>2617</v>
      </c>
      <c r="C2081" s="483">
        <v>6290</v>
      </c>
    </row>
    <row r="2082" spans="1:3">
      <c r="A2082" s="769">
        <v>2081</v>
      </c>
      <c r="B2082" s="769" t="s">
        <v>2637</v>
      </c>
      <c r="C2082" s="483">
        <v>27540</v>
      </c>
    </row>
    <row r="2083" spans="1:3">
      <c r="A2083" s="769">
        <v>2082</v>
      </c>
      <c r="B2083" s="769" t="s">
        <v>2615</v>
      </c>
      <c r="C2083" s="483">
        <v>2440</v>
      </c>
    </row>
    <row r="2084" spans="1:3">
      <c r="A2084" s="769">
        <v>2083</v>
      </c>
      <c r="B2084" s="769" t="s">
        <v>2632</v>
      </c>
      <c r="C2084" s="483">
        <v>6870</v>
      </c>
    </row>
    <row r="2085" spans="1:3">
      <c r="A2085" s="769">
        <v>2084</v>
      </c>
      <c r="B2085" s="769" t="s">
        <v>2627</v>
      </c>
      <c r="C2085" s="483">
        <v>3425</v>
      </c>
    </row>
    <row r="2086" spans="1:3">
      <c r="A2086" s="769">
        <v>2085</v>
      </c>
      <c r="B2086" s="769" t="s">
        <v>2629</v>
      </c>
      <c r="C2086" s="483">
        <v>13690</v>
      </c>
    </row>
    <row r="2087" spans="1:3">
      <c r="A2087" s="769">
        <v>2086</v>
      </c>
      <c r="B2087" s="769" t="s">
        <v>2626</v>
      </c>
      <c r="C2087" s="483">
        <v>17105</v>
      </c>
    </row>
    <row r="2088" spans="1:3">
      <c r="A2088" s="769">
        <v>2087</v>
      </c>
      <c r="B2088" s="769" t="s">
        <v>2621</v>
      </c>
      <c r="C2088" s="483">
        <v>13645</v>
      </c>
    </row>
    <row r="2089" spans="1:3">
      <c r="A2089" s="769">
        <v>2088</v>
      </c>
      <c r="B2089" s="769" t="s">
        <v>2634</v>
      </c>
      <c r="C2089" s="483">
        <v>1737</v>
      </c>
    </row>
    <row r="2090" spans="1:3">
      <c r="A2090" s="769">
        <v>2089</v>
      </c>
      <c r="B2090" s="769" t="s">
        <v>2630</v>
      </c>
      <c r="C2090" s="483">
        <v>56420</v>
      </c>
    </row>
    <row r="2091" spans="1:3">
      <c r="A2091" s="769">
        <v>2090</v>
      </c>
      <c r="B2091" s="769" t="s">
        <v>2628</v>
      </c>
      <c r="C2091" s="483">
        <v>10395</v>
      </c>
    </row>
    <row r="2092" spans="1:3">
      <c r="A2092" s="769">
        <v>2091</v>
      </c>
      <c r="B2092" s="769" t="s">
        <v>2645</v>
      </c>
      <c r="C2092" s="483">
        <v>13510</v>
      </c>
    </row>
    <row r="2093" spans="1:3">
      <c r="A2093" s="769">
        <v>2092</v>
      </c>
      <c r="B2093" s="769" t="s">
        <v>2633</v>
      </c>
      <c r="C2093" s="483">
        <v>13450</v>
      </c>
    </row>
    <row r="2094" spans="1:3">
      <c r="A2094" s="769">
        <v>2093</v>
      </c>
      <c r="B2094" s="769" t="s">
        <v>2640</v>
      </c>
      <c r="C2094" s="483">
        <v>33580</v>
      </c>
    </row>
    <row r="2095" spans="1:3">
      <c r="A2095" s="769">
        <v>2094</v>
      </c>
      <c r="B2095" s="769" t="s">
        <v>2641</v>
      </c>
      <c r="C2095" s="483">
        <v>8950</v>
      </c>
    </row>
    <row r="2096" spans="1:3">
      <c r="A2096" s="769">
        <v>2095</v>
      </c>
      <c r="B2096" s="769" t="s">
        <v>2643</v>
      </c>
      <c r="C2096" s="483">
        <v>33555</v>
      </c>
    </row>
    <row r="2097" spans="1:3">
      <c r="A2097" s="769">
        <v>2096</v>
      </c>
      <c r="B2097" s="769" t="s">
        <v>2631</v>
      </c>
      <c r="C2097" s="483">
        <v>13400</v>
      </c>
    </row>
    <row r="2098" spans="1:3">
      <c r="A2098" s="769">
        <v>2097</v>
      </c>
      <c r="B2098" s="769" t="s">
        <v>2639</v>
      </c>
      <c r="C2098" s="483">
        <v>9540</v>
      </c>
    </row>
    <row r="2099" spans="1:3">
      <c r="A2099" s="769">
        <v>2098</v>
      </c>
      <c r="B2099" s="769" t="s">
        <v>2642</v>
      </c>
      <c r="C2099" s="483">
        <v>13320</v>
      </c>
    </row>
    <row r="2100" spans="1:3">
      <c r="A2100" s="769">
        <v>2099</v>
      </c>
      <c r="B2100" s="769" t="s">
        <v>2646</v>
      </c>
      <c r="C2100" s="483">
        <v>11025</v>
      </c>
    </row>
    <row r="2101" spans="1:3">
      <c r="A2101" s="769">
        <v>2100</v>
      </c>
      <c r="B2101" s="769" t="s">
        <v>2648</v>
      </c>
      <c r="C2101" s="483">
        <v>9445</v>
      </c>
    </row>
    <row r="2102" spans="1:3">
      <c r="A2102" s="769">
        <v>2101</v>
      </c>
      <c r="B2102" s="769" t="s">
        <v>2644</v>
      </c>
      <c r="C2102" s="483">
        <v>13180</v>
      </c>
    </row>
    <row r="2103" spans="1:3">
      <c r="A2103" s="769">
        <v>2102</v>
      </c>
      <c r="B2103" s="769" t="s">
        <v>2647</v>
      </c>
      <c r="C2103" s="483">
        <v>10955</v>
      </c>
    </row>
    <row r="2104" spans="1:3">
      <c r="A2104" s="769">
        <v>2103</v>
      </c>
      <c r="B2104" s="769" t="s">
        <v>2638</v>
      </c>
      <c r="C2104" s="483">
        <v>3265</v>
      </c>
    </row>
    <row r="2105" spans="1:3">
      <c r="A2105" s="769">
        <v>2104</v>
      </c>
      <c r="B2105" s="769" t="s">
        <v>2650</v>
      </c>
      <c r="C2105" s="483">
        <v>13040</v>
      </c>
    </row>
    <row r="2106" spans="1:3">
      <c r="A2106" s="769">
        <v>2105</v>
      </c>
      <c r="B2106" s="769" t="s">
        <v>2653</v>
      </c>
      <c r="C2106" s="483">
        <v>24940</v>
      </c>
    </row>
    <row r="2107" spans="1:3">
      <c r="A2107" s="769">
        <v>2106</v>
      </c>
      <c r="B2107" s="769" t="s">
        <v>2661</v>
      </c>
      <c r="C2107" s="483">
        <v>7625</v>
      </c>
    </row>
    <row r="2108" spans="1:3">
      <c r="A2108" s="769">
        <v>2107</v>
      </c>
      <c r="B2108" s="769" t="s">
        <v>2662</v>
      </c>
      <c r="C2108" s="483">
        <v>8615</v>
      </c>
    </row>
    <row r="2109" spans="1:3">
      <c r="A2109" s="769">
        <v>2108</v>
      </c>
      <c r="B2109" s="769" t="s">
        <v>2660</v>
      </c>
      <c r="C2109" s="483">
        <v>25825</v>
      </c>
    </row>
    <row r="2110" spans="1:3">
      <c r="A2110" s="769">
        <v>2109</v>
      </c>
      <c r="B2110" s="769" t="s">
        <v>2664</v>
      </c>
      <c r="C2110" s="483">
        <v>25815</v>
      </c>
    </row>
    <row r="2111" spans="1:3">
      <c r="A2111" s="769">
        <v>2110</v>
      </c>
      <c r="B2111" s="769" t="s">
        <v>2649</v>
      </c>
      <c r="C2111" s="483">
        <v>55585</v>
      </c>
    </row>
    <row r="2112" spans="1:3">
      <c r="A2112" s="769">
        <v>2111</v>
      </c>
      <c r="B2112" s="769" t="s">
        <v>2651</v>
      </c>
      <c r="C2112" s="483">
        <v>10735</v>
      </c>
    </row>
    <row r="2113" spans="1:3">
      <c r="A2113" s="769">
        <v>2112</v>
      </c>
      <c r="B2113" s="769" t="s">
        <v>2665</v>
      </c>
      <c r="C2113" s="483">
        <v>15975</v>
      </c>
    </row>
    <row r="2114" spans="1:3">
      <c r="A2114" s="769">
        <v>2113</v>
      </c>
      <c r="B2114" s="769" t="s">
        <v>2652</v>
      </c>
      <c r="C2114" s="483">
        <v>12770</v>
      </c>
    </row>
    <row r="2115" spans="1:3">
      <c r="A2115" s="769">
        <v>2114</v>
      </c>
      <c r="B2115" s="769" t="s">
        <v>2668</v>
      </c>
      <c r="C2115" s="483">
        <v>7960</v>
      </c>
    </row>
    <row r="2116" spans="1:3">
      <c r="A2116" s="769">
        <v>2115</v>
      </c>
      <c r="B2116" s="769" t="s">
        <v>2657</v>
      </c>
      <c r="C2116" s="483">
        <v>53005</v>
      </c>
    </row>
    <row r="2117" spans="1:3">
      <c r="A2117" s="769">
        <v>2116</v>
      </c>
      <c r="B2117" s="769" t="s">
        <v>2658</v>
      </c>
      <c r="C2117" s="483">
        <v>12700</v>
      </c>
    </row>
    <row r="2118" spans="1:3">
      <c r="A2118" s="769">
        <v>2117</v>
      </c>
      <c r="B2118" s="769" t="s">
        <v>2663</v>
      </c>
      <c r="C2118" s="483">
        <v>12645</v>
      </c>
    </row>
    <row r="2119" spans="1:3">
      <c r="A2119" s="769">
        <v>2118</v>
      </c>
      <c r="B2119" s="769" t="s">
        <v>2671</v>
      </c>
      <c r="C2119" s="483">
        <v>7435</v>
      </c>
    </row>
    <row r="2120" spans="1:3">
      <c r="A2120" s="769">
        <v>2119</v>
      </c>
      <c r="B2120" s="769" t="s">
        <v>2656</v>
      </c>
      <c r="C2120" s="483">
        <v>12630</v>
      </c>
    </row>
    <row r="2121" spans="1:3">
      <c r="A2121" s="769">
        <v>2120</v>
      </c>
      <c r="B2121" s="769" t="s">
        <v>2666</v>
      </c>
      <c r="C2121" s="483">
        <v>15785</v>
      </c>
    </row>
    <row r="2122" spans="1:3">
      <c r="A2122" s="769">
        <v>2121</v>
      </c>
      <c r="B2122" s="769" t="s">
        <v>2655</v>
      </c>
      <c r="C2122" s="483">
        <v>9000</v>
      </c>
    </row>
    <row r="2123" spans="1:3">
      <c r="A2123" s="769">
        <v>2122</v>
      </c>
      <c r="B2123" s="769" t="s">
        <v>2654</v>
      </c>
      <c r="C2123" s="483">
        <v>8375</v>
      </c>
    </row>
    <row r="2124" spans="1:3">
      <c r="A2124" s="769">
        <v>2123</v>
      </c>
      <c r="B2124" s="769" t="s">
        <v>2659</v>
      </c>
      <c r="C2124" s="483">
        <v>6975</v>
      </c>
    </row>
    <row r="2125" spans="1:3">
      <c r="A2125" s="769">
        <v>2124</v>
      </c>
      <c r="B2125" s="769" t="s">
        <v>2678</v>
      </c>
      <c r="C2125" s="483">
        <v>12525</v>
      </c>
    </row>
    <row r="2126" spans="1:3">
      <c r="A2126" s="769">
        <v>2125</v>
      </c>
      <c r="B2126" s="769" t="s">
        <v>2669</v>
      </c>
      <c r="C2126" s="483">
        <v>42165</v>
      </c>
    </row>
    <row r="2127" spans="1:3">
      <c r="A2127" s="769">
        <v>2126</v>
      </c>
      <c r="B2127" s="769" t="s">
        <v>2670</v>
      </c>
      <c r="C2127" s="483">
        <v>8900</v>
      </c>
    </row>
    <row r="2128" spans="1:3">
      <c r="A2128" s="769">
        <v>2127</v>
      </c>
      <c r="B2128" s="769" t="s">
        <v>2672</v>
      </c>
      <c r="C2128" s="483">
        <v>10295</v>
      </c>
    </row>
    <row r="2129" spans="1:3">
      <c r="A2129" s="769">
        <v>2128</v>
      </c>
      <c r="B2129" s="769" t="s">
        <v>2614</v>
      </c>
      <c r="C2129" s="483">
        <v>10240</v>
      </c>
    </row>
    <row r="2130" spans="1:3">
      <c r="A2130" s="769">
        <v>2129</v>
      </c>
      <c r="B2130" s="769" t="s">
        <v>2667</v>
      </c>
      <c r="C2130" s="483">
        <v>9425</v>
      </c>
    </row>
    <row r="2131" spans="1:3">
      <c r="A2131" s="769">
        <v>2130</v>
      </c>
      <c r="B2131" s="769" t="s">
        <v>2675</v>
      </c>
      <c r="C2131" s="483">
        <v>13610</v>
      </c>
    </row>
    <row r="2132" spans="1:3">
      <c r="A2132" s="769">
        <v>2131</v>
      </c>
      <c r="B2132" s="769" t="s">
        <v>2673</v>
      </c>
      <c r="C2132" s="483">
        <v>6090</v>
      </c>
    </row>
    <row r="2133" spans="1:3">
      <c r="A2133" s="769">
        <v>2132</v>
      </c>
      <c r="B2133" s="769" t="s">
        <v>2674</v>
      </c>
      <c r="C2133" s="483">
        <v>12175</v>
      </c>
    </row>
    <row r="2134" spans="1:3">
      <c r="A2134" s="769">
        <v>2133</v>
      </c>
      <c r="B2134" s="769" t="s">
        <v>2679</v>
      </c>
      <c r="C2134" s="483">
        <v>12170</v>
      </c>
    </row>
    <row r="2135" spans="1:3">
      <c r="A2135" s="769">
        <v>2134</v>
      </c>
      <c r="B2135" s="769" t="s">
        <v>2676</v>
      </c>
      <c r="C2135" s="483">
        <v>10135</v>
      </c>
    </row>
    <row r="2136" spans="1:3">
      <c r="A2136" s="769">
        <v>2135</v>
      </c>
      <c r="B2136" s="769" t="s">
        <v>2684</v>
      </c>
      <c r="C2136" s="483">
        <v>13100</v>
      </c>
    </row>
    <row r="2137" spans="1:3">
      <c r="A2137" s="769">
        <v>2136</v>
      </c>
      <c r="B2137" s="769" t="s">
        <v>2677</v>
      </c>
      <c r="C2137" s="483">
        <v>20015</v>
      </c>
    </row>
    <row r="2138" spans="1:3">
      <c r="A2138" s="769">
        <v>2137</v>
      </c>
      <c r="B2138" s="769" t="s">
        <v>2681</v>
      </c>
      <c r="C2138" s="483">
        <v>7440</v>
      </c>
    </row>
    <row r="2139" spans="1:3">
      <c r="A2139" s="769">
        <v>2138</v>
      </c>
      <c r="B2139" s="769" t="s">
        <v>2682</v>
      </c>
      <c r="C2139" s="483">
        <v>11900</v>
      </c>
    </row>
    <row r="2140" spans="1:3">
      <c r="A2140" s="769">
        <v>2139</v>
      </c>
      <c r="B2140" s="769" t="s">
        <v>2706</v>
      </c>
      <c r="C2140" s="483">
        <v>595</v>
      </c>
    </row>
    <row r="2141" spans="1:3">
      <c r="A2141" s="769">
        <v>2140</v>
      </c>
      <c r="B2141" s="769" t="s">
        <v>2680</v>
      </c>
      <c r="C2141" s="483">
        <v>9145</v>
      </c>
    </row>
    <row r="2142" spans="1:3">
      <c r="A2142" s="769">
        <v>2141</v>
      </c>
      <c r="B2142" s="769" t="s">
        <v>2683</v>
      </c>
      <c r="C2142" s="483">
        <v>9880</v>
      </c>
    </row>
    <row r="2143" spans="1:3">
      <c r="A2143" s="769">
        <v>2142</v>
      </c>
      <c r="B2143" s="769" t="s">
        <v>2685</v>
      </c>
      <c r="C2143" s="483">
        <v>16795</v>
      </c>
    </row>
    <row r="2144" spans="1:3">
      <c r="A2144" s="769">
        <v>2143</v>
      </c>
      <c r="B2144" s="769" t="s">
        <v>2689</v>
      </c>
      <c r="C2144" s="483">
        <v>7825</v>
      </c>
    </row>
    <row r="2145" spans="1:3">
      <c r="A2145" s="769">
        <v>2144</v>
      </c>
      <c r="B2145" s="769" t="s">
        <v>2699</v>
      </c>
      <c r="C2145" s="483">
        <v>11725</v>
      </c>
    </row>
    <row r="2146" spans="1:3">
      <c r="A2146" s="769">
        <v>2145</v>
      </c>
      <c r="B2146" s="769" t="s">
        <v>2696</v>
      </c>
      <c r="C2146" s="483">
        <v>5850</v>
      </c>
    </row>
    <row r="2147" spans="1:3">
      <c r="A2147" s="769">
        <v>2146</v>
      </c>
      <c r="B2147" s="769" t="s">
        <v>2686</v>
      </c>
      <c r="C2147" s="483">
        <v>11590</v>
      </c>
    </row>
    <row r="2148" spans="1:3">
      <c r="A2148" s="769">
        <v>2147</v>
      </c>
      <c r="B2148" s="769" t="s">
        <v>2687</v>
      </c>
      <c r="C2148" s="483">
        <v>16480</v>
      </c>
    </row>
    <row r="2149" spans="1:3">
      <c r="A2149" s="769">
        <v>2148</v>
      </c>
      <c r="B2149" s="769" t="s">
        <v>2690</v>
      </c>
      <c r="C2149" s="483">
        <v>11460</v>
      </c>
    </row>
    <row r="2150" spans="1:3">
      <c r="A2150" s="769">
        <v>2149</v>
      </c>
      <c r="B2150" s="769" t="s">
        <v>2694</v>
      </c>
      <c r="C2150" s="483">
        <v>10400</v>
      </c>
    </row>
    <row r="2151" spans="1:3">
      <c r="A2151" s="769">
        <v>2150</v>
      </c>
      <c r="B2151" s="769" t="s">
        <v>2688</v>
      </c>
      <c r="C2151" s="483">
        <v>11435</v>
      </c>
    </row>
    <row r="2152" spans="1:3">
      <c r="A2152" s="769">
        <v>2151</v>
      </c>
      <c r="B2152" s="769" t="s">
        <v>2695</v>
      </c>
      <c r="C2152" s="483">
        <v>5715</v>
      </c>
    </row>
    <row r="2153" spans="1:3">
      <c r="A2153" s="769">
        <v>2152</v>
      </c>
      <c r="B2153" s="769" t="s">
        <v>2692</v>
      </c>
      <c r="C2153" s="483">
        <v>58110</v>
      </c>
    </row>
    <row r="2154" spans="1:3">
      <c r="A2154" s="769">
        <v>2153</v>
      </c>
      <c r="B2154" s="769" t="s">
        <v>2700</v>
      </c>
      <c r="C2154" s="483">
        <v>8095</v>
      </c>
    </row>
    <row r="2155" spans="1:3">
      <c r="A2155" s="769">
        <v>2154</v>
      </c>
      <c r="B2155" s="769" t="s">
        <v>2693</v>
      </c>
      <c r="C2155" s="483">
        <v>55405</v>
      </c>
    </row>
    <row r="2156" spans="1:3">
      <c r="A2156" s="769">
        <v>2155</v>
      </c>
      <c r="B2156" s="769" t="s">
        <v>2697</v>
      </c>
      <c r="C2156" s="483">
        <v>10840</v>
      </c>
    </row>
    <row r="2157" spans="1:3">
      <c r="A2157" s="769">
        <v>2156</v>
      </c>
      <c r="B2157" s="769" t="s">
        <v>2698</v>
      </c>
      <c r="C2157" s="483">
        <v>14020</v>
      </c>
    </row>
    <row r="2158" spans="1:3">
      <c r="A2158" s="769">
        <v>2157</v>
      </c>
      <c r="B2158" s="769" t="s">
        <v>2691</v>
      </c>
      <c r="C2158" s="483">
        <v>4310</v>
      </c>
    </row>
    <row r="2159" spans="1:3">
      <c r="A2159" s="769">
        <v>2158</v>
      </c>
      <c r="B2159" s="769" t="s">
        <v>2703</v>
      </c>
      <c r="C2159" s="483">
        <v>11080</v>
      </c>
    </row>
    <row r="2160" spans="1:3">
      <c r="A2160" s="769">
        <v>2159</v>
      </c>
      <c r="B2160" s="769" t="s">
        <v>2702</v>
      </c>
      <c r="C2160" s="483">
        <v>9145</v>
      </c>
    </row>
    <row r="2161" spans="1:3">
      <c r="A2161" s="769">
        <v>2160</v>
      </c>
      <c r="B2161" s="769" t="s">
        <v>2704</v>
      </c>
      <c r="C2161" s="483">
        <v>4400</v>
      </c>
    </row>
    <row r="2162" spans="1:3">
      <c r="A2162" s="769">
        <v>2161</v>
      </c>
      <c r="B2162" s="769" t="s">
        <v>2701</v>
      </c>
      <c r="C2162" s="483">
        <v>10920</v>
      </c>
    </row>
    <row r="2163" spans="1:3">
      <c r="A2163" s="769">
        <v>2162</v>
      </c>
      <c r="B2163" s="769" t="s">
        <v>2707</v>
      </c>
      <c r="C2163" s="483">
        <v>10920</v>
      </c>
    </row>
    <row r="2164" spans="1:3">
      <c r="A2164" s="769">
        <v>2163</v>
      </c>
      <c r="B2164" s="769" t="s">
        <v>2708</v>
      </c>
      <c r="C2164" s="483">
        <v>10885</v>
      </c>
    </row>
    <row r="2165" spans="1:3">
      <c r="A2165" s="769">
        <v>2164</v>
      </c>
      <c r="B2165" s="769" t="s">
        <v>2713</v>
      </c>
      <c r="C2165" s="483">
        <v>19205</v>
      </c>
    </row>
    <row r="2166" spans="1:3">
      <c r="A2166" s="769">
        <v>2165</v>
      </c>
      <c r="B2166" s="769" t="s">
        <v>2705</v>
      </c>
      <c r="C2166" s="483">
        <v>5965</v>
      </c>
    </row>
    <row r="2167" spans="1:3">
      <c r="A2167" s="769">
        <v>2166</v>
      </c>
      <c r="B2167" s="769" t="s">
        <v>2709</v>
      </c>
      <c r="C2167" s="483">
        <v>10735</v>
      </c>
    </row>
    <row r="2168" spans="1:3">
      <c r="A2168" s="769">
        <v>2167</v>
      </c>
      <c r="B2168" s="769" t="s">
        <v>2737</v>
      </c>
      <c r="C2168" s="483">
        <v>23600</v>
      </c>
    </row>
    <row r="2169" spans="1:3">
      <c r="A2169" s="769">
        <v>2168</v>
      </c>
      <c r="B2169" s="769" t="s">
        <v>2712</v>
      </c>
      <c r="C2169" s="483">
        <v>20150</v>
      </c>
    </row>
    <row r="2170" spans="1:3">
      <c r="A2170" s="769">
        <v>2169</v>
      </c>
      <c r="B2170" s="769" t="s">
        <v>2710</v>
      </c>
      <c r="C2170" s="483">
        <v>11270</v>
      </c>
    </row>
    <row r="2171" spans="1:3">
      <c r="A2171" s="769">
        <v>2170</v>
      </c>
      <c r="B2171" s="769" t="s">
        <v>2715</v>
      </c>
      <c r="C2171" s="483">
        <v>51620</v>
      </c>
    </row>
    <row r="2172" spans="1:3">
      <c r="A2172" s="769">
        <v>2171</v>
      </c>
      <c r="B2172" s="769" t="s">
        <v>2722</v>
      </c>
      <c r="C2172" s="483">
        <v>10520</v>
      </c>
    </row>
    <row r="2173" spans="1:3">
      <c r="A2173" s="769">
        <v>2172</v>
      </c>
      <c r="B2173" s="769" t="s">
        <v>2716</v>
      </c>
      <c r="C2173" s="483">
        <v>8480</v>
      </c>
    </row>
    <row r="2174" spans="1:3">
      <c r="A2174" s="769">
        <v>2173</v>
      </c>
      <c r="B2174" s="769" t="s">
        <v>2717</v>
      </c>
      <c r="C2174" s="483">
        <v>1051</v>
      </c>
    </row>
    <row r="2175" spans="1:3">
      <c r="A2175" s="769">
        <v>2174</v>
      </c>
      <c r="B2175" s="769" t="s">
        <v>2720</v>
      </c>
      <c r="C2175" s="483">
        <v>1745</v>
      </c>
    </row>
    <row r="2176" spans="1:3">
      <c r="A2176" s="769">
        <v>2175</v>
      </c>
      <c r="B2176" s="769" t="s">
        <v>2723</v>
      </c>
      <c r="C2176" s="483">
        <v>7460</v>
      </c>
    </row>
    <row r="2177" spans="1:3">
      <c r="A2177" s="769">
        <v>2176</v>
      </c>
      <c r="B2177" s="769" t="s">
        <v>2714</v>
      </c>
      <c r="C2177" s="483">
        <v>26070</v>
      </c>
    </row>
    <row r="2178" spans="1:3">
      <c r="A2178" s="769">
        <v>2177</v>
      </c>
      <c r="B2178" s="769" t="s">
        <v>2721</v>
      </c>
      <c r="C2178" s="483">
        <v>8660</v>
      </c>
    </row>
    <row r="2179" spans="1:3">
      <c r="A2179" s="769">
        <v>2178</v>
      </c>
      <c r="B2179" s="769" t="s">
        <v>2725</v>
      </c>
      <c r="C2179" s="483">
        <v>5760</v>
      </c>
    </row>
    <row r="2180" spans="1:3">
      <c r="A2180" s="769">
        <v>2179</v>
      </c>
      <c r="B2180" s="769" t="s">
        <v>2727</v>
      </c>
      <c r="C2180" s="483">
        <v>14795</v>
      </c>
    </row>
    <row r="2181" spans="1:3">
      <c r="A2181" s="769">
        <v>2180</v>
      </c>
      <c r="B2181" s="769" t="s">
        <v>2726</v>
      </c>
      <c r="C2181" s="483">
        <v>17045</v>
      </c>
    </row>
    <row r="2182" spans="1:3">
      <c r="A2182" s="769">
        <v>2181</v>
      </c>
      <c r="B2182" s="769" t="s">
        <v>2719</v>
      </c>
      <c r="C2182" s="483">
        <v>8410</v>
      </c>
    </row>
    <row r="2183" spans="1:3">
      <c r="A2183" s="769">
        <v>2182</v>
      </c>
      <c r="B2183" s="769" t="s">
        <v>2734</v>
      </c>
      <c r="C2183" s="483">
        <v>5045</v>
      </c>
    </row>
    <row r="2184" spans="1:3">
      <c r="A2184" s="769">
        <v>2183</v>
      </c>
      <c r="B2184" s="769" t="s">
        <v>2730</v>
      </c>
      <c r="C2184" s="483">
        <v>10060</v>
      </c>
    </row>
    <row r="2185" spans="1:3">
      <c r="A2185" s="769">
        <v>2184</v>
      </c>
      <c r="B2185" s="769" t="s">
        <v>2724</v>
      </c>
      <c r="C2185" s="483">
        <v>9145</v>
      </c>
    </row>
    <row r="2186" spans="1:3">
      <c r="A2186" s="769">
        <v>2185</v>
      </c>
      <c r="B2186" s="769" t="s">
        <v>2740</v>
      </c>
      <c r="C2186" s="483">
        <v>5025</v>
      </c>
    </row>
    <row r="2187" spans="1:3">
      <c r="A2187" s="769">
        <v>2186</v>
      </c>
      <c r="B2187" s="769" t="s">
        <v>2718</v>
      </c>
      <c r="C2187" s="483">
        <v>16300</v>
      </c>
    </row>
    <row r="2188" spans="1:3">
      <c r="A2188" s="769">
        <v>2187</v>
      </c>
      <c r="B2188" s="769" t="s">
        <v>2731</v>
      </c>
      <c r="C2188" s="483">
        <v>9955</v>
      </c>
    </row>
    <row r="2189" spans="1:3">
      <c r="A2189" s="769">
        <v>2188</v>
      </c>
      <c r="B2189" s="769" t="s">
        <v>2733</v>
      </c>
      <c r="C2189" s="483">
        <v>12430</v>
      </c>
    </row>
    <row r="2190" spans="1:3">
      <c r="A2190" s="769">
        <v>2189</v>
      </c>
      <c r="B2190" s="769" t="s">
        <v>2739</v>
      </c>
      <c r="C2190" s="483">
        <v>9000</v>
      </c>
    </row>
    <row r="2191" spans="1:3">
      <c r="A2191" s="769">
        <v>2190</v>
      </c>
      <c r="B2191" s="769" t="s">
        <v>2738</v>
      </c>
      <c r="C2191" s="483">
        <v>12345</v>
      </c>
    </row>
    <row r="2192" spans="1:3">
      <c r="A2192" s="769">
        <v>2191</v>
      </c>
      <c r="B2192" s="769" t="s">
        <v>2741</v>
      </c>
      <c r="C2192" s="483">
        <v>7045</v>
      </c>
    </row>
    <row r="2193" spans="1:3">
      <c r="A2193" s="769">
        <v>2192</v>
      </c>
      <c r="B2193" s="769" t="s">
        <v>2728</v>
      </c>
      <c r="C2193" s="483">
        <v>24495</v>
      </c>
    </row>
    <row r="2194" spans="1:3">
      <c r="A2194" s="769">
        <v>2193</v>
      </c>
      <c r="B2194" s="769" t="s">
        <v>2732</v>
      </c>
      <c r="C2194" s="483">
        <v>9790</v>
      </c>
    </row>
    <row r="2195" spans="1:3">
      <c r="A2195" s="769">
        <v>2194</v>
      </c>
      <c r="B2195" s="769" t="s">
        <v>2736</v>
      </c>
      <c r="C2195" s="483">
        <v>15280</v>
      </c>
    </row>
    <row r="2196" spans="1:3">
      <c r="A2196" s="769">
        <v>2195</v>
      </c>
      <c r="B2196" s="769" t="s">
        <v>2735</v>
      </c>
      <c r="C2196" s="483">
        <v>8800</v>
      </c>
    </row>
    <row r="2197" spans="1:3">
      <c r="A2197" s="769">
        <v>2196</v>
      </c>
      <c r="B2197" s="769" t="s">
        <v>2744</v>
      </c>
      <c r="C2197" s="483">
        <v>7950</v>
      </c>
    </row>
    <row r="2198" spans="1:3">
      <c r="A2198" s="769">
        <v>2197</v>
      </c>
      <c r="B2198" s="769" t="s">
        <v>2751</v>
      </c>
      <c r="C2198" s="483">
        <v>13000</v>
      </c>
    </row>
    <row r="2199" spans="1:3">
      <c r="A2199" s="769">
        <v>2198</v>
      </c>
      <c r="B2199" s="769" t="s">
        <v>2743</v>
      </c>
      <c r="C2199" s="483">
        <v>23480</v>
      </c>
    </row>
    <row r="2200" spans="1:3">
      <c r="A2200" s="769">
        <v>2199</v>
      </c>
      <c r="B2200" s="769" t="s">
        <v>2747</v>
      </c>
      <c r="C2200" s="483">
        <v>11725</v>
      </c>
    </row>
    <row r="2201" spans="1:3">
      <c r="A2201" s="769">
        <v>2200</v>
      </c>
      <c r="B2201" s="769" t="s">
        <v>2752</v>
      </c>
      <c r="C2201" s="483">
        <v>10420</v>
      </c>
    </row>
    <row r="2202" spans="1:3">
      <c r="A2202" s="769">
        <v>2201</v>
      </c>
      <c r="B2202" s="769" t="s">
        <v>2787</v>
      </c>
      <c r="C2202" s="483">
        <v>15860</v>
      </c>
    </row>
    <row r="2203" spans="1:3">
      <c r="A2203" s="769">
        <v>2202</v>
      </c>
      <c r="B2203" s="769" t="s">
        <v>2745</v>
      </c>
      <c r="C2203" s="483">
        <v>9230</v>
      </c>
    </row>
    <row r="2204" spans="1:3">
      <c r="A2204" s="769">
        <v>2203</v>
      </c>
      <c r="B2204" s="769" t="s">
        <v>2746</v>
      </c>
      <c r="C2204" s="483">
        <v>7245</v>
      </c>
    </row>
    <row r="2205" spans="1:3">
      <c r="A2205" s="769">
        <v>2204</v>
      </c>
      <c r="B2205" s="769" t="s">
        <v>2750</v>
      </c>
      <c r="C2205" s="483">
        <v>9120</v>
      </c>
    </row>
    <row r="2206" spans="1:3">
      <c r="A2206" s="769">
        <v>2205</v>
      </c>
      <c r="B2206" s="769" t="s">
        <v>2757</v>
      </c>
      <c r="C2206" s="483">
        <v>4515</v>
      </c>
    </row>
    <row r="2207" spans="1:3">
      <c r="A2207" s="769">
        <v>2206</v>
      </c>
      <c r="B2207" s="769" t="s">
        <v>2749</v>
      </c>
      <c r="C2207" s="483">
        <v>4500</v>
      </c>
    </row>
    <row r="2208" spans="1:3">
      <c r="A2208" s="769">
        <v>2207</v>
      </c>
      <c r="B2208" s="769" t="s">
        <v>2754</v>
      </c>
      <c r="C2208" s="483">
        <v>5615</v>
      </c>
    </row>
    <row r="2209" spans="1:3">
      <c r="A2209" s="769">
        <v>2208</v>
      </c>
      <c r="B2209" s="769" t="s">
        <v>2753</v>
      </c>
      <c r="C2209" s="483">
        <v>108695</v>
      </c>
    </row>
    <row r="2210" spans="1:3">
      <c r="A2210" s="769">
        <v>2209</v>
      </c>
      <c r="B2210" s="769" t="s">
        <v>2758</v>
      </c>
      <c r="C2210" s="483">
        <v>9760</v>
      </c>
    </row>
    <row r="2211" spans="1:3">
      <c r="A2211" s="769">
        <v>2210</v>
      </c>
      <c r="B2211" s="769" t="s">
        <v>2761</v>
      </c>
      <c r="C2211" s="483">
        <v>7950</v>
      </c>
    </row>
    <row r="2212" spans="1:3">
      <c r="A2212" s="769">
        <v>2211</v>
      </c>
      <c r="B2212" s="769" t="s">
        <v>2756</v>
      </c>
      <c r="C2212" s="483">
        <v>10910</v>
      </c>
    </row>
    <row r="2213" spans="1:3">
      <c r="A2213" s="769">
        <v>2212</v>
      </c>
      <c r="B2213" s="769" t="s">
        <v>2760</v>
      </c>
      <c r="C2213" s="483">
        <v>15480</v>
      </c>
    </row>
    <row r="2214" spans="1:3">
      <c r="A2214" s="769">
        <v>2213</v>
      </c>
      <c r="B2214" s="769" t="s">
        <v>2772</v>
      </c>
      <c r="C2214" s="483">
        <v>864</v>
      </c>
    </row>
    <row r="2215" spans="1:3">
      <c r="A2215" s="769">
        <v>2214</v>
      </c>
      <c r="B2215" s="769" t="s">
        <v>2759</v>
      </c>
      <c r="C2215" s="483">
        <v>10745</v>
      </c>
    </row>
    <row r="2216" spans="1:3">
      <c r="A2216" s="769">
        <v>2215</v>
      </c>
      <c r="B2216" s="769" t="s">
        <v>2762</v>
      </c>
      <c r="C2216" s="483">
        <v>10700</v>
      </c>
    </row>
    <row r="2217" spans="1:3">
      <c r="A2217" s="769">
        <v>2216</v>
      </c>
      <c r="B2217" s="769" t="s">
        <v>2755</v>
      </c>
      <c r="C2217" s="483">
        <v>4995</v>
      </c>
    </row>
    <row r="2218" spans="1:3">
      <c r="A2218" s="769">
        <v>2217</v>
      </c>
      <c r="B2218" s="769" t="s">
        <v>2764</v>
      </c>
      <c r="C2218" s="483">
        <v>11155</v>
      </c>
    </row>
    <row r="2219" spans="1:3">
      <c r="A2219" s="769">
        <v>2218</v>
      </c>
      <c r="B2219" s="769" t="s">
        <v>2763</v>
      </c>
      <c r="C2219" s="483">
        <v>5725</v>
      </c>
    </row>
    <row r="2220" spans="1:3">
      <c r="A2220" s="769">
        <v>2219</v>
      </c>
      <c r="B2220" s="769" t="s">
        <v>2742</v>
      </c>
      <c r="C2220" s="483">
        <v>12090</v>
      </c>
    </row>
    <row r="2221" spans="1:3">
      <c r="A2221" s="769">
        <v>2220</v>
      </c>
      <c r="B2221" s="769" t="s">
        <v>2797</v>
      </c>
      <c r="C2221" s="483">
        <v>21100</v>
      </c>
    </row>
    <row r="2222" spans="1:3">
      <c r="A2222" s="769">
        <v>2221</v>
      </c>
      <c r="B2222" s="769" t="s">
        <v>2766</v>
      </c>
      <c r="C2222" s="483">
        <v>6425</v>
      </c>
    </row>
    <row r="2223" spans="1:3">
      <c r="A2223" s="769">
        <v>2222</v>
      </c>
      <c r="B2223" s="769" t="s">
        <v>2765</v>
      </c>
      <c r="C2223" s="483">
        <v>8325</v>
      </c>
    </row>
    <row r="2224" spans="1:3">
      <c r="A2224" s="769">
        <v>2223</v>
      </c>
      <c r="B2224" s="769" t="s">
        <v>2767</v>
      </c>
      <c r="C2224" s="483">
        <v>8290</v>
      </c>
    </row>
    <row r="2225" spans="1:3">
      <c r="A2225" s="769">
        <v>2224</v>
      </c>
      <c r="B2225" s="769" t="s">
        <v>2729</v>
      </c>
      <c r="C2225" s="483">
        <v>9150</v>
      </c>
    </row>
    <row r="2226" spans="1:3">
      <c r="A2226" s="769">
        <v>2225</v>
      </c>
      <c r="B2226" s="769" t="s">
        <v>2769</v>
      </c>
      <c r="C2226" s="483">
        <v>9220</v>
      </c>
    </row>
    <row r="2227" spans="1:3">
      <c r="A2227" s="769">
        <v>2226</v>
      </c>
      <c r="B2227" s="769" t="s">
        <v>2768</v>
      </c>
      <c r="C2227" s="483">
        <v>7330</v>
      </c>
    </row>
    <row r="2228" spans="1:3">
      <c r="A2228" s="769">
        <v>2227</v>
      </c>
      <c r="B2228" s="769" t="s">
        <v>2770</v>
      </c>
      <c r="C2228" s="483">
        <v>8050</v>
      </c>
    </row>
    <row r="2229" spans="1:3">
      <c r="A2229" s="769">
        <v>2228</v>
      </c>
      <c r="B2229" s="769" t="s">
        <v>2775</v>
      </c>
      <c r="C2229" s="483">
        <v>3420</v>
      </c>
    </row>
    <row r="2230" spans="1:3">
      <c r="A2230" s="769">
        <v>2229</v>
      </c>
      <c r="B2230" s="769" t="s">
        <v>2771</v>
      </c>
      <c r="C2230" s="483">
        <v>7980</v>
      </c>
    </row>
    <row r="2231" spans="1:3">
      <c r="A2231" s="769">
        <v>2230</v>
      </c>
      <c r="B2231" s="769" t="s">
        <v>2788</v>
      </c>
      <c r="C2231" s="483">
        <v>7845</v>
      </c>
    </row>
    <row r="2232" spans="1:3">
      <c r="A2232" s="769">
        <v>2231</v>
      </c>
      <c r="B2232" s="769" t="s">
        <v>2774</v>
      </c>
      <c r="C2232" s="483">
        <v>11160</v>
      </c>
    </row>
    <row r="2233" spans="1:3">
      <c r="A2233" s="769">
        <v>2232</v>
      </c>
      <c r="B2233" s="769" t="s">
        <v>2779</v>
      </c>
      <c r="C2233" s="483">
        <v>15550</v>
      </c>
    </row>
    <row r="2234" spans="1:3">
      <c r="A2234" s="769">
        <v>2233</v>
      </c>
      <c r="B2234" s="769" t="s">
        <v>2773</v>
      </c>
      <c r="C2234" s="483">
        <v>4945</v>
      </c>
    </row>
    <row r="2235" spans="1:3">
      <c r="A2235" s="769">
        <v>2234</v>
      </c>
      <c r="B2235" s="769" t="s">
        <v>2785</v>
      </c>
      <c r="C2235" s="483">
        <v>6530</v>
      </c>
    </row>
    <row r="2236" spans="1:3">
      <c r="A2236" s="769">
        <v>2235</v>
      </c>
      <c r="B2236" s="769" t="s">
        <v>2778</v>
      </c>
      <c r="C2236" s="483">
        <v>3850</v>
      </c>
    </row>
    <row r="2237" spans="1:3">
      <c r="A2237" s="769">
        <v>2236</v>
      </c>
      <c r="B2237" s="769" t="s">
        <v>2780</v>
      </c>
      <c r="C2237" s="483">
        <v>3850</v>
      </c>
    </row>
    <row r="2238" spans="1:3">
      <c r="A2238" s="769">
        <v>2237</v>
      </c>
      <c r="B2238" s="769" t="s">
        <v>2781</v>
      </c>
      <c r="C2238" s="483">
        <v>10680</v>
      </c>
    </row>
    <row r="2239" spans="1:3">
      <c r="A2239" s="769">
        <v>2238</v>
      </c>
      <c r="B2239" s="769" t="s">
        <v>2777</v>
      </c>
      <c r="C2239" s="483">
        <v>4790</v>
      </c>
    </row>
    <row r="2240" spans="1:3">
      <c r="A2240" s="769">
        <v>2239</v>
      </c>
      <c r="B2240" s="769" t="s">
        <v>2776</v>
      </c>
      <c r="C2240" s="483">
        <v>6955</v>
      </c>
    </row>
    <row r="2241" spans="1:3">
      <c r="A2241" s="769">
        <v>2240</v>
      </c>
      <c r="B2241" s="769" t="s">
        <v>2782</v>
      </c>
      <c r="C2241" s="483">
        <v>10900</v>
      </c>
    </row>
    <row r="2242" spans="1:3">
      <c r="A2242" s="769">
        <v>2241</v>
      </c>
      <c r="B2242" s="769" t="s">
        <v>2784</v>
      </c>
      <c r="C2242" s="483">
        <v>1885</v>
      </c>
    </row>
    <row r="2243" spans="1:3">
      <c r="A2243" s="769">
        <v>2242</v>
      </c>
      <c r="B2243" s="769" t="s">
        <v>2790</v>
      </c>
      <c r="C2243" s="483">
        <v>6745</v>
      </c>
    </row>
    <row r="2244" spans="1:3">
      <c r="A2244" s="769">
        <v>2243</v>
      </c>
      <c r="B2244" s="769" t="s">
        <v>2783</v>
      </c>
      <c r="C2244" s="483">
        <v>4735</v>
      </c>
    </row>
    <row r="2245" spans="1:3">
      <c r="A2245" s="769">
        <v>2244</v>
      </c>
      <c r="B2245" s="769" t="s">
        <v>2786</v>
      </c>
      <c r="C2245" s="483">
        <v>5995</v>
      </c>
    </row>
    <row r="2246" spans="1:3">
      <c r="A2246" s="769">
        <v>2245</v>
      </c>
      <c r="B2246" s="769" t="s">
        <v>2791</v>
      </c>
      <c r="C2246" s="483">
        <v>29575</v>
      </c>
    </row>
    <row r="2247" spans="1:3">
      <c r="A2247" s="769">
        <v>2246</v>
      </c>
      <c r="B2247" s="769" t="s">
        <v>2789</v>
      </c>
      <c r="C2247" s="483">
        <v>11780</v>
      </c>
    </row>
    <row r="2248" spans="1:3">
      <c r="A2248" s="769">
        <v>2247</v>
      </c>
      <c r="B2248" s="769" t="s">
        <v>2793</v>
      </c>
      <c r="C2248" s="483">
        <v>13885</v>
      </c>
    </row>
    <row r="2249" spans="1:3">
      <c r="A2249" s="769">
        <v>2248</v>
      </c>
      <c r="B2249" s="769" t="s">
        <v>2792</v>
      </c>
      <c r="C2249" s="483">
        <v>11400</v>
      </c>
    </row>
    <row r="2250" spans="1:3">
      <c r="A2250" s="769">
        <v>2249</v>
      </c>
      <c r="B2250" s="769" t="s">
        <v>2794</v>
      </c>
      <c r="C2250" s="483">
        <v>5680</v>
      </c>
    </row>
    <row r="2251" spans="1:3">
      <c r="A2251" s="769">
        <v>2250</v>
      </c>
      <c r="B2251" s="769" t="s">
        <v>2796</v>
      </c>
      <c r="C2251" s="483">
        <v>11230</v>
      </c>
    </row>
    <row r="2252" spans="1:3">
      <c r="A2252" s="769">
        <v>2251</v>
      </c>
      <c r="B2252" s="769" t="s">
        <v>2795</v>
      </c>
      <c r="C2252" s="483">
        <v>16845</v>
      </c>
    </row>
    <row r="2253" spans="1:3">
      <c r="A2253" s="769">
        <v>2252</v>
      </c>
      <c r="B2253" s="769" t="s">
        <v>2799</v>
      </c>
      <c r="C2253" s="483">
        <v>3360</v>
      </c>
    </row>
    <row r="2254" spans="1:3">
      <c r="A2254" s="769">
        <v>2253</v>
      </c>
      <c r="B2254" s="769" t="s">
        <v>2800</v>
      </c>
      <c r="C2254" s="483">
        <v>6040</v>
      </c>
    </row>
    <row r="2255" spans="1:3">
      <c r="A2255" s="769">
        <v>2254</v>
      </c>
      <c r="B2255" s="769" t="s">
        <v>2801</v>
      </c>
      <c r="C2255" s="483">
        <v>10585</v>
      </c>
    </row>
    <row r="2256" spans="1:3">
      <c r="A2256" s="769">
        <v>2255</v>
      </c>
      <c r="B2256" s="769" t="s">
        <v>2803</v>
      </c>
      <c r="C2256" s="483">
        <v>4855</v>
      </c>
    </row>
    <row r="2257" spans="1:3">
      <c r="A2257" s="769">
        <v>2256</v>
      </c>
      <c r="B2257" s="769" t="s">
        <v>2804</v>
      </c>
      <c r="C2257" s="483">
        <v>9640</v>
      </c>
    </row>
    <row r="2258" spans="1:3">
      <c r="A2258" s="769">
        <v>2257</v>
      </c>
      <c r="B2258" s="769" t="s">
        <v>2802</v>
      </c>
      <c r="C2258" s="483">
        <v>15495</v>
      </c>
    </row>
    <row r="2259" spans="1:3">
      <c r="A2259" s="769">
        <v>2258</v>
      </c>
      <c r="B2259" s="769" t="s">
        <v>2811</v>
      </c>
      <c r="C2259" s="483">
        <v>3595</v>
      </c>
    </row>
    <row r="2260" spans="1:3">
      <c r="A2260" s="769">
        <v>2259</v>
      </c>
      <c r="B2260" s="769" t="s">
        <v>2711</v>
      </c>
      <c r="C2260" s="483">
        <v>15305</v>
      </c>
    </row>
    <row r="2261" spans="1:3">
      <c r="A2261" s="769">
        <v>2260</v>
      </c>
      <c r="B2261" s="769" t="s">
        <v>2798</v>
      </c>
      <c r="C2261" s="483">
        <v>5480</v>
      </c>
    </row>
    <row r="2262" spans="1:3">
      <c r="A2262" s="769">
        <v>2261</v>
      </c>
      <c r="B2262" s="769" t="s">
        <v>2812</v>
      </c>
      <c r="C2262" s="483">
        <v>10200</v>
      </c>
    </row>
    <row r="2263" spans="1:3">
      <c r="A2263" s="769">
        <v>2262</v>
      </c>
      <c r="B2263" s="769" t="s">
        <v>2805</v>
      </c>
      <c r="C2263" s="483">
        <v>11965</v>
      </c>
    </row>
    <row r="2264" spans="1:3">
      <c r="A2264" s="769">
        <v>2263</v>
      </c>
      <c r="B2264" s="769" t="s">
        <v>2818</v>
      </c>
      <c r="C2264" s="483">
        <v>4980</v>
      </c>
    </row>
    <row r="2265" spans="1:3">
      <c r="A2265" s="769">
        <v>2264</v>
      </c>
      <c r="B2265" s="769" t="s">
        <v>2807</v>
      </c>
      <c r="C2265" s="483">
        <v>7050</v>
      </c>
    </row>
    <row r="2266" spans="1:3">
      <c r="A2266" s="769">
        <v>2265</v>
      </c>
      <c r="B2266" s="769" t="s">
        <v>2810</v>
      </c>
      <c r="C2266" s="483">
        <v>5870</v>
      </c>
    </row>
    <row r="2267" spans="1:3">
      <c r="A2267" s="769">
        <v>2266</v>
      </c>
      <c r="B2267" s="769" t="s">
        <v>2808</v>
      </c>
      <c r="C2267" s="483">
        <v>8365</v>
      </c>
    </row>
    <row r="2268" spans="1:3">
      <c r="A2268" s="769">
        <v>2267</v>
      </c>
      <c r="B2268" s="769" t="s">
        <v>2806</v>
      </c>
      <c r="C2268" s="483">
        <v>5775</v>
      </c>
    </row>
    <row r="2269" spans="1:3">
      <c r="A2269" s="769">
        <v>2268</v>
      </c>
      <c r="B2269" s="769" t="s">
        <v>2813</v>
      </c>
      <c r="C2269" s="483">
        <v>13020</v>
      </c>
    </row>
    <row r="2270" spans="1:3">
      <c r="A2270" s="769">
        <v>2269</v>
      </c>
      <c r="B2270" s="769" t="s">
        <v>2809</v>
      </c>
      <c r="C2270" s="483">
        <v>4415</v>
      </c>
    </row>
    <row r="2271" spans="1:3">
      <c r="A2271" s="769">
        <v>2270</v>
      </c>
      <c r="B2271" s="769" t="s">
        <v>2815</v>
      </c>
      <c r="C2271" s="483">
        <v>11240</v>
      </c>
    </row>
    <row r="2272" spans="1:3">
      <c r="A2272" s="769">
        <v>2271</v>
      </c>
      <c r="B2272" s="769" t="s">
        <v>2817</v>
      </c>
      <c r="C2272" s="483">
        <v>3490</v>
      </c>
    </row>
    <row r="2273" spans="1:3">
      <c r="A2273" s="769">
        <v>2272</v>
      </c>
      <c r="B2273" s="769" t="s">
        <v>2814</v>
      </c>
      <c r="C2273" s="483">
        <v>6980</v>
      </c>
    </row>
    <row r="2274" spans="1:3">
      <c r="A2274" s="769">
        <v>2273</v>
      </c>
      <c r="B2274" s="769" t="s">
        <v>2819</v>
      </c>
      <c r="C2274" s="483">
        <v>8590</v>
      </c>
    </row>
    <row r="2275" spans="1:3">
      <c r="A2275" s="769">
        <v>2274</v>
      </c>
      <c r="B2275" s="769" t="s">
        <v>2816</v>
      </c>
      <c r="C2275" s="483">
        <v>1178</v>
      </c>
    </row>
    <row r="2276" spans="1:3">
      <c r="A2276" s="769">
        <v>2275</v>
      </c>
      <c r="B2276" s="769" t="s">
        <v>2824</v>
      </c>
      <c r="C2276" s="483">
        <v>3470</v>
      </c>
    </row>
    <row r="2277" spans="1:3">
      <c r="A2277" s="769">
        <v>2276</v>
      </c>
      <c r="B2277" s="769" t="s">
        <v>2820</v>
      </c>
      <c r="C2277" s="483">
        <v>14270</v>
      </c>
    </row>
    <row r="2278" spans="1:3">
      <c r="A2278" s="769">
        <v>2277</v>
      </c>
      <c r="B2278" s="769" t="s">
        <v>2821</v>
      </c>
      <c r="C2278" s="483">
        <v>10055</v>
      </c>
    </row>
    <row r="2279" spans="1:3">
      <c r="A2279" s="769">
        <v>2278</v>
      </c>
      <c r="B2279" s="769" t="s">
        <v>2822</v>
      </c>
      <c r="C2279" s="483">
        <v>12555</v>
      </c>
    </row>
    <row r="2280" spans="1:3">
      <c r="A2280" s="769">
        <v>2279</v>
      </c>
      <c r="B2280" s="769" t="s">
        <v>2826</v>
      </c>
      <c r="C2280" s="483">
        <v>5550</v>
      </c>
    </row>
    <row r="2281" spans="1:3">
      <c r="A2281" s="769">
        <v>2280</v>
      </c>
      <c r="B2281" s="769" t="s">
        <v>2823</v>
      </c>
      <c r="C2281" s="483">
        <v>4105</v>
      </c>
    </row>
    <row r="2282" spans="1:3">
      <c r="A2282" s="769">
        <v>2281</v>
      </c>
      <c r="B2282" s="769" t="s">
        <v>2827</v>
      </c>
      <c r="C2282" s="483">
        <v>1209</v>
      </c>
    </row>
    <row r="2283" spans="1:3">
      <c r="A2283" s="769">
        <v>2282</v>
      </c>
      <c r="B2283" s="769" t="s">
        <v>2825</v>
      </c>
      <c r="C2283" s="483">
        <v>4370</v>
      </c>
    </row>
    <row r="2284" spans="1:3">
      <c r="A2284" s="769">
        <v>2283</v>
      </c>
      <c r="B2284" s="769" t="s">
        <v>2828</v>
      </c>
      <c r="C2284" s="483">
        <v>2360</v>
      </c>
    </row>
    <row r="2285" spans="1:3">
      <c r="A2285" s="769">
        <v>2284</v>
      </c>
      <c r="B2285" s="769" t="s">
        <v>2829</v>
      </c>
      <c r="C2285" s="483">
        <v>57360</v>
      </c>
    </row>
    <row r="2286" spans="1:3">
      <c r="A2286" s="769">
        <v>2285</v>
      </c>
      <c r="B2286" s="769" t="s">
        <v>2830</v>
      </c>
      <c r="C2286" s="483">
        <v>6195</v>
      </c>
    </row>
    <row r="2287" spans="1:3">
      <c r="A2287" s="769">
        <v>2286</v>
      </c>
      <c r="B2287" s="769" t="s">
        <v>2831</v>
      </c>
      <c r="C2287" s="483">
        <v>5985</v>
      </c>
    </row>
    <row r="2288" spans="1:3">
      <c r="A2288" s="769">
        <v>2287</v>
      </c>
      <c r="B2288" s="769" t="s">
        <v>2748</v>
      </c>
      <c r="C2288" s="483">
        <v>9240</v>
      </c>
    </row>
    <row r="2289" spans="1:3">
      <c r="A2289" s="769">
        <v>2288</v>
      </c>
      <c r="B2289" s="769" t="s">
        <v>2833</v>
      </c>
      <c r="C2289" s="483">
        <v>7290</v>
      </c>
    </row>
    <row r="2290" spans="1:3">
      <c r="A2290" s="769">
        <v>2289</v>
      </c>
      <c r="B2290" s="769" t="s">
        <v>2836</v>
      </c>
      <c r="C2290" s="483">
        <v>2120</v>
      </c>
    </row>
    <row r="2291" spans="1:3">
      <c r="A2291" s="769">
        <v>2290</v>
      </c>
      <c r="B2291" s="769" t="s">
        <v>2835</v>
      </c>
      <c r="C2291" s="483">
        <v>7030</v>
      </c>
    </row>
    <row r="2292" spans="1:3">
      <c r="A2292" s="769">
        <v>2291</v>
      </c>
      <c r="B2292" s="769" t="s">
        <v>2834</v>
      </c>
      <c r="C2292" s="483">
        <v>11245</v>
      </c>
    </row>
    <row r="2293" spans="1:3">
      <c r="A2293" s="769">
        <v>2292</v>
      </c>
      <c r="B2293" s="769" t="s">
        <v>2832</v>
      </c>
      <c r="C2293" s="483">
        <v>5330</v>
      </c>
    </row>
    <row r="2294" spans="1:3">
      <c r="A2294" s="769">
        <v>2293</v>
      </c>
      <c r="B2294" s="769" t="s">
        <v>2837</v>
      </c>
      <c r="C2294" s="483">
        <v>7975</v>
      </c>
    </row>
    <row r="2295" spans="1:3">
      <c r="A2295" s="769">
        <v>2294</v>
      </c>
      <c r="B2295" s="769" t="s">
        <v>2838</v>
      </c>
      <c r="C2295" s="483">
        <v>6630</v>
      </c>
    </row>
    <row r="2296" spans="1:3">
      <c r="A2296" s="769">
        <v>2295</v>
      </c>
      <c r="B2296" s="769" t="s">
        <v>2839</v>
      </c>
      <c r="C2296" s="483">
        <v>16925</v>
      </c>
    </row>
    <row r="2297" spans="1:3">
      <c r="A2297" s="769">
        <v>2296</v>
      </c>
      <c r="B2297" s="769" t="s">
        <v>2840</v>
      </c>
      <c r="C2297" s="483">
        <v>6700</v>
      </c>
    </row>
  </sheetData>
  <phoneticPr fontId="3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F07D-8D92-4E0B-8D7E-376BFC3AAA4F}">
  <sheetPr codeName="Sheet12">
    <tabColor rgb="FFC00000"/>
  </sheetPr>
  <dimension ref="A1:D1779"/>
  <sheetViews>
    <sheetView showGridLines="0" workbookViewId="0">
      <selection activeCell="G9" sqref="G9"/>
    </sheetView>
  </sheetViews>
  <sheetFormatPr defaultColWidth="8.85546875" defaultRowHeight="12"/>
  <cols>
    <col min="1" max="1" width="6.5703125" style="58" bestFit="1" customWidth="1"/>
    <col min="2" max="2" width="20" style="58" bestFit="1" customWidth="1"/>
    <col min="3" max="3" width="9.85546875" style="772" bestFit="1" customWidth="1"/>
    <col min="4" max="4" width="12.42578125" style="40" bestFit="1" customWidth="1"/>
    <col min="5" max="16384" width="8.85546875" style="40"/>
  </cols>
  <sheetData>
    <row r="1" spans="1:4" ht="12.75">
      <c r="A1" s="770" t="s">
        <v>494</v>
      </c>
      <c r="B1" s="770" t="s">
        <v>495</v>
      </c>
      <c r="C1" s="773" t="s">
        <v>496</v>
      </c>
      <c r="D1" s="92" t="s">
        <v>4688</v>
      </c>
    </row>
    <row r="2" spans="1:4">
      <c r="A2" s="58">
        <v>1</v>
      </c>
      <c r="B2" s="58" t="s">
        <v>2878</v>
      </c>
      <c r="C2" s="161">
        <v>315500</v>
      </c>
    </row>
    <row r="3" spans="1:4">
      <c r="A3" s="58">
        <v>2</v>
      </c>
      <c r="B3" s="58" t="s">
        <v>2879</v>
      </c>
      <c r="C3" s="161">
        <v>136200</v>
      </c>
    </row>
    <row r="4" spans="1:4">
      <c r="A4" s="58">
        <v>3</v>
      </c>
      <c r="B4" s="58" t="s">
        <v>2881</v>
      </c>
      <c r="C4" s="161">
        <v>72400</v>
      </c>
    </row>
    <row r="5" spans="1:4">
      <c r="A5" s="58">
        <v>4</v>
      </c>
      <c r="B5" s="58" t="s">
        <v>2880</v>
      </c>
      <c r="C5" s="161">
        <v>71600</v>
      </c>
    </row>
    <row r="6" spans="1:4">
      <c r="A6" s="58">
        <v>5</v>
      </c>
      <c r="B6" s="58" t="s">
        <v>2882</v>
      </c>
      <c r="C6" s="161">
        <v>110300</v>
      </c>
    </row>
    <row r="7" spans="1:4">
      <c r="A7" s="58">
        <v>6</v>
      </c>
      <c r="B7" s="58" t="s">
        <v>2883</v>
      </c>
      <c r="C7" s="161">
        <v>278500</v>
      </c>
    </row>
    <row r="8" spans="1:4">
      <c r="A8" s="58">
        <v>7</v>
      </c>
      <c r="B8" s="58" t="s">
        <v>2884</v>
      </c>
      <c r="C8" s="161">
        <v>151800</v>
      </c>
    </row>
    <row r="9" spans="1:4">
      <c r="A9" s="58">
        <v>8</v>
      </c>
      <c r="B9" s="58" t="s">
        <v>2885</v>
      </c>
      <c r="C9" s="161">
        <v>46250</v>
      </c>
    </row>
    <row r="10" spans="1:4">
      <c r="A10" s="58">
        <v>9</v>
      </c>
      <c r="B10" s="58" t="s">
        <v>2887</v>
      </c>
      <c r="C10" s="161">
        <v>173300</v>
      </c>
    </row>
    <row r="11" spans="1:4">
      <c r="A11" s="58">
        <v>10</v>
      </c>
      <c r="B11" s="58" t="s">
        <v>2889</v>
      </c>
      <c r="C11" s="161">
        <v>72300</v>
      </c>
    </row>
    <row r="12" spans="1:4">
      <c r="A12" s="58">
        <v>11</v>
      </c>
      <c r="B12" s="58" t="s">
        <v>2888</v>
      </c>
      <c r="C12" s="161">
        <v>131500</v>
      </c>
    </row>
    <row r="13" spans="1:4">
      <c r="A13" s="58">
        <v>12</v>
      </c>
      <c r="B13" s="58" t="s">
        <v>2886</v>
      </c>
      <c r="C13" s="161">
        <v>91100</v>
      </c>
    </row>
    <row r="14" spans="1:4">
      <c r="A14" s="58">
        <v>13</v>
      </c>
      <c r="B14" s="58" t="s">
        <v>2893</v>
      </c>
      <c r="C14" s="161">
        <v>105900</v>
      </c>
    </row>
    <row r="15" spans="1:4">
      <c r="A15" s="58">
        <v>14</v>
      </c>
      <c r="B15" s="58" t="s">
        <v>2890</v>
      </c>
      <c r="C15" s="161">
        <v>231500</v>
      </c>
    </row>
    <row r="16" spans="1:4">
      <c r="A16" s="58">
        <v>15</v>
      </c>
      <c r="B16" s="58" t="s">
        <v>2891</v>
      </c>
      <c r="C16" s="161">
        <v>101700</v>
      </c>
    </row>
    <row r="17" spans="1:3">
      <c r="A17" s="58">
        <v>16</v>
      </c>
      <c r="B17" s="58" t="s">
        <v>2892</v>
      </c>
      <c r="C17" s="161">
        <v>35600</v>
      </c>
    </row>
    <row r="18" spans="1:3">
      <c r="A18" s="58">
        <v>17</v>
      </c>
      <c r="B18" s="58" t="s">
        <v>2894</v>
      </c>
      <c r="C18" s="161">
        <v>54000</v>
      </c>
    </row>
    <row r="19" spans="1:3">
      <c r="A19" s="58">
        <v>18</v>
      </c>
      <c r="B19" s="58" t="s">
        <v>2896</v>
      </c>
      <c r="C19" s="161">
        <v>27050</v>
      </c>
    </row>
    <row r="20" spans="1:3">
      <c r="A20" s="58">
        <v>19</v>
      </c>
      <c r="B20" s="58" t="s">
        <v>2895</v>
      </c>
      <c r="C20" s="161">
        <v>74400</v>
      </c>
    </row>
    <row r="21" spans="1:3">
      <c r="A21" s="58">
        <v>20</v>
      </c>
      <c r="B21" s="58" t="s">
        <v>2897</v>
      </c>
      <c r="C21" s="161">
        <v>24450</v>
      </c>
    </row>
    <row r="22" spans="1:3">
      <c r="A22" s="58">
        <v>21</v>
      </c>
      <c r="B22" s="58" t="s">
        <v>2898</v>
      </c>
      <c r="C22" s="161">
        <v>77100</v>
      </c>
    </row>
    <row r="23" spans="1:3">
      <c r="A23" s="58">
        <v>22</v>
      </c>
      <c r="B23" s="58" t="s">
        <v>2899</v>
      </c>
      <c r="C23" s="161">
        <v>28550</v>
      </c>
    </row>
    <row r="24" spans="1:3">
      <c r="A24" s="58">
        <v>23</v>
      </c>
      <c r="B24" s="58" t="s">
        <v>2901</v>
      </c>
      <c r="C24" s="161">
        <v>138500</v>
      </c>
    </row>
    <row r="25" spans="1:3">
      <c r="A25" s="58">
        <v>24</v>
      </c>
      <c r="B25" s="58" t="s">
        <v>2900</v>
      </c>
      <c r="C25" s="161">
        <v>84400</v>
      </c>
    </row>
    <row r="26" spans="1:3">
      <c r="A26" s="58">
        <v>25</v>
      </c>
      <c r="B26" s="58" t="s">
        <v>2902</v>
      </c>
      <c r="C26" s="161">
        <v>30100</v>
      </c>
    </row>
    <row r="27" spans="1:3">
      <c r="A27" s="58">
        <v>26</v>
      </c>
      <c r="B27" s="58" t="s">
        <v>2903</v>
      </c>
      <c r="C27" s="161">
        <v>42600</v>
      </c>
    </row>
    <row r="28" spans="1:3">
      <c r="A28" s="58">
        <v>27</v>
      </c>
      <c r="B28" s="58" t="s">
        <v>2904</v>
      </c>
      <c r="C28" s="161">
        <v>17720</v>
      </c>
    </row>
    <row r="29" spans="1:3">
      <c r="A29" s="58">
        <v>28</v>
      </c>
      <c r="B29" s="58" t="s">
        <v>2909</v>
      </c>
      <c r="C29" s="161">
        <v>78500</v>
      </c>
    </row>
    <row r="30" spans="1:3">
      <c r="A30" s="58">
        <v>29</v>
      </c>
      <c r="B30" s="58" t="s">
        <v>2908</v>
      </c>
      <c r="C30" s="161">
        <v>206000</v>
      </c>
    </row>
    <row r="31" spans="1:3">
      <c r="A31" s="58">
        <v>30</v>
      </c>
      <c r="B31" s="58" t="s">
        <v>2905</v>
      </c>
      <c r="C31" s="161">
        <v>29700</v>
      </c>
    </row>
    <row r="32" spans="1:3">
      <c r="A32" s="58">
        <v>31</v>
      </c>
      <c r="B32" s="58" t="s">
        <v>2907</v>
      </c>
      <c r="C32" s="161">
        <v>41500</v>
      </c>
    </row>
    <row r="33" spans="1:3">
      <c r="A33" s="58">
        <v>32</v>
      </c>
      <c r="B33" s="58" t="s">
        <v>2910</v>
      </c>
      <c r="C33" s="161">
        <v>29800</v>
      </c>
    </row>
    <row r="34" spans="1:3">
      <c r="A34" s="58">
        <v>33</v>
      </c>
      <c r="B34" s="58" t="s">
        <v>2906</v>
      </c>
      <c r="C34" s="161">
        <v>46700</v>
      </c>
    </row>
    <row r="35" spans="1:3">
      <c r="A35" s="58">
        <v>34</v>
      </c>
      <c r="B35" s="58" t="s">
        <v>2911</v>
      </c>
      <c r="C35" s="161">
        <v>180100</v>
      </c>
    </row>
    <row r="36" spans="1:3">
      <c r="A36" s="58">
        <v>35</v>
      </c>
      <c r="B36" s="58" t="s">
        <v>2912</v>
      </c>
      <c r="C36" s="161">
        <v>21050</v>
      </c>
    </row>
    <row r="37" spans="1:3">
      <c r="A37" s="58">
        <v>36</v>
      </c>
      <c r="B37" s="58" t="s">
        <v>2915</v>
      </c>
      <c r="C37" s="161">
        <v>85000</v>
      </c>
    </row>
    <row r="38" spans="1:3">
      <c r="A38" s="58">
        <v>37</v>
      </c>
      <c r="B38" s="58" t="s">
        <v>2914</v>
      </c>
      <c r="C38" s="161">
        <v>59200</v>
      </c>
    </row>
    <row r="39" spans="1:3">
      <c r="A39" s="58">
        <v>38</v>
      </c>
      <c r="B39" s="58" t="s">
        <v>2913</v>
      </c>
      <c r="C39" s="161">
        <v>24150</v>
      </c>
    </row>
    <row r="40" spans="1:3">
      <c r="A40" s="58">
        <v>39</v>
      </c>
      <c r="B40" s="58" t="s">
        <v>2916</v>
      </c>
      <c r="C40" s="161">
        <v>59600</v>
      </c>
    </row>
    <row r="41" spans="1:3">
      <c r="A41" s="58">
        <v>40</v>
      </c>
      <c r="B41" s="58" t="s">
        <v>2918</v>
      </c>
      <c r="C41" s="161">
        <v>33250</v>
      </c>
    </row>
    <row r="42" spans="1:3">
      <c r="A42" s="58">
        <v>41</v>
      </c>
      <c r="B42" s="58" t="s">
        <v>2917</v>
      </c>
      <c r="C42" s="161">
        <v>23450</v>
      </c>
    </row>
    <row r="43" spans="1:3">
      <c r="A43" s="58">
        <v>42</v>
      </c>
      <c r="B43" s="58" t="s">
        <v>2920</v>
      </c>
      <c r="C43" s="161">
        <v>100700</v>
      </c>
    </row>
    <row r="44" spans="1:3">
      <c r="A44" s="58">
        <v>43</v>
      </c>
      <c r="B44" s="58" t="s">
        <v>2923</v>
      </c>
      <c r="C44" s="161">
        <v>19880</v>
      </c>
    </row>
    <row r="45" spans="1:3">
      <c r="A45" s="58">
        <v>44</v>
      </c>
      <c r="B45" s="58" t="s">
        <v>2921</v>
      </c>
      <c r="C45" s="161">
        <v>22200</v>
      </c>
    </row>
    <row r="46" spans="1:3">
      <c r="A46" s="58">
        <v>45</v>
      </c>
      <c r="B46" s="58" t="s">
        <v>2919</v>
      </c>
      <c r="C46" s="161">
        <v>9610</v>
      </c>
    </row>
    <row r="47" spans="1:3">
      <c r="A47" s="58">
        <v>46</v>
      </c>
      <c r="B47" s="58" t="s">
        <v>2922</v>
      </c>
      <c r="C47" s="161">
        <v>22950</v>
      </c>
    </row>
    <row r="48" spans="1:3">
      <c r="A48" s="58">
        <v>47</v>
      </c>
      <c r="B48" s="58" t="s">
        <v>2924</v>
      </c>
      <c r="C48" s="161">
        <v>36850</v>
      </c>
    </row>
    <row r="49" spans="1:3">
      <c r="A49" s="58">
        <v>48</v>
      </c>
      <c r="B49" s="58" t="s">
        <v>2925</v>
      </c>
      <c r="C49" s="161">
        <v>42350</v>
      </c>
    </row>
    <row r="50" spans="1:3">
      <c r="A50" s="58">
        <v>49</v>
      </c>
      <c r="B50" s="58" t="s">
        <v>2926</v>
      </c>
      <c r="C50" s="161">
        <v>127000</v>
      </c>
    </row>
    <row r="51" spans="1:3">
      <c r="A51" s="58">
        <v>50</v>
      </c>
      <c r="B51" s="58" t="s">
        <v>2928</v>
      </c>
      <c r="C51" s="161">
        <v>30250</v>
      </c>
    </row>
    <row r="52" spans="1:3">
      <c r="A52" s="58">
        <v>51</v>
      </c>
      <c r="B52" s="58" t="s">
        <v>2927</v>
      </c>
      <c r="C52" s="161">
        <v>800</v>
      </c>
    </row>
    <row r="53" spans="1:3">
      <c r="A53" s="58">
        <v>52</v>
      </c>
      <c r="B53" s="58" t="s">
        <v>2930</v>
      </c>
      <c r="C53" s="161">
        <v>37000</v>
      </c>
    </row>
    <row r="54" spans="1:3">
      <c r="A54" s="58">
        <v>53</v>
      </c>
      <c r="B54" s="58" t="s">
        <v>2935</v>
      </c>
      <c r="C54" s="161">
        <v>80400</v>
      </c>
    </row>
    <row r="55" spans="1:3">
      <c r="A55" s="58">
        <v>54</v>
      </c>
      <c r="B55" s="58" t="s">
        <v>2929</v>
      </c>
      <c r="C55" s="161">
        <v>13480</v>
      </c>
    </row>
    <row r="56" spans="1:3">
      <c r="A56" s="58">
        <v>55</v>
      </c>
      <c r="B56" s="58" t="s">
        <v>2931</v>
      </c>
      <c r="C56" s="161">
        <v>23150</v>
      </c>
    </row>
    <row r="57" spans="1:3">
      <c r="A57" s="58">
        <v>56</v>
      </c>
      <c r="B57" s="58" t="s">
        <v>2937</v>
      </c>
      <c r="C57" s="161">
        <v>8520</v>
      </c>
    </row>
    <row r="58" spans="1:3">
      <c r="A58" s="58">
        <v>57</v>
      </c>
      <c r="B58" s="58" t="s">
        <v>2932</v>
      </c>
      <c r="C58" s="161">
        <v>45500</v>
      </c>
    </row>
    <row r="59" spans="1:3">
      <c r="A59" s="58">
        <v>58</v>
      </c>
      <c r="B59" s="58" t="s">
        <v>2934</v>
      </c>
      <c r="C59" s="161">
        <v>35500</v>
      </c>
    </row>
    <row r="60" spans="1:3">
      <c r="A60" s="58">
        <v>59</v>
      </c>
      <c r="B60" s="58" t="s">
        <v>2933</v>
      </c>
      <c r="C60" s="161">
        <v>14840</v>
      </c>
    </row>
    <row r="61" spans="1:3">
      <c r="A61" s="58">
        <v>60</v>
      </c>
      <c r="B61" s="58" t="s">
        <v>2941</v>
      </c>
      <c r="C61" s="161">
        <v>39850</v>
      </c>
    </row>
    <row r="62" spans="1:3">
      <c r="A62" s="58">
        <v>61</v>
      </c>
      <c r="B62" s="58" t="s">
        <v>2936</v>
      </c>
      <c r="C62" s="161">
        <v>71400</v>
      </c>
    </row>
    <row r="63" spans="1:3">
      <c r="A63" s="58">
        <v>62</v>
      </c>
      <c r="B63" s="58" t="s">
        <v>2940</v>
      </c>
      <c r="C63" s="161">
        <v>67000</v>
      </c>
    </row>
    <row r="64" spans="1:3">
      <c r="A64" s="58">
        <v>63</v>
      </c>
      <c r="B64" s="58" t="s">
        <v>2943</v>
      </c>
      <c r="C64" s="161">
        <v>9870</v>
      </c>
    </row>
    <row r="65" spans="1:3">
      <c r="A65" s="58">
        <v>64</v>
      </c>
      <c r="B65" s="58" t="s">
        <v>2939</v>
      </c>
      <c r="C65" s="161">
        <v>66100</v>
      </c>
    </row>
    <row r="66" spans="1:3">
      <c r="A66" s="58">
        <v>65</v>
      </c>
      <c r="B66" s="58" t="s">
        <v>2938</v>
      </c>
      <c r="C66" s="161">
        <v>10010</v>
      </c>
    </row>
    <row r="67" spans="1:3">
      <c r="A67" s="58">
        <v>66</v>
      </c>
      <c r="B67" s="58" t="s">
        <v>2942</v>
      </c>
      <c r="C67" s="161">
        <v>34050</v>
      </c>
    </row>
    <row r="68" spans="1:3">
      <c r="A68" s="58">
        <v>67</v>
      </c>
      <c r="B68" s="58" t="s">
        <v>2947</v>
      </c>
      <c r="C68" s="161">
        <v>10970</v>
      </c>
    </row>
    <row r="69" spans="1:3">
      <c r="A69" s="58">
        <v>68</v>
      </c>
      <c r="B69" s="58" t="s">
        <v>2950</v>
      </c>
      <c r="C69" s="161">
        <v>36050</v>
      </c>
    </row>
    <row r="70" spans="1:3">
      <c r="A70" s="58">
        <v>69</v>
      </c>
      <c r="B70" s="58" t="s">
        <v>2944</v>
      </c>
      <c r="C70" s="161">
        <v>14920</v>
      </c>
    </row>
    <row r="71" spans="1:3">
      <c r="A71" s="58">
        <v>70</v>
      </c>
      <c r="B71" s="58" t="s">
        <v>2946</v>
      </c>
      <c r="C71" s="161">
        <v>11190</v>
      </c>
    </row>
    <row r="72" spans="1:3">
      <c r="A72" s="58">
        <v>71</v>
      </c>
      <c r="B72" s="58" t="s">
        <v>2945</v>
      </c>
      <c r="C72" s="161">
        <v>16500</v>
      </c>
    </row>
    <row r="73" spans="1:3">
      <c r="A73" s="58">
        <v>72</v>
      </c>
      <c r="B73" s="58" t="s">
        <v>2948</v>
      </c>
      <c r="C73" s="161">
        <v>20300</v>
      </c>
    </row>
    <row r="74" spans="1:3">
      <c r="A74" s="58">
        <v>73</v>
      </c>
      <c r="B74" s="58" t="s">
        <v>2949</v>
      </c>
      <c r="C74" s="161">
        <v>44150</v>
      </c>
    </row>
    <row r="75" spans="1:3">
      <c r="A75" s="58">
        <v>74</v>
      </c>
      <c r="B75" s="58" t="s">
        <v>2952</v>
      </c>
      <c r="C75" s="161">
        <v>8300</v>
      </c>
    </row>
    <row r="76" spans="1:3">
      <c r="A76" s="58">
        <v>75</v>
      </c>
      <c r="B76" s="58" t="s">
        <v>2953</v>
      </c>
      <c r="C76" s="161">
        <v>6090</v>
      </c>
    </row>
    <row r="77" spans="1:3">
      <c r="A77" s="58">
        <v>76</v>
      </c>
      <c r="B77" s="58" t="s">
        <v>2951</v>
      </c>
      <c r="C77" s="161">
        <v>21350</v>
      </c>
    </row>
    <row r="78" spans="1:3">
      <c r="A78" s="58">
        <v>77</v>
      </c>
      <c r="B78" s="58" t="s">
        <v>2955</v>
      </c>
      <c r="C78" s="161">
        <v>31500</v>
      </c>
    </row>
    <row r="79" spans="1:3">
      <c r="A79" s="58">
        <v>78</v>
      </c>
      <c r="B79" s="58" t="s">
        <v>2954</v>
      </c>
      <c r="C79" s="161">
        <v>27050</v>
      </c>
    </row>
    <row r="80" spans="1:3">
      <c r="A80" s="58">
        <v>79</v>
      </c>
      <c r="B80" s="58" t="s">
        <v>2957</v>
      </c>
      <c r="C80" s="161">
        <v>25150</v>
      </c>
    </row>
    <row r="81" spans="1:3">
      <c r="A81" s="58">
        <v>80</v>
      </c>
      <c r="B81" s="58" t="s">
        <v>2956</v>
      </c>
      <c r="C81" s="161">
        <v>49400</v>
      </c>
    </row>
    <row r="82" spans="1:3">
      <c r="A82" s="58">
        <v>81</v>
      </c>
      <c r="B82" s="58" t="s">
        <v>2958</v>
      </c>
      <c r="C82" s="161">
        <v>9440</v>
      </c>
    </row>
    <row r="83" spans="1:3">
      <c r="A83" s="58">
        <v>82</v>
      </c>
      <c r="B83" s="58" t="s">
        <v>2959</v>
      </c>
      <c r="C83" s="161">
        <v>21800</v>
      </c>
    </row>
    <row r="84" spans="1:3">
      <c r="A84" s="58">
        <v>83</v>
      </c>
      <c r="B84" s="58" t="s">
        <v>2961</v>
      </c>
      <c r="C84" s="161">
        <v>15050</v>
      </c>
    </row>
    <row r="85" spans="1:3">
      <c r="A85" s="58">
        <v>84</v>
      </c>
      <c r="B85" s="58" t="s">
        <v>2960</v>
      </c>
      <c r="C85" s="161">
        <v>14980</v>
      </c>
    </row>
    <row r="86" spans="1:3">
      <c r="A86" s="58">
        <v>85</v>
      </c>
      <c r="B86" s="58" t="s">
        <v>2965</v>
      </c>
      <c r="C86" s="161">
        <v>17760</v>
      </c>
    </row>
    <row r="87" spans="1:3">
      <c r="A87" s="58">
        <v>86</v>
      </c>
      <c r="B87" s="58" t="s">
        <v>2962</v>
      </c>
      <c r="C87" s="161">
        <v>53600</v>
      </c>
    </row>
    <row r="88" spans="1:3">
      <c r="A88" s="58">
        <v>87</v>
      </c>
      <c r="B88" s="58" t="s">
        <v>2963</v>
      </c>
      <c r="C88" s="161">
        <v>8300</v>
      </c>
    </row>
    <row r="89" spans="1:3">
      <c r="A89" s="58">
        <v>88</v>
      </c>
      <c r="B89" s="58" t="s">
        <v>2964</v>
      </c>
      <c r="C89" s="161">
        <v>26450</v>
      </c>
    </row>
    <row r="90" spans="1:3">
      <c r="A90" s="58">
        <v>89</v>
      </c>
      <c r="B90" s="58" t="s">
        <v>2968</v>
      </c>
      <c r="C90" s="161">
        <v>13250</v>
      </c>
    </row>
    <row r="91" spans="1:3">
      <c r="A91" s="58">
        <v>90</v>
      </c>
      <c r="B91" s="58" t="s">
        <v>2980</v>
      </c>
      <c r="C91" s="161">
        <v>22350</v>
      </c>
    </row>
    <row r="92" spans="1:3">
      <c r="A92" s="58">
        <v>91</v>
      </c>
      <c r="B92" s="58" t="s">
        <v>2966</v>
      </c>
      <c r="C92" s="161">
        <v>22350</v>
      </c>
    </row>
    <row r="93" spans="1:3">
      <c r="A93" s="58">
        <v>92</v>
      </c>
      <c r="B93" s="58" t="s">
        <v>2973</v>
      </c>
      <c r="C93" s="161">
        <v>6410</v>
      </c>
    </row>
    <row r="94" spans="1:3">
      <c r="A94" s="58">
        <v>93</v>
      </c>
      <c r="B94" s="58" t="s">
        <v>2969</v>
      </c>
      <c r="C94" s="161">
        <v>7470</v>
      </c>
    </row>
    <row r="95" spans="1:3">
      <c r="A95" s="58">
        <v>94</v>
      </c>
      <c r="B95" s="58" t="s">
        <v>2974</v>
      </c>
      <c r="C95" s="161">
        <v>34950</v>
      </c>
    </row>
    <row r="96" spans="1:3">
      <c r="A96" s="58">
        <v>95</v>
      </c>
      <c r="B96" s="58" t="s">
        <v>2970</v>
      </c>
      <c r="C96" s="161">
        <v>15240</v>
      </c>
    </row>
    <row r="97" spans="1:3">
      <c r="A97" s="58">
        <v>96</v>
      </c>
      <c r="B97" s="58" t="s">
        <v>2972</v>
      </c>
      <c r="C97" s="161">
        <v>42200</v>
      </c>
    </row>
    <row r="98" spans="1:3">
      <c r="A98" s="58">
        <v>97</v>
      </c>
      <c r="B98" s="58" t="s">
        <v>2976</v>
      </c>
      <c r="C98" s="161">
        <v>27350</v>
      </c>
    </row>
    <row r="99" spans="1:3">
      <c r="A99" s="58">
        <v>98</v>
      </c>
      <c r="B99" s="58" t="s">
        <v>2971</v>
      </c>
      <c r="C99" s="161">
        <v>50600</v>
      </c>
    </row>
    <row r="100" spans="1:3">
      <c r="A100" s="58">
        <v>99</v>
      </c>
      <c r="B100" s="58" t="s">
        <v>2975</v>
      </c>
      <c r="C100" s="161">
        <v>3205</v>
      </c>
    </row>
    <row r="101" spans="1:3">
      <c r="A101" s="58">
        <v>100</v>
      </c>
      <c r="B101" s="58" t="s">
        <v>2979</v>
      </c>
      <c r="C101" s="161">
        <v>41900</v>
      </c>
    </row>
    <row r="102" spans="1:3">
      <c r="A102" s="58">
        <v>101</v>
      </c>
      <c r="B102" s="58" t="s">
        <v>2967</v>
      </c>
      <c r="C102" s="161">
        <v>61800</v>
      </c>
    </row>
    <row r="103" spans="1:3">
      <c r="A103" s="58">
        <v>102</v>
      </c>
      <c r="B103" s="58" t="s">
        <v>2977</v>
      </c>
      <c r="C103" s="161">
        <v>17420</v>
      </c>
    </row>
    <row r="104" spans="1:3">
      <c r="A104" s="58">
        <v>103</v>
      </c>
      <c r="B104" s="58" t="s">
        <v>2978</v>
      </c>
      <c r="C104" s="161">
        <v>17820</v>
      </c>
    </row>
    <row r="105" spans="1:3">
      <c r="A105" s="58">
        <v>104</v>
      </c>
      <c r="B105" s="58" t="s">
        <v>2982</v>
      </c>
      <c r="C105" s="161">
        <v>61600</v>
      </c>
    </row>
    <row r="106" spans="1:3">
      <c r="A106" s="58">
        <v>105</v>
      </c>
      <c r="B106" s="58" t="s">
        <v>2983</v>
      </c>
      <c r="C106" s="161">
        <v>19280</v>
      </c>
    </row>
    <row r="107" spans="1:3">
      <c r="A107" s="58">
        <v>106</v>
      </c>
      <c r="B107" s="58" t="s">
        <v>2985</v>
      </c>
      <c r="C107" s="161">
        <v>40950</v>
      </c>
    </row>
    <row r="108" spans="1:3">
      <c r="A108" s="58">
        <v>107</v>
      </c>
      <c r="B108" s="58" t="s">
        <v>2981</v>
      </c>
      <c r="C108" s="161">
        <v>47050</v>
      </c>
    </row>
    <row r="109" spans="1:3">
      <c r="A109" s="58">
        <v>108</v>
      </c>
      <c r="B109" s="58" t="s">
        <v>2984</v>
      </c>
      <c r="C109" s="161">
        <v>42500</v>
      </c>
    </row>
    <row r="110" spans="1:3">
      <c r="A110" s="58">
        <v>109</v>
      </c>
      <c r="B110" s="58" t="s">
        <v>2986</v>
      </c>
      <c r="C110" s="161">
        <v>5490</v>
      </c>
    </row>
    <row r="111" spans="1:3">
      <c r="A111" s="58">
        <v>110</v>
      </c>
      <c r="B111" s="58" t="s">
        <v>2987</v>
      </c>
      <c r="C111" s="161">
        <v>18460</v>
      </c>
    </row>
    <row r="112" spans="1:3">
      <c r="A112" s="58">
        <v>111</v>
      </c>
      <c r="B112" s="58" t="s">
        <v>2988</v>
      </c>
      <c r="C112" s="161">
        <v>24100</v>
      </c>
    </row>
    <row r="113" spans="1:3">
      <c r="A113" s="58">
        <v>112</v>
      </c>
      <c r="B113" s="58" t="s">
        <v>2989</v>
      </c>
      <c r="C113" s="161">
        <v>10630</v>
      </c>
    </row>
    <row r="114" spans="1:3">
      <c r="A114" s="58">
        <v>113</v>
      </c>
      <c r="B114" s="58" t="s">
        <v>2993</v>
      </c>
      <c r="C114" s="161">
        <v>16850</v>
      </c>
    </row>
    <row r="115" spans="1:3">
      <c r="A115" s="58">
        <v>114</v>
      </c>
      <c r="B115" s="58" t="s">
        <v>2990</v>
      </c>
      <c r="C115" s="161">
        <v>14230</v>
      </c>
    </row>
    <row r="116" spans="1:3">
      <c r="A116" s="58">
        <v>115</v>
      </c>
      <c r="B116" s="58" t="s">
        <v>2994</v>
      </c>
      <c r="C116" s="161">
        <v>7940</v>
      </c>
    </row>
    <row r="117" spans="1:3">
      <c r="A117" s="58">
        <v>116</v>
      </c>
      <c r="B117" s="58" t="s">
        <v>2991</v>
      </c>
      <c r="C117" s="161">
        <v>14440</v>
      </c>
    </row>
    <row r="118" spans="1:3">
      <c r="A118" s="58">
        <v>117</v>
      </c>
      <c r="B118" s="58" t="s">
        <v>2992</v>
      </c>
      <c r="C118" s="161">
        <v>19880</v>
      </c>
    </row>
    <row r="119" spans="1:3">
      <c r="A119" s="58">
        <v>118</v>
      </c>
      <c r="B119" s="58" t="s">
        <v>2995</v>
      </c>
      <c r="C119" s="161">
        <v>12320</v>
      </c>
    </row>
    <row r="120" spans="1:3">
      <c r="A120" s="58">
        <v>119</v>
      </c>
      <c r="B120" s="58" t="s">
        <v>2998</v>
      </c>
      <c r="C120" s="161">
        <v>41100</v>
      </c>
    </row>
    <row r="121" spans="1:3">
      <c r="A121" s="58">
        <v>120</v>
      </c>
      <c r="B121" s="58" t="s">
        <v>2996</v>
      </c>
      <c r="C121" s="161">
        <v>9000</v>
      </c>
    </row>
    <row r="122" spans="1:3">
      <c r="A122" s="58">
        <v>121</v>
      </c>
      <c r="B122" s="58" t="s">
        <v>3000</v>
      </c>
      <c r="C122" s="161">
        <v>8840</v>
      </c>
    </row>
    <row r="123" spans="1:3">
      <c r="A123" s="58">
        <v>122</v>
      </c>
      <c r="B123" s="58" t="s">
        <v>3003</v>
      </c>
      <c r="C123" s="161">
        <v>26050</v>
      </c>
    </row>
    <row r="124" spans="1:3">
      <c r="A124" s="58">
        <v>123</v>
      </c>
      <c r="B124" s="58" t="s">
        <v>3005</v>
      </c>
      <c r="C124" s="161">
        <v>19890</v>
      </c>
    </row>
    <row r="125" spans="1:3">
      <c r="A125" s="58">
        <v>124</v>
      </c>
      <c r="B125" s="58" t="s">
        <v>3001</v>
      </c>
      <c r="C125" s="161">
        <v>12410</v>
      </c>
    </row>
    <row r="126" spans="1:3">
      <c r="A126" s="58">
        <v>125</v>
      </c>
      <c r="B126" s="58" t="s">
        <v>2999</v>
      </c>
      <c r="C126" s="161">
        <v>69800</v>
      </c>
    </row>
    <row r="127" spans="1:3">
      <c r="A127" s="58">
        <v>126</v>
      </c>
      <c r="B127" s="58" t="s">
        <v>3006</v>
      </c>
      <c r="C127" s="161">
        <v>19280</v>
      </c>
    </row>
    <row r="128" spans="1:3">
      <c r="A128" s="58">
        <v>127</v>
      </c>
      <c r="B128" s="58" t="s">
        <v>3026</v>
      </c>
      <c r="C128" s="161">
        <v>8700</v>
      </c>
    </row>
    <row r="129" spans="1:3">
      <c r="A129" s="58">
        <v>128</v>
      </c>
      <c r="B129" s="58" t="s">
        <v>3002</v>
      </c>
      <c r="C129" s="161">
        <v>25200</v>
      </c>
    </row>
    <row r="130" spans="1:3">
      <c r="A130" s="58">
        <v>129</v>
      </c>
      <c r="B130" s="58" t="s">
        <v>3004</v>
      </c>
      <c r="C130" s="161">
        <v>19860</v>
      </c>
    </row>
    <row r="131" spans="1:3">
      <c r="A131" s="58">
        <v>130</v>
      </c>
      <c r="B131" s="58" t="s">
        <v>3015</v>
      </c>
      <c r="C131" s="161">
        <v>45600</v>
      </c>
    </row>
    <row r="132" spans="1:3">
      <c r="A132" s="58">
        <v>131</v>
      </c>
      <c r="B132" s="58" t="s">
        <v>3016</v>
      </c>
      <c r="C132" s="161">
        <v>39000</v>
      </c>
    </row>
    <row r="133" spans="1:3">
      <c r="A133" s="58">
        <v>132</v>
      </c>
      <c r="B133" s="58" t="s">
        <v>3014</v>
      </c>
      <c r="C133" s="161">
        <v>24250</v>
      </c>
    </row>
    <row r="134" spans="1:3">
      <c r="A134" s="58">
        <v>133</v>
      </c>
      <c r="B134" s="58" t="s">
        <v>2997</v>
      </c>
      <c r="C134" s="161">
        <v>13900</v>
      </c>
    </row>
    <row r="135" spans="1:3">
      <c r="A135" s="58">
        <v>134</v>
      </c>
      <c r="B135" s="58" t="s">
        <v>3007</v>
      </c>
      <c r="C135" s="161">
        <v>7280</v>
      </c>
    </row>
    <row r="136" spans="1:3">
      <c r="A136" s="58">
        <v>135</v>
      </c>
      <c r="B136" s="58" t="s">
        <v>3008</v>
      </c>
      <c r="C136" s="161">
        <v>7320</v>
      </c>
    </row>
    <row r="137" spans="1:3">
      <c r="A137" s="58">
        <v>136</v>
      </c>
      <c r="B137" s="58" t="s">
        <v>3010</v>
      </c>
      <c r="C137" s="161">
        <v>16000</v>
      </c>
    </row>
    <row r="138" spans="1:3">
      <c r="A138" s="58">
        <v>137</v>
      </c>
      <c r="B138" s="58" t="s">
        <v>3009</v>
      </c>
      <c r="C138" s="161">
        <v>14100</v>
      </c>
    </row>
    <row r="139" spans="1:3">
      <c r="A139" s="58">
        <v>138</v>
      </c>
      <c r="B139" s="58" t="s">
        <v>3013</v>
      </c>
      <c r="C139" s="161">
        <v>42100</v>
      </c>
    </row>
    <row r="140" spans="1:3">
      <c r="A140" s="58">
        <v>139</v>
      </c>
      <c r="B140" s="58" t="s">
        <v>3011</v>
      </c>
      <c r="C140" s="161">
        <v>12420</v>
      </c>
    </row>
    <row r="141" spans="1:3">
      <c r="A141" s="58">
        <v>140</v>
      </c>
      <c r="B141" s="58" t="s">
        <v>3021</v>
      </c>
      <c r="C141" s="161">
        <v>9500</v>
      </c>
    </row>
    <row r="142" spans="1:3">
      <c r="A142" s="58">
        <v>141</v>
      </c>
      <c r="B142" s="58" t="s">
        <v>3018</v>
      </c>
      <c r="C142" s="161">
        <v>20550</v>
      </c>
    </row>
    <row r="143" spans="1:3">
      <c r="A143" s="58">
        <v>142</v>
      </c>
      <c r="B143" s="58" t="s">
        <v>3012</v>
      </c>
      <c r="C143" s="161">
        <v>41400</v>
      </c>
    </row>
    <row r="144" spans="1:3">
      <c r="A144" s="58">
        <v>143</v>
      </c>
      <c r="B144" s="58" t="s">
        <v>3019</v>
      </c>
      <c r="C144" s="161">
        <v>38300</v>
      </c>
    </row>
    <row r="145" spans="1:3">
      <c r="A145" s="58">
        <v>144</v>
      </c>
      <c r="B145" s="58" t="s">
        <v>3017</v>
      </c>
      <c r="C145" s="161">
        <v>5130</v>
      </c>
    </row>
    <row r="146" spans="1:3">
      <c r="A146" s="58">
        <v>145</v>
      </c>
      <c r="B146" s="58" t="s">
        <v>3035</v>
      </c>
      <c r="C146" s="161">
        <v>11850</v>
      </c>
    </row>
    <row r="147" spans="1:3">
      <c r="A147" s="58">
        <v>146</v>
      </c>
      <c r="B147" s="58" t="s">
        <v>3023</v>
      </c>
      <c r="C147" s="161">
        <v>35800</v>
      </c>
    </row>
    <row r="148" spans="1:3">
      <c r="A148" s="58">
        <v>147</v>
      </c>
      <c r="B148" s="58" t="s">
        <v>3020</v>
      </c>
      <c r="C148" s="161">
        <v>87900</v>
      </c>
    </row>
    <row r="149" spans="1:3">
      <c r="A149" s="58">
        <v>148</v>
      </c>
      <c r="B149" s="58" t="s">
        <v>3027</v>
      </c>
      <c r="C149" s="161">
        <v>6870</v>
      </c>
    </row>
    <row r="150" spans="1:3">
      <c r="A150" s="58">
        <v>149</v>
      </c>
      <c r="B150" s="58" t="s">
        <v>3022</v>
      </c>
      <c r="C150" s="161">
        <v>10390</v>
      </c>
    </row>
    <row r="151" spans="1:3">
      <c r="A151" s="58">
        <v>150</v>
      </c>
      <c r="B151" s="58" t="s">
        <v>3042</v>
      </c>
      <c r="C151" s="161">
        <v>12100</v>
      </c>
    </row>
    <row r="152" spans="1:3">
      <c r="A152" s="58">
        <v>151</v>
      </c>
      <c r="B152" s="58" t="s">
        <v>3024</v>
      </c>
      <c r="C152" s="161">
        <v>4430</v>
      </c>
    </row>
    <row r="153" spans="1:3">
      <c r="A153" s="58">
        <v>152</v>
      </c>
      <c r="B153" s="58" t="s">
        <v>3031</v>
      </c>
      <c r="C153" s="161">
        <v>5760</v>
      </c>
    </row>
    <row r="154" spans="1:3">
      <c r="A154" s="58">
        <v>153</v>
      </c>
      <c r="B154" s="58" t="s">
        <v>3025</v>
      </c>
      <c r="C154" s="161">
        <v>16520</v>
      </c>
    </row>
    <row r="155" spans="1:3">
      <c r="A155" s="58">
        <v>154</v>
      </c>
      <c r="B155" s="58" t="s">
        <v>3029</v>
      </c>
      <c r="C155" s="161">
        <v>5000</v>
      </c>
    </row>
    <row r="156" spans="1:3">
      <c r="A156" s="58">
        <v>155</v>
      </c>
      <c r="B156" s="58" t="s">
        <v>3033</v>
      </c>
      <c r="C156" s="161">
        <v>36500</v>
      </c>
    </row>
    <row r="157" spans="1:3">
      <c r="A157" s="58">
        <v>156</v>
      </c>
      <c r="B157" s="58" t="s">
        <v>3030</v>
      </c>
      <c r="C157" s="161">
        <v>24100</v>
      </c>
    </row>
    <row r="158" spans="1:3">
      <c r="A158" s="58">
        <v>157</v>
      </c>
      <c r="B158" s="58" t="s">
        <v>3037</v>
      </c>
      <c r="C158" s="161">
        <v>8340</v>
      </c>
    </row>
    <row r="159" spans="1:3">
      <c r="A159" s="58">
        <v>158</v>
      </c>
      <c r="B159" s="58" t="s">
        <v>3034</v>
      </c>
      <c r="C159" s="161">
        <v>3215</v>
      </c>
    </row>
    <row r="160" spans="1:3">
      <c r="A160" s="58">
        <v>159</v>
      </c>
      <c r="B160" s="58" t="s">
        <v>3028</v>
      </c>
      <c r="C160" s="161">
        <v>25400</v>
      </c>
    </row>
    <row r="161" spans="1:3">
      <c r="A161" s="58">
        <v>160</v>
      </c>
      <c r="B161" s="58" t="s">
        <v>3039</v>
      </c>
      <c r="C161" s="161">
        <v>32450</v>
      </c>
    </row>
    <row r="162" spans="1:3">
      <c r="A162" s="58">
        <v>161</v>
      </c>
      <c r="B162" s="58" t="s">
        <v>3036</v>
      </c>
      <c r="C162" s="161">
        <v>17000</v>
      </c>
    </row>
    <row r="163" spans="1:3">
      <c r="A163" s="58">
        <v>162</v>
      </c>
      <c r="B163" s="58" t="s">
        <v>3038</v>
      </c>
      <c r="C163" s="161">
        <v>5630</v>
      </c>
    </row>
    <row r="164" spans="1:3">
      <c r="A164" s="58">
        <v>163</v>
      </c>
      <c r="B164" s="58" t="s">
        <v>3032</v>
      </c>
      <c r="C164" s="161">
        <v>30900</v>
      </c>
    </row>
    <row r="165" spans="1:3">
      <c r="A165" s="58">
        <v>164</v>
      </c>
      <c r="B165" s="58" t="s">
        <v>3040</v>
      </c>
      <c r="C165" s="161">
        <v>1616</v>
      </c>
    </row>
    <row r="166" spans="1:3">
      <c r="A166" s="58">
        <v>165</v>
      </c>
      <c r="B166" s="58" t="s">
        <v>3043</v>
      </c>
      <c r="C166" s="161">
        <v>19150</v>
      </c>
    </row>
    <row r="167" spans="1:3">
      <c r="A167" s="58">
        <v>166</v>
      </c>
      <c r="B167" s="58" t="s">
        <v>3052</v>
      </c>
      <c r="C167" s="161">
        <v>15940</v>
      </c>
    </row>
    <row r="168" spans="1:3">
      <c r="A168" s="58">
        <v>167</v>
      </c>
      <c r="B168" s="58" t="s">
        <v>3049</v>
      </c>
      <c r="C168" s="161">
        <v>11390</v>
      </c>
    </row>
    <row r="169" spans="1:3">
      <c r="A169" s="58">
        <v>168</v>
      </c>
      <c r="B169" s="58" t="s">
        <v>3044</v>
      </c>
      <c r="C169" s="161">
        <v>20950</v>
      </c>
    </row>
    <row r="170" spans="1:3">
      <c r="A170" s="58">
        <v>169</v>
      </c>
      <c r="B170" s="58" t="s">
        <v>3046</v>
      </c>
      <c r="C170" s="161">
        <v>16020</v>
      </c>
    </row>
    <row r="171" spans="1:3">
      <c r="A171" s="58">
        <v>170</v>
      </c>
      <c r="B171" s="58" t="s">
        <v>3051</v>
      </c>
      <c r="C171" s="161">
        <v>25300</v>
      </c>
    </row>
    <row r="172" spans="1:3">
      <c r="A172" s="58">
        <v>171</v>
      </c>
      <c r="B172" s="58" t="s">
        <v>3045</v>
      </c>
      <c r="C172" s="161">
        <v>25700</v>
      </c>
    </row>
    <row r="173" spans="1:3">
      <c r="A173" s="58">
        <v>172</v>
      </c>
      <c r="B173" s="58" t="s">
        <v>3050</v>
      </c>
      <c r="C173" s="161">
        <v>41500</v>
      </c>
    </row>
    <row r="174" spans="1:3">
      <c r="A174" s="58">
        <v>173</v>
      </c>
      <c r="B174" s="58" t="s">
        <v>3053</v>
      </c>
      <c r="C174" s="161">
        <v>21750</v>
      </c>
    </row>
    <row r="175" spans="1:3">
      <c r="A175" s="58">
        <v>174</v>
      </c>
      <c r="B175" s="58" t="s">
        <v>3047</v>
      </c>
      <c r="C175" s="161">
        <v>13160</v>
      </c>
    </row>
    <row r="176" spans="1:3">
      <c r="A176" s="58">
        <v>175</v>
      </c>
      <c r="B176" s="58" t="s">
        <v>3054</v>
      </c>
      <c r="C176" s="161">
        <v>11410</v>
      </c>
    </row>
    <row r="177" spans="1:3">
      <c r="A177" s="58">
        <v>176</v>
      </c>
      <c r="B177" s="58" t="s">
        <v>3048</v>
      </c>
      <c r="C177" s="161">
        <v>9160</v>
      </c>
    </row>
    <row r="178" spans="1:3">
      <c r="A178" s="58">
        <v>177</v>
      </c>
      <c r="B178" s="58" t="s">
        <v>3058</v>
      </c>
      <c r="C178" s="161">
        <v>16020</v>
      </c>
    </row>
    <row r="179" spans="1:3">
      <c r="A179" s="58">
        <v>178</v>
      </c>
      <c r="B179" s="58" t="s">
        <v>3041</v>
      </c>
      <c r="C179" s="161">
        <v>2535</v>
      </c>
    </row>
    <row r="180" spans="1:3">
      <c r="A180" s="58">
        <v>179</v>
      </c>
      <c r="B180" s="58" t="s">
        <v>3055</v>
      </c>
      <c r="C180" s="161">
        <v>22800</v>
      </c>
    </row>
    <row r="181" spans="1:3">
      <c r="A181" s="58">
        <v>180</v>
      </c>
      <c r="B181" s="58" t="s">
        <v>3059</v>
      </c>
      <c r="C181" s="161">
        <v>69300</v>
      </c>
    </row>
    <row r="182" spans="1:3">
      <c r="A182" s="58">
        <v>181</v>
      </c>
      <c r="B182" s="58" t="s">
        <v>3062</v>
      </c>
      <c r="C182" s="161">
        <v>41800</v>
      </c>
    </row>
    <row r="183" spans="1:3">
      <c r="A183" s="58">
        <v>182</v>
      </c>
      <c r="B183" s="58" t="s">
        <v>3057</v>
      </c>
      <c r="C183" s="161">
        <v>11470</v>
      </c>
    </row>
    <row r="184" spans="1:3">
      <c r="A184" s="58">
        <v>183</v>
      </c>
      <c r="B184" s="58" t="s">
        <v>3056</v>
      </c>
      <c r="C184" s="161">
        <v>8330</v>
      </c>
    </row>
    <row r="185" spans="1:3">
      <c r="A185" s="58">
        <v>184</v>
      </c>
      <c r="B185" s="58" t="s">
        <v>3060</v>
      </c>
      <c r="C185" s="161">
        <v>8400</v>
      </c>
    </row>
    <row r="186" spans="1:3">
      <c r="A186" s="58">
        <v>185</v>
      </c>
      <c r="B186" s="58" t="s">
        <v>3063</v>
      </c>
      <c r="C186" s="161">
        <v>24900</v>
      </c>
    </row>
    <row r="187" spans="1:3">
      <c r="A187" s="58">
        <v>186</v>
      </c>
      <c r="B187" s="58" t="s">
        <v>3061</v>
      </c>
      <c r="C187" s="161">
        <v>5330</v>
      </c>
    </row>
    <row r="188" spans="1:3">
      <c r="A188" s="58">
        <v>187</v>
      </c>
      <c r="B188" s="58" t="s">
        <v>3064</v>
      </c>
      <c r="C188" s="161">
        <v>2995</v>
      </c>
    </row>
    <row r="189" spans="1:3">
      <c r="A189" s="58">
        <v>188</v>
      </c>
      <c r="B189" s="58" t="s">
        <v>3065</v>
      </c>
      <c r="C189" s="161">
        <v>2650</v>
      </c>
    </row>
    <row r="190" spans="1:3">
      <c r="A190" s="58">
        <v>189</v>
      </c>
      <c r="B190" s="58" t="s">
        <v>3069</v>
      </c>
      <c r="C190" s="161">
        <v>12020</v>
      </c>
    </row>
    <row r="191" spans="1:3">
      <c r="A191" s="58">
        <v>190</v>
      </c>
      <c r="B191" s="58" t="s">
        <v>3073</v>
      </c>
      <c r="C191" s="161">
        <v>21550</v>
      </c>
    </row>
    <row r="192" spans="1:3">
      <c r="A192" s="58">
        <v>191</v>
      </c>
      <c r="B192" s="58" t="s">
        <v>3066</v>
      </c>
      <c r="C192" s="161">
        <v>6160</v>
      </c>
    </row>
    <row r="193" spans="1:3">
      <c r="A193" s="58">
        <v>192</v>
      </c>
      <c r="B193" s="58" t="s">
        <v>3067</v>
      </c>
      <c r="C193" s="161">
        <v>13950</v>
      </c>
    </row>
    <row r="194" spans="1:3">
      <c r="A194" s="58">
        <v>193</v>
      </c>
      <c r="B194" s="58" t="s">
        <v>3070</v>
      </c>
      <c r="C194" s="161">
        <v>17390</v>
      </c>
    </row>
    <row r="195" spans="1:3">
      <c r="A195" s="58">
        <v>194</v>
      </c>
      <c r="B195" s="58" t="s">
        <v>3074</v>
      </c>
      <c r="C195" s="161">
        <v>7870</v>
      </c>
    </row>
    <row r="196" spans="1:3">
      <c r="A196" s="58">
        <v>195</v>
      </c>
      <c r="B196" s="58" t="s">
        <v>3068</v>
      </c>
      <c r="C196" s="161">
        <v>9950</v>
      </c>
    </row>
    <row r="197" spans="1:3">
      <c r="A197" s="58">
        <v>196</v>
      </c>
      <c r="B197" s="58" t="s">
        <v>3071</v>
      </c>
      <c r="C197" s="161">
        <v>25400</v>
      </c>
    </row>
    <row r="198" spans="1:3">
      <c r="A198" s="58">
        <v>197</v>
      </c>
      <c r="B198" s="58" t="s">
        <v>3079</v>
      </c>
      <c r="C198" s="161">
        <v>38950</v>
      </c>
    </row>
    <row r="199" spans="1:3">
      <c r="A199" s="58">
        <v>198</v>
      </c>
      <c r="B199" s="58" t="s">
        <v>3081</v>
      </c>
      <c r="C199" s="161">
        <v>9020</v>
      </c>
    </row>
    <row r="200" spans="1:3">
      <c r="A200" s="58">
        <v>199</v>
      </c>
      <c r="B200" s="58" t="s">
        <v>3072</v>
      </c>
      <c r="C200" s="161">
        <v>26600</v>
      </c>
    </row>
    <row r="201" spans="1:3">
      <c r="A201" s="58">
        <v>200</v>
      </c>
      <c r="B201" s="58" t="s">
        <v>3076</v>
      </c>
      <c r="C201" s="161">
        <v>19150</v>
      </c>
    </row>
    <row r="202" spans="1:3">
      <c r="A202" s="58">
        <v>201</v>
      </c>
      <c r="B202" s="58" t="s">
        <v>3083</v>
      </c>
      <c r="C202" s="161">
        <v>24300</v>
      </c>
    </row>
    <row r="203" spans="1:3">
      <c r="A203" s="58">
        <v>202</v>
      </c>
      <c r="B203" s="58" t="s">
        <v>3075</v>
      </c>
      <c r="C203" s="161">
        <v>22500</v>
      </c>
    </row>
    <row r="204" spans="1:3">
      <c r="A204" s="58">
        <v>203</v>
      </c>
      <c r="B204" s="58" t="s">
        <v>3080</v>
      </c>
      <c r="C204" s="161">
        <v>19040</v>
      </c>
    </row>
    <row r="205" spans="1:3">
      <c r="A205" s="58">
        <v>204</v>
      </c>
      <c r="B205" s="58" t="s">
        <v>3078</v>
      </c>
      <c r="C205" s="161">
        <v>2850</v>
      </c>
    </row>
    <row r="206" spans="1:3">
      <c r="A206" s="58">
        <v>205</v>
      </c>
      <c r="B206" s="58" t="s">
        <v>3096</v>
      </c>
      <c r="C206" s="161">
        <v>26000</v>
      </c>
    </row>
    <row r="207" spans="1:3">
      <c r="A207" s="58">
        <v>206</v>
      </c>
      <c r="B207" s="58" t="s">
        <v>3082</v>
      </c>
      <c r="C207" s="161">
        <v>16620</v>
      </c>
    </row>
    <row r="208" spans="1:3">
      <c r="A208" s="58">
        <v>207</v>
      </c>
      <c r="B208" s="58" t="s">
        <v>3089</v>
      </c>
      <c r="C208" s="161">
        <v>16500</v>
      </c>
    </row>
    <row r="209" spans="1:3">
      <c r="A209" s="58">
        <v>208</v>
      </c>
      <c r="B209" s="58" t="s">
        <v>3111</v>
      </c>
      <c r="C209" s="161">
        <v>24850</v>
      </c>
    </row>
    <row r="210" spans="1:3">
      <c r="A210" s="58">
        <v>209</v>
      </c>
      <c r="B210" s="58" t="s">
        <v>3086</v>
      </c>
      <c r="C210" s="161">
        <v>1729</v>
      </c>
    </row>
    <row r="211" spans="1:3">
      <c r="A211" s="58">
        <v>210</v>
      </c>
      <c r="B211" s="58" t="s">
        <v>3088</v>
      </c>
      <c r="C211" s="161">
        <v>15850</v>
      </c>
    </row>
    <row r="212" spans="1:3">
      <c r="A212" s="58">
        <v>211</v>
      </c>
      <c r="B212" s="58" t="s">
        <v>3084</v>
      </c>
      <c r="C212" s="161">
        <v>24250</v>
      </c>
    </row>
    <row r="213" spans="1:3">
      <c r="A213" s="58">
        <v>212</v>
      </c>
      <c r="B213" s="58" t="s">
        <v>3093</v>
      </c>
      <c r="C213" s="161">
        <v>16910</v>
      </c>
    </row>
    <row r="214" spans="1:3">
      <c r="A214" s="58">
        <v>213</v>
      </c>
      <c r="B214" s="58" t="s">
        <v>3094</v>
      </c>
      <c r="C214" s="161">
        <v>14650</v>
      </c>
    </row>
    <row r="215" spans="1:3">
      <c r="A215" s="58">
        <v>214</v>
      </c>
      <c r="B215" s="58" t="s">
        <v>3091</v>
      </c>
      <c r="C215" s="161">
        <v>24150</v>
      </c>
    </row>
    <row r="216" spans="1:3">
      <c r="A216" s="58">
        <v>215</v>
      </c>
      <c r="B216" s="58" t="s">
        <v>3097</v>
      </c>
      <c r="C216" s="161">
        <v>19150</v>
      </c>
    </row>
    <row r="217" spans="1:3">
      <c r="A217" s="58">
        <v>216</v>
      </c>
      <c r="B217" s="58" t="s">
        <v>3087</v>
      </c>
      <c r="C217" s="161">
        <v>19390</v>
      </c>
    </row>
    <row r="218" spans="1:3">
      <c r="A218" s="58">
        <v>217</v>
      </c>
      <c r="B218" s="58" t="s">
        <v>3098</v>
      </c>
      <c r="C218" s="161">
        <v>2985</v>
      </c>
    </row>
    <row r="219" spans="1:3">
      <c r="A219" s="58">
        <v>218</v>
      </c>
      <c r="B219" s="58" t="s">
        <v>3092</v>
      </c>
      <c r="C219" s="161">
        <v>17700</v>
      </c>
    </row>
    <row r="220" spans="1:3">
      <c r="A220" s="58">
        <v>219</v>
      </c>
      <c r="B220" s="58" t="s">
        <v>3143</v>
      </c>
      <c r="C220" s="161">
        <v>1802</v>
      </c>
    </row>
    <row r="221" spans="1:3">
      <c r="A221" s="58">
        <v>220</v>
      </c>
      <c r="B221" s="58" t="s">
        <v>3090</v>
      </c>
      <c r="C221" s="161">
        <v>8590</v>
      </c>
    </row>
    <row r="222" spans="1:3">
      <c r="A222" s="58">
        <v>221</v>
      </c>
      <c r="B222" s="58" t="s">
        <v>3077</v>
      </c>
      <c r="C222" s="161">
        <v>34450</v>
      </c>
    </row>
    <row r="223" spans="1:3">
      <c r="A223" s="58">
        <v>222</v>
      </c>
      <c r="B223" s="58" t="s">
        <v>3100</v>
      </c>
      <c r="C223" s="161">
        <v>29550</v>
      </c>
    </row>
    <row r="224" spans="1:3">
      <c r="A224" s="58">
        <v>223</v>
      </c>
      <c r="B224" s="58" t="s">
        <v>3099</v>
      </c>
      <c r="C224" s="161">
        <v>5710</v>
      </c>
    </row>
    <row r="225" spans="1:3">
      <c r="A225" s="58">
        <v>224</v>
      </c>
      <c r="B225" s="58" t="s">
        <v>3095</v>
      </c>
      <c r="C225" s="161">
        <v>25600</v>
      </c>
    </row>
    <row r="226" spans="1:3">
      <c r="A226" s="58">
        <v>225</v>
      </c>
      <c r="B226" s="58" t="s">
        <v>3085</v>
      </c>
      <c r="C226" s="161">
        <v>7580</v>
      </c>
    </row>
    <row r="227" spans="1:3">
      <c r="A227" s="58">
        <v>226</v>
      </c>
      <c r="B227" s="58" t="s">
        <v>3101</v>
      </c>
      <c r="C227" s="161">
        <v>9180</v>
      </c>
    </row>
    <row r="228" spans="1:3">
      <c r="A228" s="58">
        <v>227</v>
      </c>
      <c r="B228" s="58" t="s">
        <v>3106</v>
      </c>
      <c r="C228" s="161">
        <v>7740</v>
      </c>
    </row>
    <row r="229" spans="1:3">
      <c r="A229" s="58">
        <v>228</v>
      </c>
      <c r="B229" s="58" t="s">
        <v>3105</v>
      </c>
      <c r="C229" s="161">
        <v>4085</v>
      </c>
    </row>
    <row r="230" spans="1:3">
      <c r="A230" s="58">
        <v>229</v>
      </c>
      <c r="B230" s="58" t="s">
        <v>3109</v>
      </c>
      <c r="C230" s="161">
        <v>2765</v>
      </c>
    </row>
    <row r="231" spans="1:3">
      <c r="A231" s="58">
        <v>230</v>
      </c>
      <c r="B231" s="58" t="s">
        <v>3103</v>
      </c>
      <c r="C231" s="161">
        <v>1740</v>
      </c>
    </row>
    <row r="232" spans="1:3">
      <c r="A232" s="58">
        <v>231</v>
      </c>
      <c r="B232" s="58" t="s">
        <v>3110</v>
      </c>
      <c r="C232" s="161">
        <v>38850</v>
      </c>
    </row>
    <row r="233" spans="1:3">
      <c r="A233" s="58">
        <v>232</v>
      </c>
      <c r="B233" s="58" t="s">
        <v>3102</v>
      </c>
      <c r="C233" s="161">
        <v>3905</v>
      </c>
    </row>
    <row r="234" spans="1:3">
      <c r="A234" s="58">
        <v>233</v>
      </c>
      <c r="B234" s="58" t="s">
        <v>3112</v>
      </c>
      <c r="C234" s="161">
        <v>12880</v>
      </c>
    </row>
    <row r="235" spans="1:3">
      <c r="A235" s="58">
        <v>234</v>
      </c>
      <c r="B235" s="58" t="s">
        <v>3115</v>
      </c>
      <c r="C235" s="161">
        <v>17830</v>
      </c>
    </row>
    <row r="236" spans="1:3">
      <c r="A236" s="58">
        <v>235</v>
      </c>
      <c r="B236" s="58" t="s">
        <v>3107</v>
      </c>
      <c r="C236" s="161">
        <v>34750</v>
      </c>
    </row>
    <row r="237" spans="1:3">
      <c r="A237" s="58">
        <v>236</v>
      </c>
      <c r="B237" s="58" t="s">
        <v>3104</v>
      </c>
      <c r="C237" s="161">
        <v>2970</v>
      </c>
    </row>
    <row r="238" spans="1:3">
      <c r="A238" s="58">
        <v>237</v>
      </c>
      <c r="B238" s="58" t="s">
        <v>3118</v>
      </c>
      <c r="C238" s="161">
        <v>16440</v>
      </c>
    </row>
    <row r="239" spans="1:3">
      <c r="A239" s="58">
        <v>238</v>
      </c>
      <c r="B239" s="58" t="s">
        <v>3117</v>
      </c>
      <c r="C239" s="161">
        <v>12940</v>
      </c>
    </row>
    <row r="240" spans="1:3">
      <c r="A240" s="58">
        <v>239</v>
      </c>
      <c r="B240" s="58" t="s">
        <v>3113</v>
      </c>
      <c r="C240" s="161">
        <v>8060</v>
      </c>
    </row>
    <row r="241" spans="1:3">
      <c r="A241" s="58">
        <v>240</v>
      </c>
      <c r="B241" s="58" t="s">
        <v>3116</v>
      </c>
      <c r="C241" s="161">
        <v>8310</v>
      </c>
    </row>
    <row r="242" spans="1:3">
      <c r="A242" s="58">
        <v>241</v>
      </c>
      <c r="B242" s="58" t="s">
        <v>3108</v>
      </c>
      <c r="C242" s="161">
        <v>5060</v>
      </c>
    </row>
    <row r="243" spans="1:3">
      <c r="A243" s="58">
        <v>242</v>
      </c>
      <c r="B243" s="58" t="s">
        <v>3121</v>
      </c>
      <c r="C243" s="161">
        <v>24750</v>
      </c>
    </row>
    <row r="244" spans="1:3">
      <c r="A244" s="58">
        <v>243</v>
      </c>
      <c r="B244" s="58" t="s">
        <v>3114</v>
      </c>
      <c r="C244" s="161">
        <v>9490</v>
      </c>
    </row>
    <row r="245" spans="1:3">
      <c r="A245" s="58">
        <v>244</v>
      </c>
      <c r="B245" s="58" t="s">
        <v>3119</v>
      </c>
      <c r="C245" s="161">
        <v>6400</v>
      </c>
    </row>
    <row r="246" spans="1:3">
      <c r="A246" s="58">
        <v>245</v>
      </c>
      <c r="B246" s="58" t="s">
        <v>3122</v>
      </c>
      <c r="C246" s="161">
        <v>24350</v>
      </c>
    </row>
    <row r="247" spans="1:3">
      <c r="A247" s="58">
        <v>246</v>
      </c>
      <c r="B247" s="58" t="s">
        <v>3128</v>
      </c>
      <c r="C247" s="161">
        <v>17310</v>
      </c>
    </row>
    <row r="248" spans="1:3">
      <c r="A248" s="58">
        <v>247</v>
      </c>
      <c r="B248" s="58" t="s">
        <v>3120</v>
      </c>
      <c r="C248" s="161">
        <v>9050</v>
      </c>
    </row>
    <row r="249" spans="1:3">
      <c r="A249" s="58">
        <v>248</v>
      </c>
      <c r="B249" s="58" t="s">
        <v>3126</v>
      </c>
      <c r="C249" s="161">
        <v>4760</v>
      </c>
    </row>
    <row r="250" spans="1:3">
      <c r="A250" s="58">
        <v>249</v>
      </c>
      <c r="B250" s="58" t="s">
        <v>3124</v>
      </c>
      <c r="C250" s="161">
        <v>3320</v>
      </c>
    </row>
    <row r="251" spans="1:3">
      <c r="A251" s="58">
        <v>250</v>
      </c>
      <c r="B251" s="58" t="s">
        <v>3123</v>
      </c>
      <c r="C251" s="161">
        <v>3315</v>
      </c>
    </row>
    <row r="252" spans="1:3">
      <c r="A252" s="58">
        <v>251</v>
      </c>
      <c r="B252" s="58" t="s">
        <v>3129</v>
      </c>
      <c r="C252" s="161">
        <v>20550</v>
      </c>
    </row>
    <row r="253" spans="1:3">
      <c r="A253" s="58">
        <v>252</v>
      </c>
      <c r="B253" s="58" t="s">
        <v>3131</v>
      </c>
      <c r="C253" s="161">
        <v>9710</v>
      </c>
    </row>
    <row r="254" spans="1:3">
      <c r="A254" s="58">
        <v>253</v>
      </c>
      <c r="B254" s="58" t="s">
        <v>3139</v>
      </c>
      <c r="C254" s="161">
        <v>8160</v>
      </c>
    </row>
    <row r="255" spans="1:3">
      <c r="A255" s="58">
        <v>254</v>
      </c>
      <c r="B255" s="58" t="s">
        <v>3127</v>
      </c>
      <c r="C255" s="161">
        <v>5530</v>
      </c>
    </row>
    <row r="256" spans="1:3">
      <c r="A256" s="58">
        <v>255</v>
      </c>
      <c r="B256" s="58" t="s">
        <v>3130</v>
      </c>
      <c r="C256" s="161">
        <v>5850</v>
      </c>
    </row>
    <row r="257" spans="1:3">
      <c r="A257" s="58">
        <v>256</v>
      </c>
      <c r="B257" s="58" t="s">
        <v>3133</v>
      </c>
      <c r="C257" s="161">
        <v>22850</v>
      </c>
    </row>
    <row r="258" spans="1:3">
      <c r="A258" s="58">
        <v>257</v>
      </c>
      <c r="B258" s="58" t="s">
        <v>3132</v>
      </c>
      <c r="C258" s="161">
        <v>1803</v>
      </c>
    </row>
    <row r="259" spans="1:3">
      <c r="A259" s="58">
        <v>258</v>
      </c>
      <c r="B259" s="58" t="s">
        <v>3138</v>
      </c>
      <c r="C259" s="161">
        <v>5360</v>
      </c>
    </row>
    <row r="260" spans="1:3">
      <c r="A260" s="58">
        <v>259</v>
      </c>
      <c r="B260" s="58" t="s">
        <v>3140</v>
      </c>
      <c r="C260" s="161">
        <v>14340</v>
      </c>
    </row>
    <row r="261" spans="1:3">
      <c r="A261" s="58">
        <v>260</v>
      </c>
      <c r="B261" s="58" t="s">
        <v>3134</v>
      </c>
      <c r="C261" s="161">
        <v>15220</v>
      </c>
    </row>
    <row r="262" spans="1:3">
      <c r="A262" s="58">
        <v>261</v>
      </c>
      <c r="B262" s="58" t="s">
        <v>3144</v>
      </c>
      <c r="C262" s="161">
        <v>15700</v>
      </c>
    </row>
    <row r="263" spans="1:3">
      <c r="A263" s="58">
        <v>262</v>
      </c>
      <c r="B263" s="58" t="s">
        <v>3145</v>
      </c>
      <c r="C263" s="161">
        <v>20500</v>
      </c>
    </row>
    <row r="264" spans="1:3">
      <c r="A264" s="58">
        <v>263</v>
      </c>
      <c r="B264" s="58" t="s">
        <v>3135</v>
      </c>
      <c r="C264" s="161">
        <v>6680</v>
      </c>
    </row>
    <row r="265" spans="1:3">
      <c r="A265" s="58">
        <v>264</v>
      </c>
      <c r="B265" s="58" t="s">
        <v>3136</v>
      </c>
      <c r="C265" s="161">
        <v>19020</v>
      </c>
    </row>
    <row r="266" spans="1:3">
      <c r="A266" s="58">
        <v>265</v>
      </c>
      <c r="B266" s="58" t="s">
        <v>3141</v>
      </c>
      <c r="C266" s="161">
        <v>3405</v>
      </c>
    </row>
    <row r="267" spans="1:3">
      <c r="A267" s="58">
        <v>266</v>
      </c>
      <c r="B267" s="58" t="s">
        <v>3142</v>
      </c>
      <c r="C267" s="161">
        <v>271</v>
      </c>
    </row>
    <row r="268" spans="1:3">
      <c r="A268" s="58">
        <v>267</v>
      </c>
      <c r="B268" s="58" t="s">
        <v>3146</v>
      </c>
      <c r="C268" s="161">
        <v>16370</v>
      </c>
    </row>
    <row r="269" spans="1:3">
      <c r="A269" s="58">
        <v>268</v>
      </c>
      <c r="B269" s="58" t="s">
        <v>3147</v>
      </c>
      <c r="C269" s="161">
        <v>37000</v>
      </c>
    </row>
    <row r="270" spans="1:3">
      <c r="A270" s="58">
        <v>269</v>
      </c>
      <c r="B270" s="58" t="s">
        <v>3165</v>
      </c>
      <c r="C270" s="161">
        <v>3620</v>
      </c>
    </row>
    <row r="271" spans="1:3">
      <c r="A271" s="58">
        <v>270</v>
      </c>
      <c r="B271" s="58" t="s">
        <v>3155</v>
      </c>
      <c r="C271" s="161">
        <v>7960</v>
      </c>
    </row>
    <row r="272" spans="1:3">
      <c r="A272" s="58">
        <v>271</v>
      </c>
      <c r="B272" s="58" t="s">
        <v>3125</v>
      </c>
      <c r="C272" s="161">
        <v>10570</v>
      </c>
    </row>
    <row r="273" spans="1:3">
      <c r="A273" s="58">
        <v>272</v>
      </c>
      <c r="B273" s="58" t="s">
        <v>3151</v>
      </c>
      <c r="C273" s="161">
        <v>16970</v>
      </c>
    </row>
    <row r="274" spans="1:3">
      <c r="A274" s="58">
        <v>273</v>
      </c>
      <c r="B274" s="58" t="s">
        <v>3149</v>
      </c>
      <c r="C274" s="161">
        <v>19280</v>
      </c>
    </row>
    <row r="275" spans="1:3">
      <c r="A275" s="58">
        <v>274</v>
      </c>
      <c r="B275" s="58" t="s">
        <v>3148</v>
      </c>
      <c r="C275" s="161">
        <v>4865</v>
      </c>
    </row>
    <row r="276" spans="1:3">
      <c r="A276" s="58">
        <v>275</v>
      </c>
      <c r="B276" s="58" t="s">
        <v>3137</v>
      </c>
      <c r="C276" s="161">
        <v>26650</v>
      </c>
    </row>
    <row r="277" spans="1:3">
      <c r="A277" s="58">
        <v>276</v>
      </c>
      <c r="B277" s="58" t="s">
        <v>3167</v>
      </c>
      <c r="C277" s="161">
        <v>22800</v>
      </c>
    </row>
    <row r="278" spans="1:3">
      <c r="A278" s="58">
        <v>277</v>
      </c>
      <c r="B278" s="58" t="s">
        <v>3150</v>
      </c>
      <c r="C278" s="161">
        <v>2905</v>
      </c>
    </row>
    <row r="279" spans="1:3">
      <c r="A279" s="58">
        <v>278</v>
      </c>
      <c r="B279" s="58" t="s">
        <v>3157</v>
      </c>
      <c r="C279" s="161">
        <v>9650</v>
      </c>
    </row>
    <row r="280" spans="1:3">
      <c r="A280" s="58">
        <v>279</v>
      </c>
      <c r="B280" s="58" t="s">
        <v>3154</v>
      </c>
      <c r="C280" s="161">
        <v>3925</v>
      </c>
    </row>
    <row r="281" spans="1:3">
      <c r="A281" s="58">
        <v>280</v>
      </c>
      <c r="B281" s="58" t="s">
        <v>3156</v>
      </c>
      <c r="C281" s="161">
        <v>15620</v>
      </c>
    </row>
    <row r="282" spans="1:3">
      <c r="A282" s="58">
        <v>281</v>
      </c>
      <c r="B282" s="58" t="s">
        <v>3153</v>
      </c>
      <c r="C282" s="161">
        <v>1843</v>
      </c>
    </row>
    <row r="283" spans="1:3">
      <c r="A283" s="58">
        <v>282</v>
      </c>
      <c r="B283" s="58" t="s">
        <v>3168</v>
      </c>
      <c r="C283" s="161">
        <v>16350</v>
      </c>
    </row>
    <row r="284" spans="1:3">
      <c r="A284" s="58">
        <v>283</v>
      </c>
      <c r="B284" s="58" t="s">
        <v>3160</v>
      </c>
      <c r="C284" s="161">
        <v>10890</v>
      </c>
    </row>
    <row r="285" spans="1:3">
      <c r="A285" s="58">
        <v>284</v>
      </c>
      <c r="B285" s="58" t="s">
        <v>3163</v>
      </c>
      <c r="C285" s="161">
        <v>4065</v>
      </c>
    </row>
    <row r="286" spans="1:3">
      <c r="A286" s="58">
        <v>285</v>
      </c>
      <c r="B286" s="58" t="s">
        <v>3152</v>
      </c>
      <c r="C286" s="161">
        <v>3775</v>
      </c>
    </row>
    <row r="287" spans="1:3">
      <c r="A287" s="58">
        <v>286</v>
      </c>
      <c r="B287" s="58" t="s">
        <v>3164</v>
      </c>
      <c r="C287" s="161">
        <v>20550</v>
      </c>
    </row>
    <row r="288" spans="1:3">
      <c r="A288" s="58">
        <v>287</v>
      </c>
      <c r="B288" s="58" t="s">
        <v>3158</v>
      </c>
      <c r="C288" s="161">
        <v>2915</v>
      </c>
    </row>
    <row r="289" spans="1:3">
      <c r="A289" s="58">
        <v>288</v>
      </c>
      <c r="B289" s="58" t="s">
        <v>3159</v>
      </c>
      <c r="C289" s="161">
        <v>12550</v>
      </c>
    </row>
    <row r="290" spans="1:3">
      <c r="A290" s="58">
        <v>289</v>
      </c>
      <c r="B290" s="58" t="s">
        <v>3173</v>
      </c>
      <c r="C290" s="161">
        <v>18510</v>
      </c>
    </row>
    <row r="291" spans="1:3">
      <c r="A291" s="58">
        <v>290</v>
      </c>
      <c r="B291" s="58" t="s">
        <v>3161</v>
      </c>
      <c r="C291" s="161">
        <v>4420</v>
      </c>
    </row>
    <row r="292" spans="1:3">
      <c r="A292" s="58">
        <v>291</v>
      </c>
      <c r="B292" s="58" t="s">
        <v>3169</v>
      </c>
      <c r="C292" s="161">
        <v>15010</v>
      </c>
    </row>
    <row r="293" spans="1:3">
      <c r="A293" s="58">
        <v>292</v>
      </c>
      <c r="B293" s="58" t="s">
        <v>3171</v>
      </c>
      <c r="C293" s="161">
        <v>18980</v>
      </c>
    </row>
    <row r="294" spans="1:3">
      <c r="A294" s="58">
        <v>293</v>
      </c>
      <c r="B294" s="58" t="s">
        <v>3172</v>
      </c>
      <c r="C294" s="161">
        <v>4920</v>
      </c>
    </row>
    <row r="295" spans="1:3">
      <c r="A295" s="58">
        <v>294</v>
      </c>
      <c r="B295" s="58" t="s">
        <v>3183</v>
      </c>
      <c r="C295" s="161">
        <v>19670</v>
      </c>
    </row>
    <row r="296" spans="1:3">
      <c r="A296" s="58">
        <v>295</v>
      </c>
      <c r="B296" s="58" t="s">
        <v>3176</v>
      </c>
      <c r="C296" s="161">
        <v>36400</v>
      </c>
    </row>
    <row r="297" spans="1:3">
      <c r="A297" s="58">
        <v>296</v>
      </c>
      <c r="B297" s="58" t="s">
        <v>3166</v>
      </c>
      <c r="C297" s="161">
        <v>16660</v>
      </c>
    </row>
    <row r="298" spans="1:3">
      <c r="A298" s="58">
        <v>297</v>
      </c>
      <c r="B298" s="58" t="s">
        <v>3174</v>
      </c>
      <c r="C298" s="161">
        <v>6000</v>
      </c>
    </row>
    <row r="299" spans="1:3">
      <c r="A299" s="58">
        <v>298</v>
      </c>
      <c r="B299" s="58" t="s">
        <v>3181</v>
      </c>
      <c r="C299" s="161">
        <v>11870</v>
      </c>
    </row>
    <row r="300" spans="1:3">
      <c r="A300" s="58">
        <v>299</v>
      </c>
      <c r="B300" s="58" t="s">
        <v>3179</v>
      </c>
      <c r="C300" s="161">
        <v>12880</v>
      </c>
    </row>
    <row r="301" spans="1:3">
      <c r="A301" s="58">
        <v>300</v>
      </c>
      <c r="B301" s="58" t="s">
        <v>3162</v>
      </c>
      <c r="C301" s="161">
        <v>2350</v>
      </c>
    </row>
    <row r="302" spans="1:3">
      <c r="A302" s="58">
        <v>301</v>
      </c>
      <c r="B302" s="58" t="s">
        <v>3178</v>
      </c>
      <c r="C302" s="161">
        <v>40400</v>
      </c>
    </row>
    <row r="303" spans="1:3">
      <c r="A303" s="58">
        <v>302</v>
      </c>
      <c r="B303" s="58" t="s">
        <v>3177</v>
      </c>
      <c r="C303" s="161">
        <v>13950</v>
      </c>
    </row>
    <row r="304" spans="1:3">
      <c r="A304" s="58">
        <v>303</v>
      </c>
      <c r="B304" s="58" t="s">
        <v>3180</v>
      </c>
      <c r="C304" s="161">
        <v>3950</v>
      </c>
    </row>
    <row r="305" spans="1:3">
      <c r="A305" s="58">
        <v>304</v>
      </c>
      <c r="B305" s="58" t="s">
        <v>3186</v>
      </c>
      <c r="C305" s="161">
        <v>4800</v>
      </c>
    </row>
    <row r="306" spans="1:3">
      <c r="A306" s="58">
        <v>305</v>
      </c>
      <c r="B306" s="58" t="s">
        <v>3185</v>
      </c>
      <c r="C306" s="161">
        <v>16350</v>
      </c>
    </row>
    <row r="307" spans="1:3">
      <c r="A307" s="58">
        <v>306</v>
      </c>
      <c r="B307" s="58" t="s">
        <v>3175</v>
      </c>
      <c r="C307" s="161">
        <v>27000</v>
      </c>
    </row>
    <row r="308" spans="1:3">
      <c r="A308" s="58">
        <v>307</v>
      </c>
      <c r="B308" s="58" t="s">
        <v>3170</v>
      </c>
      <c r="C308" s="161">
        <v>5930</v>
      </c>
    </row>
    <row r="309" spans="1:3">
      <c r="A309" s="58">
        <v>308</v>
      </c>
      <c r="B309" s="58" t="s">
        <v>3184</v>
      </c>
      <c r="C309" s="161">
        <v>8790</v>
      </c>
    </row>
    <row r="310" spans="1:3">
      <c r="A310" s="58">
        <v>309</v>
      </c>
      <c r="B310" s="58" t="s">
        <v>3187</v>
      </c>
      <c r="C310" s="161">
        <v>2350</v>
      </c>
    </row>
    <row r="311" spans="1:3">
      <c r="A311" s="58">
        <v>310</v>
      </c>
      <c r="B311" s="58" t="s">
        <v>3182</v>
      </c>
      <c r="C311" s="161">
        <v>24950</v>
      </c>
    </row>
    <row r="312" spans="1:3">
      <c r="A312" s="58">
        <v>311</v>
      </c>
      <c r="B312" s="58" t="s">
        <v>3188</v>
      </c>
      <c r="C312" s="161">
        <v>4095</v>
      </c>
    </row>
    <row r="313" spans="1:3">
      <c r="A313" s="58">
        <v>312</v>
      </c>
      <c r="B313" s="58" t="s">
        <v>3189</v>
      </c>
      <c r="C313" s="161">
        <v>2995</v>
      </c>
    </row>
    <row r="314" spans="1:3">
      <c r="A314" s="58">
        <v>313</v>
      </c>
      <c r="B314" s="58" t="s">
        <v>3190</v>
      </c>
      <c r="C314" s="161">
        <v>17960</v>
      </c>
    </row>
    <row r="315" spans="1:3">
      <c r="A315" s="58">
        <v>314</v>
      </c>
      <c r="B315" s="58" t="s">
        <v>3191</v>
      </c>
      <c r="C315" s="161">
        <v>20850</v>
      </c>
    </row>
    <row r="316" spans="1:3">
      <c r="A316" s="58">
        <v>315</v>
      </c>
      <c r="B316" s="58" t="s">
        <v>3192</v>
      </c>
      <c r="C316" s="161">
        <v>9860</v>
      </c>
    </row>
    <row r="317" spans="1:3">
      <c r="A317" s="58">
        <v>316</v>
      </c>
      <c r="B317" s="58" t="s">
        <v>3196</v>
      </c>
      <c r="C317" s="161">
        <v>6520</v>
      </c>
    </row>
    <row r="318" spans="1:3">
      <c r="A318" s="58">
        <v>317</v>
      </c>
      <c r="B318" s="58" t="s">
        <v>3195</v>
      </c>
      <c r="C318" s="161">
        <v>2815</v>
      </c>
    </row>
    <row r="319" spans="1:3">
      <c r="A319" s="58">
        <v>318</v>
      </c>
      <c r="B319" s="58" t="s">
        <v>3199</v>
      </c>
      <c r="C319" s="161">
        <v>11350</v>
      </c>
    </row>
    <row r="320" spans="1:3">
      <c r="A320" s="58">
        <v>319</v>
      </c>
      <c r="B320" s="58" t="s">
        <v>3201</v>
      </c>
      <c r="C320" s="161">
        <v>5270</v>
      </c>
    </row>
    <row r="321" spans="1:3">
      <c r="A321" s="58">
        <v>320</v>
      </c>
      <c r="B321" s="58" t="s">
        <v>3216</v>
      </c>
      <c r="C321" s="161">
        <v>8060</v>
      </c>
    </row>
    <row r="322" spans="1:3">
      <c r="A322" s="58">
        <v>321</v>
      </c>
      <c r="B322" s="58" t="s">
        <v>3194</v>
      </c>
      <c r="C322" s="161">
        <v>7380</v>
      </c>
    </row>
    <row r="323" spans="1:3">
      <c r="A323" s="58">
        <v>322</v>
      </c>
      <c r="B323" s="58" t="s">
        <v>3193</v>
      </c>
      <c r="C323" s="161">
        <v>5410</v>
      </c>
    </row>
    <row r="324" spans="1:3">
      <c r="A324" s="58">
        <v>323</v>
      </c>
      <c r="B324" s="58" t="s">
        <v>3200</v>
      </c>
      <c r="C324" s="161">
        <v>10180</v>
      </c>
    </row>
    <row r="325" spans="1:3">
      <c r="A325" s="58">
        <v>324</v>
      </c>
      <c r="B325" s="58" t="s">
        <v>3198</v>
      </c>
      <c r="C325" s="161">
        <v>7950</v>
      </c>
    </row>
    <row r="326" spans="1:3">
      <c r="A326" s="58">
        <v>325</v>
      </c>
      <c r="B326" s="58" t="s">
        <v>3205</v>
      </c>
      <c r="C326" s="161">
        <v>17030</v>
      </c>
    </row>
    <row r="327" spans="1:3">
      <c r="A327" s="58">
        <v>326</v>
      </c>
      <c r="B327" s="58" t="s">
        <v>3203</v>
      </c>
      <c r="C327" s="161">
        <v>8650</v>
      </c>
    </row>
    <row r="328" spans="1:3">
      <c r="A328" s="58">
        <v>327</v>
      </c>
      <c r="B328" s="58" t="s">
        <v>3213</v>
      </c>
      <c r="C328" s="161">
        <v>17130</v>
      </c>
    </row>
    <row r="329" spans="1:3">
      <c r="A329" s="58">
        <v>328</v>
      </c>
      <c r="B329" s="58" t="s">
        <v>3207</v>
      </c>
      <c r="C329" s="161">
        <v>8930</v>
      </c>
    </row>
    <row r="330" spans="1:3">
      <c r="A330" s="58">
        <v>329</v>
      </c>
      <c r="B330" s="58" t="s">
        <v>3202</v>
      </c>
      <c r="C330" s="161">
        <v>3640</v>
      </c>
    </row>
    <row r="331" spans="1:3">
      <c r="A331" s="58">
        <v>330</v>
      </c>
      <c r="B331" s="58" t="s">
        <v>3209</v>
      </c>
      <c r="C331" s="161">
        <v>12030</v>
      </c>
    </row>
    <row r="332" spans="1:3">
      <c r="A332" s="58">
        <v>331</v>
      </c>
      <c r="B332" s="58" t="s">
        <v>3228</v>
      </c>
      <c r="C332" s="161">
        <v>6360</v>
      </c>
    </row>
    <row r="333" spans="1:3">
      <c r="A333" s="58">
        <v>332</v>
      </c>
      <c r="B333" s="58" t="s">
        <v>3206</v>
      </c>
      <c r="C333" s="161">
        <v>2890</v>
      </c>
    </row>
    <row r="334" spans="1:3">
      <c r="A334" s="58">
        <v>333</v>
      </c>
      <c r="B334" s="58" t="s">
        <v>3197</v>
      </c>
      <c r="C334" s="161">
        <v>15560</v>
      </c>
    </row>
    <row r="335" spans="1:3">
      <c r="A335" s="58">
        <v>334</v>
      </c>
      <c r="B335" s="58" t="s">
        <v>3208</v>
      </c>
      <c r="C335" s="161">
        <v>12220</v>
      </c>
    </row>
    <row r="336" spans="1:3">
      <c r="A336" s="58">
        <v>335</v>
      </c>
      <c r="B336" s="58" t="s">
        <v>3218</v>
      </c>
      <c r="C336" s="161">
        <v>21950</v>
      </c>
    </row>
    <row r="337" spans="1:3">
      <c r="A337" s="58">
        <v>336</v>
      </c>
      <c r="B337" s="58" t="s">
        <v>3204</v>
      </c>
      <c r="C337" s="161">
        <v>8190</v>
      </c>
    </row>
    <row r="338" spans="1:3">
      <c r="A338" s="58">
        <v>337</v>
      </c>
      <c r="B338" s="58" t="s">
        <v>3212</v>
      </c>
      <c r="C338" s="161">
        <v>899</v>
      </c>
    </row>
    <row r="339" spans="1:3">
      <c r="A339" s="58">
        <v>338</v>
      </c>
      <c r="B339" s="58" t="s">
        <v>3214</v>
      </c>
      <c r="C339" s="161">
        <v>13090</v>
      </c>
    </row>
    <row r="340" spans="1:3">
      <c r="A340" s="58">
        <v>339</v>
      </c>
      <c r="B340" s="58" t="s">
        <v>3225</v>
      </c>
      <c r="C340" s="161">
        <v>14730</v>
      </c>
    </row>
    <row r="341" spans="1:3">
      <c r="A341" s="58">
        <v>340</v>
      </c>
      <c r="B341" s="58" t="s">
        <v>3211</v>
      </c>
      <c r="C341" s="161">
        <v>13470</v>
      </c>
    </row>
    <row r="342" spans="1:3">
      <c r="A342" s="58">
        <v>341</v>
      </c>
      <c r="B342" s="58" t="s">
        <v>3219</v>
      </c>
      <c r="C342" s="161">
        <v>11450</v>
      </c>
    </row>
    <row r="343" spans="1:3">
      <c r="A343" s="58">
        <v>342</v>
      </c>
      <c r="B343" s="58" t="s">
        <v>3215</v>
      </c>
      <c r="C343" s="161">
        <v>10290</v>
      </c>
    </row>
    <row r="344" spans="1:3">
      <c r="A344" s="58">
        <v>343</v>
      </c>
      <c r="B344" s="58" t="s">
        <v>3222</v>
      </c>
      <c r="C344" s="161">
        <v>19900</v>
      </c>
    </row>
    <row r="345" spans="1:3">
      <c r="A345" s="58">
        <v>344</v>
      </c>
      <c r="B345" s="58" t="s">
        <v>3223</v>
      </c>
      <c r="C345" s="161">
        <v>4420</v>
      </c>
    </row>
    <row r="346" spans="1:3">
      <c r="A346" s="58">
        <v>345</v>
      </c>
      <c r="B346" s="58" t="s">
        <v>3220</v>
      </c>
      <c r="C346" s="161">
        <v>3925</v>
      </c>
    </row>
    <row r="347" spans="1:3">
      <c r="A347" s="58">
        <v>346</v>
      </c>
      <c r="B347" s="58" t="s">
        <v>3242</v>
      </c>
      <c r="C347" s="161">
        <v>14280</v>
      </c>
    </row>
    <row r="348" spans="1:3">
      <c r="A348" s="58">
        <v>347</v>
      </c>
      <c r="B348" s="58" t="s">
        <v>3217</v>
      </c>
      <c r="C348" s="161">
        <v>6540</v>
      </c>
    </row>
    <row r="349" spans="1:3">
      <c r="A349" s="58">
        <v>348</v>
      </c>
      <c r="B349" s="58" t="s">
        <v>3227</v>
      </c>
      <c r="C349" s="161">
        <v>12670</v>
      </c>
    </row>
    <row r="350" spans="1:3">
      <c r="A350" s="58">
        <v>349</v>
      </c>
      <c r="B350" s="58" t="s">
        <v>3221</v>
      </c>
      <c r="C350" s="161">
        <v>11910</v>
      </c>
    </row>
    <row r="351" spans="1:3">
      <c r="A351" s="58">
        <v>350</v>
      </c>
      <c r="B351" s="58" t="s">
        <v>3226</v>
      </c>
      <c r="C351" s="161">
        <v>2565</v>
      </c>
    </row>
    <row r="352" spans="1:3">
      <c r="A352" s="58">
        <v>351</v>
      </c>
      <c r="B352" s="58" t="s">
        <v>3236</v>
      </c>
      <c r="C352" s="161">
        <v>5560</v>
      </c>
    </row>
    <row r="353" spans="1:3">
      <c r="A353" s="58">
        <v>352</v>
      </c>
      <c r="B353" s="58" t="s">
        <v>3246</v>
      </c>
      <c r="C353" s="161">
        <v>21400</v>
      </c>
    </row>
    <row r="354" spans="1:3">
      <c r="A354" s="58">
        <v>353</v>
      </c>
      <c r="B354" s="58" t="s">
        <v>3229</v>
      </c>
      <c r="C354" s="161">
        <v>3615</v>
      </c>
    </row>
    <row r="355" spans="1:3">
      <c r="A355" s="58">
        <v>354</v>
      </c>
      <c r="B355" s="58" t="s">
        <v>3230</v>
      </c>
      <c r="C355" s="161">
        <v>8490</v>
      </c>
    </row>
    <row r="356" spans="1:3">
      <c r="A356" s="58">
        <v>355</v>
      </c>
      <c r="B356" s="58" t="s">
        <v>3210</v>
      </c>
      <c r="C356" s="161">
        <v>3710</v>
      </c>
    </row>
    <row r="357" spans="1:3">
      <c r="A357" s="58">
        <v>356</v>
      </c>
      <c r="B357" s="58" t="s">
        <v>3237</v>
      </c>
      <c r="C357" s="161">
        <v>2440</v>
      </c>
    </row>
    <row r="358" spans="1:3">
      <c r="A358" s="58">
        <v>357</v>
      </c>
      <c r="B358" s="58" t="s">
        <v>3231</v>
      </c>
      <c r="C358" s="161">
        <v>994</v>
      </c>
    </row>
    <row r="359" spans="1:3">
      <c r="A359" s="58">
        <v>358</v>
      </c>
      <c r="B359" s="58" t="s">
        <v>3239</v>
      </c>
      <c r="C359" s="161">
        <v>9570</v>
      </c>
    </row>
    <row r="360" spans="1:3">
      <c r="A360" s="58">
        <v>359</v>
      </c>
      <c r="B360" s="58" t="s">
        <v>3244</v>
      </c>
      <c r="C360" s="161">
        <v>7400</v>
      </c>
    </row>
    <row r="361" spans="1:3">
      <c r="A361" s="58">
        <v>360</v>
      </c>
      <c r="B361" s="58" t="s">
        <v>3232</v>
      </c>
      <c r="C361" s="161">
        <v>7890</v>
      </c>
    </row>
    <row r="362" spans="1:3">
      <c r="A362" s="58">
        <v>361</v>
      </c>
      <c r="B362" s="58" t="s">
        <v>3235</v>
      </c>
      <c r="C362" s="161">
        <v>2865</v>
      </c>
    </row>
    <row r="363" spans="1:3">
      <c r="A363" s="58">
        <v>362</v>
      </c>
      <c r="B363" s="58" t="s">
        <v>3233</v>
      </c>
      <c r="C363" s="161">
        <v>5730</v>
      </c>
    </row>
    <row r="364" spans="1:3">
      <c r="A364" s="58">
        <v>363</v>
      </c>
      <c r="B364" s="58" t="s">
        <v>3224</v>
      </c>
      <c r="C364" s="161">
        <v>14620</v>
      </c>
    </row>
    <row r="365" spans="1:3">
      <c r="A365" s="58">
        <v>364</v>
      </c>
      <c r="B365" s="58" t="s">
        <v>3238</v>
      </c>
      <c r="C365" s="161">
        <v>18590</v>
      </c>
    </row>
    <row r="366" spans="1:3">
      <c r="A366" s="58">
        <v>365</v>
      </c>
      <c r="B366" s="58" t="s">
        <v>3245</v>
      </c>
      <c r="C366" s="161">
        <v>6020</v>
      </c>
    </row>
    <row r="367" spans="1:3">
      <c r="A367" s="58">
        <v>366</v>
      </c>
      <c r="B367" s="58" t="s">
        <v>3240</v>
      </c>
      <c r="C367" s="161">
        <v>12420</v>
      </c>
    </row>
    <row r="368" spans="1:3">
      <c r="A368" s="58">
        <v>367</v>
      </c>
      <c r="B368" s="58" t="s">
        <v>3243</v>
      </c>
      <c r="C368" s="161">
        <v>5610</v>
      </c>
    </row>
    <row r="369" spans="1:3">
      <c r="A369" s="58">
        <v>368</v>
      </c>
      <c r="B369" s="58" t="s">
        <v>3259</v>
      </c>
      <c r="C369" s="161">
        <v>8720</v>
      </c>
    </row>
    <row r="370" spans="1:3">
      <c r="A370" s="58">
        <v>369</v>
      </c>
      <c r="B370" s="58" t="s">
        <v>3241</v>
      </c>
      <c r="C370" s="161">
        <v>11190</v>
      </c>
    </row>
    <row r="371" spans="1:3">
      <c r="A371" s="58">
        <v>370</v>
      </c>
      <c r="B371" s="58" t="s">
        <v>3248</v>
      </c>
      <c r="C371" s="161">
        <v>2360</v>
      </c>
    </row>
    <row r="372" spans="1:3">
      <c r="A372" s="58">
        <v>371</v>
      </c>
      <c r="B372" s="58" t="s">
        <v>3253</v>
      </c>
      <c r="C372" s="161">
        <v>8700</v>
      </c>
    </row>
    <row r="373" spans="1:3">
      <c r="A373" s="58">
        <v>372</v>
      </c>
      <c r="B373" s="58" t="s">
        <v>3252</v>
      </c>
      <c r="C373" s="161">
        <v>4680</v>
      </c>
    </row>
    <row r="374" spans="1:3">
      <c r="A374" s="58">
        <v>373</v>
      </c>
      <c r="B374" s="58" t="s">
        <v>3251</v>
      </c>
      <c r="C374" s="161">
        <v>5910</v>
      </c>
    </row>
    <row r="375" spans="1:3">
      <c r="A375" s="58">
        <v>374</v>
      </c>
      <c r="B375" s="58" t="s">
        <v>3254</v>
      </c>
      <c r="C375" s="161">
        <v>14770</v>
      </c>
    </row>
    <row r="376" spans="1:3">
      <c r="A376" s="58">
        <v>375</v>
      </c>
      <c r="B376" s="58" t="s">
        <v>3250</v>
      </c>
      <c r="C376" s="161">
        <v>29750</v>
      </c>
    </row>
    <row r="377" spans="1:3">
      <c r="A377" s="58">
        <v>376</v>
      </c>
      <c r="B377" s="58" t="s">
        <v>3247</v>
      </c>
      <c r="C377" s="161">
        <v>4260</v>
      </c>
    </row>
    <row r="378" spans="1:3">
      <c r="A378" s="58">
        <v>377</v>
      </c>
      <c r="B378" s="58" t="s">
        <v>3249</v>
      </c>
      <c r="C378" s="161">
        <v>12700</v>
      </c>
    </row>
    <row r="379" spans="1:3">
      <c r="A379" s="58">
        <v>378</v>
      </c>
      <c r="B379" s="58" t="s">
        <v>3258</v>
      </c>
      <c r="C379" s="161">
        <v>2610</v>
      </c>
    </row>
    <row r="380" spans="1:3">
      <c r="A380" s="58">
        <v>379</v>
      </c>
      <c r="B380" s="58" t="s">
        <v>3257</v>
      </c>
      <c r="C380" s="161">
        <v>6180</v>
      </c>
    </row>
    <row r="381" spans="1:3">
      <c r="A381" s="58">
        <v>380</v>
      </c>
      <c r="B381" s="58" t="s">
        <v>3256</v>
      </c>
      <c r="C381" s="161">
        <v>3630</v>
      </c>
    </row>
    <row r="382" spans="1:3">
      <c r="A382" s="58">
        <v>381</v>
      </c>
      <c r="B382" s="58" t="s">
        <v>3262</v>
      </c>
      <c r="C382" s="161">
        <v>16400</v>
      </c>
    </row>
    <row r="383" spans="1:3">
      <c r="A383" s="58">
        <v>382</v>
      </c>
      <c r="B383" s="58" t="s">
        <v>3263</v>
      </c>
      <c r="C383" s="161">
        <v>505</v>
      </c>
    </row>
    <row r="384" spans="1:3">
      <c r="A384" s="58">
        <v>383</v>
      </c>
      <c r="B384" s="58" t="s">
        <v>3270</v>
      </c>
      <c r="C384" s="161">
        <v>5730</v>
      </c>
    </row>
    <row r="385" spans="1:3">
      <c r="A385" s="58">
        <v>384</v>
      </c>
      <c r="B385" s="58" t="s">
        <v>3266</v>
      </c>
      <c r="C385" s="161">
        <v>6740</v>
      </c>
    </row>
    <row r="386" spans="1:3">
      <c r="A386" s="58">
        <v>385</v>
      </c>
      <c r="B386" s="58" t="s">
        <v>3260</v>
      </c>
      <c r="C386" s="161">
        <v>557</v>
      </c>
    </row>
    <row r="387" spans="1:3">
      <c r="A387" s="58">
        <v>386</v>
      </c>
      <c r="B387" s="58" t="s">
        <v>3255</v>
      </c>
      <c r="C387" s="161">
        <v>9680</v>
      </c>
    </row>
    <row r="388" spans="1:3">
      <c r="A388" s="58">
        <v>387</v>
      </c>
      <c r="B388" s="58" t="s">
        <v>3269</v>
      </c>
      <c r="C388" s="161">
        <v>4615</v>
      </c>
    </row>
    <row r="389" spans="1:3">
      <c r="A389" s="58">
        <v>388</v>
      </c>
      <c r="B389" s="58" t="s">
        <v>3261</v>
      </c>
      <c r="C389" s="161">
        <v>2020</v>
      </c>
    </row>
    <row r="390" spans="1:3">
      <c r="A390" s="58">
        <v>389</v>
      </c>
      <c r="B390" s="58" t="s">
        <v>3234</v>
      </c>
      <c r="C390" s="161">
        <v>14090</v>
      </c>
    </row>
    <row r="391" spans="1:3">
      <c r="A391" s="58">
        <v>390</v>
      </c>
      <c r="B391" s="58" t="s">
        <v>3267</v>
      </c>
      <c r="C391" s="161">
        <v>3565</v>
      </c>
    </row>
    <row r="392" spans="1:3">
      <c r="A392" s="58">
        <v>391</v>
      </c>
      <c r="B392" s="58" t="s">
        <v>3265</v>
      </c>
      <c r="C392" s="161">
        <v>29450</v>
      </c>
    </row>
    <row r="393" spans="1:3">
      <c r="A393" s="58">
        <v>392</v>
      </c>
      <c r="B393" s="58" t="s">
        <v>3276</v>
      </c>
      <c r="C393" s="161">
        <v>2355</v>
      </c>
    </row>
    <row r="394" spans="1:3">
      <c r="A394" s="58">
        <v>393</v>
      </c>
      <c r="B394" s="58" t="s">
        <v>3268</v>
      </c>
      <c r="C394" s="161">
        <v>12750</v>
      </c>
    </row>
    <row r="395" spans="1:3">
      <c r="A395" s="58">
        <v>394</v>
      </c>
      <c r="B395" s="58" t="s">
        <v>3272</v>
      </c>
      <c r="C395" s="161">
        <v>24150</v>
      </c>
    </row>
    <row r="396" spans="1:3">
      <c r="A396" s="58">
        <v>395</v>
      </c>
      <c r="B396" s="58" t="s">
        <v>3277</v>
      </c>
      <c r="C396" s="161">
        <v>11450</v>
      </c>
    </row>
    <row r="397" spans="1:3">
      <c r="A397" s="58">
        <v>396</v>
      </c>
      <c r="B397" s="58" t="s">
        <v>3273</v>
      </c>
      <c r="C397" s="161">
        <v>5160</v>
      </c>
    </row>
    <row r="398" spans="1:3">
      <c r="A398" s="58">
        <v>397</v>
      </c>
      <c r="B398" s="58" t="s">
        <v>3271</v>
      </c>
      <c r="C398" s="161">
        <v>2020</v>
      </c>
    </row>
    <row r="399" spans="1:3">
      <c r="A399" s="58">
        <v>398</v>
      </c>
      <c r="B399" s="58" t="s">
        <v>3287</v>
      </c>
      <c r="C399" s="161">
        <v>5440</v>
      </c>
    </row>
    <row r="400" spans="1:3">
      <c r="A400" s="58">
        <v>399</v>
      </c>
      <c r="B400" s="58" t="s">
        <v>3282</v>
      </c>
      <c r="C400" s="161">
        <v>15850</v>
      </c>
    </row>
    <row r="401" spans="1:3">
      <c r="A401" s="58">
        <v>400</v>
      </c>
      <c r="B401" s="58" t="s">
        <v>3298</v>
      </c>
      <c r="C401" s="161">
        <v>4070</v>
      </c>
    </row>
    <row r="402" spans="1:3">
      <c r="A402" s="58">
        <v>401</v>
      </c>
      <c r="B402" s="58" t="s">
        <v>3280</v>
      </c>
      <c r="C402" s="161">
        <v>15340</v>
      </c>
    </row>
    <row r="403" spans="1:3">
      <c r="A403" s="58">
        <v>402</v>
      </c>
      <c r="B403" s="58" t="s">
        <v>3279</v>
      </c>
      <c r="C403" s="161">
        <v>15660</v>
      </c>
    </row>
    <row r="404" spans="1:3">
      <c r="A404" s="58">
        <v>403</v>
      </c>
      <c r="B404" s="58" t="s">
        <v>3278</v>
      </c>
      <c r="C404" s="161">
        <v>7900</v>
      </c>
    </row>
    <row r="405" spans="1:3">
      <c r="A405" s="58">
        <v>404</v>
      </c>
      <c r="B405" s="58" t="s">
        <v>3284</v>
      </c>
      <c r="C405" s="161">
        <v>1832</v>
      </c>
    </row>
    <row r="406" spans="1:3">
      <c r="A406" s="58">
        <v>405</v>
      </c>
      <c r="B406" s="58" t="s">
        <v>3286</v>
      </c>
      <c r="C406" s="161">
        <v>5250</v>
      </c>
    </row>
    <row r="407" spans="1:3">
      <c r="A407" s="58">
        <v>406</v>
      </c>
      <c r="B407" s="58" t="s">
        <v>3275</v>
      </c>
      <c r="C407" s="161">
        <v>6300</v>
      </c>
    </row>
    <row r="408" spans="1:3">
      <c r="A408" s="58">
        <v>407</v>
      </c>
      <c r="B408" s="58" t="s">
        <v>3283</v>
      </c>
      <c r="C408" s="161">
        <v>3390</v>
      </c>
    </row>
    <row r="409" spans="1:3">
      <c r="A409" s="58">
        <v>408</v>
      </c>
      <c r="B409" s="58" t="s">
        <v>3288</v>
      </c>
      <c r="C409" s="161">
        <v>3710</v>
      </c>
    </row>
    <row r="410" spans="1:3">
      <c r="A410" s="58">
        <v>409</v>
      </c>
      <c r="B410" s="58" t="s">
        <v>3289</v>
      </c>
      <c r="C410" s="161">
        <v>4545</v>
      </c>
    </row>
    <row r="411" spans="1:3">
      <c r="A411" s="58">
        <v>410</v>
      </c>
      <c r="B411" s="58" t="s">
        <v>3291</v>
      </c>
      <c r="C411" s="161">
        <v>11600</v>
      </c>
    </row>
    <row r="412" spans="1:3">
      <c r="A412" s="58">
        <v>411</v>
      </c>
      <c r="B412" s="58" t="s">
        <v>3281</v>
      </c>
      <c r="C412" s="161">
        <v>9450</v>
      </c>
    </row>
    <row r="413" spans="1:3">
      <c r="A413" s="58">
        <v>412</v>
      </c>
      <c r="B413" s="58" t="s">
        <v>3292</v>
      </c>
      <c r="C413" s="161">
        <v>14720</v>
      </c>
    </row>
    <row r="414" spans="1:3">
      <c r="A414" s="58">
        <v>413</v>
      </c>
      <c r="B414" s="58" t="s">
        <v>3274</v>
      </c>
      <c r="C414" s="161">
        <v>7960</v>
      </c>
    </row>
    <row r="415" spans="1:3">
      <c r="A415" s="58">
        <v>414</v>
      </c>
      <c r="B415" s="58" t="s">
        <v>3285</v>
      </c>
      <c r="C415" s="161">
        <v>14470</v>
      </c>
    </row>
    <row r="416" spans="1:3">
      <c r="A416" s="58">
        <v>415</v>
      </c>
      <c r="B416" s="58" t="s">
        <v>3308</v>
      </c>
      <c r="C416" s="161">
        <v>17050</v>
      </c>
    </row>
    <row r="417" spans="1:3">
      <c r="A417" s="58">
        <v>416</v>
      </c>
      <c r="B417" s="58" t="s">
        <v>3294</v>
      </c>
      <c r="C417" s="161">
        <v>2640</v>
      </c>
    </row>
    <row r="418" spans="1:3">
      <c r="A418" s="58">
        <v>417</v>
      </c>
      <c r="B418" s="58" t="s">
        <v>3306</v>
      </c>
      <c r="C418" s="161">
        <v>17620</v>
      </c>
    </row>
    <row r="419" spans="1:3">
      <c r="A419" s="58">
        <v>418</v>
      </c>
      <c r="B419" s="58" t="s">
        <v>3295</v>
      </c>
      <c r="C419" s="161">
        <v>12450</v>
      </c>
    </row>
    <row r="420" spans="1:3">
      <c r="A420" s="58">
        <v>419</v>
      </c>
      <c r="B420" s="58" t="s">
        <v>3290</v>
      </c>
      <c r="C420" s="161">
        <v>4585</v>
      </c>
    </row>
    <row r="421" spans="1:3">
      <c r="A421" s="58">
        <v>420</v>
      </c>
      <c r="B421" s="58" t="s">
        <v>3293</v>
      </c>
      <c r="C421" s="161">
        <v>16040</v>
      </c>
    </row>
    <row r="422" spans="1:3">
      <c r="A422" s="58">
        <v>421</v>
      </c>
      <c r="B422" s="58" t="s">
        <v>3264</v>
      </c>
      <c r="C422" s="161">
        <v>9970</v>
      </c>
    </row>
    <row r="423" spans="1:3">
      <c r="A423" s="58">
        <v>422</v>
      </c>
      <c r="B423" s="58" t="s">
        <v>3302</v>
      </c>
      <c r="C423" s="161">
        <v>7690</v>
      </c>
    </row>
    <row r="424" spans="1:3">
      <c r="A424" s="58">
        <v>423</v>
      </c>
      <c r="B424" s="58" t="s">
        <v>3304</v>
      </c>
      <c r="C424" s="161">
        <v>12600</v>
      </c>
    </row>
    <row r="425" spans="1:3">
      <c r="A425" s="58">
        <v>424</v>
      </c>
      <c r="B425" s="58" t="s">
        <v>3296</v>
      </c>
      <c r="C425" s="161">
        <v>3100</v>
      </c>
    </row>
    <row r="426" spans="1:3">
      <c r="A426" s="58">
        <v>425</v>
      </c>
      <c r="B426" s="58" t="s">
        <v>3307</v>
      </c>
      <c r="C426" s="161">
        <v>11300</v>
      </c>
    </row>
    <row r="427" spans="1:3">
      <c r="A427" s="58">
        <v>426</v>
      </c>
      <c r="B427" s="58" t="s">
        <v>3297</v>
      </c>
      <c r="C427" s="161">
        <v>4045</v>
      </c>
    </row>
    <row r="428" spans="1:3">
      <c r="A428" s="58">
        <v>427</v>
      </c>
      <c r="B428" s="58" t="s">
        <v>3301</v>
      </c>
      <c r="C428" s="161">
        <v>1269</v>
      </c>
    </row>
    <row r="429" spans="1:3">
      <c r="A429" s="58">
        <v>428</v>
      </c>
      <c r="B429" s="58" t="s">
        <v>3299</v>
      </c>
      <c r="C429" s="161">
        <v>4735</v>
      </c>
    </row>
    <row r="430" spans="1:3">
      <c r="A430" s="58">
        <v>429</v>
      </c>
      <c r="B430" s="58" t="s">
        <v>3300</v>
      </c>
      <c r="C430" s="161">
        <v>6670</v>
      </c>
    </row>
    <row r="431" spans="1:3">
      <c r="A431" s="58">
        <v>430</v>
      </c>
      <c r="B431" s="58" t="s">
        <v>3313</v>
      </c>
      <c r="C431" s="161">
        <v>6690</v>
      </c>
    </row>
    <row r="432" spans="1:3">
      <c r="A432" s="58">
        <v>431</v>
      </c>
      <c r="B432" s="58" t="s">
        <v>3303</v>
      </c>
      <c r="C432" s="161">
        <v>15040</v>
      </c>
    </row>
    <row r="433" spans="1:3">
      <c r="A433" s="58">
        <v>432</v>
      </c>
      <c r="B433" s="58" t="s">
        <v>3320</v>
      </c>
      <c r="C433" s="161">
        <v>4420</v>
      </c>
    </row>
    <row r="434" spans="1:3">
      <c r="A434" s="58">
        <v>433</v>
      </c>
      <c r="B434" s="58" t="s">
        <v>3305</v>
      </c>
      <c r="C434" s="161">
        <v>13330</v>
      </c>
    </row>
    <row r="435" spans="1:3">
      <c r="A435" s="58">
        <v>434</v>
      </c>
      <c r="B435" s="58" t="s">
        <v>3309</v>
      </c>
      <c r="C435" s="161">
        <v>12250</v>
      </c>
    </row>
    <row r="436" spans="1:3">
      <c r="A436" s="58">
        <v>435</v>
      </c>
      <c r="B436" s="58" t="s">
        <v>3316</v>
      </c>
      <c r="C436" s="161">
        <v>2800</v>
      </c>
    </row>
    <row r="437" spans="1:3">
      <c r="A437" s="58">
        <v>436</v>
      </c>
      <c r="B437" s="58" t="s">
        <v>3334</v>
      </c>
      <c r="C437" s="161">
        <v>19510</v>
      </c>
    </row>
    <row r="438" spans="1:3">
      <c r="A438" s="58">
        <v>437</v>
      </c>
      <c r="B438" s="58" t="s">
        <v>3314</v>
      </c>
      <c r="C438" s="161">
        <v>16080</v>
      </c>
    </row>
    <row r="439" spans="1:3">
      <c r="A439" s="58">
        <v>438</v>
      </c>
      <c r="B439" s="58" t="s">
        <v>3317</v>
      </c>
      <c r="C439" s="161">
        <v>16930</v>
      </c>
    </row>
    <row r="440" spans="1:3">
      <c r="A440" s="58">
        <v>439</v>
      </c>
      <c r="B440" s="58" t="s">
        <v>3324</v>
      </c>
      <c r="C440" s="161">
        <v>3145</v>
      </c>
    </row>
    <row r="441" spans="1:3">
      <c r="A441" s="58">
        <v>440</v>
      </c>
      <c r="B441" s="58" t="s">
        <v>3315</v>
      </c>
      <c r="C441" s="161">
        <v>3680</v>
      </c>
    </row>
    <row r="442" spans="1:3">
      <c r="A442" s="58">
        <v>441</v>
      </c>
      <c r="B442" s="58" t="s">
        <v>3310</v>
      </c>
      <c r="C442" s="161">
        <v>9860</v>
      </c>
    </row>
    <row r="443" spans="1:3">
      <c r="A443" s="58">
        <v>442</v>
      </c>
      <c r="B443" s="58" t="s">
        <v>3311</v>
      </c>
      <c r="C443" s="161">
        <v>26250</v>
      </c>
    </row>
    <row r="444" spans="1:3">
      <c r="A444" s="58">
        <v>443</v>
      </c>
      <c r="B444" s="58" t="s">
        <v>3312</v>
      </c>
      <c r="C444" s="161">
        <v>8890</v>
      </c>
    </row>
    <row r="445" spans="1:3">
      <c r="A445" s="58">
        <v>444</v>
      </c>
      <c r="B445" s="58" t="s">
        <v>3318</v>
      </c>
      <c r="C445" s="161">
        <v>1425</v>
      </c>
    </row>
    <row r="446" spans="1:3">
      <c r="A446" s="58">
        <v>445</v>
      </c>
      <c r="B446" s="58" t="s">
        <v>3333</v>
      </c>
      <c r="C446" s="161">
        <v>8800</v>
      </c>
    </row>
    <row r="447" spans="1:3">
      <c r="A447" s="58">
        <v>446</v>
      </c>
      <c r="B447" s="58" t="s">
        <v>3323</v>
      </c>
      <c r="C447" s="161">
        <v>3545</v>
      </c>
    </row>
    <row r="448" spans="1:3">
      <c r="A448" s="58">
        <v>447</v>
      </c>
      <c r="B448" s="58" t="s">
        <v>3326</v>
      </c>
      <c r="C448" s="161">
        <v>6320</v>
      </c>
    </row>
    <row r="449" spans="1:3">
      <c r="A449" s="58">
        <v>448</v>
      </c>
      <c r="B449" s="58" t="s">
        <v>3351</v>
      </c>
      <c r="C449" s="161">
        <v>7730</v>
      </c>
    </row>
    <row r="450" spans="1:3">
      <c r="A450" s="58">
        <v>449</v>
      </c>
      <c r="B450" s="58" t="s">
        <v>3319</v>
      </c>
      <c r="C450" s="161">
        <v>19390</v>
      </c>
    </row>
    <row r="451" spans="1:3">
      <c r="A451" s="58">
        <v>450</v>
      </c>
      <c r="B451" s="58" t="s">
        <v>3337</v>
      </c>
      <c r="C451" s="161">
        <v>6680</v>
      </c>
    </row>
    <row r="452" spans="1:3">
      <c r="A452" s="58">
        <v>451</v>
      </c>
      <c r="B452" s="58" t="s">
        <v>3322</v>
      </c>
      <c r="C452" s="161">
        <v>14370</v>
      </c>
    </row>
    <row r="453" spans="1:3">
      <c r="A453" s="58">
        <v>452</v>
      </c>
      <c r="B453" s="58" t="s">
        <v>3329</v>
      </c>
      <c r="C453" s="161">
        <v>5100</v>
      </c>
    </row>
    <row r="454" spans="1:3">
      <c r="A454" s="58">
        <v>453</v>
      </c>
      <c r="B454" s="58" t="s">
        <v>3325</v>
      </c>
      <c r="C454" s="161">
        <v>13880</v>
      </c>
    </row>
    <row r="455" spans="1:3">
      <c r="A455" s="58">
        <v>454</v>
      </c>
      <c r="B455" s="58" t="s">
        <v>3328</v>
      </c>
      <c r="C455" s="161">
        <v>2795</v>
      </c>
    </row>
    <row r="456" spans="1:3">
      <c r="A456" s="58">
        <v>455</v>
      </c>
      <c r="B456" s="58" t="s">
        <v>3321</v>
      </c>
      <c r="C456" s="161">
        <v>1926</v>
      </c>
    </row>
    <row r="457" spans="1:3">
      <c r="A457" s="58">
        <v>456</v>
      </c>
      <c r="B457" s="58" t="s">
        <v>3327</v>
      </c>
      <c r="C457" s="161">
        <v>15230</v>
      </c>
    </row>
    <row r="458" spans="1:3">
      <c r="A458" s="58">
        <v>457</v>
      </c>
      <c r="B458" s="58" t="s">
        <v>3331</v>
      </c>
      <c r="C458" s="161">
        <v>25350</v>
      </c>
    </row>
    <row r="459" spans="1:3">
      <c r="A459" s="58">
        <v>458</v>
      </c>
      <c r="B459" s="58" t="s">
        <v>3343</v>
      </c>
      <c r="C459" s="161">
        <v>9930</v>
      </c>
    </row>
    <row r="460" spans="1:3">
      <c r="A460" s="58">
        <v>459</v>
      </c>
      <c r="B460" s="58" t="s">
        <v>3332</v>
      </c>
      <c r="C460" s="161">
        <v>2855</v>
      </c>
    </row>
    <row r="461" spans="1:3">
      <c r="A461" s="58">
        <v>460</v>
      </c>
      <c r="B461" s="58" t="s">
        <v>3349</v>
      </c>
      <c r="C461" s="161">
        <v>9670</v>
      </c>
    </row>
    <row r="462" spans="1:3">
      <c r="A462" s="58">
        <v>461</v>
      </c>
      <c r="B462" s="58" t="s">
        <v>3340</v>
      </c>
      <c r="C462" s="161">
        <v>5460</v>
      </c>
    </row>
    <row r="463" spans="1:3">
      <c r="A463" s="58">
        <v>462</v>
      </c>
      <c r="B463" s="58" t="s">
        <v>3339</v>
      </c>
      <c r="C463" s="161">
        <v>13550</v>
      </c>
    </row>
    <row r="464" spans="1:3">
      <c r="A464" s="58">
        <v>463</v>
      </c>
      <c r="B464" s="58" t="s">
        <v>3335</v>
      </c>
      <c r="C464" s="161">
        <v>23500</v>
      </c>
    </row>
    <row r="465" spans="1:3">
      <c r="A465" s="58">
        <v>464</v>
      </c>
      <c r="B465" s="58" t="s">
        <v>3346</v>
      </c>
      <c r="C465" s="161">
        <v>10700</v>
      </c>
    </row>
    <row r="466" spans="1:3">
      <c r="A466" s="58">
        <v>465</v>
      </c>
      <c r="B466" s="58" t="s">
        <v>3336</v>
      </c>
      <c r="C466" s="161">
        <v>1505</v>
      </c>
    </row>
    <row r="467" spans="1:3">
      <c r="A467" s="58">
        <v>466</v>
      </c>
      <c r="B467" s="58" t="s">
        <v>3341</v>
      </c>
      <c r="C467" s="161">
        <v>19710</v>
      </c>
    </row>
    <row r="468" spans="1:3">
      <c r="A468" s="58">
        <v>467</v>
      </c>
      <c r="B468" s="58" t="s">
        <v>3344</v>
      </c>
      <c r="C468" s="161">
        <v>2945</v>
      </c>
    </row>
    <row r="469" spans="1:3">
      <c r="A469" s="58">
        <v>468</v>
      </c>
      <c r="B469" s="58" t="s">
        <v>3345</v>
      </c>
      <c r="C469" s="161">
        <v>8380</v>
      </c>
    </row>
    <row r="470" spans="1:3">
      <c r="A470" s="58">
        <v>469</v>
      </c>
      <c r="B470" s="58" t="s">
        <v>3338</v>
      </c>
      <c r="C470" s="161">
        <v>14100</v>
      </c>
    </row>
    <row r="471" spans="1:3">
      <c r="A471" s="58">
        <v>470</v>
      </c>
      <c r="B471" s="58" t="s">
        <v>3330</v>
      </c>
      <c r="C471" s="161">
        <v>7960</v>
      </c>
    </row>
    <row r="472" spans="1:3">
      <c r="A472" s="58">
        <v>471</v>
      </c>
      <c r="B472" s="58" t="s">
        <v>3357</v>
      </c>
      <c r="C472" s="161">
        <v>9910</v>
      </c>
    </row>
    <row r="473" spans="1:3">
      <c r="A473" s="58">
        <v>472</v>
      </c>
      <c r="B473" s="58" t="s">
        <v>3358</v>
      </c>
      <c r="C473" s="161">
        <v>13290</v>
      </c>
    </row>
    <row r="474" spans="1:3">
      <c r="A474" s="58">
        <v>473</v>
      </c>
      <c r="B474" s="58" t="s">
        <v>3353</v>
      </c>
      <c r="C474" s="161">
        <v>815</v>
      </c>
    </row>
    <row r="475" spans="1:3">
      <c r="A475" s="58">
        <v>474</v>
      </c>
      <c r="B475" s="58" t="s">
        <v>3347</v>
      </c>
      <c r="C475" s="161">
        <v>2780</v>
      </c>
    </row>
    <row r="476" spans="1:3">
      <c r="A476" s="58">
        <v>475</v>
      </c>
      <c r="B476" s="58" t="s">
        <v>3350</v>
      </c>
      <c r="C476" s="161">
        <v>18420</v>
      </c>
    </row>
    <row r="477" spans="1:3">
      <c r="A477" s="58">
        <v>476</v>
      </c>
      <c r="B477" s="58" t="s">
        <v>3342</v>
      </c>
      <c r="C477" s="161">
        <v>1520</v>
      </c>
    </row>
    <row r="478" spans="1:3">
      <c r="A478" s="58">
        <v>477</v>
      </c>
      <c r="B478" s="58" t="s">
        <v>3356</v>
      </c>
      <c r="C478" s="161">
        <v>7450</v>
      </c>
    </row>
    <row r="479" spans="1:3">
      <c r="A479" s="58">
        <v>478</v>
      </c>
      <c r="B479" s="58" t="s">
        <v>3359</v>
      </c>
      <c r="C479" s="161">
        <v>8200</v>
      </c>
    </row>
    <row r="480" spans="1:3">
      <c r="A480" s="58">
        <v>479</v>
      </c>
      <c r="B480" s="58" t="s">
        <v>3348</v>
      </c>
      <c r="C480" s="161">
        <v>4280</v>
      </c>
    </row>
    <row r="481" spans="1:3">
      <c r="A481" s="58">
        <v>480</v>
      </c>
      <c r="B481" s="58" t="s">
        <v>3355</v>
      </c>
      <c r="C481" s="161">
        <v>4355</v>
      </c>
    </row>
    <row r="482" spans="1:3">
      <c r="A482" s="58">
        <v>481</v>
      </c>
      <c r="B482" s="58" t="s">
        <v>3352</v>
      </c>
      <c r="C482" s="161">
        <v>10280</v>
      </c>
    </row>
    <row r="483" spans="1:3">
      <c r="A483" s="58">
        <v>482</v>
      </c>
      <c r="B483" s="58" t="s">
        <v>3354</v>
      </c>
      <c r="C483" s="161">
        <v>10200</v>
      </c>
    </row>
    <row r="484" spans="1:3">
      <c r="A484" s="58">
        <v>483</v>
      </c>
      <c r="B484" s="58" t="s">
        <v>3362</v>
      </c>
      <c r="C484" s="161">
        <v>13680</v>
      </c>
    </row>
    <row r="485" spans="1:3">
      <c r="A485" s="58">
        <v>484</v>
      </c>
      <c r="B485" s="58" t="s">
        <v>3361</v>
      </c>
      <c r="C485" s="161">
        <v>18500</v>
      </c>
    </row>
    <row r="486" spans="1:3">
      <c r="A486" s="58">
        <v>485</v>
      </c>
      <c r="B486" s="58" t="s">
        <v>3365</v>
      </c>
      <c r="C486" s="161">
        <v>16220</v>
      </c>
    </row>
    <row r="487" spans="1:3">
      <c r="A487" s="58">
        <v>486</v>
      </c>
      <c r="B487" s="58" t="s">
        <v>3363</v>
      </c>
      <c r="C487" s="161">
        <v>16230</v>
      </c>
    </row>
    <row r="488" spans="1:3">
      <c r="A488" s="58">
        <v>487</v>
      </c>
      <c r="B488" s="58" t="s">
        <v>3367</v>
      </c>
      <c r="C488" s="161">
        <v>3605</v>
      </c>
    </row>
    <row r="489" spans="1:3">
      <c r="A489" s="58">
        <v>488</v>
      </c>
      <c r="B489" s="58" t="s">
        <v>3366</v>
      </c>
      <c r="C489" s="161">
        <v>3085</v>
      </c>
    </row>
    <row r="490" spans="1:3">
      <c r="A490" s="58">
        <v>489</v>
      </c>
      <c r="B490" s="58" t="s">
        <v>3371</v>
      </c>
      <c r="C490" s="161">
        <v>9580</v>
      </c>
    </row>
    <row r="491" spans="1:3">
      <c r="A491" s="58">
        <v>490</v>
      </c>
      <c r="B491" s="58" t="s">
        <v>3375</v>
      </c>
      <c r="C491" s="161">
        <v>6370</v>
      </c>
    </row>
    <row r="492" spans="1:3">
      <c r="A492" s="58">
        <v>491</v>
      </c>
      <c r="B492" s="58" t="s">
        <v>3382</v>
      </c>
      <c r="C492" s="161">
        <v>7050</v>
      </c>
    </row>
    <row r="493" spans="1:3">
      <c r="A493" s="58">
        <v>492</v>
      </c>
      <c r="B493" s="58" t="s">
        <v>3364</v>
      </c>
      <c r="C493" s="161">
        <v>4345</v>
      </c>
    </row>
    <row r="494" spans="1:3">
      <c r="A494" s="58">
        <v>493</v>
      </c>
      <c r="B494" s="58" t="s">
        <v>3379</v>
      </c>
      <c r="C494" s="161">
        <v>1935</v>
      </c>
    </row>
    <row r="495" spans="1:3">
      <c r="A495" s="58">
        <v>494</v>
      </c>
      <c r="B495" s="58" t="s">
        <v>3373</v>
      </c>
      <c r="C495" s="161">
        <v>6050</v>
      </c>
    </row>
    <row r="496" spans="1:3">
      <c r="A496" s="58">
        <v>495</v>
      </c>
      <c r="B496" s="58" t="s">
        <v>3370</v>
      </c>
      <c r="C496" s="161">
        <v>5660</v>
      </c>
    </row>
    <row r="497" spans="1:3">
      <c r="A497" s="58">
        <v>496</v>
      </c>
      <c r="B497" s="58" t="s">
        <v>3368</v>
      </c>
      <c r="C497" s="161">
        <v>7000</v>
      </c>
    </row>
    <row r="498" spans="1:3">
      <c r="A498" s="58">
        <v>497</v>
      </c>
      <c r="B498" s="58" t="s">
        <v>3378</v>
      </c>
      <c r="C498" s="161">
        <v>3520</v>
      </c>
    </row>
    <row r="499" spans="1:3">
      <c r="A499" s="58">
        <v>498</v>
      </c>
      <c r="B499" s="58" t="s">
        <v>3380</v>
      </c>
      <c r="C499" s="161">
        <v>8510</v>
      </c>
    </row>
    <row r="500" spans="1:3">
      <c r="A500" s="58">
        <v>499</v>
      </c>
      <c r="B500" s="58" t="s">
        <v>3372</v>
      </c>
      <c r="C500" s="161">
        <v>5910</v>
      </c>
    </row>
    <row r="501" spans="1:3">
      <c r="A501" s="58">
        <v>500</v>
      </c>
      <c r="B501" s="58" t="s">
        <v>3369</v>
      </c>
      <c r="C501" s="161">
        <v>6700</v>
      </c>
    </row>
    <row r="502" spans="1:3">
      <c r="A502" s="58">
        <v>501</v>
      </c>
      <c r="B502" s="58" t="s">
        <v>3377</v>
      </c>
      <c r="C502" s="161">
        <v>4840</v>
      </c>
    </row>
    <row r="503" spans="1:3">
      <c r="A503" s="58">
        <v>502</v>
      </c>
      <c r="B503" s="58" t="s">
        <v>3386</v>
      </c>
      <c r="C503" s="161">
        <v>7740</v>
      </c>
    </row>
    <row r="504" spans="1:3">
      <c r="A504" s="58">
        <v>503</v>
      </c>
      <c r="B504" s="58" t="s">
        <v>3403</v>
      </c>
      <c r="C504" s="161">
        <v>13710</v>
      </c>
    </row>
    <row r="505" spans="1:3">
      <c r="A505" s="58">
        <v>504</v>
      </c>
      <c r="B505" s="58" t="s">
        <v>3394</v>
      </c>
      <c r="C505" s="161">
        <v>11180</v>
      </c>
    </row>
    <row r="506" spans="1:3">
      <c r="A506" s="58">
        <v>505</v>
      </c>
      <c r="B506" s="58" t="s">
        <v>3381</v>
      </c>
      <c r="C506" s="161">
        <v>11470</v>
      </c>
    </row>
    <row r="507" spans="1:3">
      <c r="A507" s="58">
        <v>506</v>
      </c>
      <c r="B507" s="58" t="s">
        <v>3389</v>
      </c>
      <c r="C507" s="161">
        <v>3390</v>
      </c>
    </row>
    <row r="508" spans="1:3">
      <c r="A508" s="58">
        <v>507</v>
      </c>
      <c r="B508" s="58" t="s">
        <v>3383</v>
      </c>
      <c r="C508" s="161">
        <v>14710</v>
      </c>
    </row>
    <row r="509" spans="1:3">
      <c r="A509" s="58">
        <v>508</v>
      </c>
      <c r="B509" s="58" t="s">
        <v>3360</v>
      </c>
      <c r="C509" s="161">
        <v>10000</v>
      </c>
    </row>
    <row r="510" spans="1:3">
      <c r="A510" s="58">
        <v>509</v>
      </c>
      <c r="B510" s="58" t="s">
        <v>3428</v>
      </c>
      <c r="C510" s="161">
        <v>5970</v>
      </c>
    </row>
    <row r="511" spans="1:3">
      <c r="A511" s="58">
        <v>510</v>
      </c>
      <c r="B511" s="58" t="s">
        <v>3374</v>
      </c>
      <c r="C511" s="161">
        <v>1270</v>
      </c>
    </row>
    <row r="512" spans="1:3">
      <c r="A512" s="58">
        <v>511</v>
      </c>
      <c r="B512" s="58" t="s">
        <v>3387</v>
      </c>
      <c r="C512" s="161">
        <v>802</v>
      </c>
    </row>
    <row r="513" spans="1:3">
      <c r="A513" s="58">
        <v>512</v>
      </c>
      <c r="B513" s="58" t="s">
        <v>3385</v>
      </c>
      <c r="C513" s="161">
        <v>7200</v>
      </c>
    </row>
    <row r="514" spans="1:3">
      <c r="A514" s="58">
        <v>513</v>
      </c>
      <c r="B514" s="58" t="s">
        <v>3390</v>
      </c>
      <c r="C514" s="161">
        <v>2785</v>
      </c>
    </row>
    <row r="515" spans="1:3">
      <c r="A515" s="58">
        <v>514</v>
      </c>
      <c r="B515" s="58" t="s">
        <v>3388</v>
      </c>
      <c r="C515" s="161">
        <v>10860</v>
      </c>
    </row>
    <row r="516" spans="1:3">
      <c r="A516" s="58">
        <v>515</v>
      </c>
      <c r="B516" s="58" t="s">
        <v>3392</v>
      </c>
      <c r="C516" s="161">
        <v>4840</v>
      </c>
    </row>
    <row r="517" spans="1:3">
      <c r="A517" s="58">
        <v>516</v>
      </c>
      <c r="B517" s="58" t="s">
        <v>3398</v>
      </c>
      <c r="C517" s="161">
        <v>14250</v>
      </c>
    </row>
    <row r="518" spans="1:3">
      <c r="A518" s="58">
        <v>517</v>
      </c>
      <c r="B518" s="58" t="s">
        <v>3405</v>
      </c>
      <c r="C518" s="161">
        <v>4130</v>
      </c>
    </row>
    <row r="519" spans="1:3">
      <c r="A519" s="58">
        <v>518</v>
      </c>
      <c r="B519" s="58" t="s">
        <v>3400</v>
      </c>
      <c r="C519" s="161">
        <v>8280</v>
      </c>
    </row>
    <row r="520" spans="1:3">
      <c r="A520" s="58">
        <v>519</v>
      </c>
      <c r="B520" s="58" t="s">
        <v>3397</v>
      </c>
      <c r="C520" s="161">
        <v>15140</v>
      </c>
    </row>
    <row r="521" spans="1:3">
      <c r="A521" s="58">
        <v>520</v>
      </c>
      <c r="B521" s="58" t="s">
        <v>3402</v>
      </c>
      <c r="C521" s="161">
        <v>12450</v>
      </c>
    </row>
    <row r="522" spans="1:3">
      <c r="A522" s="58">
        <v>521</v>
      </c>
      <c r="B522" s="58" t="s">
        <v>3395</v>
      </c>
      <c r="C522" s="161">
        <v>2940</v>
      </c>
    </row>
    <row r="523" spans="1:3">
      <c r="A523" s="58">
        <v>522</v>
      </c>
      <c r="B523" s="58" t="s">
        <v>3399</v>
      </c>
      <c r="C523" s="161">
        <v>8610</v>
      </c>
    </row>
    <row r="524" spans="1:3">
      <c r="A524" s="58">
        <v>523</v>
      </c>
      <c r="B524" s="58" t="s">
        <v>3410</v>
      </c>
      <c r="C524" s="161">
        <v>6020</v>
      </c>
    </row>
    <row r="525" spans="1:3">
      <c r="A525" s="58">
        <v>524</v>
      </c>
      <c r="B525" s="58" t="s">
        <v>3396</v>
      </c>
      <c r="C525" s="161">
        <v>8230</v>
      </c>
    </row>
    <row r="526" spans="1:3">
      <c r="A526" s="58">
        <v>525</v>
      </c>
      <c r="B526" s="58" t="s">
        <v>3413</v>
      </c>
      <c r="C526" s="161">
        <v>14140</v>
      </c>
    </row>
    <row r="527" spans="1:3">
      <c r="A527" s="58">
        <v>526</v>
      </c>
      <c r="B527" s="58" t="s">
        <v>3391</v>
      </c>
      <c r="C527" s="161">
        <v>4045</v>
      </c>
    </row>
    <row r="528" spans="1:3">
      <c r="A528" s="58">
        <v>527</v>
      </c>
      <c r="B528" s="58" t="s">
        <v>3442</v>
      </c>
      <c r="C528" s="161">
        <v>4925</v>
      </c>
    </row>
    <row r="529" spans="1:3">
      <c r="A529" s="58">
        <v>528</v>
      </c>
      <c r="B529" s="58" t="s">
        <v>3418</v>
      </c>
      <c r="C529" s="161">
        <v>7270</v>
      </c>
    </row>
    <row r="530" spans="1:3">
      <c r="A530" s="58">
        <v>529</v>
      </c>
      <c r="B530" s="58" t="s">
        <v>3404</v>
      </c>
      <c r="C530" s="161">
        <v>889</v>
      </c>
    </row>
    <row r="531" spans="1:3">
      <c r="A531" s="58">
        <v>530</v>
      </c>
      <c r="B531" s="58" t="s">
        <v>3406</v>
      </c>
      <c r="C531" s="161">
        <v>5400</v>
      </c>
    </row>
    <row r="532" spans="1:3">
      <c r="A532" s="58">
        <v>531</v>
      </c>
      <c r="B532" s="58" t="s">
        <v>3414</v>
      </c>
      <c r="C532" s="161">
        <v>14670</v>
      </c>
    </row>
    <row r="533" spans="1:3">
      <c r="A533" s="58">
        <v>532</v>
      </c>
      <c r="B533" s="58" t="s">
        <v>3408</v>
      </c>
      <c r="C533" s="161">
        <v>5880</v>
      </c>
    </row>
    <row r="534" spans="1:3">
      <c r="A534" s="58">
        <v>533</v>
      </c>
      <c r="B534" s="58" t="s">
        <v>3401</v>
      </c>
      <c r="C534" s="161">
        <v>7700</v>
      </c>
    </row>
    <row r="535" spans="1:3">
      <c r="A535" s="58">
        <v>534</v>
      </c>
      <c r="B535" s="58" t="s">
        <v>3409</v>
      </c>
      <c r="C535" s="161">
        <v>19380</v>
      </c>
    </row>
    <row r="536" spans="1:3">
      <c r="A536" s="58">
        <v>535</v>
      </c>
      <c r="B536" s="58" t="s">
        <v>3393</v>
      </c>
      <c r="C536" s="161">
        <v>5630</v>
      </c>
    </row>
    <row r="537" spans="1:3">
      <c r="A537" s="58">
        <v>536</v>
      </c>
      <c r="B537" s="58" t="s">
        <v>3435</v>
      </c>
      <c r="C537" s="161">
        <v>5630</v>
      </c>
    </row>
    <row r="538" spans="1:3">
      <c r="A538" s="58">
        <v>537</v>
      </c>
      <c r="B538" s="58" t="s">
        <v>3411</v>
      </c>
      <c r="C538" s="161">
        <v>17390</v>
      </c>
    </row>
    <row r="539" spans="1:3">
      <c r="A539" s="58">
        <v>538</v>
      </c>
      <c r="B539" s="58" t="s">
        <v>3416</v>
      </c>
      <c r="C539" s="161">
        <v>2280</v>
      </c>
    </row>
    <row r="540" spans="1:3">
      <c r="A540" s="58">
        <v>539</v>
      </c>
      <c r="B540" s="58" t="s">
        <v>3412</v>
      </c>
      <c r="C540" s="161">
        <v>8630</v>
      </c>
    </row>
    <row r="541" spans="1:3">
      <c r="A541" s="58">
        <v>540</v>
      </c>
      <c r="B541" s="58" t="s">
        <v>3417</v>
      </c>
      <c r="C541" s="161">
        <v>5470</v>
      </c>
    </row>
    <row r="542" spans="1:3">
      <c r="A542" s="58">
        <v>541</v>
      </c>
      <c r="B542" s="58" t="s">
        <v>3407</v>
      </c>
      <c r="C542" s="161">
        <v>9630</v>
      </c>
    </row>
    <row r="543" spans="1:3">
      <c r="A543" s="58">
        <v>542</v>
      </c>
      <c r="B543" s="58" t="s">
        <v>3433</v>
      </c>
      <c r="C543" s="161">
        <v>13490</v>
      </c>
    </row>
    <row r="544" spans="1:3">
      <c r="A544" s="58">
        <v>543</v>
      </c>
      <c r="B544" s="58" t="s">
        <v>3420</v>
      </c>
      <c r="C544" s="161">
        <v>4280</v>
      </c>
    </row>
    <row r="545" spans="1:3">
      <c r="A545" s="58">
        <v>544</v>
      </c>
      <c r="B545" s="58" t="s">
        <v>3415</v>
      </c>
      <c r="C545" s="161">
        <v>791</v>
      </c>
    </row>
    <row r="546" spans="1:3">
      <c r="A546" s="58">
        <v>545</v>
      </c>
      <c r="B546" s="58" t="s">
        <v>3427</v>
      </c>
      <c r="C546" s="161">
        <v>9920</v>
      </c>
    </row>
    <row r="547" spans="1:3">
      <c r="A547" s="58">
        <v>546</v>
      </c>
      <c r="B547" s="58" t="s">
        <v>3436</v>
      </c>
      <c r="C547" s="161">
        <v>12660</v>
      </c>
    </row>
    <row r="548" spans="1:3">
      <c r="A548" s="58">
        <v>547</v>
      </c>
      <c r="B548" s="58" t="s">
        <v>3423</v>
      </c>
      <c r="C548" s="161">
        <v>16110</v>
      </c>
    </row>
    <row r="549" spans="1:3">
      <c r="A549" s="58">
        <v>548</v>
      </c>
      <c r="B549" s="58" t="s">
        <v>3419</v>
      </c>
      <c r="C549" s="161">
        <v>16410</v>
      </c>
    </row>
    <row r="550" spans="1:3">
      <c r="A550" s="58">
        <v>549</v>
      </c>
      <c r="B550" s="58" t="s">
        <v>3424</v>
      </c>
      <c r="C550" s="161">
        <v>1140</v>
      </c>
    </row>
    <row r="551" spans="1:3">
      <c r="A551" s="58">
        <v>550</v>
      </c>
      <c r="B551" s="58" t="s">
        <v>3430</v>
      </c>
      <c r="C551" s="161">
        <v>8310</v>
      </c>
    </row>
    <row r="552" spans="1:3">
      <c r="A552" s="58">
        <v>551</v>
      </c>
      <c r="B552" s="58" t="s">
        <v>3434</v>
      </c>
      <c r="C552" s="161">
        <v>4190</v>
      </c>
    </row>
    <row r="553" spans="1:3">
      <c r="A553" s="58">
        <v>552</v>
      </c>
      <c r="B553" s="58" t="s">
        <v>3429</v>
      </c>
      <c r="C553" s="161">
        <v>10390</v>
      </c>
    </row>
    <row r="554" spans="1:3">
      <c r="A554" s="58">
        <v>553</v>
      </c>
      <c r="B554" s="58" t="s">
        <v>3447</v>
      </c>
      <c r="C554" s="161">
        <v>9690</v>
      </c>
    </row>
    <row r="555" spans="1:3">
      <c r="A555" s="58">
        <v>554</v>
      </c>
      <c r="B555" s="58" t="s">
        <v>3450</v>
      </c>
      <c r="C555" s="161">
        <v>11990</v>
      </c>
    </row>
    <row r="556" spans="1:3">
      <c r="A556" s="58">
        <v>555</v>
      </c>
      <c r="B556" s="58" t="s">
        <v>3422</v>
      </c>
      <c r="C556" s="161">
        <v>5050</v>
      </c>
    </row>
    <row r="557" spans="1:3">
      <c r="A557" s="58">
        <v>556</v>
      </c>
      <c r="B557" s="58" t="s">
        <v>3421</v>
      </c>
      <c r="C557" s="161">
        <v>2730</v>
      </c>
    </row>
    <row r="558" spans="1:3">
      <c r="A558" s="58">
        <v>557</v>
      </c>
      <c r="B558" s="58" t="s">
        <v>3458</v>
      </c>
      <c r="C558" s="161">
        <v>10020</v>
      </c>
    </row>
    <row r="559" spans="1:3">
      <c r="A559" s="58">
        <v>558</v>
      </c>
      <c r="B559" s="58" t="s">
        <v>3376</v>
      </c>
      <c r="C559" s="161">
        <v>10450</v>
      </c>
    </row>
    <row r="560" spans="1:3">
      <c r="A560" s="58">
        <v>559</v>
      </c>
      <c r="B560" s="58" t="s">
        <v>3491</v>
      </c>
      <c r="C560" s="161">
        <v>5890</v>
      </c>
    </row>
    <row r="561" spans="1:3">
      <c r="A561" s="58">
        <v>560</v>
      </c>
      <c r="B561" s="58" t="s">
        <v>3426</v>
      </c>
      <c r="C561" s="161">
        <v>43250</v>
      </c>
    </row>
    <row r="562" spans="1:3">
      <c r="A562" s="58">
        <v>561</v>
      </c>
      <c r="B562" s="58" t="s">
        <v>3443</v>
      </c>
      <c r="C562" s="161">
        <v>7990</v>
      </c>
    </row>
    <row r="563" spans="1:3">
      <c r="A563" s="58">
        <v>562</v>
      </c>
      <c r="B563" s="58" t="s">
        <v>3432</v>
      </c>
      <c r="C563" s="161">
        <v>1441</v>
      </c>
    </row>
    <row r="564" spans="1:3">
      <c r="A564" s="58">
        <v>563</v>
      </c>
      <c r="B564" s="58" t="s">
        <v>3437</v>
      </c>
      <c r="C564" s="161">
        <v>14620</v>
      </c>
    </row>
    <row r="565" spans="1:3">
      <c r="A565" s="58">
        <v>564</v>
      </c>
      <c r="B565" s="58" t="s">
        <v>3384</v>
      </c>
      <c r="C565" s="161">
        <v>4085</v>
      </c>
    </row>
    <row r="566" spans="1:3">
      <c r="A566" s="58">
        <v>565</v>
      </c>
      <c r="B566" s="58" t="s">
        <v>3438</v>
      </c>
      <c r="C566" s="161">
        <v>8650</v>
      </c>
    </row>
    <row r="567" spans="1:3">
      <c r="A567" s="58">
        <v>566</v>
      </c>
      <c r="B567" s="58" t="s">
        <v>3431</v>
      </c>
      <c r="C567" s="161">
        <v>4810</v>
      </c>
    </row>
    <row r="568" spans="1:3">
      <c r="A568" s="58">
        <v>567</v>
      </c>
      <c r="B568" s="58" t="s">
        <v>3445</v>
      </c>
      <c r="C568" s="161">
        <v>11270</v>
      </c>
    </row>
    <row r="569" spans="1:3">
      <c r="A569" s="58">
        <v>568</v>
      </c>
      <c r="B569" s="58" t="s">
        <v>3459</v>
      </c>
      <c r="C569" s="161">
        <v>18080</v>
      </c>
    </row>
    <row r="570" spans="1:3">
      <c r="A570" s="58">
        <v>569</v>
      </c>
      <c r="B570" s="58" t="s">
        <v>3441</v>
      </c>
      <c r="C570" s="161">
        <v>6940</v>
      </c>
    </row>
    <row r="571" spans="1:3">
      <c r="A571" s="58">
        <v>570</v>
      </c>
      <c r="B571" s="58" t="s">
        <v>3440</v>
      </c>
      <c r="C571" s="161">
        <v>14480</v>
      </c>
    </row>
    <row r="572" spans="1:3">
      <c r="A572" s="58">
        <v>571</v>
      </c>
      <c r="B572" s="58" t="s">
        <v>3446</v>
      </c>
      <c r="C572" s="161">
        <v>2495</v>
      </c>
    </row>
    <row r="573" spans="1:3">
      <c r="A573" s="58">
        <v>572</v>
      </c>
      <c r="B573" s="58" t="s">
        <v>3456</v>
      </c>
      <c r="C573" s="161">
        <v>3810</v>
      </c>
    </row>
    <row r="574" spans="1:3">
      <c r="A574" s="58">
        <v>573</v>
      </c>
      <c r="B574" s="58" t="s">
        <v>3455</v>
      </c>
      <c r="C574" s="161">
        <v>1344</v>
      </c>
    </row>
    <row r="575" spans="1:3">
      <c r="A575" s="58">
        <v>574</v>
      </c>
      <c r="B575" s="58" t="s">
        <v>3449</v>
      </c>
      <c r="C575" s="161">
        <v>1613</v>
      </c>
    </row>
    <row r="576" spans="1:3">
      <c r="A576" s="58">
        <v>575</v>
      </c>
      <c r="B576" s="58" t="s">
        <v>3454</v>
      </c>
      <c r="C576" s="161">
        <v>640</v>
      </c>
    </row>
    <row r="577" spans="1:3">
      <c r="A577" s="58">
        <v>576</v>
      </c>
      <c r="B577" s="58" t="s">
        <v>3457</v>
      </c>
      <c r="C577" s="161">
        <v>19560</v>
      </c>
    </row>
    <row r="578" spans="1:3">
      <c r="A578" s="58">
        <v>577</v>
      </c>
      <c r="B578" s="58" t="s">
        <v>3463</v>
      </c>
      <c r="C578" s="161">
        <v>7520</v>
      </c>
    </row>
    <row r="579" spans="1:3">
      <c r="A579" s="58">
        <v>578</v>
      </c>
      <c r="B579" s="58" t="s">
        <v>3451</v>
      </c>
      <c r="C579" s="161">
        <v>15060</v>
      </c>
    </row>
    <row r="580" spans="1:3">
      <c r="A580" s="58">
        <v>579</v>
      </c>
      <c r="B580" s="58" t="s">
        <v>3470</v>
      </c>
      <c r="C580" s="161">
        <v>4780</v>
      </c>
    </row>
    <row r="581" spans="1:3">
      <c r="A581" s="58">
        <v>580</v>
      </c>
      <c r="B581" s="58" t="s">
        <v>3452</v>
      </c>
      <c r="C581" s="161">
        <v>8890</v>
      </c>
    </row>
    <row r="582" spans="1:3">
      <c r="A582" s="58">
        <v>581</v>
      </c>
      <c r="B582" s="58" t="s">
        <v>3474</v>
      </c>
      <c r="C582" s="161">
        <v>6490</v>
      </c>
    </row>
    <row r="583" spans="1:3">
      <c r="A583" s="58">
        <v>582</v>
      </c>
      <c r="B583" s="58" t="s">
        <v>3471</v>
      </c>
      <c r="C583" s="161">
        <v>9360</v>
      </c>
    </row>
    <row r="584" spans="1:3">
      <c r="A584" s="58">
        <v>583</v>
      </c>
      <c r="B584" s="58" t="s">
        <v>3462</v>
      </c>
      <c r="C584" s="161">
        <v>13840</v>
      </c>
    </row>
    <row r="585" spans="1:3">
      <c r="A585" s="58">
        <v>584</v>
      </c>
      <c r="B585" s="58" t="s">
        <v>3465</v>
      </c>
      <c r="C585" s="161">
        <v>2070</v>
      </c>
    </row>
    <row r="586" spans="1:3">
      <c r="A586" s="58">
        <v>585</v>
      </c>
      <c r="B586" s="58" t="s">
        <v>3468</v>
      </c>
      <c r="C586" s="161">
        <v>7720</v>
      </c>
    </row>
    <row r="587" spans="1:3">
      <c r="A587" s="58">
        <v>586</v>
      </c>
      <c r="B587" s="58" t="s">
        <v>3475</v>
      </c>
      <c r="C587" s="161">
        <v>12200</v>
      </c>
    </row>
    <row r="588" spans="1:3">
      <c r="A588" s="58">
        <v>587</v>
      </c>
      <c r="B588" s="58" t="s">
        <v>3453</v>
      </c>
      <c r="C588" s="161">
        <v>2635</v>
      </c>
    </row>
    <row r="589" spans="1:3">
      <c r="A589" s="58">
        <v>588</v>
      </c>
      <c r="B589" s="58" t="s">
        <v>3472</v>
      </c>
      <c r="C589" s="161">
        <v>10870</v>
      </c>
    </row>
    <row r="590" spans="1:3">
      <c r="A590" s="58">
        <v>589</v>
      </c>
      <c r="B590" s="58" t="s">
        <v>3464</v>
      </c>
      <c r="C590" s="161">
        <v>7920</v>
      </c>
    </row>
    <row r="591" spans="1:3">
      <c r="A591" s="58">
        <v>590</v>
      </c>
      <c r="B591" s="58" t="s">
        <v>3469</v>
      </c>
      <c r="C591" s="161">
        <v>4965</v>
      </c>
    </row>
    <row r="592" spans="1:3">
      <c r="A592" s="58">
        <v>591</v>
      </c>
      <c r="B592" s="58" t="s">
        <v>3476</v>
      </c>
      <c r="C592" s="161">
        <v>9840</v>
      </c>
    </row>
    <row r="593" spans="1:3">
      <c r="A593" s="58">
        <v>592</v>
      </c>
      <c r="B593" s="58" t="s">
        <v>3466</v>
      </c>
      <c r="C593" s="161">
        <v>2805</v>
      </c>
    </row>
    <row r="594" spans="1:3">
      <c r="A594" s="58">
        <v>593</v>
      </c>
      <c r="B594" s="58" t="s">
        <v>3482</v>
      </c>
      <c r="C594" s="161">
        <v>899</v>
      </c>
    </row>
    <row r="595" spans="1:3">
      <c r="A595" s="58">
        <v>594</v>
      </c>
      <c r="B595" s="58" t="s">
        <v>3460</v>
      </c>
      <c r="C595" s="161">
        <v>3230</v>
      </c>
    </row>
    <row r="596" spans="1:3">
      <c r="A596" s="58">
        <v>595</v>
      </c>
      <c r="B596" s="58" t="s">
        <v>3467</v>
      </c>
      <c r="C596" s="161">
        <v>5910</v>
      </c>
    </row>
    <row r="597" spans="1:3">
      <c r="A597" s="58">
        <v>596</v>
      </c>
      <c r="B597" s="58" t="s">
        <v>3448</v>
      </c>
      <c r="C597" s="161">
        <v>5730</v>
      </c>
    </row>
    <row r="598" spans="1:3">
      <c r="A598" s="58">
        <v>597</v>
      </c>
      <c r="B598" s="58" t="s">
        <v>3439</v>
      </c>
      <c r="C598" s="161">
        <v>3200</v>
      </c>
    </row>
    <row r="599" spans="1:3">
      <c r="A599" s="58">
        <v>598</v>
      </c>
      <c r="B599" s="58" t="s">
        <v>3480</v>
      </c>
      <c r="C599" s="161">
        <v>9380</v>
      </c>
    </row>
    <row r="600" spans="1:3">
      <c r="A600" s="58">
        <v>599</v>
      </c>
      <c r="B600" s="58" t="s">
        <v>3477</v>
      </c>
      <c r="C600" s="161">
        <v>8610</v>
      </c>
    </row>
    <row r="601" spans="1:3">
      <c r="A601" s="58">
        <v>600</v>
      </c>
      <c r="B601" s="58" t="s">
        <v>3488</v>
      </c>
      <c r="C601" s="161">
        <v>5350</v>
      </c>
    </row>
    <row r="602" spans="1:3">
      <c r="A602" s="58">
        <v>601</v>
      </c>
      <c r="B602" s="58" t="s">
        <v>3479</v>
      </c>
      <c r="C602" s="161">
        <v>3010</v>
      </c>
    </row>
    <row r="603" spans="1:3">
      <c r="A603" s="58">
        <v>602</v>
      </c>
      <c r="B603" s="58" t="s">
        <v>3478</v>
      </c>
      <c r="C603" s="161">
        <v>5860</v>
      </c>
    </row>
    <row r="604" spans="1:3">
      <c r="A604" s="58">
        <v>603</v>
      </c>
      <c r="B604" s="58" t="s">
        <v>3473</v>
      </c>
      <c r="C604" s="161">
        <v>21950</v>
      </c>
    </row>
    <row r="605" spans="1:3">
      <c r="A605" s="58">
        <v>604</v>
      </c>
      <c r="B605" s="58" t="s">
        <v>3486</v>
      </c>
      <c r="C605" s="161">
        <v>3805</v>
      </c>
    </row>
    <row r="606" spans="1:3">
      <c r="A606" s="58">
        <v>605</v>
      </c>
      <c r="B606" s="58" t="s">
        <v>3484</v>
      </c>
      <c r="C606" s="161">
        <v>4070</v>
      </c>
    </row>
    <row r="607" spans="1:3">
      <c r="A607" s="58">
        <v>606</v>
      </c>
      <c r="B607" s="58" t="s">
        <v>3481</v>
      </c>
      <c r="C607" s="161">
        <v>7270</v>
      </c>
    </row>
    <row r="608" spans="1:3">
      <c r="A608" s="58">
        <v>607</v>
      </c>
      <c r="B608" s="58" t="s">
        <v>3490</v>
      </c>
      <c r="C608" s="161">
        <v>2150</v>
      </c>
    </row>
    <row r="609" spans="1:3">
      <c r="A609" s="58">
        <v>608</v>
      </c>
      <c r="B609" s="58" t="s">
        <v>3500</v>
      </c>
      <c r="C609" s="161">
        <v>1666</v>
      </c>
    </row>
    <row r="610" spans="1:3">
      <c r="A610" s="58">
        <v>609</v>
      </c>
      <c r="B610" s="58" t="s">
        <v>3483</v>
      </c>
      <c r="C610" s="161">
        <v>22600</v>
      </c>
    </row>
    <row r="611" spans="1:3">
      <c r="A611" s="58">
        <v>610</v>
      </c>
      <c r="B611" s="58" t="s">
        <v>3496</v>
      </c>
      <c r="C611" s="161">
        <v>2075</v>
      </c>
    </row>
    <row r="612" spans="1:3">
      <c r="A612" s="58">
        <v>611</v>
      </c>
      <c r="B612" s="58" t="s">
        <v>3485</v>
      </c>
      <c r="C612" s="161">
        <v>9510</v>
      </c>
    </row>
    <row r="613" spans="1:3">
      <c r="A613" s="58">
        <v>612</v>
      </c>
      <c r="B613" s="58" t="s">
        <v>3489</v>
      </c>
      <c r="C613" s="161">
        <v>3785</v>
      </c>
    </row>
    <row r="614" spans="1:3">
      <c r="A614" s="58">
        <v>613</v>
      </c>
      <c r="B614" s="58" t="s">
        <v>3487</v>
      </c>
      <c r="C614" s="161">
        <v>2065</v>
      </c>
    </row>
    <row r="615" spans="1:3">
      <c r="A615" s="58">
        <v>614</v>
      </c>
      <c r="B615" s="58" t="s">
        <v>3502</v>
      </c>
      <c r="C615" s="161">
        <v>5490</v>
      </c>
    </row>
    <row r="616" spans="1:3">
      <c r="A616" s="58">
        <v>615</v>
      </c>
      <c r="B616" s="58" t="s">
        <v>3494</v>
      </c>
      <c r="C616" s="161">
        <v>1170</v>
      </c>
    </row>
    <row r="617" spans="1:3">
      <c r="A617" s="58">
        <v>616</v>
      </c>
      <c r="B617" s="58" t="s">
        <v>3508</v>
      </c>
      <c r="C617" s="161">
        <v>7820</v>
      </c>
    </row>
    <row r="618" spans="1:3">
      <c r="A618" s="58">
        <v>617</v>
      </c>
      <c r="B618" s="58" t="s">
        <v>3425</v>
      </c>
      <c r="C618" s="161">
        <v>8860</v>
      </c>
    </row>
    <row r="619" spans="1:3">
      <c r="A619" s="58">
        <v>618</v>
      </c>
      <c r="B619" s="58" t="s">
        <v>3444</v>
      </c>
      <c r="C619" s="161">
        <v>1770</v>
      </c>
    </row>
    <row r="620" spans="1:3">
      <c r="A620" s="58">
        <v>619</v>
      </c>
      <c r="B620" s="58" t="s">
        <v>3461</v>
      </c>
      <c r="C620" s="161">
        <v>6560</v>
      </c>
    </row>
    <row r="621" spans="1:3">
      <c r="A621" s="58">
        <v>620</v>
      </c>
      <c r="B621" s="58" t="s">
        <v>3498</v>
      </c>
      <c r="C621" s="161">
        <v>12030</v>
      </c>
    </row>
    <row r="622" spans="1:3">
      <c r="A622" s="58">
        <v>621</v>
      </c>
      <c r="B622" s="58" t="s">
        <v>3501</v>
      </c>
      <c r="C622" s="161">
        <v>7700</v>
      </c>
    </row>
    <row r="623" spans="1:3">
      <c r="A623" s="58">
        <v>622</v>
      </c>
      <c r="B623" s="58" t="s">
        <v>3497</v>
      </c>
      <c r="C623" s="161">
        <v>879</v>
      </c>
    </row>
    <row r="624" spans="1:3">
      <c r="A624" s="58">
        <v>623</v>
      </c>
      <c r="B624" s="58" t="s">
        <v>3492</v>
      </c>
      <c r="C624" s="161">
        <v>4460</v>
      </c>
    </row>
    <row r="625" spans="1:3">
      <c r="A625" s="58">
        <v>624</v>
      </c>
      <c r="B625" s="58" t="s">
        <v>3495</v>
      </c>
      <c r="C625" s="161">
        <v>10490</v>
      </c>
    </row>
    <row r="626" spans="1:3">
      <c r="A626" s="58">
        <v>625</v>
      </c>
      <c r="B626" s="58" t="s">
        <v>3493</v>
      </c>
      <c r="C626" s="161">
        <v>6900</v>
      </c>
    </row>
    <row r="627" spans="1:3">
      <c r="A627" s="58">
        <v>626</v>
      </c>
      <c r="B627" s="58" t="s">
        <v>3505</v>
      </c>
      <c r="C627" s="161">
        <v>1914</v>
      </c>
    </row>
    <row r="628" spans="1:3">
      <c r="A628" s="58">
        <v>627</v>
      </c>
      <c r="B628" s="58" t="s">
        <v>3510</v>
      </c>
      <c r="C628" s="161">
        <v>4180</v>
      </c>
    </row>
    <row r="629" spans="1:3">
      <c r="A629" s="58">
        <v>628</v>
      </c>
      <c r="B629" s="58" t="s">
        <v>3509</v>
      </c>
      <c r="C629" s="161">
        <v>400</v>
      </c>
    </row>
    <row r="630" spans="1:3">
      <c r="A630" s="58">
        <v>629</v>
      </c>
      <c r="B630" s="58" t="s">
        <v>3521</v>
      </c>
      <c r="C630" s="161">
        <v>6600</v>
      </c>
    </row>
    <row r="631" spans="1:3">
      <c r="A631" s="58">
        <v>630</v>
      </c>
      <c r="B631" s="58" t="s">
        <v>3507</v>
      </c>
      <c r="C631" s="161">
        <v>5210</v>
      </c>
    </row>
    <row r="632" spans="1:3">
      <c r="A632" s="58">
        <v>631</v>
      </c>
      <c r="B632" s="58" t="s">
        <v>3504</v>
      </c>
      <c r="C632" s="161">
        <v>2335</v>
      </c>
    </row>
    <row r="633" spans="1:3">
      <c r="A633" s="58">
        <v>632</v>
      </c>
      <c r="B633" s="58" t="s">
        <v>3506</v>
      </c>
      <c r="C633" s="161">
        <v>1999</v>
      </c>
    </row>
    <row r="634" spans="1:3">
      <c r="A634" s="58">
        <v>633</v>
      </c>
      <c r="B634" s="58" t="s">
        <v>3512</v>
      </c>
      <c r="C634" s="161">
        <v>13030</v>
      </c>
    </row>
    <row r="635" spans="1:3">
      <c r="A635" s="58">
        <v>634</v>
      </c>
      <c r="B635" s="58" t="s">
        <v>3530</v>
      </c>
      <c r="C635" s="161">
        <v>5610</v>
      </c>
    </row>
    <row r="636" spans="1:3">
      <c r="A636" s="58">
        <v>635</v>
      </c>
      <c r="B636" s="58" t="s">
        <v>3515</v>
      </c>
      <c r="C636" s="161">
        <v>2350</v>
      </c>
    </row>
    <row r="637" spans="1:3">
      <c r="A637" s="58">
        <v>636</v>
      </c>
      <c r="B637" s="58" t="s">
        <v>3513</v>
      </c>
      <c r="C637" s="161">
        <v>5110</v>
      </c>
    </row>
    <row r="638" spans="1:3">
      <c r="A638" s="58">
        <v>637</v>
      </c>
      <c r="B638" s="58" t="s">
        <v>3528</v>
      </c>
      <c r="C638" s="161">
        <v>2535</v>
      </c>
    </row>
    <row r="639" spans="1:3">
      <c r="A639" s="58">
        <v>638</v>
      </c>
      <c r="B639" s="58" t="s">
        <v>3514</v>
      </c>
      <c r="C639" s="161">
        <v>2890</v>
      </c>
    </row>
    <row r="640" spans="1:3">
      <c r="A640" s="58">
        <v>639</v>
      </c>
      <c r="B640" s="58" t="s">
        <v>3520</v>
      </c>
      <c r="C640" s="161">
        <v>2155</v>
      </c>
    </row>
    <row r="641" spans="1:3">
      <c r="A641" s="58">
        <v>640</v>
      </c>
      <c r="B641" s="58" t="s">
        <v>3585</v>
      </c>
      <c r="C641" s="161">
        <v>11100</v>
      </c>
    </row>
    <row r="642" spans="1:3">
      <c r="A642" s="58">
        <v>641</v>
      </c>
      <c r="B642" s="58" t="s">
        <v>3518</v>
      </c>
      <c r="C642" s="161">
        <v>5660</v>
      </c>
    </row>
    <row r="643" spans="1:3">
      <c r="A643" s="58">
        <v>642</v>
      </c>
      <c r="B643" s="58" t="s">
        <v>3516</v>
      </c>
      <c r="C643" s="161">
        <v>12600</v>
      </c>
    </row>
    <row r="644" spans="1:3">
      <c r="A644" s="58">
        <v>643</v>
      </c>
      <c r="B644" s="58" t="s">
        <v>3517</v>
      </c>
      <c r="C644" s="161">
        <v>6060</v>
      </c>
    </row>
    <row r="645" spans="1:3">
      <c r="A645" s="58">
        <v>644</v>
      </c>
      <c r="B645" s="58" t="s">
        <v>3531</v>
      </c>
      <c r="C645" s="161">
        <v>4170</v>
      </c>
    </row>
    <row r="646" spans="1:3">
      <c r="A646" s="58">
        <v>645</v>
      </c>
      <c r="B646" s="58" t="s">
        <v>3522</v>
      </c>
      <c r="C646" s="161">
        <v>1296</v>
      </c>
    </row>
    <row r="647" spans="1:3">
      <c r="A647" s="58">
        <v>646</v>
      </c>
      <c r="B647" s="58" t="s">
        <v>3532</v>
      </c>
      <c r="C647" s="161">
        <v>8430</v>
      </c>
    </row>
    <row r="648" spans="1:3">
      <c r="A648" s="58">
        <v>647</v>
      </c>
      <c r="B648" s="58" t="s">
        <v>3523</v>
      </c>
      <c r="C648" s="161">
        <v>16600</v>
      </c>
    </row>
    <row r="649" spans="1:3">
      <c r="A649" s="58">
        <v>648</v>
      </c>
      <c r="B649" s="58" t="s">
        <v>3527</v>
      </c>
      <c r="C649" s="161">
        <v>8960</v>
      </c>
    </row>
    <row r="650" spans="1:3">
      <c r="A650" s="58">
        <v>649</v>
      </c>
      <c r="B650" s="58" t="s">
        <v>3605</v>
      </c>
      <c r="C650" s="161">
        <v>12130</v>
      </c>
    </row>
    <row r="651" spans="1:3">
      <c r="A651" s="58">
        <v>650</v>
      </c>
      <c r="B651" s="58" t="s">
        <v>3519</v>
      </c>
      <c r="C651" s="161">
        <v>5340</v>
      </c>
    </row>
    <row r="652" spans="1:3">
      <c r="A652" s="58">
        <v>651</v>
      </c>
      <c r="B652" s="58" t="s">
        <v>3550</v>
      </c>
      <c r="C652" s="161">
        <v>5380</v>
      </c>
    </row>
    <row r="653" spans="1:3">
      <c r="A653" s="58">
        <v>652</v>
      </c>
      <c r="B653" s="58" t="s">
        <v>3526</v>
      </c>
      <c r="C653" s="161">
        <v>17180</v>
      </c>
    </row>
    <row r="654" spans="1:3">
      <c r="A654" s="58">
        <v>653</v>
      </c>
      <c r="B654" s="58" t="s">
        <v>3540</v>
      </c>
      <c r="C654" s="161">
        <v>19850</v>
      </c>
    </row>
    <row r="655" spans="1:3">
      <c r="A655" s="58">
        <v>654</v>
      </c>
      <c r="B655" s="58" t="s">
        <v>3503</v>
      </c>
      <c r="C655" s="161">
        <v>4720</v>
      </c>
    </row>
    <row r="656" spans="1:3">
      <c r="A656" s="58">
        <v>655</v>
      </c>
      <c r="B656" s="58" t="s">
        <v>3533</v>
      </c>
      <c r="C656" s="161">
        <v>5710</v>
      </c>
    </row>
    <row r="657" spans="1:3">
      <c r="A657" s="58">
        <v>656</v>
      </c>
      <c r="B657" s="58" t="s">
        <v>3536</v>
      </c>
      <c r="C657" s="161">
        <v>5090</v>
      </c>
    </row>
    <row r="658" spans="1:3">
      <c r="A658" s="58">
        <v>657</v>
      </c>
      <c r="B658" s="58" t="s">
        <v>3538</v>
      </c>
      <c r="C658" s="161">
        <v>4460</v>
      </c>
    </row>
    <row r="659" spans="1:3">
      <c r="A659" s="58">
        <v>658</v>
      </c>
      <c r="B659" s="58" t="s">
        <v>3525</v>
      </c>
      <c r="C659" s="161">
        <v>9770</v>
      </c>
    </row>
    <row r="660" spans="1:3">
      <c r="A660" s="58">
        <v>659</v>
      </c>
      <c r="B660" s="58" t="s">
        <v>3535</v>
      </c>
      <c r="C660" s="161">
        <v>5280</v>
      </c>
    </row>
    <row r="661" spans="1:3">
      <c r="A661" s="58">
        <v>660</v>
      </c>
      <c r="B661" s="58" t="s">
        <v>3537</v>
      </c>
      <c r="C661" s="161">
        <v>2255</v>
      </c>
    </row>
    <row r="662" spans="1:3">
      <c r="A662" s="58">
        <v>661</v>
      </c>
      <c r="B662" s="58" t="s">
        <v>3529</v>
      </c>
      <c r="C662" s="161">
        <v>1052</v>
      </c>
    </row>
    <row r="663" spans="1:3">
      <c r="A663" s="58">
        <v>662</v>
      </c>
      <c r="B663" s="58" t="s">
        <v>3534</v>
      </c>
      <c r="C663" s="161">
        <v>3360</v>
      </c>
    </row>
    <row r="664" spans="1:3">
      <c r="A664" s="58">
        <v>663</v>
      </c>
      <c r="B664" s="58" t="s">
        <v>3499</v>
      </c>
      <c r="C664" s="161">
        <v>1784</v>
      </c>
    </row>
    <row r="665" spans="1:3">
      <c r="A665" s="58">
        <v>664</v>
      </c>
      <c r="B665" s="58" t="s">
        <v>3539</v>
      </c>
      <c r="C665" s="161">
        <v>2545</v>
      </c>
    </row>
    <row r="666" spans="1:3">
      <c r="A666" s="58">
        <v>665</v>
      </c>
      <c r="B666" s="58" t="s">
        <v>3543</v>
      </c>
      <c r="C666" s="161">
        <v>13200</v>
      </c>
    </row>
    <row r="667" spans="1:3">
      <c r="A667" s="58">
        <v>666</v>
      </c>
      <c r="B667" s="58" t="s">
        <v>3545</v>
      </c>
      <c r="C667" s="161">
        <v>9700</v>
      </c>
    </row>
    <row r="668" spans="1:3">
      <c r="A668" s="58">
        <v>667</v>
      </c>
      <c r="B668" s="58" t="s">
        <v>3549</v>
      </c>
      <c r="C668" s="161">
        <v>6440</v>
      </c>
    </row>
    <row r="669" spans="1:3">
      <c r="A669" s="58">
        <v>668</v>
      </c>
      <c r="B669" s="58" t="s">
        <v>3541</v>
      </c>
      <c r="C669" s="161">
        <v>4650</v>
      </c>
    </row>
    <row r="670" spans="1:3">
      <c r="A670" s="58">
        <v>669</v>
      </c>
      <c r="B670" s="58" t="s">
        <v>3548</v>
      </c>
      <c r="C670" s="161">
        <v>8300</v>
      </c>
    </row>
    <row r="671" spans="1:3">
      <c r="A671" s="58">
        <v>670</v>
      </c>
      <c r="B671" s="58" t="s">
        <v>3546</v>
      </c>
      <c r="C671" s="161">
        <v>18720</v>
      </c>
    </row>
    <row r="672" spans="1:3">
      <c r="A672" s="58">
        <v>671</v>
      </c>
      <c r="B672" s="58" t="s">
        <v>3553</v>
      </c>
      <c r="C672" s="161">
        <v>24200</v>
      </c>
    </row>
    <row r="673" spans="1:3">
      <c r="A673" s="58">
        <v>672</v>
      </c>
      <c r="B673" s="58" t="s">
        <v>3555</v>
      </c>
      <c r="C673" s="161">
        <v>5280</v>
      </c>
    </row>
    <row r="674" spans="1:3">
      <c r="A674" s="58">
        <v>673</v>
      </c>
      <c r="B674" s="58" t="s">
        <v>3524</v>
      </c>
      <c r="C674" s="161">
        <v>1112</v>
      </c>
    </row>
    <row r="675" spans="1:3">
      <c r="A675" s="58">
        <v>674</v>
      </c>
      <c r="B675" s="58" t="s">
        <v>3554</v>
      </c>
      <c r="C675" s="161">
        <v>5440</v>
      </c>
    </row>
    <row r="676" spans="1:3">
      <c r="A676" s="58">
        <v>675</v>
      </c>
      <c r="B676" s="58" t="s">
        <v>3547</v>
      </c>
      <c r="C676" s="161">
        <v>13130</v>
      </c>
    </row>
    <row r="677" spans="1:3">
      <c r="A677" s="58">
        <v>676</v>
      </c>
      <c r="B677" s="58" t="s">
        <v>3544</v>
      </c>
      <c r="C677" s="161">
        <v>5650</v>
      </c>
    </row>
    <row r="678" spans="1:3">
      <c r="A678" s="58">
        <v>677</v>
      </c>
      <c r="B678" s="58" t="s">
        <v>3562</v>
      </c>
      <c r="C678" s="161">
        <v>3775</v>
      </c>
    </row>
    <row r="679" spans="1:3">
      <c r="A679" s="58">
        <v>678</v>
      </c>
      <c r="B679" s="58" t="s">
        <v>3559</v>
      </c>
      <c r="C679" s="161">
        <v>9880</v>
      </c>
    </row>
    <row r="680" spans="1:3">
      <c r="A680" s="58">
        <v>679</v>
      </c>
      <c r="B680" s="58" t="s">
        <v>3551</v>
      </c>
      <c r="C680" s="161">
        <v>921</v>
      </c>
    </row>
    <row r="681" spans="1:3">
      <c r="A681" s="58">
        <v>680</v>
      </c>
      <c r="B681" s="58" t="s">
        <v>3561</v>
      </c>
      <c r="C681" s="161">
        <v>13980</v>
      </c>
    </row>
    <row r="682" spans="1:3">
      <c r="A682" s="58">
        <v>681</v>
      </c>
      <c r="B682" s="58" t="s">
        <v>3567</v>
      </c>
      <c r="C682" s="161">
        <v>3830</v>
      </c>
    </row>
    <row r="683" spans="1:3">
      <c r="A683" s="58">
        <v>682</v>
      </c>
      <c r="B683" s="58" t="s">
        <v>3566</v>
      </c>
      <c r="C683" s="161">
        <v>4020</v>
      </c>
    </row>
    <row r="684" spans="1:3">
      <c r="A684" s="58">
        <v>683</v>
      </c>
      <c r="B684" s="58" t="s">
        <v>3573</v>
      </c>
      <c r="C684" s="161">
        <v>1262</v>
      </c>
    </row>
    <row r="685" spans="1:3">
      <c r="A685" s="58">
        <v>684</v>
      </c>
      <c r="B685" s="58" t="s">
        <v>3568</v>
      </c>
      <c r="C685" s="161">
        <v>7730</v>
      </c>
    </row>
    <row r="686" spans="1:3">
      <c r="A686" s="58">
        <v>685</v>
      </c>
      <c r="B686" s="58" t="s">
        <v>3563</v>
      </c>
      <c r="C686" s="161">
        <v>1427</v>
      </c>
    </row>
    <row r="687" spans="1:3">
      <c r="A687" s="58">
        <v>686</v>
      </c>
      <c r="B687" s="58" t="s">
        <v>3556</v>
      </c>
      <c r="C687" s="161">
        <v>4280</v>
      </c>
    </row>
    <row r="688" spans="1:3">
      <c r="A688" s="58">
        <v>687</v>
      </c>
      <c r="B688" s="58" t="s">
        <v>3579</v>
      </c>
      <c r="C688" s="161">
        <v>520</v>
      </c>
    </row>
    <row r="689" spans="1:3">
      <c r="A689" s="58">
        <v>688</v>
      </c>
      <c r="B689" s="58" t="s">
        <v>3552</v>
      </c>
      <c r="C689" s="161">
        <v>4710</v>
      </c>
    </row>
    <row r="690" spans="1:3">
      <c r="A690" s="58">
        <v>689</v>
      </c>
      <c r="B690" s="58" t="s">
        <v>3576</v>
      </c>
      <c r="C690" s="161">
        <v>14990</v>
      </c>
    </row>
    <row r="691" spans="1:3">
      <c r="A691" s="58">
        <v>690</v>
      </c>
      <c r="B691" s="58" t="s">
        <v>3542</v>
      </c>
      <c r="C691" s="161">
        <v>4850</v>
      </c>
    </row>
    <row r="692" spans="1:3">
      <c r="A692" s="58">
        <v>691</v>
      </c>
      <c r="B692" s="58" t="s">
        <v>3558</v>
      </c>
      <c r="C692" s="161">
        <v>16740</v>
      </c>
    </row>
    <row r="693" spans="1:3">
      <c r="A693" s="58">
        <v>692</v>
      </c>
      <c r="B693" s="58" t="s">
        <v>3565</v>
      </c>
      <c r="C693" s="161">
        <v>3210</v>
      </c>
    </row>
    <row r="694" spans="1:3">
      <c r="A694" s="58">
        <v>693</v>
      </c>
      <c r="B694" s="58" t="s">
        <v>3644</v>
      </c>
      <c r="C694" s="161">
        <v>4520</v>
      </c>
    </row>
    <row r="695" spans="1:3">
      <c r="A695" s="58">
        <v>694</v>
      </c>
      <c r="B695" s="58" t="s">
        <v>3560</v>
      </c>
      <c r="C695" s="161">
        <v>789</v>
      </c>
    </row>
    <row r="696" spans="1:3">
      <c r="A696" s="58">
        <v>695</v>
      </c>
      <c r="B696" s="58" t="s">
        <v>3570</v>
      </c>
      <c r="C696" s="161">
        <v>12570</v>
      </c>
    </row>
    <row r="697" spans="1:3">
      <c r="A697" s="58">
        <v>696</v>
      </c>
      <c r="B697" s="58" t="s">
        <v>3629</v>
      </c>
      <c r="C697" s="161">
        <v>2590</v>
      </c>
    </row>
    <row r="698" spans="1:3">
      <c r="A698" s="58">
        <v>697</v>
      </c>
      <c r="B698" s="58" t="s">
        <v>3571</v>
      </c>
      <c r="C698" s="161">
        <v>7970</v>
      </c>
    </row>
    <row r="699" spans="1:3">
      <c r="A699" s="58">
        <v>698</v>
      </c>
      <c r="B699" s="58" t="s">
        <v>3557</v>
      </c>
      <c r="C699" s="161">
        <v>552</v>
      </c>
    </row>
    <row r="700" spans="1:3">
      <c r="A700" s="58">
        <v>699</v>
      </c>
      <c r="B700" s="58" t="s">
        <v>3580</v>
      </c>
      <c r="C700" s="161">
        <v>1734</v>
      </c>
    </row>
    <row r="701" spans="1:3">
      <c r="A701" s="58">
        <v>700</v>
      </c>
      <c r="B701" s="58" t="s">
        <v>3572</v>
      </c>
      <c r="C701" s="161">
        <v>6550</v>
      </c>
    </row>
    <row r="702" spans="1:3">
      <c r="A702" s="58">
        <v>701</v>
      </c>
      <c r="B702" s="58" t="s">
        <v>3577</v>
      </c>
      <c r="C702" s="161">
        <v>1795</v>
      </c>
    </row>
    <row r="703" spans="1:3">
      <c r="A703" s="58">
        <v>702</v>
      </c>
      <c r="B703" s="58" t="s">
        <v>3564</v>
      </c>
      <c r="C703" s="161">
        <v>6710</v>
      </c>
    </row>
    <row r="704" spans="1:3">
      <c r="A704" s="58">
        <v>703</v>
      </c>
      <c r="B704" s="58" t="s">
        <v>3578</v>
      </c>
      <c r="C704" s="161">
        <v>5090</v>
      </c>
    </row>
    <row r="705" spans="1:3">
      <c r="A705" s="58">
        <v>704</v>
      </c>
      <c r="B705" s="58" t="s">
        <v>3598</v>
      </c>
      <c r="C705" s="161">
        <v>2400</v>
      </c>
    </row>
    <row r="706" spans="1:3">
      <c r="A706" s="58">
        <v>705</v>
      </c>
      <c r="B706" s="58" t="s">
        <v>3582</v>
      </c>
      <c r="C706" s="161">
        <v>4190</v>
      </c>
    </row>
    <row r="707" spans="1:3">
      <c r="A707" s="58">
        <v>706</v>
      </c>
      <c r="B707" s="58" t="s">
        <v>3589</v>
      </c>
      <c r="C707" s="161">
        <v>7520</v>
      </c>
    </row>
    <row r="708" spans="1:3">
      <c r="A708" s="58">
        <v>707</v>
      </c>
      <c r="B708" s="58" t="s">
        <v>3595</v>
      </c>
      <c r="C708" s="161">
        <v>4995</v>
      </c>
    </row>
    <row r="709" spans="1:3">
      <c r="A709" s="58">
        <v>708</v>
      </c>
      <c r="B709" s="58" t="s">
        <v>3581</v>
      </c>
      <c r="C709" s="161">
        <v>1530</v>
      </c>
    </row>
    <row r="710" spans="1:3">
      <c r="A710" s="58">
        <v>709</v>
      </c>
      <c r="B710" s="58" t="s">
        <v>3586</v>
      </c>
      <c r="C710" s="161">
        <v>2385</v>
      </c>
    </row>
    <row r="711" spans="1:3">
      <c r="A711" s="58">
        <v>710</v>
      </c>
      <c r="B711" s="58" t="s">
        <v>3591</v>
      </c>
      <c r="C711" s="161">
        <v>3690</v>
      </c>
    </row>
    <row r="712" spans="1:3">
      <c r="A712" s="58">
        <v>711</v>
      </c>
      <c r="B712" s="58" t="s">
        <v>3583</v>
      </c>
      <c r="C712" s="161">
        <v>4795</v>
      </c>
    </row>
    <row r="713" spans="1:3">
      <c r="A713" s="58">
        <v>712</v>
      </c>
      <c r="B713" s="58" t="s">
        <v>3575</v>
      </c>
      <c r="C713" s="161">
        <v>6040</v>
      </c>
    </row>
    <row r="714" spans="1:3">
      <c r="A714" s="58">
        <v>713</v>
      </c>
      <c r="B714" s="58" t="s">
        <v>3588</v>
      </c>
      <c r="C714" s="161">
        <v>1565</v>
      </c>
    </row>
    <row r="715" spans="1:3">
      <c r="A715" s="58">
        <v>714</v>
      </c>
      <c r="B715" s="58" t="s">
        <v>3599</v>
      </c>
      <c r="C715" s="161">
        <v>11530</v>
      </c>
    </row>
    <row r="716" spans="1:3">
      <c r="A716" s="58">
        <v>715</v>
      </c>
      <c r="B716" s="58" t="s">
        <v>3612</v>
      </c>
      <c r="C716" s="161">
        <v>12670</v>
      </c>
    </row>
    <row r="717" spans="1:3">
      <c r="A717" s="58">
        <v>716</v>
      </c>
      <c r="B717" s="58" t="s">
        <v>3596</v>
      </c>
      <c r="C717" s="161">
        <v>779</v>
      </c>
    </row>
    <row r="718" spans="1:3">
      <c r="A718" s="58">
        <v>717</v>
      </c>
      <c r="B718" s="58" t="s">
        <v>3597</v>
      </c>
      <c r="C718" s="161">
        <v>16570</v>
      </c>
    </row>
    <row r="719" spans="1:3">
      <c r="A719" s="58">
        <v>718</v>
      </c>
      <c r="B719" s="58" t="s">
        <v>3613</v>
      </c>
      <c r="C719" s="161">
        <v>7110</v>
      </c>
    </row>
    <row r="720" spans="1:3">
      <c r="A720" s="58">
        <v>719</v>
      </c>
      <c r="B720" s="58" t="s">
        <v>3590</v>
      </c>
      <c r="C720" s="161">
        <v>2295</v>
      </c>
    </row>
    <row r="721" spans="1:3">
      <c r="A721" s="58">
        <v>720</v>
      </c>
      <c r="B721" s="58" t="s">
        <v>3623</v>
      </c>
      <c r="C721" s="161">
        <v>2200</v>
      </c>
    </row>
    <row r="722" spans="1:3">
      <c r="A722" s="58">
        <v>721</v>
      </c>
      <c r="B722" s="58" t="s">
        <v>3606</v>
      </c>
      <c r="C722" s="161">
        <v>8540</v>
      </c>
    </row>
    <row r="723" spans="1:3">
      <c r="A723" s="58">
        <v>722</v>
      </c>
      <c r="B723" s="58" t="s">
        <v>3593</v>
      </c>
      <c r="C723" s="161">
        <v>1153</v>
      </c>
    </row>
    <row r="724" spans="1:3">
      <c r="A724" s="58">
        <v>723</v>
      </c>
      <c r="B724" s="58" t="s">
        <v>3601</v>
      </c>
      <c r="C724" s="161">
        <v>6860</v>
      </c>
    </row>
    <row r="725" spans="1:3">
      <c r="A725" s="58">
        <v>724</v>
      </c>
      <c r="B725" s="58" t="s">
        <v>3622</v>
      </c>
      <c r="C725" s="161">
        <v>3740</v>
      </c>
    </row>
    <row r="726" spans="1:3">
      <c r="A726" s="58">
        <v>725</v>
      </c>
      <c r="B726" s="58" t="s">
        <v>3592</v>
      </c>
      <c r="C726" s="161">
        <v>2390</v>
      </c>
    </row>
    <row r="727" spans="1:3">
      <c r="A727" s="58">
        <v>726</v>
      </c>
      <c r="B727" s="58" t="s">
        <v>3584</v>
      </c>
      <c r="C727" s="161">
        <v>1184</v>
      </c>
    </row>
    <row r="728" spans="1:3">
      <c r="A728" s="58">
        <v>727</v>
      </c>
      <c r="B728" s="58" t="s">
        <v>3600</v>
      </c>
      <c r="C728" s="161">
        <v>8840</v>
      </c>
    </row>
    <row r="729" spans="1:3">
      <c r="A729" s="58">
        <v>728</v>
      </c>
      <c r="B729" s="58" t="s">
        <v>3608</v>
      </c>
      <c r="C729" s="161">
        <v>2655</v>
      </c>
    </row>
    <row r="730" spans="1:3">
      <c r="A730" s="58">
        <v>729</v>
      </c>
      <c r="B730" s="58" t="s">
        <v>3618</v>
      </c>
      <c r="C730" s="161">
        <v>7780</v>
      </c>
    </row>
    <row r="731" spans="1:3">
      <c r="A731" s="58">
        <v>730</v>
      </c>
      <c r="B731" s="58" t="s">
        <v>3610</v>
      </c>
      <c r="C731" s="161">
        <v>4335</v>
      </c>
    </row>
    <row r="732" spans="1:3">
      <c r="A732" s="58">
        <v>731</v>
      </c>
      <c r="B732" s="58" t="s">
        <v>3574</v>
      </c>
      <c r="C732" s="161">
        <v>1810</v>
      </c>
    </row>
    <row r="733" spans="1:3">
      <c r="A733" s="58">
        <v>732</v>
      </c>
      <c r="B733" s="58" t="s">
        <v>3609</v>
      </c>
      <c r="C733" s="161">
        <v>2975</v>
      </c>
    </row>
    <row r="734" spans="1:3">
      <c r="A734" s="58">
        <v>733</v>
      </c>
      <c r="B734" s="58" t="s">
        <v>3587</v>
      </c>
      <c r="C734" s="161">
        <v>19340</v>
      </c>
    </row>
    <row r="735" spans="1:3">
      <c r="A735" s="58">
        <v>734</v>
      </c>
      <c r="B735" s="58" t="s">
        <v>3632</v>
      </c>
      <c r="C735" s="161">
        <v>4180</v>
      </c>
    </row>
    <row r="736" spans="1:3">
      <c r="A736" s="58">
        <v>735</v>
      </c>
      <c r="B736" s="58" t="s">
        <v>3604</v>
      </c>
      <c r="C736" s="161">
        <v>1906</v>
      </c>
    </row>
    <row r="737" spans="1:3">
      <c r="A737" s="58">
        <v>736</v>
      </c>
      <c r="B737" s="58" t="s">
        <v>3603</v>
      </c>
      <c r="C737" s="161">
        <v>5530</v>
      </c>
    </row>
    <row r="738" spans="1:3">
      <c r="A738" s="58">
        <v>737</v>
      </c>
      <c r="B738" s="58" t="s">
        <v>3617</v>
      </c>
      <c r="C738" s="161">
        <v>7920</v>
      </c>
    </row>
    <row r="739" spans="1:3">
      <c r="A739" s="58">
        <v>738</v>
      </c>
      <c r="B739" s="58" t="s">
        <v>3616</v>
      </c>
      <c r="C739" s="161">
        <v>2340</v>
      </c>
    </row>
    <row r="740" spans="1:3">
      <c r="A740" s="58">
        <v>739</v>
      </c>
      <c r="B740" s="58" t="s">
        <v>3620</v>
      </c>
      <c r="C740" s="161">
        <v>9590</v>
      </c>
    </row>
    <row r="741" spans="1:3">
      <c r="A741" s="58">
        <v>740</v>
      </c>
      <c r="B741" s="58" t="s">
        <v>3607</v>
      </c>
      <c r="C741" s="161">
        <v>3210</v>
      </c>
    </row>
    <row r="742" spans="1:3">
      <c r="A742" s="58">
        <v>741</v>
      </c>
      <c r="B742" s="58" t="s">
        <v>3611</v>
      </c>
      <c r="C742" s="161">
        <v>10350</v>
      </c>
    </row>
    <row r="743" spans="1:3">
      <c r="A743" s="58">
        <v>742</v>
      </c>
      <c r="B743" s="58" t="s">
        <v>3621</v>
      </c>
      <c r="C743" s="161">
        <v>7650</v>
      </c>
    </row>
    <row r="744" spans="1:3">
      <c r="A744" s="58">
        <v>743</v>
      </c>
      <c r="B744" s="58" t="s">
        <v>3615</v>
      </c>
      <c r="C744" s="161">
        <v>14570</v>
      </c>
    </row>
    <row r="745" spans="1:3">
      <c r="A745" s="58">
        <v>744</v>
      </c>
      <c r="B745" s="58" t="s">
        <v>3624</v>
      </c>
      <c r="C745" s="161">
        <v>7720</v>
      </c>
    </row>
    <row r="746" spans="1:3">
      <c r="A746" s="58">
        <v>745</v>
      </c>
      <c r="B746" s="58" t="s">
        <v>3643</v>
      </c>
      <c r="C746" s="161">
        <v>8410</v>
      </c>
    </row>
    <row r="747" spans="1:3">
      <c r="A747" s="58">
        <v>746</v>
      </c>
      <c r="B747" s="58" t="s">
        <v>3626</v>
      </c>
      <c r="C747" s="161">
        <v>3190</v>
      </c>
    </row>
    <row r="748" spans="1:3">
      <c r="A748" s="58">
        <v>747</v>
      </c>
      <c r="B748" s="58" t="s">
        <v>3625</v>
      </c>
      <c r="C748" s="161">
        <v>2465</v>
      </c>
    </row>
    <row r="749" spans="1:3">
      <c r="A749" s="58">
        <v>748</v>
      </c>
      <c r="B749" s="58" t="s">
        <v>3653</v>
      </c>
      <c r="C749" s="161">
        <v>1358</v>
      </c>
    </row>
    <row r="750" spans="1:3">
      <c r="A750" s="58">
        <v>749</v>
      </c>
      <c r="B750" s="58" t="s">
        <v>3636</v>
      </c>
      <c r="C750" s="161">
        <v>6030</v>
      </c>
    </row>
    <row r="751" spans="1:3">
      <c r="A751" s="58">
        <v>750</v>
      </c>
      <c r="B751" s="58" t="s">
        <v>3638</v>
      </c>
      <c r="C751" s="161">
        <v>2655</v>
      </c>
    </row>
    <row r="752" spans="1:3">
      <c r="A752" s="58">
        <v>751</v>
      </c>
      <c r="B752" s="58" t="s">
        <v>3635</v>
      </c>
      <c r="C752" s="161">
        <v>5780</v>
      </c>
    </row>
    <row r="753" spans="1:3">
      <c r="A753" s="58">
        <v>752</v>
      </c>
      <c r="B753" s="58" t="s">
        <v>3631</v>
      </c>
      <c r="C753" s="161">
        <v>4865</v>
      </c>
    </row>
    <row r="754" spans="1:3">
      <c r="A754" s="58">
        <v>753</v>
      </c>
      <c r="B754" s="58" t="s">
        <v>3602</v>
      </c>
      <c r="C754" s="161">
        <v>10420</v>
      </c>
    </row>
    <row r="755" spans="1:3">
      <c r="A755" s="58">
        <v>754</v>
      </c>
      <c r="B755" s="58" t="s">
        <v>3628</v>
      </c>
      <c r="C755" s="161">
        <v>1879</v>
      </c>
    </row>
    <row r="756" spans="1:3">
      <c r="A756" s="58">
        <v>755</v>
      </c>
      <c r="B756" s="58" t="s">
        <v>3594</v>
      </c>
      <c r="C756" s="161">
        <v>4900</v>
      </c>
    </row>
    <row r="757" spans="1:3">
      <c r="A757" s="58">
        <v>756</v>
      </c>
      <c r="B757" s="58" t="s">
        <v>3645</v>
      </c>
      <c r="C757" s="161">
        <v>4200</v>
      </c>
    </row>
    <row r="758" spans="1:3">
      <c r="A758" s="58">
        <v>757</v>
      </c>
      <c r="B758" s="58" t="s">
        <v>3627</v>
      </c>
      <c r="C758" s="161">
        <v>9120</v>
      </c>
    </row>
    <row r="759" spans="1:3">
      <c r="A759" s="58">
        <v>758</v>
      </c>
      <c r="B759" s="58" t="s">
        <v>3619</v>
      </c>
      <c r="C759" s="161">
        <v>2930</v>
      </c>
    </row>
    <row r="760" spans="1:3">
      <c r="A760" s="58">
        <v>759</v>
      </c>
      <c r="B760" s="58" t="s">
        <v>3633</v>
      </c>
      <c r="C760" s="161">
        <v>2875</v>
      </c>
    </row>
    <row r="761" spans="1:3">
      <c r="A761" s="58">
        <v>760</v>
      </c>
      <c r="B761" s="58" t="s">
        <v>3614</v>
      </c>
      <c r="C761" s="161">
        <v>6360</v>
      </c>
    </row>
    <row r="762" spans="1:3">
      <c r="A762" s="58">
        <v>761</v>
      </c>
      <c r="B762" s="58" t="s">
        <v>3634</v>
      </c>
      <c r="C762" s="161">
        <v>7290</v>
      </c>
    </row>
    <row r="763" spans="1:3">
      <c r="A763" s="58">
        <v>762</v>
      </c>
      <c r="B763" s="58" t="s">
        <v>3639</v>
      </c>
      <c r="C763" s="161">
        <v>9670</v>
      </c>
    </row>
    <row r="764" spans="1:3">
      <c r="A764" s="58">
        <v>763</v>
      </c>
      <c r="B764" s="58" t="s">
        <v>3511</v>
      </c>
      <c r="C764" s="161">
        <v>2150</v>
      </c>
    </row>
    <row r="765" spans="1:3">
      <c r="A765" s="58">
        <v>764</v>
      </c>
      <c r="B765" s="58" t="s">
        <v>3650</v>
      </c>
      <c r="C765" s="161">
        <v>7560</v>
      </c>
    </row>
    <row r="766" spans="1:3">
      <c r="A766" s="58">
        <v>765</v>
      </c>
      <c r="B766" s="58" t="s">
        <v>3642</v>
      </c>
      <c r="C766" s="161">
        <v>1860</v>
      </c>
    </row>
    <row r="767" spans="1:3">
      <c r="A767" s="58">
        <v>766</v>
      </c>
      <c r="B767" s="58" t="s">
        <v>3637</v>
      </c>
      <c r="C767" s="161">
        <v>930</v>
      </c>
    </row>
    <row r="768" spans="1:3">
      <c r="A768" s="58">
        <v>767</v>
      </c>
      <c r="B768" s="58" t="s">
        <v>3652</v>
      </c>
      <c r="C768" s="161">
        <v>2940</v>
      </c>
    </row>
    <row r="769" spans="1:3">
      <c r="A769" s="58">
        <v>768</v>
      </c>
      <c r="B769" s="58" t="s">
        <v>3630</v>
      </c>
      <c r="C769" s="161">
        <v>12870</v>
      </c>
    </row>
    <row r="770" spans="1:3">
      <c r="A770" s="58">
        <v>769</v>
      </c>
      <c r="B770" s="58" t="s">
        <v>3651</v>
      </c>
      <c r="C770" s="161">
        <v>781</v>
      </c>
    </row>
    <row r="771" spans="1:3">
      <c r="A771" s="58">
        <v>770</v>
      </c>
      <c r="B771" s="58" t="s">
        <v>3648</v>
      </c>
      <c r="C771" s="161">
        <v>7200</v>
      </c>
    </row>
    <row r="772" spans="1:3">
      <c r="A772" s="58">
        <v>771</v>
      </c>
      <c r="B772" s="58" t="s">
        <v>3641</v>
      </c>
      <c r="C772" s="161">
        <v>3085</v>
      </c>
    </row>
    <row r="773" spans="1:3">
      <c r="A773" s="58">
        <v>772</v>
      </c>
      <c r="B773" s="58" t="s">
        <v>3640</v>
      </c>
      <c r="C773" s="161">
        <v>5280</v>
      </c>
    </row>
    <row r="774" spans="1:3">
      <c r="A774" s="58">
        <v>773</v>
      </c>
      <c r="B774" s="58" t="s">
        <v>3649</v>
      </c>
      <c r="C774" s="161">
        <v>7550</v>
      </c>
    </row>
    <row r="775" spans="1:3">
      <c r="A775" s="58">
        <v>774</v>
      </c>
      <c r="B775" s="58" t="s">
        <v>3716</v>
      </c>
      <c r="C775" s="161">
        <v>11230</v>
      </c>
    </row>
    <row r="776" spans="1:3">
      <c r="A776" s="58">
        <v>775</v>
      </c>
      <c r="B776" s="58" t="s">
        <v>3679</v>
      </c>
      <c r="C776" s="161">
        <v>2080</v>
      </c>
    </row>
    <row r="777" spans="1:3">
      <c r="A777" s="58">
        <v>776</v>
      </c>
      <c r="B777" s="58" t="s">
        <v>3647</v>
      </c>
      <c r="C777" s="161">
        <v>30200</v>
      </c>
    </row>
    <row r="778" spans="1:3">
      <c r="A778" s="58">
        <v>777</v>
      </c>
      <c r="B778" s="58" t="s">
        <v>3658</v>
      </c>
      <c r="C778" s="161">
        <v>2155</v>
      </c>
    </row>
    <row r="779" spans="1:3">
      <c r="A779" s="58">
        <v>778</v>
      </c>
      <c r="B779" s="58" t="s">
        <v>3655</v>
      </c>
      <c r="C779" s="161">
        <v>3710</v>
      </c>
    </row>
    <row r="780" spans="1:3">
      <c r="A780" s="58">
        <v>779</v>
      </c>
      <c r="B780" s="58" t="s">
        <v>3669</v>
      </c>
      <c r="C780" s="161">
        <v>1275</v>
      </c>
    </row>
    <row r="781" spans="1:3">
      <c r="A781" s="58">
        <v>780</v>
      </c>
      <c r="B781" s="58" t="s">
        <v>3657</v>
      </c>
      <c r="C781" s="161">
        <v>5860</v>
      </c>
    </row>
    <row r="782" spans="1:3">
      <c r="A782" s="58">
        <v>781</v>
      </c>
      <c r="B782" s="58" t="s">
        <v>3663</v>
      </c>
      <c r="C782" s="161">
        <v>4865</v>
      </c>
    </row>
    <row r="783" spans="1:3">
      <c r="A783" s="58">
        <v>782</v>
      </c>
      <c r="B783" s="58" t="s">
        <v>3659</v>
      </c>
      <c r="C783" s="161">
        <v>1741</v>
      </c>
    </row>
    <row r="784" spans="1:3">
      <c r="A784" s="58">
        <v>783</v>
      </c>
      <c r="B784" s="58" t="s">
        <v>3656</v>
      </c>
      <c r="C784" s="161">
        <v>2090</v>
      </c>
    </row>
    <row r="785" spans="1:3">
      <c r="A785" s="58">
        <v>784</v>
      </c>
      <c r="B785" s="58" t="s">
        <v>3689</v>
      </c>
      <c r="C785" s="161">
        <v>4730</v>
      </c>
    </row>
    <row r="786" spans="1:3">
      <c r="A786" s="58">
        <v>785</v>
      </c>
      <c r="B786" s="58" t="s">
        <v>3672</v>
      </c>
      <c r="C786" s="161">
        <v>4685</v>
      </c>
    </row>
    <row r="787" spans="1:3">
      <c r="A787" s="58">
        <v>786</v>
      </c>
      <c r="B787" s="58" t="s">
        <v>3674</v>
      </c>
      <c r="C787" s="161">
        <v>14440</v>
      </c>
    </row>
    <row r="788" spans="1:3">
      <c r="A788" s="58">
        <v>787</v>
      </c>
      <c r="B788" s="58" t="s">
        <v>3667</v>
      </c>
      <c r="C788" s="161">
        <v>890</v>
      </c>
    </row>
    <row r="789" spans="1:3">
      <c r="A789" s="58">
        <v>788</v>
      </c>
      <c r="B789" s="58" t="s">
        <v>3664</v>
      </c>
      <c r="C789" s="161">
        <v>11080</v>
      </c>
    </row>
    <row r="790" spans="1:3">
      <c r="A790" s="58">
        <v>789</v>
      </c>
      <c r="B790" s="58" t="s">
        <v>3665</v>
      </c>
      <c r="C790" s="161">
        <v>8510</v>
      </c>
    </row>
    <row r="791" spans="1:3">
      <c r="A791" s="58">
        <v>790</v>
      </c>
      <c r="B791" s="58" t="s">
        <v>3676</v>
      </c>
      <c r="C791" s="161">
        <v>5290</v>
      </c>
    </row>
    <row r="792" spans="1:3">
      <c r="A792" s="58">
        <v>791</v>
      </c>
      <c r="B792" s="58" t="s">
        <v>3670</v>
      </c>
      <c r="C792" s="161">
        <v>8190</v>
      </c>
    </row>
    <row r="793" spans="1:3">
      <c r="A793" s="58">
        <v>792</v>
      </c>
      <c r="B793" s="58" t="s">
        <v>3660</v>
      </c>
      <c r="C793" s="161">
        <v>7470</v>
      </c>
    </row>
    <row r="794" spans="1:3">
      <c r="A794" s="58">
        <v>793</v>
      </c>
      <c r="B794" s="58" t="s">
        <v>3668</v>
      </c>
      <c r="C794" s="161">
        <v>1288</v>
      </c>
    </row>
    <row r="795" spans="1:3">
      <c r="A795" s="58">
        <v>794</v>
      </c>
      <c r="B795" s="58" t="s">
        <v>3671</v>
      </c>
      <c r="C795" s="161">
        <v>5620</v>
      </c>
    </row>
    <row r="796" spans="1:3">
      <c r="A796" s="58">
        <v>795</v>
      </c>
      <c r="B796" s="58" t="s">
        <v>3673</v>
      </c>
      <c r="C796" s="161">
        <v>9690</v>
      </c>
    </row>
    <row r="797" spans="1:3">
      <c r="A797" s="58">
        <v>796</v>
      </c>
      <c r="B797" s="58" t="s">
        <v>3662</v>
      </c>
      <c r="C797" s="161">
        <v>8170</v>
      </c>
    </row>
    <row r="798" spans="1:3">
      <c r="A798" s="58">
        <v>797</v>
      </c>
      <c r="B798" s="58" t="s">
        <v>3675</v>
      </c>
      <c r="C798" s="161">
        <v>3700</v>
      </c>
    </row>
    <row r="799" spans="1:3">
      <c r="A799" s="58">
        <v>798</v>
      </c>
      <c r="B799" s="58" t="s">
        <v>3681</v>
      </c>
      <c r="C799" s="161">
        <v>4120</v>
      </c>
    </row>
    <row r="800" spans="1:3">
      <c r="A800" s="58">
        <v>799</v>
      </c>
      <c r="B800" s="58" t="s">
        <v>3661</v>
      </c>
      <c r="C800" s="161">
        <v>5260</v>
      </c>
    </row>
    <row r="801" spans="1:3">
      <c r="A801" s="58">
        <v>800</v>
      </c>
      <c r="B801" s="58" t="s">
        <v>3678</v>
      </c>
      <c r="C801" s="161">
        <v>1041</v>
      </c>
    </row>
    <row r="802" spans="1:3">
      <c r="A802" s="58">
        <v>801</v>
      </c>
      <c r="B802" s="58" t="s">
        <v>3691</v>
      </c>
      <c r="C802" s="161">
        <v>14240</v>
      </c>
    </row>
    <row r="803" spans="1:3">
      <c r="A803" s="58">
        <v>802</v>
      </c>
      <c r="B803" s="58" t="s">
        <v>3682</v>
      </c>
      <c r="C803" s="161">
        <v>5430</v>
      </c>
    </row>
    <row r="804" spans="1:3">
      <c r="A804" s="58">
        <v>803</v>
      </c>
      <c r="B804" s="58" t="s">
        <v>3569</v>
      </c>
      <c r="C804" s="161">
        <v>6860</v>
      </c>
    </row>
    <row r="805" spans="1:3">
      <c r="A805" s="58">
        <v>804</v>
      </c>
      <c r="B805" s="58" t="s">
        <v>3687</v>
      </c>
      <c r="C805" s="161">
        <v>3860</v>
      </c>
    </row>
    <row r="806" spans="1:3">
      <c r="A806" s="58">
        <v>805</v>
      </c>
      <c r="B806" s="58" t="s">
        <v>3683</v>
      </c>
      <c r="C806" s="161">
        <v>9080</v>
      </c>
    </row>
    <row r="807" spans="1:3">
      <c r="A807" s="58">
        <v>806</v>
      </c>
      <c r="B807" s="58" t="s">
        <v>3666</v>
      </c>
      <c r="C807" s="161">
        <v>604</v>
      </c>
    </row>
    <row r="808" spans="1:3">
      <c r="A808" s="58">
        <v>807</v>
      </c>
      <c r="B808" s="58" t="s">
        <v>3692</v>
      </c>
      <c r="C808" s="161">
        <v>13800</v>
      </c>
    </row>
    <row r="809" spans="1:3">
      <c r="A809" s="58">
        <v>808</v>
      </c>
      <c r="B809" s="58" t="s">
        <v>3684</v>
      </c>
      <c r="C809" s="161">
        <v>6670</v>
      </c>
    </row>
    <row r="810" spans="1:3">
      <c r="A810" s="58">
        <v>809</v>
      </c>
      <c r="B810" s="58" t="s">
        <v>3680</v>
      </c>
      <c r="C810" s="161">
        <v>9570</v>
      </c>
    </row>
    <row r="811" spans="1:3">
      <c r="A811" s="58">
        <v>810</v>
      </c>
      <c r="B811" s="58" t="s">
        <v>3654</v>
      </c>
      <c r="C811" s="161">
        <v>10130</v>
      </c>
    </row>
    <row r="812" spans="1:3">
      <c r="A812" s="58">
        <v>811</v>
      </c>
      <c r="B812" s="58" t="s">
        <v>3699</v>
      </c>
      <c r="C812" s="161">
        <v>4845</v>
      </c>
    </row>
    <row r="813" spans="1:3">
      <c r="A813" s="58">
        <v>812</v>
      </c>
      <c r="B813" s="58" t="s">
        <v>3697</v>
      </c>
      <c r="C813" s="161">
        <v>3260</v>
      </c>
    </row>
    <row r="814" spans="1:3">
      <c r="A814" s="58">
        <v>813</v>
      </c>
      <c r="B814" s="58" t="s">
        <v>3688</v>
      </c>
      <c r="C814" s="161">
        <v>9220</v>
      </c>
    </row>
    <row r="815" spans="1:3">
      <c r="A815" s="58">
        <v>814</v>
      </c>
      <c r="B815" s="58" t="s">
        <v>3702</v>
      </c>
      <c r="C815" s="161">
        <v>4605</v>
      </c>
    </row>
    <row r="816" spans="1:3">
      <c r="A816" s="58">
        <v>815</v>
      </c>
      <c r="B816" s="58" t="s">
        <v>3685</v>
      </c>
      <c r="C816" s="161">
        <v>5140</v>
      </c>
    </row>
    <row r="817" spans="1:3">
      <c r="A817" s="58">
        <v>816</v>
      </c>
      <c r="B817" s="58" t="s">
        <v>3677</v>
      </c>
      <c r="C817" s="161">
        <v>2225</v>
      </c>
    </row>
    <row r="818" spans="1:3">
      <c r="A818" s="58">
        <v>817</v>
      </c>
      <c r="B818" s="58" t="s">
        <v>3732</v>
      </c>
      <c r="C818" s="161">
        <v>2740</v>
      </c>
    </row>
    <row r="819" spans="1:3">
      <c r="A819" s="58">
        <v>818</v>
      </c>
      <c r="B819" s="58" t="s">
        <v>3693</v>
      </c>
      <c r="C819" s="161">
        <v>2770</v>
      </c>
    </row>
    <row r="820" spans="1:3">
      <c r="A820" s="58">
        <v>819</v>
      </c>
      <c r="B820" s="58" t="s">
        <v>3711</v>
      </c>
      <c r="C820" s="161">
        <v>1737</v>
      </c>
    </row>
    <row r="821" spans="1:3">
      <c r="A821" s="58">
        <v>820</v>
      </c>
      <c r="B821" s="58" t="s">
        <v>3690</v>
      </c>
      <c r="C821" s="161">
        <v>7430</v>
      </c>
    </row>
    <row r="822" spans="1:3">
      <c r="A822" s="58">
        <v>821</v>
      </c>
      <c r="B822" s="58" t="s">
        <v>3703</v>
      </c>
      <c r="C822" s="161">
        <v>17040</v>
      </c>
    </row>
    <row r="823" spans="1:3">
      <c r="A823" s="58">
        <v>822</v>
      </c>
      <c r="B823" s="58" t="s">
        <v>3694</v>
      </c>
      <c r="C823" s="161">
        <v>3160</v>
      </c>
    </row>
    <row r="824" spans="1:3">
      <c r="A824" s="58">
        <v>823</v>
      </c>
      <c r="B824" s="58" t="s">
        <v>3709</v>
      </c>
      <c r="C824" s="161">
        <v>912</v>
      </c>
    </row>
    <row r="825" spans="1:3">
      <c r="A825" s="58">
        <v>824</v>
      </c>
      <c r="B825" s="58" t="s">
        <v>3715</v>
      </c>
      <c r="C825" s="161">
        <v>6080</v>
      </c>
    </row>
    <row r="826" spans="1:3">
      <c r="A826" s="58">
        <v>825</v>
      </c>
      <c r="B826" s="58" t="s">
        <v>3701</v>
      </c>
      <c r="C826" s="161">
        <v>2400</v>
      </c>
    </row>
    <row r="827" spans="1:3">
      <c r="A827" s="58">
        <v>826</v>
      </c>
      <c r="B827" s="58" t="s">
        <v>3698</v>
      </c>
      <c r="C827" s="161">
        <v>2980</v>
      </c>
    </row>
    <row r="828" spans="1:3">
      <c r="A828" s="58">
        <v>827</v>
      </c>
      <c r="B828" s="58" t="s">
        <v>3726</v>
      </c>
      <c r="C828" s="161">
        <v>1681</v>
      </c>
    </row>
    <row r="829" spans="1:3">
      <c r="A829" s="58">
        <v>828</v>
      </c>
      <c r="B829" s="58" t="s">
        <v>3704</v>
      </c>
      <c r="C829" s="161">
        <v>9240</v>
      </c>
    </row>
    <row r="830" spans="1:3">
      <c r="A830" s="58">
        <v>829</v>
      </c>
      <c r="B830" s="58" t="s">
        <v>3707</v>
      </c>
      <c r="C830" s="161">
        <v>9110</v>
      </c>
    </row>
    <row r="831" spans="1:3">
      <c r="A831" s="58">
        <v>830</v>
      </c>
      <c r="B831" s="58" t="s">
        <v>3706</v>
      </c>
      <c r="C831" s="161">
        <v>3760</v>
      </c>
    </row>
    <row r="832" spans="1:3">
      <c r="A832" s="58">
        <v>831</v>
      </c>
      <c r="B832" s="58" t="s">
        <v>3700</v>
      </c>
      <c r="C832" s="161">
        <v>1512</v>
      </c>
    </row>
    <row r="833" spans="1:3">
      <c r="A833" s="58">
        <v>832</v>
      </c>
      <c r="B833" s="58" t="s">
        <v>3721</v>
      </c>
      <c r="C833" s="161">
        <v>4500</v>
      </c>
    </row>
    <row r="834" spans="1:3">
      <c r="A834" s="58">
        <v>833</v>
      </c>
      <c r="B834" s="58" t="s">
        <v>3696</v>
      </c>
      <c r="C834" s="161">
        <v>6330</v>
      </c>
    </row>
    <row r="835" spans="1:3">
      <c r="A835" s="58">
        <v>834</v>
      </c>
      <c r="B835" s="58" t="s">
        <v>3720</v>
      </c>
      <c r="C835" s="161">
        <v>2775</v>
      </c>
    </row>
    <row r="836" spans="1:3">
      <c r="A836" s="58">
        <v>835</v>
      </c>
      <c r="B836" s="58" t="s">
        <v>3710</v>
      </c>
      <c r="C836" s="161">
        <v>7250</v>
      </c>
    </row>
    <row r="837" spans="1:3">
      <c r="A837" s="58">
        <v>836</v>
      </c>
      <c r="B837" s="58" t="s">
        <v>3713</v>
      </c>
      <c r="C837" s="161">
        <v>4270</v>
      </c>
    </row>
    <row r="838" spans="1:3">
      <c r="A838" s="58">
        <v>837</v>
      </c>
      <c r="B838" s="58" t="s">
        <v>3718</v>
      </c>
      <c r="C838" s="161">
        <v>2550</v>
      </c>
    </row>
    <row r="839" spans="1:3">
      <c r="A839" s="58">
        <v>838</v>
      </c>
      <c r="B839" s="58" t="s">
        <v>3737</v>
      </c>
      <c r="C839" s="161">
        <v>5490</v>
      </c>
    </row>
    <row r="840" spans="1:3">
      <c r="A840" s="58">
        <v>839</v>
      </c>
      <c r="B840" s="58" t="s">
        <v>3686</v>
      </c>
      <c r="C840" s="161">
        <v>5180</v>
      </c>
    </row>
    <row r="841" spans="1:3">
      <c r="A841" s="58">
        <v>840</v>
      </c>
      <c r="B841" s="58" t="s">
        <v>3731</v>
      </c>
      <c r="C841" s="161">
        <v>6490</v>
      </c>
    </row>
    <row r="842" spans="1:3">
      <c r="A842" s="58">
        <v>841</v>
      </c>
      <c r="B842" s="58" t="s">
        <v>3708</v>
      </c>
      <c r="C842" s="161">
        <v>11810</v>
      </c>
    </row>
    <row r="843" spans="1:3">
      <c r="A843" s="58">
        <v>842</v>
      </c>
      <c r="B843" s="58" t="s">
        <v>3712</v>
      </c>
      <c r="C843" s="161">
        <v>3090</v>
      </c>
    </row>
    <row r="844" spans="1:3">
      <c r="A844" s="58">
        <v>843</v>
      </c>
      <c r="B844" s="58" t="s">
        <v>3724</v>
      </c>
      <c r="C844" s="161">
        <v>1900</v>
      </c>
    </row>
    <row r="845" spans="1:3">
      <c r="A845" s="58">
        <v>844</v>
      </c>
      <c r="B845" s="58" t="s">
        <v>3719</v>
      </c>
      <c r="C845" s="161">
        <v>4990</v>
      </c>
    </row>
    <row r="846" spans="1:3">
      <c r="A846" s="58">
        <v>845</v>
      </c>
      <c r="B846" s="58" t="s">
        <v>3646</v>
      </c>
      <c r="C846" s="161">
        <v>6270</v>
      </c>
    </row>
    <row r="847" spans="1:3">
      <c r="A847" s="58">
        <v>846</v>
      </c>
      <c r="B847" s="58" t="s">
        <v>3695</v>
      </c>
      <c r="C847" s="161">
        <v>3435</v>
      </c>
    </row>
    <row r="848" spans="1:3">
      <c r="A848" s="58">
        <v>847</v>
      </c>
      <c r="B848" s="58" t="s">
        <v>3714</v>
      </c>
      <c r="C848" s="161">
        <v>7820</v>
      </c>
    </row>
    <row r="849" spans="1:3">
      <c r="A849" s="58">
        <v>848</v>
      </c>
      <c r="B849" s="58" t="s">
        <v>3723</v>
      </c>
      <c r="C849" s="161">
        <v>4275</v>
      </c>
    </row>
    <row r="850" spans="1:3">
      <c r="A850" s="58">
        <v>849</v>
      </c>
      <c r="B850" s="58" t="s">
        <v>3722</v>
      </c>
      <c r="C850" s="161">
        <v>508</v>
      </c>
    </row>
    <row r="851" spans="1:3">
      <c r="A851" s="58">
        <v>850</v>
      </c>
      <c r="B851" s="58" t="s">
        <v>3729</v>
      </c>
      <c r="C851" s="161">
        <v>814</v>
      </c>
    </row>
    <row r="852" spans="1:3">
      <c r="A852" s="58">
        <v>851</v>
      </c>
      <c r="B852" s="58" t="s">
        <v>3717</v>
      </c>
      <c r="C852" s="161">
        <v>8100</v>
      </c>
    </row>
    <row r="853" spans="1:3">
      <c r="A853" s="58">
        <v>852</v>
      </c>
      <c r="B853" s="58" t="s">
        <v>3735</v>
      </c>
      <c r="C853" s="161">
        <v>410</v>
      </c>
    </row>
    <row r="854" spans="1:3">
      <c r="A854" s="58">
        <v>853</v>
      </c>
      <c r="B854" s="58" t="s">
        <v>3725</v>
      </c>
      <c r="C854" s="161">
        <v>3125</v>
      </c>
    </row>
    <row r="855" spans="1:3">
      <c r="A855" s="58">
        <v>854</v>
      </c>
      <c r="B855" s="58" t="s">
        <v>3727</v>
      </c>
      <c r="C855" s="161">
        <v>1080</v>
      </c>
    </row>
    <row r="856" spans="1:3">
      <c r="A856" s="58">
        <v>855</v>
      </c>
      <c r="B856" s="58" t="s">
        <v>3730</v>
      </c>
      <c r="C856" s="161">
        <v>4570</v>
      </c>
    </row>
    <row r="857" spans="1:3">
      <c r="A857" s="58">
        <v>856</v>
      </c>
      <c r="B857" s="58" t="s">
        <v>3738</v>
      </c>
      <c r="C857" s="161">
        <v>7730</v>
      </c>
    </row>
    <row r="858" spans="1:3">
      <c r="A858" s="58">
        <v>857</v>
      </c>
      <c r="B858" s="58" t="s">
        <v>3756</v>
      </c>
      <c r="C858" s="161">
        <v>2335</v>
      </c>
    </row>
    <row r="859" spans="1:3">
      <c r="A859" s="58">
        <v>858</v>
      </c>
      <c r="B859" s="58" t="s">
        <v>3705</v>
      </c>
      <c r="C859" s="161">
        <v>5330</v>
      </c>
    </row>
    <row r="860" spans="1:3">
      <c r="A860" s="58">
        <v>859</v>
      </c>
      <c r="B860" s="58" t="s">
        <v>3744</v>
      </c>
      <c r="C860" s="161">
        <v>4225</v>
      </c>
    </row>
    <row r="861" spans="1:3">
      <c r="A861" s="58">
        <v>860</v>
      </c>
      <c r="B861" s="58" t="s">
        <v>3728</v>
      </c>
      <c r="C861" s="161">
        <v>925</v>
      </c>
    </row>
    <row r="862" spans="1:3">
      <c r="A862" s="58">
        <v>861</v>
      </c>
      <c r="B862" s="58" t="s">
        <v>3736</v>
      </c>
      <c r="C862" s="161">
        <v>5580</v>
      </c>
    </row>
    <row r="863" spans="1:3">
      <c r="A863" s="58">
        <v>862</v>
      </c>
      <c r="B863" s="58" t="s">
        <v>3734</v>
      </c>
      <c r="C863" s="161">
        <v>9550</v>
      </c>
    </row>
    <row r="864" spans="1:3">
      <c r="A864" s="58">
        <v>863</v>
      </c>
      <c r="B864" s="58" t="s">
        <v>3743</v>
      </c>
      <c r="C864" s="161">
        <v>6700</v>
      </c>
    </row>
    <row r="865" spans="1:3">
      <c r="A865" s="58">
        <v>864</v>
      </c>
      <c r="B865" s="58" t="s">
        <v>3746</v>
      </c>
      <c r="C865" s="161">
        <v>2700</v>
      </c>
    </row>
    <row r="866" spans="1:3">
      <c r="A866" s="58">
        <v>865</v>
      </c>
      <c r="B866" s="58" t="s">
        <v>3758</v>
      </c>
      <c r="C866" s="161">
        <v>7140</v>
      </c>
    </row>
    <row r="867" spans="1:3">
      <c r="A867" s="58">
        <v>866</v>
      </c>
      <c r="B867" s="58" t="s">
        <v>3733</v>
      </c>
      <c r="C867" s="161">
        <v>2930</v>
      </c>
    </row>
    <row r="868" spans="1:3">
      <c r="A868" s="58">
        <v>867</v>
      </c>
      <c r="B868" s="58" t="s">
        <v>3742</v>
      </c>
      <c r="C868" s="161">
        <v>4015</v>
      </c>
    </row>
    <row r="869" spans="1:3">
      <c r="A869" s="58">
        <v>868</v>
      </c>
      <c r="B869" s="58" t="s">
        <v>3748</v>
      </c>
      <c r="C869" s="161">
        <v>7890</v>
      </c>
    </row>
    <row r="870" spans="1:3">
      <c r="A870" s="58">
        <v>869</v>
      </c>
      <c r="B870" s="58" t="s">
        <v>3740</v>
      </c>
      <c r="C870" s="161">
        <v>1545</v>
      </c>
    </row>
    <row r="871" spans="1:3">
      <c r="A871" s="58">
        <v>870</v>
      </c>
      <c r="B871" s="58" t="s">
        <v>3741</v>
      </c>
      <c r="C871" s="161">
        <v>6890</v>
      </c>
    </row>
    <row r="872" spans="1:3">
      <c r="A872" s="58">
        <v>871</v>
      </c>
      <c r="B872" s="58" t="s">
        <v>3747</v>
      </c>
      <c r="C872" s="161">
        <v>8040</v>
      </c>
    </row>
    <row r="873" spans="1:3">
      <c r="A873" s="58">
        <v>872</v>
      </c>
      <c r="B873" s="58" t="s">
        <v>3745</v>
      </c>
      <c r="C873" s="161">
        <v>8110</v>
      </c>
    </row>
    <row r="874" spans="1:3">
      <c r="A874" s="58">
        <v>873</v>
      </c>
      <c r="B874" s="58" t="s">
        <v>3751</v>
      </c>
      <c r="C874" s="161">
        <v>3965</v>
      </c>
    </row>
    <row r="875" spans="1:3">
      <c r="A875" s="58">
        <v>874</v>
      </c>
      <c r="B875" s="58" t="s">
        <v>3761</v>
      </c>
      <c r="C875" s="161">
        <v>2910</v>
      </c>
    </row>
    <row r="876" spans="1:3">
      <c r="A876" s="58">
        <v>875</v>
      </c>
      <c r="B876" s="58" t="s">
        <v>3754</v>
      </c>
      <c r="C876" s="161">
        <v>7590</v>
      </c>
    </row>
    <row r="877" spans="1:3">
      <c r="A877" s="58">
        <v>876</v>
      </c>
      <c r="B877" s="58" t="s">
        <v>3750</v>
      </c>
      <c r="C877" s="161">
        <v>4595</v>
      </c>
    </row>
    <row r="878" spans="1:3">
      <c r="A878" s="58">
        <v>877</v>
      </c>
      <c r="B878" s="58" t="s">
        <v>3757</v>
      </c>
      <c r="C878" s="161">
        <v>6280</v>
      </c>
    </row>
    <row r="879" spans="1:3">
      <c r="A879" s="58">
        <v>878</v>
      </c>
      <c r="B879" s="58" t="s">
        <v>3764</v>
      </c>
      <c r="C879" s="161">
        <v>675</v>
      </c>
    </row>
    <row r="880" spans="1:3">
      <c r="A880" s="58">
        <v>879</v>
      </c>
      <c r="B880" s="58" t="s">
        <v>3753</v>
      </c>
      <c r="C880" s="161">
        <v>3840</v>
      </c>
    </row>
    <row r="881" spans="1:3">
      <c r="A881" s="58">
        <v>880</v>
      </c>
      <c r="B881" s="58" t="s">
        <v>3755</v>
      </c>
      <c r="C881" s="161">
        <v>1696</v>
      </c>
    </row>
    <row r="882" spans="1:3">
      <c r="A882" s="58">
        <v>881</v>
      </c>
      <c r="B882" s="58" t="s">
        <v>3767</v>
      </c>
      <c r="C882" s="161">
        <v>1723</v>
      </c>
    </row>
    <row r="883" spans="1:3">
      <c r="A883" s="58">
        <v>882</v>
      </c>
      <c r="B883" s="58" t="s">
        <v>3763</v>
      </c>
      <c r="C883" s="161">
        <v>1983</v>
      </c>
    </row>
    <row r="884" spans="1:3">
      <c r="A884" s="58">
        <v>883</v>
      </c>
      <c r="B884" s="58" t="s">
        <v>3801</v>
      </c>
      <c r="C884" s="161">
        <v>3740</v>
      </c>
    </row>
    <row r="885" spans="1:3">
      <c r="A885" s="58">
        <v>884</v>
      </c>
      <c r="B885" s="58" t="s">
        <v>3762</v>
      </c>
      <c r="C885" s="161">
        <v>1532</v>
      </c>
    </row>
    <row r="886" spans="1:3">
      <c r="A886" s="58">
        <v>885</v>
      </c>
      <c r="B886" s="58" t="s">
        <v>3752</v>
      </c>
      <c r="C886" s="161">
        <v>8060</v>
      </c>
    </row>
    <row r="887" spans="1:3">
      <c r="A887" s="58">
        <v>886</v>
      </c>
      <c r="B887" s="58" t="s">
        <v>3766</v>
      </c>
      <c r="C887" s="161">
        <v>8730</v>
      </c>
    </row>
    <row r="888" spans="1:3">
      <c r="A888" s="58">
        <v>887</v>
      </c>
      <c r="B888" s="58" t="s">
        <v>3760</v>
      </c>
      <c r="C888" s="161">
        <v>6480</v>
      </c>
    </row>
    <row r="889" spans="1:3">
      <c r="A889" s="58">
        <v>888</v>
      </c>
      <c r="B889" s="58" t="s">
        <v>3768</v>
      </c>
      <c r="C889" s="161">
        <v>7620</v>
      </c>
    </row>
    <row r="890" spans="1:3">
      <c r="A890" s="58">
        <v>889</v>
      </c>
      <c r="B890" s="58" t="s">
        <v>3770</v>
      </c>
      <c r="C890" s="161">
        <v>4970</v>
      </c>
    </row>
    <row r="891" spans="1:3">
      <c r="A891" s="58">
        <v>890</v>
      </c>
      <c r="B891" s="58" t="s">
        <v>3759</v>
      </c>
      <c r="C891" s="161">
        <v>4870</v>
      </c>
    </row>
    <row r="892" spans="1:3">
      <c r="A892" s="58">
        <v>891</v>
      </c>
      <c r="B892" s="58" t="s">
        <v>3790</v>
      </c>
      <c r="C892" s="161">
        <v>1309</v>
      </c>
    </row>
    <row r="893" spans="1:3">
      <c r="A893" s="58">
        <v>892</v>
      </c>
      <c r="B893" s="58" t="s">
        <v>3772</v>
      </c>
      <c r="C893" s="161">
        <v>2175</v>
      </c>
    </row>
    <row r="894" spans="1:3">
      <c r="A894" s="58">
        <v>893</v>
      </c>
      <c r="B894" s="58" t="s">
        <v>3781</v>
      </c>
      <c r="C894" s="161">
        <v>24550</v>
      </c>
    </row>
    <row r="895" spans="1:3">
      <c r="A895" s="58">
        <v>894</v>
      </c>
      <c r="B895" s="58" t="s">
        <v>3765</v>
      </c>
      <c r="C895" s="161">
        <v>8070</v>
      </c>
    </row>
    <row r="896" spans="1:3">
      <c r="A896" s="58">
        <v>895</v>
      </c>
      <c r="B896" s="58" t="s">
        <v>3774</v>
      </c>
      <c r="C896" s="161">
        <v>13910</v>
      </c>
    </row>
    <row r="897" spans="1:3">
      <c r="A897" s="58">
        <v>896</v>
      </c>
      <c r="B897" s="58" t="s">
        <v>3771</v>
      </c>
      <c r="C897" s="161">
        <v>1000</v>
      </c>
    </row>
    <row r="898" spans="1:3">
      <c r="A898" s="58">
        <v>897</v>
      </c>
      <c r="B898" s="58" t="s">
        <v>3798</v>
      </c>
      <c r="C898" s="161">
        <v>2840</v>
      </c>
    </row>
    <row r="899" spans="1:3">
      <c r="A899" s="58">
        <v>898</v>
      </c>
      <c r="B899" s="58" t="s">
        <v>3784</v>
      </c>
      <c r="C899" s="161">
        <v>6050</v>
      </c>
    </row>
    <row r="900" spans="1:3">
      <c r="A900" s="58">
        <v>899</v>
      </c>
      <c r="B900" s="58" t="s">
        <v>3777</v>
      </c>
      <c r="C900" s="161">
        <v>4365</v>
      </c>
    </row>
    <row r="901" spans="1:3">
      <c r="A901" s="58">
        <v>900</v>
      </c>
      <c r="B901" s="58" t="s">
        <v>3749</v>
      </c>
      <c r="C901" s="161">
        <v>7110</v>
      </c>
    </row>
    <row r="902" spans="1:3">
      <c r="A902" s="58">
        <v>901</v>
      </c>
      <c r="B902" s="58" t="s">
        <v>3776</v>
      </c>
      <c r="C902" s="161">
        <v>9950</v>
      </c>
    </row>
    <row r="903" spans="1:3">
      <c r="A903" s="58">
        <v>902</v>
      </c>
      <c r="B903" s="58" t="s">
        <v>3796</v>
      </c>
      <c r="C903" s="161">
        <v>5280</v>
      </c>
    </row>
    <row r="904" spans="1:3">
      <c r="A904" s="58">
        <v>903</v>
      </c>
      <c r="B904" s="58" t="s">
        <v>3779</v>
      </c>
      <c r="C904" s="161">
        <v>5160</v>
      </c>
    </row>
    <row r="905" spans="1:3">
      <c r="A905" s="58">
        <v>904</v>
      </c>
      <c r="B905" s="58" t="s">
        <v>3780</v>
      </c>
      <c r="C905" s="161">
        <v>3935</v>
      </c>
    </row>
    <row r="906" spans="1:3">
      <c r="A906" s="58">
        <v>905</v>
      </c>
      <c r="B906" s="58" t="s">
        <v>3778</v>
      </c>
      <c r="C906" s="161">
        <v>9110</v>
      </c>
    </row>
    <row r="907" spans="1:3">
      <c r="A907" s="58">
        <v>906</v>
      </c>
      <c r="B907" s="58" t="s">
        <v>3769</v>
      </c>
      <c r="C907" s="161">
        <v>7270</v>
      </c>
    </row>
    <row r="908" spans="1:3">
      <c r="A908" s="58">
        <v>907</v>
      </c>
      <c r="B908" s="58" t="s">
        <v>3773</v>
      </c>
      <c r="C908" s="161">
        <v>4065</v>
      </c>
    </row>
    <row r="909" spans="1:3">
      <c r="A909" s="58">
        <v>908</v>
      </c>
      <c r="B909" s="58" t="s">
        <v>3788</v>
      </c>
      <c r="C909" s="161">
        <v>3495</v>
      </c>
    </row>
    <row r="910" spans="1:3">
      <c r="A910" s="58">
        <v>909</v>
      </c>
      <c r="B910" s="58" t="s">
        <v>3797</v>
      </c>
      <c r="C910" s="161">
        <v>4290</v>
      </c>
    </row>
    <row r="911" spans="1:3">
      <c r="A911" s="58">
        <v>910</v>
      </c>
      <c r="B911" s="58" t="s">
        <v>3786</v>
      </c>
      <c r="C911" s="161">
        <v>6870</v>
      </c>
    </row>
    <row r="912" spans="1:3">
      <c r="A912" s="58">
        <v>911</v>
      </c>
      <c r="B912" s="58" t="s">
        <v>3775</v>
      </c>
      <c r="C912" s="161">
        <v>6710</v>
      </c>
    </row>
    <row r="913" spans="1:3">
      <c r="A913" s="58">
        <v>912</v>
      </c>
      <c r="B913" s="58" t="s">
        <v>3793</v>
      </c>
      <c r="C913" s="161">
        <v>5980</v>
      </c>
    </row>
    <row r="914" spans="1:3">
      <c r="A914" s="58">
        <v>913</v>
      </c>
      <c r="B914" s="58" t="s">
        <v>3787</v>
      </c>
      <c r="C914" s="161">
        <v>8730</v>
      </c>
    </row>
    <row r="915" spans="1:3">
      <c r="A915" s="58">
        <v>914</v>
      </c>
      <c r="B915" s="58" t="s">
        <v>3789</v>
      </c>
      <c r="C915" s="161">
        <v>7680</v>
      </c>
    </row>
    <row r="916" spans="1:3">
      <c r="A916" s="58">
        <v>915</v>
      </c>
      <c r="B916" s="58" t="s">
        <v>3791</v>
      </c>
      <c r="C916" s="161">
        <v>3650</v>
      </c>
    </row>
    <row r="917" spans="1:3">
      <c r="A917" s="58">
        <v>916</v>
      </c>
      <c r="B917" s="58" t="s">
        <v>3782</v>
      </c>
      <c r="C917" s="161">
        <v>4920</v>
      </c>
    </row>
    <row r="918" spans="1:3">
      <c r="A918" s="58">
        <v>917</v>
      </c>
      <c r="B918" s="58" t="s">
        <v>3806</v>
      </c>
      <c r="C918" s="161">
        <v>14540</v>
      </c>
    </row>
    <row r="919" spans="1:3">
      <c r="A919" s="58">
        <v>918</v>
      </c>
      <c r="B919" s="58" t="s">
        <v>3792</v>
      </c>
      <c r="C919" s="161">
        <v>5370</v>
      </c>
    </row>
    <row r="920" spans="1:3">
      <c r="A920" s="58">
        <v>919</v>
      </c>
      <c r="B920" s="58" t="s">
        <v>3809</v>
      </c>
      <c r="C920" s="161">
        <v>5560</v>
      </c>
    </row>
    <row r="921" spans="1:3">
      <c r="A921" s="58">
        <v>920</v>
      </c>
      <c r="B921" s="58" t="s">
        <v>3785</v>
      </c>
      <c r="C921" s="161">
        <v>4735</v>
      </c>
    </row>
    <row r="922" spans="1:3">
      <c r="A922" s="58">
        <v>921</v>
      </c>
      <c r="B922" s="58" t="s">
        <v>3794</v>
      </c>
      <c r="C922" s="161">
        <v>4860</v>
      </c>
    </row>
    <row r="923" spans="1:3">
      <c r="A923" s="58">
        <v>922</v>
      </c>
      <c r="B923" s="58" t="s">
        <v>3805</v>
      </c>
      <c r="C923" s="161">
        <v>2600</v>
      </c>
    </row>
    <row r="924" spans="1:3">
      <c r="A924" s="58">
        <v>923</v>
      </c>
      <c r="B924" s="58" t="s">
        <v>3783</v>
      </c>
      <c r="C924" s="161">
        <v>3775</v>
      </c>
    </row>
    <row r="925" spans="1:3">
      <c r="A925" s="58">
        <v>924</v>
      </c>
      <c r="B925" s="58" t="s">
        <v>3807</v>
      </c>
      <c r="C925" s="161">
        <v>3225</v>
      </c>
    </row>
    <row r="926" spans="1:3">
      <c r="A926" s="58">
        <v>925</v>
      </c>
      <c r="B926" s="58" t="s">
        <v>3799</v>
      </c>
      <c r="C926" s="161">
        <v>6980</v>
      </c>
    </row>
    <row r="927" spans="1:3">
      <c r="A927" s="58">
        <v>926</v>
      </c>
      <c r="B927" s="58" t="s">
        <v>3800</v>
      </c>
      <c r="C927" s="161">
        <v>4560</v>
      </c>
    </row>
    <row r="928" spans="1:3">
      <c r="A928" s="58">
        <v>927</v>
      </c>
      <c r="B928" s="58" t="s">
        <v>3795</v>
      </c>
      <c r="C928" s="161">
        <v>3200</v>
      </c>
    </row>
    <row r="929" spans="1:3">
      <c r="A929" s="58">
        <v>928</v>
      </c>
      <c r="B929" s="58" t="s">
        <v>3804</v>
      </c>
      <c r="C929" s="161">
        <v>2995</v>
      </c>
    </row>
    <row r="930" spans="1:3">
      <c r="A930" s="58">
        <v>929</v>
      </c>
      <c r="B930" s="58" t="s">
        <v>3810</v>
      </c>
      <c r="C930" s="161">
        <v>2065</v>
      </c>
    </row>
    <row r="931" spans="1:3">
      <c r="A931" s="58">
        <v>930</v>
      </c>
      <c r="B931" s="58" t="s">
        <v>3811</v>
      </c>
      <c r="C931" s="161">
        <v>4560</v>
      </c>
    </row>
    <row r="932" spans="1:3">
      <c r="A932" s="58">
        <v>931</v>
      </c>
      <c r="B932" s="58" t="s">
        <v>3814</v>
      </c>
      <c r="C932" s="161">
        <v>4700</v>
      </c>
    </row>
    <row r="933" spans="1:3">
      <c r="A933" s="58">
        <v>932</v>
      </c>
      <c r="B933" s="58" t="s">
        <v>3812</v>
      </c>
      <c r="C933" s="161">
        <v>2000</v>
      </c>
    </row>
    <row r="934" spans="1:3">
      <c r="A934" s="58">
        <v>933</v>
      </c>
      <c r="B934" s="58" t="s">
        <v>3808</v>
      </c>
      <c r="C934" s="161">
        <v>3170</v>
      </c>
    </row>
    <row r="935" spans="1:3">
      <c r="A935" s="58">
        <v>934</v>
      </c>
      <c r="B935" s="58" t="s">
        <v>3833</v>
      </c>
      <c r="C935" s="161">
        <v>12250</v>
      </c>
    </row>
    <row r="936" spans="1:3">
      <c r="A936" s="58">
        <v>935</v>
      </c>
      <c r="B936" s="58" t="s">
        <v>3802</v>
      </c>
      <c r="C936" s="161">
        <v>2625</v>
      </c>
    </row>
    <row r="937" spans="1:3">
      <c r="A937" s="58">
        <v>936</v>
      </c>
      <c r="B937" s="58" t="s">
        <v>3815</v>
      </c>
      <c r="C937" s="161">
        <v>3605</v>
      </c>
    </row>
    <row r="938" spans="1:3">
      <c r="A938" s="58">
        <v>937</v>
      </c>
      <c r="B938" s="58" t="s">
        <v>3829</v>
      </c>
      <c r="C938" s="161">
        <v>2430</v>
      </c>
    </row>
    <row r="939" spans="1:3">
      <c r="A939" s="58">
        <v>938</v>
      </c>
      <c r="B939" s="58" t="s">
        <v>3803</v>
      </c>
      <c r="C939" s="161">
        <v>8030</v>
      </c>
    </row>
    <row r="940" spans="1:3">
      <c r="A940" s="58">
        <v>939</v>
      </c>
      <c r="B940" s="58" t="s">
        <v>3881</v>
      </c>
      <c r="C940" s="161">
        <v>5450</v>
      </c>
    </row>
    <row r="941" spans="1:3">
      <c r="A941" s="58">
        <v>940</v>
      </c>
      <c r="B941" s="58" t="s">
        <v>3816</v>
      </c>
      <c r="C941" s="161">
        <v>2995</v>
      </c>
    </row>
    <row r="942" spans="1:3">
      <c r="A942" s="58">
        <v>941</v>
      </c>
      <c r="B942" s="58" t="s">
        <v>3820</v>
      </c>
      <c r="C942" s="161">
        <v>2970</v>
      </c>
    </row>
    <row r="943" spans="1:3">
      <c r="A943" s="58">
        <v>942</v>
      </c>
      <c r="B943" s="58" t="s">
        <v>3817</v>
      </c>
      <c r="C943" s="161">
        <v>8710</v>
      </c>
    </row>
    <row r="944" spans="1:3">
      <c r="A944" s="58">
        <v>943</v>
      </c>
      <c r="B944" s="58" t="s">
        <v>3813</v>
      </c>
      <c r="C944" s="161">
        <v>2680</v>
      </c>
    </row>
    <row r="945" spans="1:3">
      <c r="A945" s="58">
        <v>944</v>
      </c>
      <c r="B945" s="58" t="s">
        <v>3823</v>
      </c>
      <c r="C945" s="161">
        <v>3070</v>
      </c>
    </row>
    <row r="946" spans="1:3">
      <c r="A946" s="58">
        <v>945</v>
      </c>
      <c r="B946" s="58" t="s">
        <v>3827</v>
      </c>
      <c r="C946" s="161">
        <v>8980</v>
      </c>
    </row>
    <row r="947" spans="1:3">
      <c r="A947" s="58">
        <v>946</v>
      </c>
      <c r="B947" s="58" t="s">
        <v>3818</v>
      </c>
      <c r="C947" s="161">
        <v>1183</v>
      </c>
    </row>
    <row r="948" spans="1:3">
      <c r="A948" s="58">
        <v>947</v>
      </c>
      <c r="B948" s="58" t="s">
        <v>3822</v>
      </c>
      <c r="C948" s="161">
        <v>598</v>
      </c>
    </row>
    <row r="949" spans="1:3">
      <c r="A949" s="58">
        <v>948</v>
      </c>
      <c r="B949" s="58" t="s">
        <v>3821</v>
      </c>
      <c r="C949" s="161">
        <v>4365</v>
      </c>
    </row>
    <row r="950" spans="1:3">
      <c r="A950" s="58">
        <v>949</v>
      </c>
      <c r="B950" s="58" t="s">
        <v>3819</v>
      </c>
      <c r="C950" s="161">
        <v>5660</v>
      </c>
    </row>
    <row r="951" spans="1:3">
      <c r="A951" s="58">
        <v>950</v>
      </c>
      <c r="B951" s="58" t="s">
        <v>3739</v>
      </c>
      <c r="C951" s="161">
        <v>1636</v>
      </c>
    </row>
    <row r="952" spans="1:3">
      <c r="A952" s="58">
        <v>951</v>
      </c>
      <c r="B952" s="58" t="s">
        <v>3837</v>
      </c>
      <c r="C952" s="161">
        <v>5610</v>
      </c>
    </row>
    <row r="953" spans="1:3">
      <c r="A953" s="58">
        <v>952</v>
      </c>
      <c r="B953" s="58" t="s">
        <v>3824</v>
      </c>
      <c r="C953" s="161">
        <v>3635</v>
      </c>
    </row>
    <row r="954" spans="1:3">
      <c r="A954" s="58">
        <v>953</v>
      </c>
      <c r="B954" s="58" t="s">
        <v>3831</v>
      </c>
      <c r="C954" s="161">
        <v>23700</v>
      </c>
    </row>
    <row r="955" spans="1:3">
      <c r="A955" s="58">
        <v>954</v>
      </c>
      <c r="B955" s="58" t="s">
        <v>3836</v>
      </c>
      <c r="C955" s="161">
        <v>7570</v>
      </c>
    </row>
    <row r="956" spans="1:3">
      <c r="A956" s="58">
        <v>955</v>
      </c>
      <c r="B956" s="58" t="s">
        <v>3861</v>
      </c>
      <c r="C956" s="161">
        <v>15890</v>
      </c>
    </row>
    <row r="957" spans="1:3">
      <c r="A957" s="58">
        <v>956</v>
      </c>
      <c r="B957" s="58" t="s">
        <v>3825</v>
      </c>
      <c r="C957" s="161">
        <v>1756</v>
      </c>
    </row>
    <row r="958" spans="1:3">
      <c r="A958" s="58">
        <v>957</v>
      </c>
      <c r="B958" s="58" t="s">
        <v>3830</v>
      </c>
      <c r="C958" s="161">
        <v>2975</v>
      </c>
    </row>
    <row r="959" spans="1:3">
      <c r="A959" s="58">
        <v>958</v>
      </c>
      <c r="B959" s="58" t="s">
        <v>3838</v>
      </c>
      <c r="C959" s="161">
        <v>1160</v>
      </c>
    </row>
    <row r="960" spans="1:3">
      <c r="A960" s="58">
        <v>959</v>
      </c>
      <c r="B960" s="58" t="s">
        <v>3832</v>
      </c>
      <c r="C960" s="161">
        <v>3350</v>
      </c>
    </row>
    <row r="961" spans="1:3">
      <c r="A961" s="58">
        <v>960</v>
      </c>
      <c r="B961" s="58" t="s">
        <v>3841</v>
      </c>
      <c r="C961" s="161">
        <v>1904</v>
      </c>
    </row>
    <row r="962" spans="1:3">
      <c r="A962" s="58">
        <v>961</v>
      </c>
      <c r="B962" s="58" t="s">
        <v>3828</v>
      </c>
      <c r="C962" s="161">
        <v>1877</v>
      </c>
    </row>
    <row r="963" spans="1:3">
      <c r="A963" s="58">
        <v>962</v>
      </c>
      <c r="B963" s="58" t="s">
        <v>3856</v>
      </c>
      <c r="C963" s="161">
        <v>7090</v>
      </c>
    </row>
    <row r="964" spans="1:3">
      <c r="A964" s="58">
        <v>963</v>
      </c>
      <c r="B964" s="58" t="s">
        <v>3844</v>
      </c>
      <c r="C964" s="161">
        <v>4015</v>
      </c>
    </row>
    <row r="965" spans="1:3">
      <c r="A965" s="58">
        <v>964</v>
      </c>
      <c r="B965" s="58" t="s">
        <v>3840</v>
      </c>
      <c r="C965" s="161">
        <v>3865</v>
      </c>
    </row>
    <row r="966" spans="1:3">
      <c r="A966" s="58">
        <v>965</v>
      </c>
      <c r="B966" s="58" t="s">
        <v>3843</v>
      </c>
      <c r="C966" s="161">
        <v>732</v>
      </c>
    </row>
    <row r="967" spans="1:3">
      <c r="A967" s="58">
        <v>966</v>
      </c>
      <c r="B967" s="58" t="s">
        <v>3849</v>
      </c>
      <c r="C967" s="161">
        <v>6880</v>
      </c>
    </row>
    <row r="968" spans="1:3">
      <c r="A968" s="58">
        <v>967</v>
      </c>
      <c r="B968" s="58" t="s">
        <v>3826</v>
      </c>
      <c r="C968" s="161">
        <v>5890</v>
      </c>
    </row>
    <row r="969" spans="1:3">
      <c r="A969" s="58">
        <v>968</v>
      </c>
      <c r="B969" s="58" t="s">
        <v>3848</v>
      </c>
      <c r="C969" s="161">
        <v>2120</v>
      </c>
    </row>
    <row r="970" spans="1:3">
      <c r="A970" s="58">
        <v>969</v>
      </c>
      <c r="B970" s="58" t="s">
        <v>3839</v>
      </c>
      <c r="C970" s="161">
        <v>4275</v>
      </c>
    </row>
    <row r="971" spans="1:3">
      <c r="A971" s="58">
        <v>970</v>
      </c>
      <c r="B971" s="58" t="s">
        <v>3842</v>
      </c>
      <c r="C971" s="161">
        <v>1539</v>
      </c>
    </row>
    <row r="972" spans="1:3">
      <c r="A972" s="58">
        <v>971</v>
      </c>
      <c r="B972" s="58" t="s">
        <v>3853</v>
      </c>
      <c r="C972" s="161">
        <v>5390</v>
      </c>
    </row>
    <row r="973" spans="1:3">
      <c r="A973" s="58">
        <v>972</v>
      </c>
      <c r="B973" s="58" t="s">
        <v>3834</v>
      </c>
      <c r="C973" s="161">
        <v>4720</v>
      </c>
    </row>
    <row r="974" spans="1:3">
      <c r="A974" s="58">
        <v>973</v>
      </c>
      <c r="B974" s="58" t="s">
        <v>3846</v>
      </c>
      <c r="C974" s="161">
        <v>5400</v>
      </c>
    </row>
    <row r="975" spans="1:3">
      <c r="A975" s="58">
        <v>974</v>
      </c>
      <c r="B975" s="58" t="s">
        <v>3852</v>
      </c>
      <c r="C975" s="161">
        <v>4955</v>
      </c>
    </row>
    <row r="976" spans="1:3">
      <c r="A976" s="58">
        <v>975</v>
      </c>
      <c r="B976" s="58" t="s">
        <v>3850</v>
      </c>
      <c r="C976" s="161">
        <v>8020</v>
      </c>
    </row>
    <row r="977" spans="1:3">
      <c r="A977" s="58">
        <v>976</v>
      </c>
      <c r="B977" s="58" t="s">
        <v>3855</v>
      </c>
      <c r="C977" s="161">
        <v>4395</v>
      </c>
    </row>
    <row r="978" spans="1:3">
      <c r="A978" s="58">
        <v>977</v>
      </c>
      <c r="B978" s="58" t="s">
        <v>3862</v>
      </c>
      <c r="C978" s="161">
        <v>4425</v>
      </c>
    </row>
    <row r="979" spans="1:3">
      <c r="A979" s="58">
        <v>978</v>
      </c>
      <c r="B979" s="58" t="s">
        <v>3876</v>
      </c>
      <c r="C979" s="161">
        <v>1180</v>
      </c>
    </row>
    <row r="980" spans="1:3">
      <c r="A980" s="58">
        <v>979</v>
      </c>
      <c r="B980" s="58" t="s">
        <v>3859</v>
      </c>
      <c r="C980" s="161">
        <v>1285</v>
      </c>
    </row>
    <row r="981" spans="1:3">
      <c r="A981" s="58">
        <v>980</v>
      </c>
      <c r="B981" s="58" t="s">
        <v>3847</v>
      </c>
      <c r="C981" s="161">
        <v>7490</v>
      </c>
    </row>
    <row r="982" spans="1:3">
      <c r="A982" s="58">
        <v>981</v>
      </c>
      <c r="B982" s="58" t="s">
        <v>3845</v>
      </c>
      <c r="C982" s="161">
        <v>1293</v>
      </c>
    </row>
    <row r="983" spans="1:3">
      <c r="A983" s="58">
        <v>982</v>
      </c>
      <c r="B983" s="58" t="s">
        <v>3835</v>
      </c>
      <c r="C983" s="161">
        <v>4670</v>
      </c>
    </row>
    <row r="984" spans="1:3">
      <c r="A984" s="58">
        <v>983</v>
      </c>
      <c r="B984" s="58" t="s">
        <v>3854</v>
      </c>
      <c r="C984" s="161">
        <v>4895</v>
      </c>
    </row>
    <row r="985" spans="1:3">
      <c r="A985" s="58">
        <v>984</v>
      </c>
      <c r="B985" s="58" t="s">
        <v>3857</v>
      </c>
      <c r="C985" s="161">
        <v>12620</v>
      </c>
    </row>
    <row r="986" spans="1:3">
      <c r="A986" s="58">
        <v>985</v>
      </c>
      <c r="B986" s="58" t="s">
        <v>3864</v>
      </c>
      <c r="C986" s="161">
        <v>10070</v>
      </c>
    </row>
    <row r="987" spans="1:3">
      <c r="A987" s="58">
        <v>986</v>
      </c>
      <c r="B987" s="58" t="s">
        <v>3851</v>
      </c>
      <c r="C987" s="161">
        <v>1208</v>
      </c>
    </row>
    <row r="988" spans="1:3">
      <c r="A988" s="58">
        <v>987</v>
      </c>
      <c r="B988" s="58" t="s">
        <v>3868</v>
      </c>
      <c r="C988" s="161">
        <v>6230</v>
      </c>
    </row>
    <row r="989" spans="1:3">
      <c r="A989" s="58">
        <v>988</v>
      </c>
      <c r="B989" s="58" t="s">
        <v>3870</v>
      </c>
      <c r="C989" s="161">
        <v>4440</v>
      </c>
    </row>
    <row r="990" spans="1:3">
      <c r="A990" s="58">
        <v>989</v>
      </c>
      <c r="B990" s="58" t="s">
        <v>3872</v>
      </c>
      <c r="C990" s="161">
        <v>788</v>
      </c>
    </row>
    <row r="991" spans="1:3">
      <c r="A991" s="58">
        <v>990</v>
      </c>
      <c r="B991" s="58" t="s">
        <v>3865</v>
      </c>
      <c r="C991" s="161">
        <v>1935</v>
      </c>
    </row>
    <row r="992" spans="1:3">
      <c r="A992" s="58">
        <v>991</v>
      </c>
      <c r="B992" s="58" t="s">
        <v>3866</v>
      </c>
      <c r="C992" s="161">
        <v>2205</v>
      </c>
    </row>
    <row r="993" spans="1:3">
      <c r="A993" s="58">
        <v>992</v>
      </c>
      <c r="B993" s="58" t="s">
        <v>3874</v>
      </c>
      <c r="C993" s="161">
        <v>1392</v>
      </c>
    </row>
    <row r="994" spans="1:3">
      <c r="A994" s="58">
        <v>993</v>
      </c>
      <c r="B994" s="58" t="s">
        <v>3869</v>
      </c>
      <c r="C994" s="161">
        <v>593</v>
      </c>
    </row>
    <row r="995" spans="1:3">
      <c r="A995" s="58">
        <v>994</v>
      </c>
      <c r="B995" s="58" t="s">
        <v>3873</v>
      </c>
      <c r="C995" s="161">
        <v>6230</v>
      </c>
    </row>
    <row r="996" spans="1:3">
      <c r="A996" s="58">
        <v>995</v>
      </c>
      <c r="B996" s="58" t="s">
        <v>3875</v>
      </c>
      <c r="C996" s="161">
        <v>3190</v>
      </c>
    </row>
    <row r="997" spans="1:3">
      <c r="A997" s="58">
        <v>996</v>
      </c>
      <c r="B997" s="58" t="s">
        <v>3863</v>
      </c>
      <c r="C997" s="161">
        <v>3450</v>
      </c>
    </row>
    <row r="998" spans="1:3">
      <c r="A998" s="58">
        <v>997</v>
      </c>
      <c r="B998" s="58" t="s">
        <v>3867</v>
      </c>
      <c r="C998" s="161">
        <v>4925</v>
      </c>
    </row>
    <row r="999" spans="1:3">
      <c r="A999" s="58">
        <v>998</v>
      </c>
      <c r="B999" s="58" t="s">
        <v>3871</v>
      </c>
      <c r="C999" s="161">
        <v>5400</v>
      </c>
    </row>
    <row r="1000" spans="1:3">
      <c r="A1000" s="58">
        <v>999</v>
      </c>
      <c r="B1000" s="58" t="s">
        <v>3877</v>
      </c>
      <c r="C1000" s="161">
        <v>1773</v>
      </c>
    </row>
    <row r="1001" spans="1:3">
      <c r="A1001" s="58">
        <v>1000</v>
      </c>
      <c r="B1001" s="58" t="s">
        <v>3891</v>
      </c>
      <c r="C1001" s="161">
        <v>3160</v>
      </c>
    </row>
    <row r="1002" spans="1:3">
      <c r="A1002" s="58">
        <v>1001</v>
      </c>
      <c r="B1002" s="58" t="s">
        <v>3890</v>
      </c>
      <c r="C1002" s="161">
        <v>5440</v>
      </c>
    </row>
    <row r="1003" spans="1:3">
      <c r="A1003" s="58">
        <v>1002</v>
      </c>
      <c r="B1003" s="58" t="s">
        <v>3884</v>
      </c>
      <c r="C1003" s="161">
        <v>6920</v>
      </c>
    </row>
    <row r="1004" spans="1:3">
      <c r="A1004" s="58">
        <v>1003</v>
      </c>
      <c r="B1004" s="58" t="s">
        <v>3889</v>
      </c>
      <c r="C1004" s="161">
        <v>668</v>
      </c>
    </row>
    <row r="1005" spans="1:3">
      <c r="A1005" s="58">
        <v>1004</v>
      </c>
      <c r="B1005" s="58" t="s">
        <v>3878</v>
      </c>
      <c r="C1005" s="161">
        <v>3410</v>
      </c>
    </row>
    <row r="1006" spans="1:3">
      <c r="A1006" s="58">
        <v>1005</v>
      </c>
      <c r="B1006" s="58" t="s">
        <v>3879</v>
      </c>
      <c r="C1006" s="161">
        <v>1988</v>
      </c>
    </row>
    <row r="1007" spans="1:3">
      <c r="A1007" s="58">
        <v>1006</v>
      </c>
      <c r="B1007" s="58" t="s">
        <v>3885</v>
      </c>
      <c r="C1007" s="161">
        <v>6600</v>
      </c>
    </row>
    <row r="1008" spans="1:3">
      <c r="A1008" s="58">
        <v>1007</v>
      </c>
      <c r="B1008" s="58" t="s">
        <v>3860</v>
      </c>
      <c r="C1008" s="161">
        <v>6630</v>
      </c>
    </row>
    <row r="1009" spans="1:3">
      <c r="A1009" s="58">
        <v>1008</v>
      </c>
      <c r="B1009" s="58" t="s">
        <v>3880</v>
      </c>
      <c r="C1009" s="161">
        <v>2110</v>
      </c>
    </row>
    <row r="1010" spans="1:3">
      <c r="A1010" s="58">
        <v>1009</v>
      </c>
      <c r="B1010" s="58" t="s">
        <v>3892</v>
      </c>
      <c r="C1010" s="161">
        <v>4780</v>
      </c>
    </row>
    <row r="1011" spans="1:3">
      <c r="A1011" s="58">
        <v>1010</v>
      </c>
      <c r="B1011" s="58" t="s">
        <v>3887</v>
      </c>
      <c r="C1011" s="161">
        <v>3900</v>
      </c>
    </row>
    <row r="1012" spans="1:3">
      <c r="A1012" s="58">
        <v>1011</v>
      </c>
      <c r="B1012" s="58" t="s">
        <v>3898</v>
      </c>
      <c r="C1012" s="161">
        <v>5610</v>
      </c>
    </row>
    <row r="1013" spans="1:3">
      <c r="A1013" s="58">
        <v>1012</v>
      </c>
      <c r="B1013" s="58" t="s">
        <v>3894</v>
      </c>
      <c r="C1013" s="161">
        <v>6930</v>
      </c>
    </row>
    <row r="1014" spans="1:3">
      <c r="A1014" s="58">
        <v>1013</v>
      </c>
      <c r="B1014" s="58" t="s">
        <v>3886</v>
      </c>
      <c r="C1014" s="161">
        <v>1132</v>
      </c>
    </row>
    <row r="1015" spans="1:3">
      <c r="A1015" s="58">
        <v>1014</v>
      </c>
      <c r="B1015" s="58" t="s">
        <v>3883</v>
      </c>
      <c r="C1015" s="161">
        <v>2275</v>
      </c>
    </row>
    <row r="1016" spans="1:3">
      <c r="A1016" s="58">
        <v>1015</v>
      </c>
      <c r="B1016" s="58" t="s">
        <v>3904</v>
      </c>
      <c r="C1016" s="161">
        <v>2135</v>
      </c>
    </row>
    <row r="1017" spans="1:3">
      <c r="A1017" s="58">
        <v>1016</v>
      </c>
      <c r="B1017" s="58" t="s">
        <v>3895</v>
      </c>
      <c r="C1017" s="161">
        <v>1938</v>
      </c>
    </row>
    <row r="1018" spans="1:3">
      <c r="A1018" s="58">
        <v>1017</v>
      </c>
      <c r="B1018" s="58" t="s">
        <v>3917</v>
      </c>
      <c r="C1018" s="161">
        <v>5730</v>
      </c>
    </row>
    <row r="1019" spans="1:3">
      <c r="A1019" s="58">
        <v>1018</v>
      </c>
      <c r="B1019" s="58" t="s">
        <v>3896</v>
      </c>
      <c r="C1019" s="161">
        <v>4010</v>
      </c>
    </row>
    <row r="1020" spans="1:3">
      <c r="A1020" s="58">
        <v>1019</v>
      </c>
      <c r="B1020" s="58" t="s">
        <v>3882</v>
      </c>
      <c r="C1020" s="161">
        <v>4245</v>
      </c>
    </row>
    <row r="1021" spans="1:3">
      <c r="A1021" s="58">
        <v>1020</v>
      </c>
      <c r="B1021" s="58" t="s">
        <v>3888</v>
      </c>
      <c r="C1021" s="161">
        <v>2400</v>
      </c>
    </row>
    <row r="1022" spans="1:3">
      <c r="A1022" s="58">
        <v>1021</v>
      </c>
      <c r="B1022" s="58" t="s">
        <v>3909</v>
      </c>
      <c r="C1022" s="161">
        <v>3260</v>
      </c>
    </row>
    <row r="1023" spans="1:3">
      <c r="A1023" s="58">
        <v>1022</v>
      </c>
      <c r="B1023" s="58" t="s">
        <v>3899</v>
      </c>
      <c r="C1023" s="161">
        <v>967</v>
      </c>
    </row>
    <row r="1024" spans="1:3">
      <c r="A1024" s="58">
        <v>1023</v>
      </c>
      <c r="B1024" s="58" t="s">
        <v>3897</v>
      </c>
      <c r="C1024" s="161">
        <v>5580</v>
      </c>
    </row>
    <row r="1025" spans="1:3">
      <c r="A1025" s="58">
        <v>1024</v>
      </c>
      <c r="B1025" s="58" t="s">
        <v>3901</v>
      </c>
      <c r="C1025" s="161">
        <v>1573</v>
      </c>
    </row>
    <row r="1026" spans="1:3">
      <c r="A1026" s="58">
        <v>1025</v>
      </c>
      <c r="B1026" s="58" t="s">
        <v>3858</v>
      </c>
      <c r="C1026" s="161">
        <v>1440</v>
      </c>
    </row>
    <row r="1027" spans="1:3">
      <c r="A1027" s="58">
        <v>1026</v>
      </c>
      <c r="B1027" s="58" t="s">
        <v>3913</v>
      </c>
      <c r="C1027" s="161">
        <v>2380</v>
      </c>
    </row>
    <row r="1028" spans="1:3">
      <c r="A1028" s="58">
        <v>1027</v>
      </c>
      <c r="B1028" s="58" t="s">
        <v>3893</v>
      </c>
      <c r="C1028" s="161">
        <v>7030</v>
      </c>
    </row>
    <row r="1029" spans="1:3">
      <c r="A1029" s="58">
        <v>1028</v>
      </c>
      <c r="B1029" s="58" t="s">
        <v>3902</v>
      </c>
      <c r="C1029" s="161">
        <v>851</v>
      </c>
    </row>
    <row r="1030" spans="1:3">
      <c r="A1030" s="58">
        <v>1029</v>
      </c>
      <c r="B1030" s="58" t="s">
        <v>3900</v>
      </c>
      <c r="C1030" s="161">
        <v>4625</v>
      </c>
    </row>
    <row r="1031" spans="1:3">
      <c r="A1031" s="58">
        <v>1030</v>
      </c>
      <c r="B1031" s="58" t="s">
        <v>3903</v>
      </c>
      <c r="C1031" s="161">
        <v>3255</v>
      </c>
    </row>
    <row r="1032" spans="1:3">
      <c r="A1032" s="58">
        <v>1031</v>
      </c>
      <c r="B1032" s="58" t="s">
        <v>3908</v>
      </c>
      <c r="C1032" s="161">
        <v>654</v>
      </c>
    </row>
    <row r="1033" spans="1:3">
      <c r="A1033" s="58">
        <v>1032</v>
      </c>
      <c r="B1033" s="58" t="s">
        <v>3906</v>
      </c>
      <c r="C1033" s="161">
        <v>2240</v>
      </c>
    </row>
    <row r="1034" spans="1:3">
      <c r="A1034" s="58">
        <v>1033</v>
      </c>
      <c r="B1034" s="58" t="s">
        <v>3911</v>
      </c>
      <c r="C1034" s="161">
        <v>19540</v>
      </c>
    </row>
    <row r="1035" spans="1:3">
      <c r="A1035" s="58">
        <v>1034</v>
      </c>
      <c r="B1035" s="58" t="s">
        <v>3918</v>
      </c>
      <c r="C1035" s="161">
        <v>5310</v>
      </c>
    </row>
    <row r="1036" spans="1:3">
      <c r="A1036" s="58">
        <v>1035</v>
      </c>
      <c r="B1036" s="58" t="s">
        <v>3925</v>
      </c>
      <c r="C1036" s="161">
        <v>4130</v>
      </c>
    </row>
    <row r="1037" spans="1:3">
      <c r="A1037" s="58">
        <v>1036</v>
      </c>
      <c r="B1037" s="58" t="s">
        <v>3916</v>
      </c>
      <c r="C1037" s="161">
        <v>1138</v>
      </c>
    </row>
    <row r="1038" spans="1:3">
      <c r="A1038" s="58">
        <v>1037</v>
      </c>
      <c r="B1038" s="58" t="s">
        <v>3907</v>
      </c>
      <c r="C1038" s="161">
        <v>3125</v>
      </c>
    </row>
    <row r="1039" spans="1:3">
      <c r="A1039" s="58">
        <v>1038</v>
      </c>
      <c r="B1039" s="58" t="s">
        <v>3910</v>
      </c>
      <c r="C1039" s="161">
        <v>3000</v>
      </c>
    </row>
    <row r="1040" spans="1:3">
      <c r="A1040" s="58">
        <v>1039</v>
      </c>
      <c r="B1040" s="58" t="s">
        <v>3919</v>
      </c>
      <c r="C1040" s="161">
        <v>2550</v>
      </c>
    </row>
    <row r="1041" spans="1:3">
      <c r="A1041" s="58">
        <v>1040</v>
      </c>
      <c r="B1041" s="58" t="s">
        <v>3914</v>
      </c>
      <c r="C1041" s="161">
        <v>1850</v>
      </c>
    </row>
    <row r="1042" spans="1:3">
      <c r="A1042" s="58">
        <v>1041</v>
      </c>
      <c r="B1042" s="58" t="s">
        <v>3934</v>
      </c>
      <c r="C1042" s="161">
        <v>2590</v>
      </c>
    </row>
    <row r="1043" spans="1:3">
      <c r="A1043" s="58">
        <v>1042</v>
      </c>
      <c r="B1043" s="58" t="s">
        <v>3931</v>
      </c>
      <c r="C1043" s="161">
        <v>1459</v>
      </c>
    </row>
    <row r="1044" spans="1:3">
      <c r="A1044" s="58">
        <v>1043</v>
      </c>
      <c r="B1044" s="58" t="s">
        <v>3912</v>
      </c>
      <c r="C1044" s="161">
        <v>1625</v>
      </c>
    </row>
    <row r="1045" spans="1:3">
      <c r="A1045" s="58">
        <v>1044</v>
      </c>
      <c r="B1045" s="58" t="s">
        <v>3927</v>
      </c>
      <c r="C1045" s="161">
        <v>2650</v>
      </c>
    </row>
    <row r="1046" spans="1:3">
      <c r="A1046" s="58">
        <v>1045</v>
      </c>
      <c r="B1046" s="58" t="s">
        <v>3920</v>
      </c>
      <c r="C1046" s="161">
        <v>8420</v>
      </c>
    </row>
    <row r="1047" spans="1:3">
      <c r="A1047" s="58">
        <v>1046</v>
      </c>
      <c r="B1047" s="58" t="s">
        <v>3945</v>
      </c>
      <c r="C1047" s="161">
        <v>3895</v>
      </c>
    </row>
    <row r="1048" spans="1:3">
      <c r="A1048" s="58">
        <v>1047</v>
      </c>
      <c r="B1048" s="58" t="s">
        <v>3924</v>
      </c>
      <c r="C1048" s="161">
        <v>4060</v>
      </c>
    </row>
    <row r="1049" spans="1:3">
      <c r="A1049" s="58">
        <v>1048</v>
      </c>
      <c r="B1049" s="58" t="s">
        <v>3935</v>
      </c>
      <c r="C1049" s="161">
        <v>4600</v>
      </c>
    </row>
    <row r="1050" spans="1:3">
      <c r="A1050" s="58">
        <v>1049</v>
      </c>
      <c r="B1050" s="58" t="s">
        <v>3915</v>
      </c>
      <c r="C1050" s="161">
        <v>8470</v>
      </c>
    </row>
    <row r="1051" spans="1:3">
      <c r="A1051" s="58">
        <v>1050</v>
      </c>
      <c r="B1051" s="58" t="s">
        <v>3921</v>
      </c>
      <c r="C1051" s="161">
        <v>3355</v>
      </c>
    </row>
    <row r="1052" spans="1:3">
      <c r="A1052" s="58">
        <v>1051</v>
      </c>
      <c r="B1052" s="58" t="s">
        <v>3922</v>
      </c>
      <c r="C1052" s="161">
        <v>8390</v>
      </c>
    </row>
    <row r="1053" spans="1:3">
      <c r="A1053" s="58">
        <v>1052</v>
      </c>
      <c r="B1053" s="58" t="s">
        <v>3928</v>
      </c>
      <c r="C1053" s="161">
        <v>3810</v>
      </c>
    </row>
    <row r="1054" spans="1:3">
      <c r="A1054" s="58">
        <v>1053</v>
      </c>
      <c r="B1054" s="58" t="s">
        <v>3929</v>
      </c>
      <c r="C1054" s="161">
        <v>2555</v>
      </c>
    </row>
    <row r="1055" spans="1:3">
      <c r="A1055" s="58">
        <v>1054</v>
      </c>
      <c r="B1055" s="58" t="s">
        <v>3926</v>
      </c>
      <c r="C1055" s="161">
        <v>1383</v>
      </c>
    </row>
    <row r="1056" spans="1:3">
      <c r="A1056" s="58">
        <v>1055</v>
      </c>
      <c r="B1056" s="58" t="s">
        <v>3923</v>
      </c>
      <c r="C1056" s="161">
        <v>1405</v>
      </c>
    </row>
    <row r="1057" spans="1:3">
      <c r="A1057" s="58">
        <v>1056</v>
      </c>
      <c r="B1057" s="58" t="s">
        <v>3930</v>
      </c>
      <c r="C1057" s="161">
        <v>2080</v>
      </c>
    </row>
    <row r="1058" spans="1:3">
      <c r="A1058" s="58">
        <v>1057</v>
      </c>
      <c r="B1058" s="58" t="s">
        <v>3939</v>
      </c>
      <c r="C1058" s="161">
        <v>984</v>
      </c>
    </row>
    <row r="1059" spans="1:3">
      <c r="A1059" s="58">
        <v>1058</v>
      </c>
      <c r="B1059" s="58" t="s">
        <v>3932</v>
      </c>
      <c r="C1059" s="161">
        <v>1306</v>
      </c>
    </row>
    <row r="1060" spans="1:3">
      <c r="A1060" s="58">
        <v>1059</v>
      </c>
      <c r="B1060" s="58" t="s">
        <v>3905</v>
      </c>
      <c r="C1060" s="161">
        <v>1248</v>
      </c>
    </row>
    <row r="1061" spans="1:3">
      <c r="A1061" s="58">
        <v>1060</v>
      </c>
      <c r="B1061" s="58" t="s">
        <v>3942</v>
      </c>
      <c r="C1061" s="161">
        <v>6760</v>
      </c>
    </row>
    <row r="1062" spans="1:3">
      <c r="A1062" s="58">
        <v>1061</v>
      </c>
      <c r="B1062" s="58" t="s">
        <v>3936</v>
      </c>
      <c r="C1062" s="161">
        <v>8450</v>
      </c>
    </row>
    <row r="1063" spans="1:3">
      <c r="A1063" s="58">
        <v>1062</v>
      </c>
      <c r="B1063" s="58" t="s">
        <v>3933</v>
      </c>
      <c r="C1063" s="161">
        <v>6570</v>
      </c>
    </row>
    <row r="1064" spans="1:3">
      <c r="A1064" s="58">
        <v>1063</v>
      </c>
      <c r="B1064" s="58" t="s">
        <v>3940</v>
      </c>
      <c r="C1064" s="161">
        <v>8450</v>
      </c>
    </row>
    <row r="1065" spans="1:3">
      <c r="A1065" s="58">
        <v>1064</v>
      </c>
      <c r="B1065" s="58" t="s">
        <v>3949</v>
      </c>
      <c r="C1065" s="161">
        <v>5240</v>
      </c>
    </row>
    <row r="1066" spans="1:3">
      <c r="A1066" s="58">
        <v>1065</v>
      </c>
      <c r="B1066" s="58" t="s">
        <v>3943</v>
      </c>
      <c r="C1066" s="161">
        <v>2910</v>
      </c>
    </row>
    <row r="1067" spans="1:3">
      <c r="A1067" s="58">
        <v>1066</v>
      </c>
      <c r="B1067" s="58" t="s">
        <v>3946</v>
      </c>
      <c r="C1067" s="161">
        <v>6000</v>
      </c>
    </row>
    <row r="1068" spans="1:3">
      <c r="A1068" s="58">
        <v>1067</v>
      </c>
      <c r="B1068" s="58" t="s">
        <v>3941</v>
      </c>
      <c r="C1068" s="161">
        <v>2165</v>
      </c>
    </row>
    <row r="1069" spans="1:3">
      <c r="A1069" s="58">
        <v>1068</v>
      </c>
      <c r="B1069" s="58" t="s">
        <v>3950</v>
      </c>
      <c r="C1069" s="161">
        <v>6170</v>
      </c>
    </row>
    <row r="1070" spans="1:3">
      <c r="A1070" s="58">
        <v>1069</v>
      </c>
      <c r="B1070" s="58" t="s">
        <v>3937</v>
      </c>
      <c r="C1070" s="161">
        <v>4790</v>
      </c>
    </row>
    <row r="1071" spans="1:3">
      <c r="A1071" s="58">
        <v>1070</v>
      </c>
      <c r="B1071" s="58" t="s">
        <v>3956</v>
      </c>
      <c r="C1071" s="161">
        <v>1608</v>
      </c>
    </row>
    <row r="1072" spans="1:3">
      <c r="A1072" s="58">
        <v>1071</v>
      </c>
      <c r="B1072" s="58" t="s">
        <v>3952</v>
      </c>
      <c r="C1072" s="161">
        <v>2100</v>
      </c>
    </row>
    <row r="1073" spans="1:3">
      <c r="A1073" s="58">
        <v>1072</v>
      </c>
      <c r="B1073" s="58" t="s">
        <v>3953</v>
      </c>
      <c r="C1073" s="161">
        <v>4600</v>
      </c>
    </row>
    <row r="1074" spans="1:3">
      <c r="A1074" s="58">
        <v>1073</v>
      </c>
      <c r="B1074" s="58" t="s">
        <v>3948</v>
      </c>
      <c r="C1074" s="161">
        <v>1284</v>
      </c>
    </row>
    <row r="1075" spans="1:3">
      <c r="A1075" s="58">
        <v>1074</v>
      </c>
      <c r="B1075" s="58" t="s">
        <v>3955</v>
      </c>
      <c r="C1075" s="161">
        <v>8480</v>
      </c>
    </row>
    <row r="1076" spans="1:3">
      <c r="A1076" s="58">
        <v>1075</v>
      </c>
      <c r="B1076" s="58" t="s">
        <v>3958</v>
      </c>
      <c r="C1076" s="161">
        <v>6650</v>
      </c>
    </row>
    <row r="1077" spans="1:3">
      <c r="A1077" s="58">
        <v>1076</v>
      </c>
      <c r="B1077" s="58" t="s">
        <v>3954</v>
      </c>
      <c r="C1077" s="161">
        <v>7340</v>
      </c>
    </row>
    <row r="1078" spans="1:3">
      <c r="A1078" s="58">
        <v>1077</v>
      </c>
      <c r="B1078" s="58" t="s">
        <v>3944</v>
      </c>
      <c r="C1078" s="161">
        <v>6910</v>
      </c>
    </row>
    <row r="1079" spans="1:3">
      <c r="A1079" s="58">
        <v>1078</v>
      </c>
      <c r="B1079" s="58" t="s">
        <v>3951</v>
      </c>
      <c r="C1079" s="161">
        <v>7370</v>
      </c>
    </row>
    <row r="1080" spans="1:3">
      <c r="A1080" s="58">
        <v>1079</v>
      </c>
      <c r="B1080" s="58" t="s">
        <v>3957</v>
      </c>
      <c r="C1080" s="161">
        <v>2045</v>
      </c>
    </row>
    <row r="1081" spans="1:3">
      <c r="A1081" s="58">
        <v>1080</v>
      </c>
      <c r="B1081" s="58" t="s">
        <v>3961</v>
      </c>
      <c r="C1081" s="161">
        <v>4940</v>
      </c>
    </row>
    <row r="1082" spans="1:3">
      <c r="A1082" s="58">
        <v>1081</v>
      </c>
      <c r="B1082" s="58" t="s">
        <v>3962</v>
      </c>
      <c r="C1082" s="161">
        <v>7310</v>
      </c>
    </row>
    <row r="1083" spans="1:3">
      <c r="A1083" s="58">
        <v>1082</v>
      </c>
      <c r="B1083" s="58" t="s">
        <v>3959</v>
      </c>
      <c r="C1083" s="161">
        <v>415</v>
      </c>
    </row>
    <row r="1084" spans="1:3">
      <c r="A1084" s="58">
        <v>1083</v>
      </c>
      <c r="B1084" s="58" t="s">
        <v>3965</v>
      </c>
      <c r="C1084" s="161">
        <v>2095</v>
      </c>
    </row>
    <row r="1085" spans="1:3">
      <c r="A1085" s="58">
        <v>1084</v>
      </c>
      <c r="B1085" s="58" t="s">
        <v>3947</v>
      </c>
      <c r="C1085" s="161">
        <v>1704</v>
      </c>
    </row>
    <row r="1086" spans="1:3">
      <c r="A1086" s="58">
        <v>1085</v>
      </c>
      <c r="B1086" s="58" t="s">
        <v>3967</v>
      </c>
      <c r="C1086" s="161">
        <v>4240</v>
      </c>
    </row>
    <row r="1087" spans="1:3">
      <c r="A1087" s="58">
        <v>1086</v>
      </c>
      <c r="B1087" s="58" t="s">
        <v>3964</v>
      </c>
      <c r="C1087" s="161">
        <v>2300</v>
      </c>
    </row>
    <row r="1088" spans="1:3">
      <c r="A1088" s="58">
        <v>1087</v>
      </c>
      <c r="B1088" s="58" t="s">
        <v>3972</v>
      </c>
      <c r="C1088" s="161">
        <v>2015</v>
      </c>
    </row>
    <row r="1089" spans="1:3">
      <c r="A1089" s="58">
        <v>1088</v>
      </c>
      <c r="B1089" s="58" t="s">
        <v>3975</v>
      </c>
      <c r="C1089" s="161">
        <v>1406</v>
      </c>
    </row>
    <row r="1090" spans="1:3">
      <c r="A1090" s="58">
        <v>1089</v>
      </c>
      <c r="B1090" s="58" t="s">
        <v>3966</v>
      </c>
      <c r="C1090" s="161">
        <v>1351</v>
      </c>
    </row>
    <row r="1091" spans="1:3">
      <c r="A1091" s="58">
        <v>1090</v>
      </c>
      <c r="B1091" s="58" t="s">
        <v>3993</v>
      </c>
      <c r="C1091" s="161">
        <v>1901</v>
      </c>
    </row>
    <row r="1092" spans="1:3">
      <c r="A1092" s="58">
        <v>1091</v>
      </c>
      <c r="B1092" s="58" t="s">
        <v>3968</v>
      </c>
      <c r="C1092" s="161">
        <v>7630</v>
      </c>
    </row>
    <row r="1093" spans="1:3">
      <c r="A1093" s="58">
        <v>1092</v>
      </c>
      <c r="B1093" s="58" t="s">
        <v>3979</v>
      </c>
      <c r="C1093" s="161">
        <v>7560</v>
      </c>
    </row>
    <row r="1094" spans="1:3">
      <c r="A1094" s="58">
        <v>1093</v>
      </c>
      <c r="B1094" s="58" t="s">
        <v>3963</v>
      </c>
      <c r="C1094" s="161">
        <v>17100</v>
      </c>
    </row>
    <row r="1095" spans="1:3">
      <c r="A1095" s="58">
        <v>1094</v>
      </c>
      <c r="B1095" s="58" t="s">
        <v>3938</v>
      </c>
      <c r="C1095" s="161">
        <v>4100</v>
      </c>
    </row>
    <row r="1096" spans="1:3">
      <c r="A1096" s="58">
        <v>1095</v>
      </c>
      <c r="B1096" s="58" t="s">
        <v>3960</v>
      </c>
      <c r="C1096" s="161">
        <v>1009</v>
      </c>
    </row>
    <row r="1097" spans="1:3">
      <c r="A1097" s="58">
        <v>1096</v>
      </c>
      <c r="B1097" s="58" t="s">
        <v>3969</v>
      </c>
      <c r="C1097" s="161">
        <v>843</v>
      </c>
    </row>
    <row r="1098" spans="1:3">
      <c r="A1098" s="58">
        <v>1097</v>
      </c>
      <c r="B1098" s="58" t="s">
        <v>3970</v>
      </c>
      <c r="C1098" s="161">
        <v>2890</v>
      </c>
    </row>
    <row r="1099" spans="1:3">
      <c r="A1099" s="58">
        <v>1098</v>
      </c>
      <c r="B1099" s="58" t="s">
        <v>3973</v>
      </c>
      <c r="C1099" s="161">
        <v>5090</v>
      </c>
    </row>
    <row r="1100" spans="1:3">
      <c r="A1100" s="58">
        <v>1099</v>
      </c>
      <c r="B1100" s="58" t="s">
        <v>3976</v>
      </c>
      <c r="C1100" s="161">
        <v>4190</v>
      </c>
    </row>
    <row r="1101" spans="1:3">
      <c r="A1101" s="58">
        <v>1100</v>
      </c>
      <c r="B1101" s="58" t="s">
        <v>3971</v>
      </c>
      <c r="C1101" s="161">
        <v>823</v>
      </c>
    </row>
    <row r="1102" spans="1:3">
      <c r="A1102" s="58">
        <v>1101</v>
      </c>
      <c r="B1102" s="58" t="s">
        <v>4018</v>
      </c>
      <c r="C1102" s="161">
        <v>1637</v>
      </c>
    </row>
    <row r="1103" spans="1:3">
      <c r="A1103" s="58">
        <v>1102</v>
      </c>
      <c r="B1103" s="58" t="s">
        <v>3985</v>
      </c>
      <c r="C1103" s="161">
        <v>2380</v>
      </c>
    </row>
    <row r="1104" spans="1:3">
      <c r="A1104" s="58">
        <v>1103</v>
      </c>
      <c r="B1104" s="58" t="s">
        <v>3977</v>
      </c>
      <c r="C1104" s="161">
        <v>1618</v>
      </c>
    </row>
    <row r="1105" spans="1:3">
      <c r="A1105" s="58">
        <v>1104</v>
      </c>
      <c r="B1105" s="58" t="s">
        <v>3974</v>
      </c>
      <c r="C1105" s="161">
        <v>1587</v>
      </c>
    </row>
    <row r="1106" spans="1:3">
      <c r="A1106" s="58">
        <v>1105</v>
      </c>
      <c r="B1106" s="58" t="s">
        <v>3981</v>
      </c>
      <c r="C1106" s="161">
        <v>1955</v>
      </c>
    </row>
    <row r="1107" spans="1:3">
      <c r="A1107" s="58">
        <v>1106</v>
      </c>
      <c r="B1107" s="58" t="s">
        <v>3983</v>
      </c>
      <c r="C1107" s="161">
        <v>6000</v>
      </c>
    </row>
    <row r="1108" spans="1:3">
      <c r="A1108" s="58">
        <v>1107</v>
      </c>
      <c r="B1108" s="58" t="s">
        <v>3978</v>
      </c>
      <c r="C1108" s="161">
        <v>2705</v>
      </c>
    </row>
    <row r="1109" spans="1:3">
      <c r="A1109" s="58">
        <v>1108</v>
      </c>
      <c r="B1109" s="58" t="s">
        <v>3988</v>
      </c>
      <c r="C1109" s="161">
        <v>2010</v>
      </c>
    </row>
    <row r="1110" spans="1:3">
      <c r="A1110" s="58">
        <v>1109</v>
      </c>
      <c r="B1110" s="58" t="s">
        <v>3984</v>
      </c>
      <c r="C1110" s="161">
        <v>8600</v>
      </c>
    </row>
    <row r="1111" spans="1:3">
      <c r="A1111" s="58">
        <v>1110</v>
      </c>
      <c r="B1111" s="58" t="s">
        <v>3989</v>
      </c>
      <c r="C1111" s="161">
        <v>2895</v>
      </c>
    </row>
    <row r="1112" spans="1:3">
      <c r="A1112" s="58">
        <v>1111</v>
      </c>
      <c r="B1112" s="58" t="s">
        <v>3982</v>
      </c>
      <c r="C1112" s="161">
        <v>3240</v>
      </c>
    </row>
    <row r="1113" spans="1:3">
      <c r="A1113" s="58">
        <v>1112</v>
      </c>
      <c r="B1113" s="58" t="s">
        <v>3986</v>
      </c>
      <c r="C1113" s="161">
        <v>1655</v>
      </c>
    </row>
    <row r="1114" spans="1:3">
      <c r="A1114" s="58">
        <v>1113</v>
      </c>
      <c r="B1114" s="58" t="s">
        <v>4007</v>
      </c>
      <c r="C1114" s="161">
        <v>737</v>
      </c>
    </row>
    <row r="1115" spans="1:3">
      <c r="A1115" s="58">
        <v>1114</v>
      </c>
      <c r="B1115" s="58" t="s">
        <v>3992</v>
      </c>
      <c r="C1115" s="161">
        <v>3930</v>
      </c>
    </row>
    <row r="1116" spans="1:3">
      <c r="A1116" s="58">
        <v>1115</v>
      </c>
      <c r="B1116" s="58" t="s">
        <v>3991</v>
      </c>
      <c r="C1116" s="161">
        <v>174</v>
      </c>
    </row>
    <row r="1117" spans="1:3">
      <c r="A1117" s="58">
        <v>1116</v>
      </c>
      <c r="B1117" s="58" t="s">
        <v>3990</v>
      </c>
      <c r="C1117" s="161">
        <v>702</v>
      </c>
    </row>
    <row r="1118" spans="1:3">
      <c r="A1118" s="58">
        <v>1117</v>
      </c>
      <c r="B1118" s="58" t="s">
        <v>3987</v>
      </c>
      <c r="C1118" s="161">
        <v>499</v>
      </c>
    </row>
    <row r="1119" spans="1:3">
      <c r="A1119" s="58">
        <v>1118</v>
      </c>
      <c r="B1119" s="58" t="s">
        <v>3998</v>
      </c>
      <c r="C1119" s="161">
        <v>6150</v>
      </c>
    </row>
    <row r="1120" spans="1:3">
      <c r="A1120" s="58">
        <v>1119</v>
      </c>
      <c r="B1120" s="58" t="s">
        <v>4005</v>
      </c>
      <c r="C1120" s="161">
        <v>6350</v>
      </c>
    </row>
    <row r="1121" spans="1:3">
      <c r="A1121" s="58">
        <v>1120</v>
      </c>
      <c r="B1121" s="58" t="s">
        <v>3999</v>
      </c>
      <c r="C1121" s="161">
        <v>1443</v>
      </c>
    </row>
    <row r="1122" spans="1:3">
      <c r="A1122" s="58">
        <v>1121</v>
      </c>
      <c r="B1122" s="58" t="s">
        <v>3996</v>
      </c>
      <c r="C1122" s="161">
        <v>652</v>
      </c>
    </row>
    <row r="1123" spans="1:3">
      <c r="A1123" s="58">
        <v>1122</v>
      </c>
      <c r="B1123" s="58" t="s">
        <v>4003</v>
      </c>
      <c r="C1123" s="161">
        <v>1795</v>
      </c>
    </row>
    <row r="1124" spans="1:3">
      <c r="A1124" s="58">
        <v>1123</v>
      </c>
      <c r="B1124" s="58" t="s">
        <v>3994</v>
      </c>
      <c r="C1124" s="161">
        <v>9510</v>
      </c>
    </row>
    <row r="1125" spans="1:3">
      <c r="A1125" s="58">
        <v>1124</v>
      </c>
      <c r="B1125" s="58" t="s">
        <v>3980</v>
      </c>
      <c r="C1125" s="161">
        <v>3640</v>
      </c>
    </row>
    <row r="1126" spans="1:3">
      <c r="A1126" s="58">
        <v>1125</v>
      </c>
      <c r="B1126" s="58" t="s">
        <v>3995</v>
      </c>
      <c r="C1126" s="161">
        <v>2915</v>
      </c>
    </row>
    <row r="1127" spans="1:3">
      <c r="A1127" s="58">
        <v>1126</v>
      </c>
      <c r="B1127" s="58" t="s">
        <v>4008</v>
      </c>
      <c r="C1127" s="161">
        <v>3700</v>
      </c>
    </row>
    <row r="1128" spans="1:3">
      <c r="A1128" s="58">
        <v>1127</v>
      </c>
      <c r="B1128" s="58" t="s">
        <v>3997</v>
      </c>
      <c r="C1128" s="161">
        <v>3095</v>
      </c>
    </row>
    <row r="1129" spans="1:3">
      <c r="A1129" s="58">
        <v>1128</v>
      </c>
      <c r="B1129" s="58" t="s">
        <v>4001</v>
      </c>
      <c r="C1129" s="161">
        <v>3700</v>
      </c>
    </row>
    <row r="1130" spans="1:3">
      <c r="A1130" s="58">
        <v>1129</v>
      </c>
      <c r="B1130" s="58" t="s">
        <v>4006</v>
      </c>
      <c r="C1130" s="161">
        <v>1657</v>
      </c>
    </row>
    <row r="1131" spans="1:3">
      <c r="A1131" s="58">
        <v>1130</v>
      </c>
      <c r="B1131" s="58" t="s">
        <v>4011</v>
      </c>
      <c r="C1131" s="161">
        <v>2505</v>
      </c>
    </row>
    <row r="1132" spans="1:3">
      <c r="A1132" s="58">
        <v>1131</v>
      </c>
      <c r="B1132" s="58" t="s">
        <v>4004</v>
      </c>
      <c r="C1132" s="161">
        <v>577</v>
      </c>
    </row>
    <row r="1133" spans="1:3">
      <c r="A1133" s="58">
        <v>1132</v>
      </c>
      <c r="B1133" s="58" t="s">
        <v>4002</v>
      </c>
      <c r="C1133" s="161">
        <v>7630</v>
      </c>
    </row>
    <row r="1134" spans="1:3">
      <c r="A1134" s="58">
        <v>1133</v>
      </c>
      <c r="B1134" s="58" t="s">
        <v>4015</v>
      </c>
      <c r="C1134" s="161">
        <v>3405</v>
      </c>
    </row>
    <row r="1135" spans="1:3">
      <c r="A1135" s="58">
        <v>1134</v>
      </c>
      <c r="B1135" s="58" t="s">
        <v>4014</v>
      </c>
      <c r="C1135" s="161">
        <v>3475</v>
      </c>
    </row>
    <row r="1136" spans="1:3">
      <c r="A1136" s="58">
        <v>1135</v>
      </c>
      <c r="B1136" s="58" t="s">
        <v>4012</v>
      </c>
      <c r="C1136" s="161">
        <v>3795</v>
      </c>
    </row>
    <row r="1137" spans="1:3">
      <c r="A1137" s="58">
        <v>1136</v>
      </c>
      <c r="B1137" s="58" t="s">
        <v>4010</v>
      </c>
      <c r="C1137" s="161">
        <v>8320</v>
      </c>
    </row>
    <row r="1138" spans="1:3">
      <c r="A1138" s="58">
        <v>1137</v>
      </c>
      <c r="B1138" s="58" t="s">
        <v>4021</v>
      </c>
      <c r="C1138" s="161">
        <v>4120</v>
      </c>
    </row>
    <row r="1139" spans="1:3">
      <c r="A1139" s="58">
        <v>1138</v>
      </c>
      <c r="B1139" s="58" t="s">
        <v>4024</v>
      </c>
      <c r="C1139" s="161">
        <v>3350</v>
      </c>
    </row>
    <row r="1140" spans="1:3">
      <c r="A1140" s="58">
        <v>1139</v>
      </c>
      <c r="B1140" s="58" t="s">
        <v>4013</v>
      </c>
      <c r="C1140" s="161">
        <v>5940</v>
      </c>
    </row>
    <row r="1141" spans="1:3">
      <c r="A1141" s="58">
        <v>1140</v>
      </c>
      <c r="B1141" s="58" t="s">
        <v>4048</v>
      </c>
      <c r="C1141" s="161">
        <v>4825</v>
      </c>
    </row>
    <row r="1142" spans="1:3">
      <c r="A1142" s="58">
        <v>1141</v>
      </c>
      <c r="B1142" s="58" t="s">
        <v>4017</v>
      </c>
      <c r="C1142" s="161">
        <v>718</v>
      </c>
    </row>
    <row r="1143" spans="1:3">
      <c r="A1143" s="58">
        <v>1142</v>
      </c>
      <c r="B1143" s="58" t="s">
        <v>4019</v>
      </c>
      <c r="C1143" s="161">
        <v>2385</v>
      </c>
    </row>
    <row r="1144" spans="1:3">
      <c r="A1144" s="58">
        <v>1143</v>
      </c>
      <c r="B1144" s="58" t="s">
        <v>4031</v>
      </c>
      <c r="C1144" s="161">
        <v>1084</v>
      </c>
    </row>
    <row r="1145" spans="1:3">
      <c r="A1145" s="58">
        <v>1144</v>
      </c>
      <c r="B1145" s="58" t="s">
        <v>4016</v>
      </c>
      <c r="C1145" s="161">
        <v>1930</v>
      </c>
    </row>
    <row r="1146" spans="1:3">
      <c r="A1146" s="58">
        <v>1145</v>
      </c>
      <c r="B1146" s="58" t="s">
        <v>4027</v>
      </c>
      <c r="C1146" s="161">
        <v>6140</v>
      </c>
    </row>
    <row r="1147" spans="1:3">
      <c r="A1147" s="58">
        <v>1146</v>
      </c>
      <c r="B1147" s="58" t="s">
        <v>4022</v>
      </c>
      <c r="C1147" s="161">
        <v>11300</v>
      </c>
    </row>
    <row r="1148" spans="1:3">
      <c r="A1148" s="58">
        <v>1147</v>
      </c>
      <c r="B1148" s="58" t="s">
        <v>4009</v>
      </c>
      <c r="C1148" s="161">
        <v>3090</v>
      </c>
    </row>
    <row r="1149" spans="1:3">
      <c r="A1149" s="58">
        <v>1148</v>
      </c>
      <c r="B1149" s="58" t="s">
        <v>4000</v>
      </c>
      <c r="C1149" s="161">
        <v>695</v>
      </c>
    </row>
    <row r="1150" spans="1:3">
      <c r="A1150" s="58">
        <v>1149</v>
      </c>
      <c r="B1150" s="58" t="s">
        <v>4025</v>
      </c>
      <c r="C1150" s="161">
        <v>2470</v>
      </c>
    </row>
    <row r="1151" spans="1:3">
      <c r="A1151" s="58">
        <v>1150</v>
      </c>
      <c r="B1151" s="58" t="s">
        <v>4023</v>
      </c>
      <c r="C1151" s="161">
        <v>6340</v>
      </c>
    </row>
    <row r="1152" spans="1:3">
      <c r="A1152" s="58">
        <v>1151</v>
      </c>
      <c r="B1152" s="58" t="s">
        <v>4026</v>
      </c>
      <c r="C1152" s="161">
        <v>4075</v>
      </c>
    </row>
    <row r="1153" spans="1:3">
      <c r="A1153" s="58">
        <v>1152</v>
      </c>
      <c r="B1153" s="58" t="s">
        <v>4045</v>
      </c>
      <c r="C1153" s="161">
        <v>5230</v>
      </c>
    </row>
    <row r="1154" spans="1:3">
      <c r="A1154" s="58">
        <v>1153</v>
      </c>
      <c r="B1154" s="58" t="s">
        <v>4055</v>
      </c>
      <c r="C1154" s="161">
        <v>310</v>
      </c>
    </row>
    <row r="1155" spans="1:3">
      <c r="A1155" s="58">
        <v>1154</v>
      </c>
      <c r="B1155" s="58" t="s">
        <v>4029</v>
      </c>
      <c r="C1155" s="161">
        <v>6550</v>
      </c>
    </row>
    <row r="1156" spans="1:3">
      <c r="A1156" s="58">
        <v>1155</v>
      </c>
      <c r="B1156" s="58" t="s">
        <v>4070</v>
      </c>
      <c r="C1156" s="161">
        <v>362</v>
      </c>
    </row>
    <row r="1157" spans="1:3">
      <c r="A1157" s="58">
        <v>1156</v>
      </c>
      <c r="B1157" s="58" t="s">
        <v>4054</v>
      </c>
      <c r="C1157" s="161">
        <v>2295</v>
      </c>
    </row>
    <row r="1158" spans="1:3">
      <c r="A1158" s="58">
        <v>1157</v>
      </c>
      <c r="B1158" s="58" t="s">
        <v>4030</v>
      </c>
      <c r="C1158" s="161">
        <v>3405</v>
      </c>
    </row>
    <row r="1159" spans="1:3">
      <c r="A1159" s="58">
        <v>1158</v>
      </c>
      <c r="B1159" s="58" t="s">
        <v>4020</v>
      </c>
      <c r="C1159" s="161">
        <v>660</v>
      </c>
    </row>
    <row r="1160" spans="1:3">
      <c r="A1160" s="58">
        <v>1159</v>
      </c>
      <c r="B1160" s="58" t="s">
        <v>4028</v>
      </c>
      <c r="C1160" s="161">
        <v>5210</v>
      </c>
    </row>
    <row r="1161" spans="1:3">
      <c r="A1161" s="58">
        <v>1160</v>
      </c>
      <c r="B1161" s="58" t="s">
        <v>4035</v>
      </c>
      <c r="C1161" s="161">
        <v>1028</v>
      </c>
    </row>
    <row r="1162" spans="1:3">
      <c r="A1162" s="58">
        <v>1161</v>
      </c>
      <c r="B1162" s="58" t="s">
        <v>4032</v>
      </c>
      <c r="C1162" s="161">
        <v>847</v>
      </c>
    </row>
    <row r="1163" spans="1:3">
      <c r="A1163" s="58">
        <v>1162</v>
      </c>
      <c r="B1163" s="58" t="s">
        <v>4039</v>
      </c>
      <c r="C1163" s="161">
        <v>3225</v>
      </c>
    </row>
    <row r="1164" spans="1:3">
      <c r="A1164" s="58">
        <v>1163</v>
      </c>
      <c r="B1164" s="58" t="s">
        <v>4056</v>
      </c>
      <c r="C1164" s="161">
        <v>1496</v>
      </c>
    </row>
    <row r="1165" spans="1:3">
      <c r="A1165" s="58">
        <v>1164</v>
      </c>
      <c r="B1165" s="58" t="s">
        <v>4037</v>
      </c>
      <c r="C1165" s="161">
        <v>3160</v>
      </c>
    </row>
    <row r="1166" spans="1:3">
      <c r="A1166" s="58">
        <v>1165</v>
      </c>
      <c r="B1166" s="58" t="s">
        <v>4052</v>
      </c>
      <c r="C1166" s="161">
        <v>1194</v>
      </c>
    </row>
    <row r="1167" spans="1:3">
      <c r="A1167" s="58">
        <v>1166</v>
      </c>
      <c r="B1167" s="58" t="s">
        <v>4036</v>
      </c>
      <c r="C1167" s="161">
        <v>1060</v>
      </c>
    </row>
    <row r="1168" spans="1:3">
      <c r="A1168" s="58">
        <v>1167</v>
      </c>
      <c r="B1168" s="58" t="s">
        <v>4063</v>
      </c>
      <c r="C1168" s="161">
        <v>5640</v>
      </c>
    </row>
    <row r="1169" spans="1:3">
      <c r="A1169" s="58">
        <v>1168</v>
      </c>
      <c r="B1169" s="58" t="s">
        <v>4047</v>
      </c>
      <c r="C1169" s="161">
        <v>315</v>
      </c>
    </row>
    <row r="1170" spans="1:3">
      <c r="A1170" s="58">
        <v>1169</v>
      </c>
      <c r="B1170" s="58" t="s">
        <v>4040</v>
      </c>
      <c r="C1170" s="161">
        <v>2965</v>
      </c>
    </row>
    <row r="1171" spans="1:3">
      <c r="A1171" s="58">
        <v>1170</v>
      </c>
      <c r="B1171" s="58" t="s">
        <v>4043</v>
      </c>
      <c r="C1171" s="161">
        <v>5240</v>
      </c>
    </row>
    <row r="1172" spans="1:3">
      <c r="A1172" s="58">
        <v>1171</v>
      </c>
      <c r="B1172" s="58" t="s">
        <v>4033</v>
      </c>
      <c r="C1172" s="161">
        <v>1522</v>
      </c>
    </row>
    <row r="1173" spans="1:3">
      <c r="A1173" s="58">
        <v>1172</v>
      </c>
      <c r="B1173" s="58" t="s">
        <v>4044</v>
      </c>
      <c r="C1173" s="161">
        <v>1070</v>
      </c>
    </row>
    <row r="1174" spans="1:3">
      <c r="A1174" s="58">
        <v>1173</v>
      </c>
      <c r="B1174" s="58" t="s">
        <v>4038</v>
      </c>
      <c r="C1174" s="161">
        <v>5760</v>
      </c>
    </row>
    <row r="1175" spans="1:3">
      <c r="A1175" s="58">
        <v>1174</v>
      </c>
      <c r="B1175" s="58" t="s">
        <v>4072</v>
      </c>
      <c r="C1175" s="161">
        <v>992</v>
      </c>
    </row>
    <row r="1176" spans="1:3">
      <c r="A1176" s="58">
        <v>1175</v>
      </c>
      <c r="B1176" s="58" t="s">
        <v>4046</v>
      </c>
      <c r="C1176" s="161">
        <v>4430</v>
      </c>
    </row>
    <row r="1177" spans="1:3">
      <c r="A1177" s="58">
        <v>1176</v>
      </c>
      <c r="B1177" s="58" t="s">
        <v>4034</v>
      </c>
      <c r="C1177" s="161">
        <v>2900</v>
      </c>
    </row>
    <row r="1178" spans="1:3">
      <c r="A1178" s="58">
        <v>1177</v>
      </c>
      <c r="B1178" s="58" t="s">
        <v>4058</v>
      </c>
      <c r="C1178" s="161">
        <v>1446</v>
      </c>
    </row>
    <row r="1179" spans="1:3">
      <c r="A1179" s="58">
        <v>1178</v>
      </c>
      <c r="B1179" s="58" t="s">
        <v>4049</v>
      </c>
      <c r="C1179" s="161">
        <v>175</v>
      </c>
    </row>
    <row r="1180" spans="1:3">
      <c r="A1180" s="58">
        <v>1179</v>
      </c>
      <c r="B1180" s="58" t="s">
        <v>4042</v>
      </c>
      <c r="C1180" s="161">
        <v>1445</v>
      </c>
    </row>
    <row r="1181" spans="1:3">
      <c r="A1181" s="58">
        <v>1180</v>
      </c>
      <c r="B1181" s="58" t="s">
        <v>4053</v>
      </c>
      <c r="C1181" s="161">
        <v>4580</v>
      </c>
    </row>
    <row r="1182" spans="1:3">
      <c r="A1182" s="58">
        <v>1181</v>
      </c>
      <c r="B1182" s="58" t="s">
        <v>4050</v>
      </c>
      <c r="C1182" s="161">
        <v>5050</v>
      </c>
    </row>
    <row r="1183" spans="1:3">
      <c r="A1183" s="58">
        <v>1182</v>
      </c>
      <c r="B1183" s="58" t="s">
        <v>4073</v>
      </c>
      <c r="C1183" s="161">
        <v>1120</v>
      </c>
    </row>
    <row r="1184" spans="1:3">
      <c r="A1184" s="58">
        <v>1183</v>
      </c>
      <c r="B1184" s="58" t="s">
        <v>4051</v>
      </c>
      <c r="C1184" s="161">
        <v>3820</v>
      </c>
    </row>
    <row r="1185" spans="1:3">
      <c r="A1185" s="58">
        <v>1184</v>
      </c>
      <c r="B1185" s="58" t="s">
        <v>4065</v>
      </c>
      <c r="C1185" s="161">
        <v>2895</v>
      </c>
    </row>
    <row r="1186" spans="1:3">
      <c r="A1186" s="58">
        <v>1185</v>
      </c>
      <c r="B1186" s="58" t="s">
        <v>4057</v>
      </c>
      <c r="C1186" s="161">
        <v>1570</v>
      </c>
    </row>
    <row r="1187" spans="1:3">
      <c r="A1187" s="58">
        <v>1186</v>
      </c>
      <c r="B1187" s="58" t="s">
        <v>4074</v>
      </c>
      <c r="C1187" s="161">
        <v>6880</v>
      </c>
    </row>
    <row r="1188" spans="1:3">
      <c r="A1188" s="58">
        <v>1187</v>
      </c>
      <c r="B1188" s="58" t="s">
        <v>4060</v>
      </c>
      <c r="C1188" s="161">
        <v>4000</v>
      </c>
    </row>
    <row r="1189" spans="1:3">
      <c r="A1189" s="58">
        <v>1188</v>
      </c>
      <c r="B1189" s="58" t="s">
        <v>4078</v>
      </c>
      <c r="C1189" s="161">
        <v>4020</v>
      </c>
    </row>
    <row r="1190" spans="1:3">
      <c r="A1190" s="58">
        <v>1189</v>
      </c>
      <c r="B1190" s="58" t="s">
        <v>4147</v>
      </c>
      <c r="C1190" s="161">
        <v>3090</v>
      </c>
    </row>
    <row r="1191" spans="1:3">
      <c r="A1191" s="58">
        <v>1190</v>
      </c>
      <c r="B1191" s="58" t="s">
        <v>4061</v>
      </c>
      <c r="C1191" s="161">
        <v>5980</v>
      </c>
    </row>
    <row r="1192" spans="1:3">
      <c r="A1192" s="58">
        <v>1191</v>
      </c>
      <c r="B1192" s="58" t="s">
        <v>4071</v>
      </c>
      <c r="C1192" s="161">
        <v>4045</v>
      </c>
    </row>
    <row r="1193" spans="1:3">
      <c r="A1193" s="58">
        <v>1192</v>
      </c>
      <c r="B1193" s="58" t="s">
        <v>4066</v>
      </c>
      <c r="C1193" s="161">
        <v>1088</v>
      </c>
    </row>
    <row r="1194" spans="1:3">
      <c r="A1194" s="58">
        <v>1193</v>
      </c>
      <c r="B1194" s="58" t="s">
        <v>4068</v>
      </c>
      <c r="C1194" s="161">
        <v>5210</v>
      </c>
    </row>
    <row r="1195" spans="1:3">
      <c r="A1195" s="58">
        <v>1194</v>
      </c>
      <c r="B1195" s="58" t="s">
        <v>4075</v>
      </c>
      <c r="C1195" s="161">
        <v>5800</v>
      </c>
    </row>
    <row r="1196" spans="1:3">
      <c r="A1196" s="58">
        <v>1195</v>
      </c>
      <c r="B1196" s="58" t="s">
        <v>4062</v>
      </c>
      <c r="C1196" s="161">
        <v>5070</v>
      </c>
    </row>
    <row r="1197" spans="1:3">
      <c r="A1197" s="58">
        <v>1196</v>
      </c>
      <c r="B1197" s="58" t="s">
        <v>4069</v>
      </c>
      <c r="C1197" s="161">
        <v>4165</v>
      </c>
    </row>
    <row r="1198" spans="1:3">
      <c r="A1198" s="58">
        <v>1197</v>
      </c>
      <c r="B1198" s="58" t="s">
        <v>4064</v>
      </c>
      <c r="C1198" s="161">
        <v>1496</v>
      </c>
    </row>
    <row r="1199" spans="1:3">
      <c r="A1199" s="58">
        <v>1198</v>
      </c>
      <c r="B1199" s="58" t="s">
        <v>4083</v>
      </c>
      <c r="C1199" s="161">
        <v>1299</v>
      </c>
    </row>
    <row r="1200" spans="1:3">
      <c r="A1200" s="58">
        <v>1199</v>
      </c>
      <c r="B1200" s="58" t="s">
        <v>4067</v>
      </c>
      <c r="C1200" s="161">
        <v>3290</v>
      </c>
    </row>
    <row r="1201" spans="1:3">
      <c r="A1201" s="58">
        <v>1200</v>
      </c>
      <c r="B1201" s="58" t="s">
        <v>4092</v>
      </c>
      <c r="C1201" s="161">
        <v>2835</v>
      </c>
    </row>
    <row r="1202" spans="1:3">
      <c r="A1202" s="58">
        <v>1201</v>
      </c>
      <c r="B1202" s="58" t="s">
        <v>4059</v>
      </c>
      <c r="C1202" s="161">
        <v>3230</v>
      </c>
    </row>
    <row r="1203" spans="1:3">
      <c r="A1203" s="58">
        <v>1202</v>
      </c>
      <c r="B1203" s="58" t="s">
        <v>4041</v>
      </c>
      <c r="C1203" s="161">
        <v>809</v>
      </c>
    </row>
    <row r="1204" spans="1:3">
      <c r="A1204" s="58">
        <v>1203</v>
      </c>
      <c r="B1204" s="58" t="s">
        <v>4080</v>
      </c>
      <c r="C1204" s="161">
        <v>1920</v>
      </c>
    </row>
    <row r="1205" spans="1:3">
      <c r="A1205" s="58">
        <v>1204</v>
      </c>
      <c r="B1205" s="58" t="s">
        <v>4077</v>
      </c>
      <c r="C1205" s="161">
        <v>2260</v>
      </c>
    </row>
    <row r="1206" spans="1:3">
      <c r="A1206" s="58">
        <v>1205</v>
      </c>
      <c r="B1206" s="58" t="s">
        <v>4084</v>
      </c>
      <c r="C1206" s="161">
        <v>3645</v>
      </c>
    </row>
    <row r="1207" spans="1:3">
      <c r="A1207" s="58">
        <v>1206</v>
      </c>
      <c r="B1207" s="58" t="s">
        <v>4108</v>
      </c>
      <c r="C1207" s="161">
        <v>2030</v>
      </c>
    </row>
    <row r="1208" spans="1:3">
      <c r="A1208" s="58">
        <v>1207</v>
      </c>
      <c r="B1208" s="58" t="s">
        <v>4085</v>
      </c>
      <c r="C1208" s="161">
        <v>3365</v>
      </c>
    </row>
    <row r="1209" spans="1:3">
      <c r="A1209" s="58">
        <v>1208</v>
      </c>
      <c r="B1209" s="58" t="s">
        <v>4086</v>
      </c>
      <c r="C1209" s="161">
        <v>11350</v>
      </c>
    </row>
    <row r="1210" spans="1:3">
      <c r="A1210" s="58">
        <v>1209</v>
      </c>
      <c r="B1210" s="58" t="s">
        <v>4082</v>
      </c>
      <c r="C1210" s="161">
        <v>3695</v>
      </c>
    </row>
    <row r="1211" spans="1:3">
      <c r="A1211" s="58">
        <v>1210</v>
      </c>
      <c r="B1211" s="58" t="s">
        <v>4076</v>
      </c>
      <c r="C1211" s="161">
        <v>4165</v>
      </c>
    </row>
    <row r="1212" spans="1:3">
      <c r="A1212" s="58">
        <v>1211</v>
      </c>
      <c r="B1212" s="58" t="s">
        <v>4079</v>
      </c>
      <c r="C1212" s="161">
        <v>4830</v>
      </c>
    </row>
    <row r="1213" spans="1:3">
      <c r="A1213" s="58">
        <v>1212</v>
      </c>
      <c r="B1213" s="58" t="s">
        <v>4081</v>
      </c>
      <c r="C1213" s="161">
        <v>4435</v>
      </c>
    </row>
    <row r="1214" spans="1:3">
      <c r="A1214" s="58">
        <v>1213</v>
      </c>
      <c r="B1214" s="58" t="s">
        <v>4089</v>
      </c>
      <c r="C1214" s="161">
        <v>1534</v>
      </c>
    </row>
    <row r="1215" spans="1:3">
      <c r="A1215" s="58">
        <v>1214</v>
      </c>
      <c r="B1215" s="58" t="s">
        <v>4087</v>
      </c>
      <c r="C1215" s="161">
        <v>5790</v>
      </c>
    </row>
    <row r="1216" spans="1:3">
      <c r="A1216" s="58">
        <v>1215</v>
      </c>
      <c r="B1216" s="58" t="s">
        <v>4091</v>
      </c>
      <c r="C1216" s="161">
        <v>4920</v>
      </c>
    </row>
    <row r="1217" spans="1:3">
      <c r="A1217" s="58">
        <v>1216</v>
      </c>
      <c r="B1217" s="58" t="s">
        <v>4088</v>
      </c>
      <c r="C1217" s="161">
        <v>1033</v>
      </c>
    </row>
    <row r="1218" spans="1:3">
      <c r="A1218" s="58">
        <v>1217</v>
      </c>
      <c r="B1218" s="58" t="s">
        <v>4097</v>
      </c>
      <c r="C1218" s="161">
        <v>6190</v>
      </c>
    </row>
    <row r="1219" spans="1:3">
      <c r="A1219" s="58">
        <v>1218</v>
      </c>
      <c r="B1219" s="58" t="s">
        <v>4094</v>
      </c>
      <c r="C1219" s="161">
        <v>1251</v>
      </c>
    </row>
    <row r="1220" spans="1:3">
      <c r="A1220" s="58">
        <v>1219</v>
      </c>
      <c r="B1220" s="58" t="s">
        <v>4096</v>
      </c>
      <c r="C1220" s="161">
        <v>3495</v>
      </c>
    </row>
    <row r="1221" spans="1:3">
      <c r="A1221" s="58">
        <v>1220</v>
      </c>
      <c r="B1221" s="58" t="s">
        <v>4103</v>
      </c>
      <c r="C1221" s="161">
        <v>5640</v>
      </c>
    </row>
    <row r="1222" spans="1:3">
      <c r="A1222" s="58">
        <v>1221</v>
      </c>
      <c r="B1222" s="58" t="s">
        <v>4095</v>
      </c>
      <c r="C1222" s="161">
        <v>480</v>
      </c>
    </row>
    <row r="1223" spans="1:3">
      <c r="A1223" s="58">
        <v>1222</v>
      </c>
      <c r="B1223" s="58" t="s">
        <v>4098</v>
      </c>
      <c r="C1223" s="161">
        <v>5850</v>
      </c>
    </row>
    <row r="1224" spans="1:3">
      <c r="A1224" s="58">
        <v>1223</v>
      </c>
      <c r="B1224" s="58" t="s">
        <v>4105</v>
      </c>
      <c r="C1224" s="161">
        <v>2120</v>
      </c>
    </row>
    <row r="1225" spans="1:3">
      <c r="A1225" s="58">
        <v>1224</v>
      </c>
      <c r="B1225" s="58" t="s">
        <v>4090</v>
      </c>
      <c r="C1225" s="161">
        <v>5860</v>
      </c>
    </row>
    <row r="1226" spans="1:3">
      <c r="A1226" s="58">
        <v>1225</v>
      </c>
      <c r="B1226" s="58" t="s">
        <v>4112</v>
      </c>
      <c r="C1226" s="161">
        <v>4760</v>
      </c>
    </row>
    <row r="1227" spans="1:3">
      <c r="A1227" s="58">
        <v>1226</v>
      </c>
      <c r="B1227" s="58" t="s">
        <v>4099</v>
      </c>
      <c r="C1227" s="161">
        <v>970</v>
      </c>
    </row>
    <row r="1228" spans="1:3">
      <c r="A1228" s="58">
        <v>1227</v>
      </c>
      <c r="B1228" s="58" t="s">
        <v>4101</v>
      </c>
      <c r="C1228" s="161">
        <v>339</v>
      </c>
    </row>
    <row r="1229" spans="1:3">
      <c r="A1229" s="58">
        <v>1228</v>
      </c>
      <c r="B1229" s="58" t="s">
        <v>4102</v>
      </c>
      <c r="C1229" s="161">
        <v>496</v>
      </c>
    </row>
    <row r="1230" spans="1:3">
      <c r="A1230" s="58">
        <v>1229</v>
      </c>
      <c r="B1230" s="58" t="s">
        <v>4104</v>
      </c>
      <c r="C1230" s="161">
        <v>3060</v>
      </c>
    </row>
    <row r="1231" spans="1:3">
      <c r="A1231" s="58">
        <v>1230</v>
      </c>
      <c r="B1231" s="58" t="s">
        <v>4093</v>
      </c>
      <c r="C1231" s="161">
        <v>465</v>
      </c>
    </row>
    <row r="1232" spans="1:3">
      <c r="A1232" s="58">
        <v>1231</v>
      </c>
      <c r="B1232" s="58" t="s">
        <v>4107</v>
      </c>
      <c r="C1232" s="161">
        <v>4815</v>
      </c>
    </row>
    <row r="1233" spans="1:3">
      <c r="A1233" s="58">
        <v>1232</v>
      </c>
      <c r="B1233" s="58" t="s">
        <v>4116</v>
      </c>
      <c r="C1233" s="161">
        <v>2515</v>
      </c>
    </row>
    <row r="1234" spans="1:3">
      <c r="A1234" s="58">
        <v>1233</v>
      </c>
      <c r="B1234" s="58" t="s">
        <v>4111</v>
      </c>
      <c r="C1234" s="161">
        <v>1476</v>
      </c>
    </row>
    <row r="1235" spans="1:3">
      <c r="A1235" s="58">
        <v>1234</v>
      </c>
      <c r="B1235" s="58" t="s">
        <v>4117</v>
      </c>
      <c r="C1235" s="161">
        <v>308</v>
      </c>
    </row>
    <row r="1236" spans="1:3">
      <c r="A1236" s="58">
        <v>1235</v>
      </c>
      <c r="B1236" s="58" t="s">
        <v>4114</v>
      </c>
      <c r="C1236" s="161">
        <v>851</v>
      </c>
    </row>
    <row r="1237" spans="1:3">
      <c r="A1237" s="58">
        <v>1236</v>
      </c>
      <c r="B1237" s="58" t="s">
        <v>4118</v>
      </c>
      <c r="C1237" s="161">
        <v>2800</v>
      </c>
    </row>
    <row r="1238" spans="1:3">
      <c r="A1238" s="58">
        <v>1237</v>
      </c>
      <c r="B1238" s="58" t="s">
        <v>4119</v>
      </c>
      <c r="C1238" s="161">
        <v>452</v>
      </c>
    </row>
    <row r="1239" spans="1:3">
      <c r="A1239" s="58">
        <v>1238</v>
      </c>
      <c r="B1239" s="58" t="s">
        <v>4110</v>
      </c>
      <c r="C1239" s="161">
        <v>10030</v>
      </c>
    </row>
    <row r="1240" spans="1:3">
      <c r="A1240" s="58">
        <v>1239</v>
      </c>
      <c r="B1240" s="58" t="s">
        <v>4109</v>
      </c>
      <c r="C1240" s="161">
        <v>4655</v>
      </c>
    </row>
    <row r="1241" spans="1:3">
      <c r="A1241" s="58">
        <v>1240</v>
      </c>
      <c r="B1241" s="58" t="s">
        <v>4106</v>
      </c>
      <c r="C1241" s="161">
        <v>1062</v>
      </c>
    </row>
    <row r="1242" spans="1:3">
      <c r="A1242" s="58">
        <v>1241</v>
      </c>
      <c r="B1242" s="58" t="s">
        <v>4121</v>
      </c>
      <c r="C1242" s="161">
        <v>1056</v>
      </c>
    </row>
    <row r="1243" spans="1:3">
      <c r="A1243" s="58">
        <v>1242</v>
      </c>
      <c r="B1243" s="58" t="s">
        <v>4113</v>
      </c>
      <c r="C1243" s="161">
        <v>2010</v>
      </c>
    </row>
    <row r="1244" spans="1:3">
      <c r="A1244" s="58">
        <v>1243</v>
      </c>
      <c r="B1244" s="58" t="s">
        <v>4130</v>
      </c>
      <c r="C1244" s="161">
        <v>544</v>
      </c>
    </row>
    <row r="1245" spans="1:3">
      <c r="A1245" s="58">
        <v>1244</v>
      </c>
      <c r="B1245" s="58" t="s">
        <v>4127</v>
      </c>
      <c r="C1245" s="161">
        <v>3715</v>
      </c>
    </row>
    <row r="1246" spans="1:3">
      <c r="A1246" s="58">
        <v>1245</v>
      </c>
      <c r="B1246" s="58" t="s">
        <v>4211</v>
      </c>
      <c r="C1246" s="161">
        <v>2840</v>
      </c>
    </row>
    <row r="1247" spans="1:3">
      <c r="A1247" s="58">
        <v>1246</v>
      </c>
      <c r="B1247" s="58" t="s">
        <v>4120</v>
      </c>
      <c r="C1247" s="161">
        <v>2885</v>
      </c>
    </row>
    <row r="1248" spans="1:3">
      <c r="A1248" s="58">
        <v>1247</v>
      </c>
      <c r="B1248" s="58" t="s">
        <v>4100</v>
      </c>
      <c r="C1248" s="161">
        <v>2755</v>
      </c>
    </row>
    <row r="1249" spans="1:3">
      <c r="A1249" s="58">
        <v>1248</v>
      </c>
      <c r="B1249" s="58" t="s">
        <v>4122</v>
      </c>
      <c r="C1249" s="161">
        <v>3035</v>
      </c>
    </row>
    <row r="1250" spans="1:3">
      <c r="A1250" s="58">
        <v>1249</v>
      </c>
      <c r="B1250" s="58" t="s">
        <v>4138</v>
      </c>
      <c r="C1250" s="161">
        <v>7000</v>
      </c>
    </row>
    <row r="1251" spans="1:3">
      <c r="A1251" s="58">
        <v>1250</v>
      </c>
      <c r="B1251" s="58" t="s">
        <v>4131</v>
      </c>
      <c r="C1251" s="161">
        <v>2365</v>
      </c>
    </row>
    <row r="1252" spans="1:3">
      <c r="A1252" s="58">
        <v>1251</v>
      </c>
      <c r="B1252" s="58" t="s">
        <v>4124</v>
      </c>
      <c r="C1252" s="161">
        <v>11300</v>
      </c>
    </row>
    <row r="1253" spans="1:3">
      <c r="A1253" s="58">
        <v>1252</v>
      </c>
      <c r="B1253" s="58" t="s">
        <v>4132</v>
      </c>
      <c r="C1253" s="161">
        <v>1348</v>
      </c>
    </row>
    <row r="1254" spans="1:3">
      <c r="A1254" s="58">
        <v>1253</v>
      </c>
      <c r="B1254" s="58" t="s">
        <v>4126</v>
      </c>
      <c r="C1254" s="161">
        <v>2475</v>
      </c>
    </row>
    <row r="1255" spans="1:3">
      <c r="A1255" s="58">
        <v>1254</v>
      </c>
      <c r="B1255" s="58" t="s">
        <v>4135</v>
      </c>
      <c r="C1255" s="161">
        <v>7790</v>
      </c>
    </row>
    <row r="1256" spans="1:3">
      <c r="A1256" s="58">
        <v>1255</v>
      </c>
      <c r="B1256" s="58" t="s">
        <v>4133</v>
      </c>
      <c r="C1256" s="161">
        <v>1003</v>
      </c>
    </row>
    <row r="1257" spans="1:3">
      <c r="A1257" s="58">
        <v>1256</v>
      </c>
      <c r="B1257" s="58" t="s">
        <v>4145</v>
      </c>
      <c r="C1257" s="161">
        <v>2695</v>
      </c>
    </row>
    <row r="1258" spans="1:3">
      <c r="A1258" s="58">
        <v>1257</v>
      </c>
      <c r="B1258" s="58" t="s">
        <v>4140</v>
      </c>
      <c r="C1258" s="161">
        <v>1901</v>
      </c>
    </row>
    <row r="1259" spans="1:3">
      <c r="A1259" s="58">
        <v>1258</v>
      </c>
      <c r="B1259" s="58" t="s">
        <v>4136</v>
      </c>
      <c r="C1259" s="161">
        <v>1303</v>
      </c>
    </row>
    <row r="1260" spans="1:3">
      <c r="A1260" s="58">
        <v>1259</v>
      </c>
      <c r="B1260" s="58" t="s">
        <v>4144</v>
      </c>
      <c r="C1260" s="161">
        <v>4170</v>
      </c>
    </row>
    <row r="1261" spans="1:3">
      <c r="A1261" s="58">
        <v>1260</v>
      </c>
      <c r="B1261" s="58" t="s">
        <v>4115</v>
      </c>
      <c r="C1261" s="161">
        <v>3180</v>
      </c>
    </row>
    <row r="1262" spans="1:3">
      <c r="A1262" s="58">
        <v>1261</v>
      </c>
      <c r="B1262" s="58" t="s">
        <v>4158</v>
      </c>
      <c r="C1262" s="161">
        <v>7320</v>
      </c>
    </row>
    <row r="1263" spans="1:3">
      <c r="A1263" s="58">
        <v>1262</v>
      </c>
      <c r="B1263" s="58" t="s">
        <v>4125</v>
      </c>
      <c r="C1263" s="161">
        <v>2350</v>
      </c>
    </row>
    <row r="1264" spans="1:3">
      <c r="A1264" s="58">
        <v>1263</v>
      </c>
      <c r="B1264" s="58" t="s">
        <v>4134</v>
      </c>
      <c r="C1264" s="161">
        <v>3220</v>
      </c>
    </row>
    <row r="1265" spans="1:3">
      <c r="A1265" s="58">
        <v>1264</v>
      </c>
      <c r="B1265" s="58" t="s">
        <v>4151</v>
      </c>
      <c r="C1265" s="161">
        <v>2680</v>
      </c>
    </row>
    <row r="1266" spans="1:3">
      <c r="A1266" s="58">
        <v>1265</v>
      </c>
      <c r="B1266" s="58" t="s">
        <v>4193</v>
      </c>
      <c r="C1266" s="161">
        <v>1768</v>
      </c>
    </row>
    <row r="1267" spans="1:3">
      <c r="A1267" s="58">
        <v>1266</v>
      </c>
      <c r="B1267" s="58" t="s">
        <v>4143</v>
      </c>
      <c r="C1267" s="161">
        <v>1517</v>
      </c>
    </row>
    <row r="1268" spans="1:3">
      <c r="A1268" s="58">
        <v>1267</v>
      </c>
      <c r="B1268" s="58" t="s">
        <v>4162</v>
      </c>
      <c r="C1268" s="161">
        <v>1185</v>
      </c>
    </row>
    <row r="1269" spans="1:3">
      <c r="A1269" s="58">
        <v>1268</v>
      </c>
      <c r="B1269" s="58" t="s">
        <v>4159</v>
      </c>
      <c r="C1269" s="161">
        <v>5140</v>
      </c>
    </row>
    <row r="1270" spans="1:3">
      <c r="A1270" s="58">
        <v>1269</v>
      </c>
      <c r="B1270" s="58" t="s">
        <v>4141</v>
      </c>
      <c r="C1270" s="161">
        <v>3535</v>
      </c>
    </row>
    <row r="1271" spans="1:3">
      <c r="A1271" s="58">
        <v>1270</v>
      </c>
      <c r="B1271" s="58" t="s">
        <v>4142</v>
      </c>
      <c r="C1271" s="161">
        <v>10350</v>
      </c>
    </row>
    <row r="1272" spans="1:3">
      <c r="A1272" s="58">
        <v>1271</v>
      </c>
      <c r="B1272" s="58" t="s">
        <v>4165</v>
      </c>
      <c r="C1272" s="161">
        <v>3320</v>
      </c>
    </row>
    <row r="1273" spans="1:3">
      <c r="A1273" s="58">
        <v>1272</v>
      </c>
      <c r="B1273" s="58" t="s">
        <v>4146</v>
      </c>
      <c r="C1273" s="161">
        <v>1641</v>
      </c>
    </row>
    <row r="1274" spans="1:3">
      <c r="A1274" s="58">
        <v>1273</v>
      </c>
      <c r="B1274" s="58" t="s">
        <v>4123</v>
      </c>
      <c r="C1274" s="161">
        <v>1957</v>
      </c>
    </row>
    <row r="1275" spans="1:3">
      <c r="A1275" s="58">
        <v>1274</v>
      </c>
      <c r="B1275" s="58" t="s">
        <v>4167</v>
      </c>
      <c r="C1275" s="161">
        <v>3170</v>
      </c>
    </row>
    <row r="1276" spans="1:3">
      <c r="A1276" s="58">
        <v>1275</v>
      </c>
      <c r="B1276" s="58" t="s">
        <v>4139</v>
      </c>
      <c r="C1276" s="161">
        <v>2780</v>
      </c>
    </row>
    <row r="1277" spans="1:3">
      <c r="A1277" s="58">
        <v>1276</v>
      </c>
      <c r="B1277" s="58" t="s">
        <v>4157</v>
      </c>
      <c r="C1277" s="161">
        <v>7980</v>
      </c>
    </row>
    <row r="1278" spans="1:3">
      <c r="A1278" s="58">
        <v>1277</v>
      </c>
      <c r="B1278" s="58" t="s">
        <v>4148</v>
      </c>
      <c r="C1278" s="161">
        <v>1940</v>
      </c>
    </row>
    <row r="1279" spans="1:3">
      <c r="A1279" s="58">
        <v>1278</v>
      </c>
      <c r="B1279" s="58" t="s">
        <v>4129</v>
      </c>
      <c r="C1279" s="161">
        <v>2345</v>
      </c>
    </row>
    <row r="1280" spans="1:3">
      <c r="A1280" s="58">
        <v>1279</v>
      </c>
      <c r="B1280" s="58" t="s">
        <v>4150</v>
      </c>
      <c r="C1280" s="161">
        <v>2395</v>
      </c>
    </row>
    <row r="1281" spans="1:3">
      <c r="A1281" s="58">
        <v>1280</v>
      </c>
      <c r="B1281" s="58" t="s">
        <v>4149</v>
      </c>
      <c r="C1281" s="161">
        <v>2450</v>
      </c>
    </row>
    <row r="1282" spans="1:3">
      <c r="A1282" s="58">
        <v>1281</v>
      </c>
      <c r="B1282" s="58" t="s">
        <v>4128</v>
      </c>
      <c r="C1282" s="161">
        <v>1293</v>
      </c>
    </row>
    <row r="1283" spans="1:3">
      <c r="A1283" s="58">
        <v>1282</v>
      </c>
      <c r="B1283" s="58" t="s">
        <v>4152</v>
      </c>
      <c r="C1283" s="161">
        <v>7760</v>
      </c>
    </row>
    <row r="1284" spans="1:3">
      <c r="A1284" s="58">
        <v>1283</v>
      </c>
      <c r="B1284" s="58" t="s">
        <v>4156</v>
      </c>
      <c r="C1284" s="161">
        <v>2980</v>
      </c>
    </row>
    <row r="1285" spans="1:3">
      <c r="A1285" s="58">
        <v>1284</v>
      </c>
      <c r="B1285" s="58" t="s">
        <v>4137</v>
      </c>
      <c r="C1285" s="161">
        <v>5740</v>
      </c>
    </row>
    <row r="1286" spans="1:3">
      <c r="A1286" s="58">
        <v>1285</v>
      </c>
      <c r="B1286" s="58" t="s">
        <v>4153</v>
      </c>
      <c r="C1286" s="161">
        <v>1995</v>
      </c>
    </row>
    <row r="1287" spans="1:3">
      <c r="A1287" s="58">
        <v>1286</v>
      </c>
      <c r="B1287" s="58" t="s">
        <v>4155</v>
      </c>
      <c r="C1287" s="161">
        <v>8910</v>
      </c>
    </row>
    <row r="1288" spans="1:3">
      <c r="A1288" s="58">
        <v>1287</v>
      </c>
      <c r="B1288" s="58" t="s">
        <v>4161</v>
      </c>
      <c r="C1288" s="161">
        <v>2290</v>
      </c>
    </row>
    <row r="1289" spans="1:3">
      <c r="A1289" s="58">
        <v>1288</v>
      </c>
      <c r="B1289" s="58" t="s">
        <v>4174</v>
      </c>
      <c r="C1289" s="161">
        <v>4000</v>
      </c>
    </row>
    <row r="1290" spans="1:3">
      <c r="A1290" s="58">
        <v>1289</v>
      </c>
      <c r="B1290" s="58" t="s">
        <v>4178</v>
      </c>
      <c r="C1290" s="161">
        <v>6020</v>
      </c>
    </row>
    <row r="1291" spans="1:3">
      <c r="A1291" s="58">
        <v>1290</v>
      </c>
      <c r="B1291" s="58" t="s">
        <v>4177</v>
      </c>
      <c r="C1291" s="161">
        <v>1495</v>
      </c>
    </row>
    <row r="1292" spans="1:3">
      <c r="A1292" s="58">
        <v>1291</v>
      </c>
      <c r="B1292" s="58" t="s">
        <v>4154</v>
      </c>
      <c r="C1292" s="161">
        <v>1031</v>
      </c>
    </row>
    <row r="1293" spans="1:3">
      <c r="A1293" s="58">
        <v>1292</v>
      </c>
      <c r="B1293" s="58" t="s">
        <v>4172</v>
      </c>
      <c r="C1293" s="161">
        <v>2555</v>
      </c>
    </row>
    <row r="1294" spans="1:3">
      <c r="A1294" s="58">
        <v>1293</v>
      </c>
      <c r="B1294" s="58" t="s">
        <v>4170</v>
      </c>
      <c r="C1294" s="161">
        <v>1190</v>
      </c>
    </row>
    <row r="1295" spans="1:3">
      <c r="A1295" s="58">
        <v>1294</v>
      </c>
      <c r="B1295" s="58" t="s">
        <v>4171</v>
      </c>
      <c r="C1295" s="161">
        <v>248</v>
      </c>
    </row>
    <row r="1296" spans="1:3">
      <c r="A1296" s="58">
        <v>1295</v>
      </c>
      <c r="B1296" s="58" t="s">
        <v>4168</v>
      </c>
      <c r="C1296" s="161">
        <v>3970</v>
      </c>
    </row>
    <row r="1297" spans="1:3">
      <c r="A1297" s="58">
        <v>1296</v>
      </c>
      <c r="B1297" s="58" t="s">
        <v>4181</v>
      </c>
      <c r="C1297" s="161">
        <v>242</v>
      </c>
    </row>
    <row r="1298" spans="1:3">
      <c r="A1298" s="58">
        <v>1297</v>
      </c>
      <c r="B1298" s="58" t="s">
        <v>4185</v>
      </c>
      <c r="C1298" s="161">
        <v>2515</v>
      </c>
    </row>
    <row r="1299" spans="1:3">
      <c r="A1299" s="58">
        <v>1298</v>
      </c>
      <c r="B1299" s="58" t="s">
        <v>4160</v>
      </c>
      <c r="C1299" s="161">
        <v>2245</v>
      </c>
    </row>
    <row r="1300" spans="1:3">
      <c r="A1300" s="58">
        <v>1299</v>
      </c>
      <c r="B1300" s="58" t="s">
        <v>4175</v>
      </c>
      <c r="C1300" s="161">
        <v>3015</v>
      </c>
    </row>
    <row r="1301" spans="1:3">
      <c r="A1301" s="58">
        <v>1300</v>
      </c>
      <c r="B1301" s="58" t="s">
        <v>4169</v>
      </c>
      <c r="C1301" s="161">
        <v>5540</v>
      </c>
    </row>
    <row r="1302" spans="1:3">
      <c r="A1302" s="58">
        <v>1301</v>
      </c>
      <c r="B1302" s="58" t="s">
        <v>4176</v>
      </c>
      <c r="C1302" s="161">
        <v>2040</v>
      </c>
    </row>
    <row r="1303" spans="1:3">
      <c r="A1303" s="58">
        <v>1302</v>
      </c>
      <c r="B1303" s="58" t="s">
        <v>4173</v>
      </c>
      <c r="C1303" s="161">
        <v>1037</v>
      </c>
    </row>
    <row r="1304" spans="1:3">
      <c r="A1304" s="58">
        <v>1303</v>
      </c>
      <c r="B1304" s="58" t="s">
        <v>4183</v>
      </c>
      <c r="C1304" s="161">
        <v>2210</v>
      </c>
    </row>
    <row r="1305" spans="1:3">
      <c r="A1305" s="58">
        <v>1304</v>
      </c>
      <c r="B1305" s="58" t="s">
        <v>4166</v>
      </c>
      <c r="C1305" s="161">
        <v>7600</v>
      </c>
    </row>
    <row r="1306" spans="1:3">
      <c r="A1306" s="58">
        <v>1305</v>
      </c>
      <c r="B1306" s="58" t="s">
        <v>4187</v>
      </c>
      <c r="C1306" s="161">
        <v>1414</v>
      </c>
    </row>
    <row r="1307" spans="1:3">
      <c r="A1307" s="58">
        <v>1306</v>
      </c>
      <c r="B1307" s="58" t="s">
        <v>4180</v>
      </c>
      <c r="C1307" s="161">
        <v>281</v>
      </c>
    </row>
    <row r="1308" spans="1:3">
      <c r="A1308" s="58">
        <v>1307</v>
      </c>
      <c r="B1308" s="58" t="s">
        <v>4182</v>
      </c>
      <c r="C1308" s="161">
        <v>5200</v>
      </c>
    </row>
    <row r="1309" spans="1:3">
      <c r="A1309" s="58">
        <v>1308</v>
      </c>
      <c r="B1309" s="58" t="s">
        <v>4188</v>
      </c>
      <c r="C1309" s="161">
        <v>2965</v>
      </c>
    </row>
    <row r="1310" spans="1:3">
      <c r="A1310" s="58">
        <v>1309</v>
      </c>
      <c r="B1310" s="58" t="s">
        <v>4189</v>
      </c>
      <c r="C1310" s="161">
        <v>3310</v>
      </c>
    </row>
    <row r="1311" spans="1:3">
      <c r="A1311" s="58">
        <v>1310</v>
      </c>
      <c r="B1311" s="58" t="s">
        <v>4164</v>
      </c>
      <c r="C1311" s="161">
        <v>981</v>
      </c>
    </row>
    <row r="1312" spans="1:3">
      <c r="A1312" s="58">
        <v>1311</v>
      </c>
      <c r="B1312" s="58" t="s">
        <v>4191</v>
      </c>
      <c r="C1312" s="161">
        <v>4425</v>
      </c>
    </row>
    <row r="1313" spans="1:3">
      <c r="A1313" s="58">
        <v>1312</v>
      </c>
      <c r="B1313" s="58" t="s">
        <v>4212</v>
      </c>
      <c r="C1313" s="161">
        <v>2210</v>
      </c>
    </row>
    <row r="1314" spans="1:3">
      <c r="A1314" s="58">
        <v>1313</v>
      </c>
      <c r="B1314" s="58" t="s">
        <v>4179</v>
      </c>
      <c r="C1314" s="161">
        <v>1607</v>
      </c>
    </row>
    <row r="1315" spans="1:3">
      <c r="A1315" s="58">
        <v>1314</v>
      </c>
      <c r="B1315" s="58" t="s">
        <v>4184</v>
      </c>
      <c r="C1315" s="161">
        <v>2945</v>
      </c>
    </row>
    <row r="1316" spans="1:3">
      <c r="A1316" s="58">
        <v>1315</v>
      </c>
      <c r="B1316" s="58" t="s">
        <v>4192</v>
      </c>
      <c r="C1316" s="161">
        <v>1140</v>
      </c>
    </row>
    <row r="1317" spans="1:3">
      <c r="A1317" s="58">
        <v>1316</v>
      </c>
      <c r="B1317" s="58" t="s">
        <v>4194</v>
      </c>
      <c r="C1317" s="161">
        <v>1878</v>
      </c>
    </row>
    <row r="1318" spans="1:3">
      <c r="A1318" s="58">
        <v>1317</v>
      </c>
      <c r="B1318" s="58" t="s">
        <v>4163</v>
      </c>
      <c r="C1318" s="161">
        <v>2155</v>
      </c>
    </row>
    <row r="1319" spans="1:3">
      <c r="A1319" s="58">
        <v>1318</v>
      </c>
      <c r="B1319" s="58" t="s">
        <v>4219</v>
      </c>
      <c r="C1319" s="161">
        <v>1593</v>
      </c>
    </row>
    <row r="1320" spans="1:3">
      <c r="A1320" s="58">
        <v>1319</v>
      </c>
      <c r="B1320" s="58" t="s">
        <v>4190</v>
      </c>
      <c r="C1320" s="161">
        <v>3665</v>
      </c>
    </row>
    <row r="1321" spans="1:3">
      <c r="A1321" s="58">
        <v>1320</v>
      </c>
      <c r="B1321" s="58" t="s">
        <v>4195</v>
      </c>
      <c r="C1321" s="161">
        <v>3380</v>
      </c>
    </row>
    <row r="1322" spans="1:3">
      <c r="A1322" s="58">
        <v>1321</v>
      </c>
      <c r="B1322" s="58" t="s">
        <v>4203</v>
      </c>
      <c r="C1322" s="161">
        <v>1796</v>
      </c>
    </row>
    <row r="1323" spans="1:3">
      <c r="A1323" s="58">
        <v>1322</v>
      </c>
      <c r="B1323" s="58" t="s">
        <v>4196</v>
      </c>
      <c r="C1323" s="161">
        <v>630</v>
      </c>
    </row>
    <row r="1324" spans="1:3">
      <c r="A1324" s="58">
        <v>1323</v>
      </c>
      <c r="B1324" s="58" t="s">
        <v>4201</v>
      </c>
      <c r="C1324" s="161">
        <v>1781</v>
      </c>
    </row>
    <row r="1325" spans="1:3">
      <c r="A1325" s="58">
        <v>1324</v>
      </c>
      <c r="B1325" s="58" t="s">
        <v>4207</v>
      </c>
      <c r="C1325" s="161">
        <v>1500</v>
      </c>
    </row>
    <row r="1326" spans="1:3">
      <c r="A1326" s="58">
        <v>1325</v>
      </c>
      <c r="B1326" s="58" t="s">
        <v>4205</v>
      </c>
      <c r="C1326" s="161">
        <v>10260</v>
      </c>
    </row>
    <row r="1327" spans="1:3">
      <c r="A1327" s="58">
        <v>1326</v>
      </c>
      <c r="B1327" s="58" t="s">
        <v>4198</v>
      </c>
      <c r="C1327" s="161">
        <v>1149</v>
      </c>
    </row>
    <row r="1328" spans="1:3">
      <c r="A1328" s="58">
        <v>1327</v>
      </c>
      <c r="B1328" s="58" t="s">
        <v>4199</v>
      </c>
      <c r="C1328" s="161">
        <v>1234</v>
      </c>
    </row>
    <row r="1329" spans="1:3">
      <c r="A1329" s="58">
        <v>1328</v>
      </c>
      <c r="B1329" s="58" t="s">
        <v>4200</v>
      </c>
      <c r="C1329" s="161">
        <v>1866</v>
      </c>
    </row>
    <row r="1330" spans="1:3">
      <c r="A1330" s="58">
        <v>1329</v>
      </c>
      <c r="B1330" s="58" t="s">
        <v>4223</v>
      </c>
      <c r="C1330" s="161">
        <v>4650</v>
      </c>
    </row>
    <row r="1331" spans="1:3">
      <c r="A1331" s="58">
        <v>1330</v>
      </c>
      <c r="B1331" s="58" t="s">
        <v>4208</v>
      </c>
      <c r="C1331" s="161">
        <v>5640</v>
      </c>
    </row>
    <row r="1332" spans="1:3">
      <c r="A1332" s="58">
        <v>1331</v>
      </c>
      <c r="B1332" s="58" t="s">
        <v>4197</v>
      </c>
      <c r="C1332" s="161">
        <v>2900</v>
      </c>
    </row>
    <row r="1333" spans="1:3">
      <c r="A1333" s="58">
        <v>1332</v>
      </c>
      <c r="B1333" s="58" t="s">
        <v>4202</v>
      </c>
      <c r="C1333" s="161">
        <v>2835</v>
      </c>
    </row>
    <row r="1334" spans="1:3">
      <c r="A1334" s="58">
        <v>1333</v>
      </c>
      <c r="B1334" s="58" t="s">
        <v>4215</v>
      </c>
      <c r="C1334" s="161">
        <v>3910</v>
      </c>
    </row>
    <row r="1335" spans="1:3">
      <c r="A1335" s="58">
        <v>1334</v>
      </c>
      <c r="B1335" s="58" t="s">
        <v>4204</v>
      </c>
      <c r="C1335" s="161">
        <v>856</v>
      </c>
    </row>
    <row r="1336" spans="1:3">
      <c r="A1336" s="58">
        <v>1335</v>
      </c>
      <c r="B1336" s="58" t="s">
        <v>4220</v>
      </c>
      <c r="C1336" s="161">
        <v>4790</v>
      </c>
    </row>
    <row r="1337" spans="1:3">
      <c r="A1337" s="58">
        <v>1336</v>
      </c>
      <c r="B1337" s="58" t="s">
        <v>4210</v>
      </c>
      <c r="C1337" s="161">
        <v>1051</v>
      </c>
    </row>
    <row r="1338" spans="1:3">
      <c r="A1338" s="58">
        <v>1337</v>
      </c>
      <c r="B1338" s="58" t="s">
        <v>4209</v>
      </c>
      <c r="C1338" s="161">
        <v>519</v>
      </c>
    </row>
    <row r="1339" spans="1:3">
      <c r="A1339" s="58">
        <v>1338</v>
      </c>
      <c r="B1339" s="58" t="s">
        <v>4206</v>
      </c>
      <c r="C1339" s="161">
        <v>904</v>
      </c>
    </row>
    <row r="1340" spans="1:3">
      <c r="A1340" s="58">
        <v>1339</v>
      </c>
      <c r="B1340" s="58" t="s">
        <v>4225</v>
      </c>
      <c r="C1340" s="161">
        <v>798</v>
      </c>
    </row>
    <row r="1341" spans="1:3">
      <c r="A1341" s="58">
        <v>1340</v>
      </c>
      <c r="B1341" s="58" t="s">
        <v>4213</v>
      </c>
      <c r="C1341" s="161">
        <v>12410</v>
      </c>
    </row>
    <row r="1342" spans="1:3">
      <c r="A1342" s="58">
        <v>1341</v>
      </c>
      <c r="B1342" s="58" t="s">
        <v>4224</v>
      </c>
      <c r="C1342" s="161">
        <v>2855</v>
      </c>
    </row>
    <row r="1343" spans="1:3">
      <c r="A1343" s="58">
        <v>1342</v>
      </c>
      <c r="B1343" s="58" t="s">
        <v>4227</v>
      </c>
      <c r="C1343" s="161">
        <v>1306</v>
      </c>
    </row>
    <row r="1344" spans="1:3">
      <c r="A1344" s="58">
        <v>1343</v>
      </c>
      <c r="B1344" s="58" t="s">
        <v>4239</v>
      </c>
      <c r="C1344" s="161">
        <v>3390</v>
      </c>
    </row>
    <row r="1345" spans="1:3">
      <c r="A1345" s="58">
        <v>1344</v>
      </c>
      <c r="B1345" s="58" t="s">
        <v>4240</v>
      </c>
      <c r="C1345" s="161">
        <v>11400</v>
      </c>
    </row>
    <row r="1346" spans="1:3">
      <c r="A1346" s="58">
        <v>1345</v>
      </c>
      <c r="B1346" s="58" t="s">
        <v>4186</v>
      </c>
      <c r="C1346" s="161">
        <v>3420</v>
      </c>
    </row>
    <row r="1347" spans="1:3">
      <c r="A1347" s="58">
        <v>1346</v>
      </c>
      <c r="B1347" s="58" t="s">
        <v>4218</v>
      </c>
      <c r="C1347" s="161">
        <v>1233</v>
      </c>
    </row>
    <row r="1348" spans="1:3">
      <c r="A1348" s="58">
        <v>1347</v>
      </c>
      <c r="B1348" s="58" t="s">
        <v>4216</v>
      </c>
      <c r="C1348" s="161">
        <v>11290</v>
      </c>
    </row>
    <row r="1349" spans="1:3">
      <c r="A1349" s="58">
        <v>1348</v>
      </c>
      <c r="B1349" s="58" t="s">
        <v>4226</v>
      </c>
      <c r="C1349" s="161">
        <v>3525</v>
      </c>
    </row>
    <row r="1350" spans="1:3">
      <c r="A1350" s="58">
        <v>1349</v>
      </c>
      <c r="B1350" s="58" t="s">
        <v>4217</v>
      </c>
      <c r="C1350" s="161">
        <v>3405</v>
      </c>
    </row>
    <row r="1351" spans="1:3">
      <c r="A1351" s="58">
        <v>1350</v>
      </c>
      <c r="B1351" s="58" t="s">
        <v>4222</v>
      </c>
      <c r="C1351" s="161">
        <v>3385</v>
      </c>
    </row>
    <row r="1352" spans="1:3">
      <c r="A1352" s="58">
        <v>1351</v>
      </c>
      <c r="B1352" s="58" t="s">
        <v>4237</v>
      </c>
      <c r="C1352" s="161">
        <v>5020</v>
      </c>
    </row>
    <row r="1353" spans="1:3">
      <c r="A1353" s="58">
        <v>1352</v>
      </c>
      <c r="B1353" s="58" t="s">
        <v>4238</v>
      </c>
      <c r="C1353" s="161">
        <v>1891</v>
      </c>
    </row>
    <row r="1354" spans="1:3">
      <c r="A1354" s="58">
        <v>1353</v>
      </c>
      <c r="B1354" s="58" t="s">
        <v>4229</v>
      </c>
      <c r="C1354" s="161">
        <v>4705</v>
      </c>
    </row>
    <row r="1355" spans="1:3">
      <c r="A1355" s="58">
        <v>1354</v>
      </c>
      <c r="B1355" s="58" t="s">
        <v>4228</v>
      </c>
      <c r="C1355" s="161">
        <v>1152</v>
      </c>
    </row>
    <row r="1356" spans="1:3">
      <c r="A1356" s="58">
        <v>1355</v>
      </c>
      <c r="B1356" s="58" t="s">
        <v>4232</v>
      </c>
      <c r="C1356" s="161">
        <v>815</v>
      </c>
    </row>
    <row r="1357" spans="1:3">
      <c r="A1357" s="58">
        <v>1356</v>
      </c>
      <c r="B1357" s="58" t="s">
        <v>4230</v>
      </c>
      <c r="C1357" s="161">
        <v>1390</v>
      </c>
    </row>
    <row r="1358" spans="1:3">
      <c r="A1358" s="58">
        <v>1357</v>
      </c>
      <c r="B1358" s="58" t="s">
        <v>4243</v>
      </c>
      <c r="C1358" s="161">
        <v>2360</v>
      </c>
    </row>
    <row r="1359" spans="1:3">
      <c r="A1359" s="58">
        <v>1358</v>
      </c>
      <c r="B1359" s="58" t="s">
        <v>4236</v>
      </c>
      <c r="C1359" s="161">
        <v>846</v>
      </c>
    </row>
    <row r="1360" spans="1:3">
      <c r="A1360" s="58">
        <v>1359</v>
      </c>
      <c r="B1360" s="58" t="s">
        <v>4233</v>
      </c>
      <c r="C1360" s="161">
        <v>2730</v>
      </c>
    </row>
    <row r="1361" spans="1:3">
      <c r="A1361" s="58">
        <v>1360</v>
      </c>
      <c r="B1361" s="58" t="s">
        <v>4241</v>
      </c>
      <c r="C1361" s="161">
        <v>2755</v>
      </c>
    </row>
    <row r="1362" spans="1:3">
      <c r="A1362" s="58">
        <v>1361</v>
      </c>
      <c r="B1362" s="58" t="s">
        <v>4235</v>
      </c>
      <c r="C1362" s="161">
        <v>1446</v>
      </c>
    </row>
    <row r="1363" spans="1:3">
      <c r="A1363" s="58">
        <v>1362</v>
      </c>
      <c r="B1363" s="58" t="s">
        <v>4221</v>
      </c>
      <c r="C1363" s="161">
        <v>2230</v>
      </c>
    </row>
    <row r="1364" spans="1:3">
      <c r="A1364" s="58">
        <v>1363</v>
      </c>
      <c r="B1364" s="58" t="s">
        <v>4242</v>
      </c>
      <c r="C1364" s="161">
        <v>4800</v>
      </c>
    </row>
    <row r="1365" spans="1:3">
      <c r="A1365" s="58">
        <v>1364</v>
      </c>
      <c r="B1365" s="58" t="s">
        <v>4231</v>
      </c>
      <c r="C1365" s="161">
        <v>1289</v>
      </c>
    </row>
    <row r="1366" spans="1:3">
      <c r="A1366" s="58">
        <v>1365</v>
      </c>
      <c r="B1366" s="58" t="s">
        <v>4214</v>
      </c>
      <c r="C1366" s="161">
        <v>2145</v>
      </c>
    </row>
    <row r="1367" spans="1:3">
      <c r="A1367" s="58">
        <v>1366</v>
      </c>
      <c r="B1367" s="58" t="s">
        <v>4234</v>
      </c>
      <c r="C1367" s="161">
        <v>629</v>
      </c>
    </row>
    <row r="1368" spans="1:3">
      <c r="A1368" s="58">
        <v>1367</v>
      </c>
      <c r="B1368" s="58" t="s">
        <v>4244</v>
      </c>
      <c r="C1368" s="161">
        <v>3430</v>
      </c>
    </row>
    <row r="1369" spans="1:3">
      <c r="A1369" s="58">
        <v>1368</v>
      </c>
      <c r="B1369" s="58" t="s">
        <v>4268</v>
      </c>
      <c r="C1369" s="161">
        <v>639</v>
      </c>
    </row>
    <row r="1370" spans="1:3">
      <c r="A1370" s="58">
        <v>1369</v>
      </c>
      <c r="B1370" s="58" t="s">
        <v>4250</v>
      </c>
      <c r="C1370" s="161">
        <v>1846</v>
      </c>
    </row>
    <row r="1371" spans="1:3">
      <c r="A1371" s="58">
        <v>1370</v>
      </c>
      <c r="B1371" s="58" t="s">
        <v>4247</v>
      </c>
      <c r="C1371" s="161">
        <v>945</v>
      </c>
    </row>
    <row r="1372" spans="1:3">
      <c r="A1372" s="58">
        <v>1371</v>
      </c>
      <c r="B1372" s="58" t="s">
        <v>4275</v>
      </c>
      <c r="C1372" s="161">
        <v>943</v>
      </c>
    </row>
    <row r="1373" spans="1:3">
      <c r="A1373" s="58">
        <v>1372</v>
      </c>
      <c r="B1373" s="58" t="s">
        <v>4248</v>
      </c>
      <c r="C1373" s="161">
        <v>3655</v>
      </c>
    </row>
    <row r="1374" spans="1:3">
      <c r="A1374" s="58">
        <v>1373</v>
      </c>
      <c r="B1374" s="58" t="s">
        <v>4251</v>
      </c>
      <c r="C1374" s="161">
        <v>2455</v>
      </c>
    </row>
    <row r="1375" spans="1:3">
      <c r="A1375" s="58">
        <v>1374</v>
      </c>
      <c r="B1375" s="58" t="s">
        <v>4252</v>
      </c>
      <c r="C1375" s="161">
        <v>854</v>
      </c>
    </row>
    <row r="1376" spans="1:3">
      <c r="A1376" s="58">
        <v>1375</v>
      </c>
      <c r="B1376" s="58" t="s">
        <v>4245</v>
      </c>
      <c r="C1376" s="161">
        <v>2150</v>
      </c>
    </row>
    <row r="1377" spans="1:3">
      <c r="A1377" s="58">
        <v>1376</v>
      </c>
      <c r="B1377" s="58" t="s">
        <v>4253</v>
      </c>
      <c r="C1377" s="161">
        <v>4610</v>
      </c>
    </row>
    <row r="1378" spans="1:3">
      <c r="A1378" s="58">
        <v>1377</v>
      </c>
      <c r="B1378" s="58" t="s">
        <v>4249</v>
      </c>
      <c r="C1378" s="161">
        <v>4720</v>
      </c>
    </row>
    <row r="1379" spans="1:3">
      <c r="A1379" s="58">
        <v>1378</v>
      </c>
      <c r="B1379" s="58" t="s">
        <v>4267</v>
      </c>
      <c r="C1379" s="161">
        <v>3625</v>
      </c>
    </row>
    <row r="1380" spans="1:3">
      <c r="A1380" s="58">
        <v>1379</v>
      </c>
      <c r="B1380" s="58" t="s">
        <v>4246</v>
      </c>
      <c r="C1380" s="161">
        <v>3145</v>
      </c>
    </row>
    <row r="1381" spans="1:3">
      <c r="A1381" s="58">
        <v>1380</v>
      </c>
      <c r="B1381" s="58" t="s">
        <v>4262</v>
      </c>
      <c r="C1381" s="161">
        <v>2955</v>
      </c>
    </row>
    <row r="1382" spans="1:3">
      <c r="A1382" s="58">
        <v>1381</v>
      </c>
      <c r="B1382" s="58" t="s">
        <v>4255</v>
      </c>
      <c r="C1382" s="161">
        <v>8350</v>
      </c>
    </row>
    <row r="1383" spans="1:3">
      <c r="A1383" s="58">
        <v>1382</v>
      </c>
      <c r="B1383" s="58" t="s">
        <v>4254</v>
      </c>
      <c r="C1383" s="161">
        <v>2320</v>
      </c>
    </row>
    <row r="1384" spans="1:3">
      <c r="A1384" s="58">
        <v>1383</v>
      </c>
      <c r="B1384" s="58" t="s">
        <v>4259</v>
      </c>
      <c r="C1384" s="161">
        <v>3810</v>
      </c>
    </row>
    <row r="1385" spans="1:3">
      <c r="A1385" s="58">
        <v>1384</v>
      </c>
      <c r="B1385" s="58" t="s">
        <v>4260</v>
      </c>
      <c r="C1385" s="161">
        <v>3035</v>
      </c>
    </row>
    <row r="1386" spans="1:3">
      <c r="A1386" s="58">
        <v>1385</v>
      </c>
      <c r="B1386" s="58" t="s">
        <v>4258</v>
      </c>
      <c r="C1386" s="161">
        <v>1953</v>
      </c>
    </row>
    <row r="1387" spans="1:3">
      <c r="A1387" s="58">
        <v>1386</v>
      </c>
      <c r="B1387" s="58" t="s">
        <v>4257</v>
      </c>
      <c r="C1387" s="161">
        <v>2980</v>
      </c>
    </row>
    <row r="1388" spans="1:3">
      <c r="A1388" s="58">
        <v>1387</v>
      </c>
      <c r="B1388" s="58" t="s">
        <v>4256</v>
      </c>
      <c r="C1388" s="161">
        <v>1228</v>
      </c>
    </row>
    <row r="1389" spans="1:3">
      <c r="A1389" s="58">
        <v>1388</v>
      </c>
      <c r="B1389" s="58" t="s">
        <v>4261</v>
      </c>
      <c r="C1389" s="161">
        <v>2525</v>
      </c>
    </row>
    <row r="1390" spans="1:3">
      <c r="A1390" s="58">
        <v>1389</v>
      </c>
      <c r="B1390" s="58" t="s">
        <v>4263</v>
      </c>
      <c r="C1390" s="161">
        <v>1301</v>
      </c>
    </row>
    <row r="1391" spans="1:3">
      <c r="A1391" s="58">
        <v>1390</v>
      </c>
      <c r="B1391" s="58" t="s">
        <v>4269</v>
      </c>
      <c r="C1391" s="161">
        <v>2960</v>
      </c>
    </row>
    <row r="1392" spans="1:3">
      <c r="A1392" s="58">
        <v>1391</v>
      </c>
      <c r="B1392" s="58" t="s">
        <v>4270</v>
      </c>
      <c r="C1392" s="161">
        <v>3285</v>
      </c>
    </row>
    <row r="1393" spans="1:3">
      <c r="A1393" s="58">
        <v>1392</v>
      </c>
      <c r="B1393" s="58" t="s">
        <v>4265</v>
      </c>
      <c r="C1393" s="161">
        <v>10370</v>
      </c>
    </row>
    <row r="1394" spans="1:3">
      <c r="A1394" s="58">
        <v>1393</v>
      </c>
      <c r="B1394" s="58" t="s">
        <v>4272</v>
      </c>
      <c r="C1394" s="161">
        <v>9550</v>
      </c>
    </row>
    <row r="1395" spans="1:3">
      <c r="A1395" s="58">
        <v>1394</v>
      </c>
      <c r="B1395" s="58" t="s">
        <v>4266</v>
      </c>
      <c r="C1395" s="161">
        <v>203</v>
      </c>
    </row>
    <row r="1396" spans="1:3">
      <c r="A1396" s="58">
        <v>1395</v>
      </c>
      <c r="B1396" s="58" t="s">
        <v>4276</v>
      </c>
      <c r="C1396" s="161">
        <v>2860</v>
      </c>
    </row>
    <row r="1397" spans="1:3">
      <c r="A1397" s="58">
        <v>1396</v>
      </c>
      <c r="B1397" s="58" t="s">
        <v>4264</v>
      </c>
      <c r="C1397" s="161">
        <v>565</v>
      </c>
    </row>
    <row r="1398" spans="1:3">
      <c r="A1398" s="58">
        <v>1397</v>
      </c>
      <c r="B1398" s="58" t="s">
        <v>4271</v>
      </c>
      <c r="C1398" s="161">
        <v>2200</v>
      </c>
    </row>
    <row r="1399" spans="1:3">
      <c r="A1399" s="58">
        <v>1398</v>
      </c>
      <c r="B1399" s="58" t="s">
        <v>4273</v>
      </c>
      <c r="C1399" s="161">
        <v>1027</v>
      </c>
    </row>
    <row r="1400" spans="1:3">
      <c r="A1400" s="58">
        <v>1399</v>
      </c>
      <c r="B1400" s="58" t="s">
        <v>4274</v>
      </c>
      <c r="C1400" s="161">
        <v>1974</v>
      </c>
    </row>
    <row r="1401" spans="1:3">
      <c r="A1401" s="58">
        <v>1400</v>
      </c>
      <c r="B1401" s="58" t="s">
        <v>4290</v>
      </c>
      <c r="C1401" s="161">
        <v>6070</v>
      </c>
    </row>
    <row r="1402" spans="1:3">
      <c r="A1402" s="58">
        <v>1401</v>
      </c>
      <c r="B1402" s="58" t="s">
        <v>4279</v>
      </c>
      <c r="C1402" s="161">
        <v>3960</v>
      </c>
    </row>
    <row r="1403" spans="1:3">
      <c r="A1403" s="58">
        <v>1402</v>
      </c>
      <c r="B1403" s="58" t="s">
        <v>4282</v>
      </c>
      <c r="C1403" s="161">
        <v>4015</v>
      </c>
    </row>
    <row r="1404" spans="1:3">
      <c r="A1404" s="58">
        <v>1403</v>
      </c>
      <c r="B1404" s="58" t="s">
        <v>4277</v>
      </c>
      <c r="C1404" s="161">
        <v>2300</v>
      </c>
    </row>
    <row r="1405" spans="1:3">
      <c r="A1405" s="58">
        <v>1404</v>
      </c>
      <c r="B1405" s="58" t="s">
        <v>4278</v>
      </c>
      <c r="C1405" s="161">
        <v>3100</v>
      </c>
    </row>
    <row r="1406" spans="1:3">
      <c r="A1406" s="58">
        <v>1405</v>
      </c>
      <c r="B1406" s="58" t="s">
        <v>4281</v>
      </c>
      <c r="C1406" s="161">
        <v>5570</v>
      </c>
    </row>
    <row r="1407" spans="1:3">
      <c r="A1407" s="58">
        <v>1406</v>
      </c>
      <c r="B1407" s="58" t="s">
        <v>4285</v>
      </c>
      <c r="C1407" s="161">
        <v>5840</v>
      </c>
    </row>
    <row r="1408" spans="1:3">
      <c r="A1408" s="58">
        <v>1407</v>
      </c>
      <c r="B1408" s="58" t="s">
        <v>4280</v>
      </c>
      <c r="C1408" s="161">
        <v>3025</v>
      </c>
    </row>
    <row r="1409" spans="1:3">
      <c r="A1409" s="58">
        <v>1408</v>
      </c>
      <c r="B1409" s="58" t="s">
        <v>4284</v>
      </c>
      <c r="C1409" s="161">
        <v>855</v>
      </c>
    </row>
    <row r="1410" spans="1:3">
      <c r="A1410" s="58">
        <v>1409</v>
      </c>
      <c r="B1410" s="58" t="s">
        <v>4289</v>
      </c>
      <c r="C1410" s="161">
        <v>4730</v>
      </c>
    </row>
    <row r="1411" spans="1:3">
      <c r="A1411" s="58">
        <v>1410</v>
      </c>
      <c r="B1411" s="58" t="s">
        <v>4288</v>
      </c>
      <c r="C1411" s="161">
        <v>2820</v>
      </c>
    </row>
    <row r="1412" spans="1:3">
      <c r="A1412" s="58">
        <v>1411</v>
      </c>
      <c r="B1412" s="58" t="s">
        <v>4295</v>
      </c>
      <c r="C1412" s="161">
        <v>6970</v>
      </c>
    </row>
    <row r="1413" spans="1:3">
      <c r="A1413" s="58">
        <v>1412</v>
      </c>
      <c r="B1413" s="58" t="s">
        <v>4309</v>
      </c>
      <c r="C1413" s="161">
        <v>6770</v>
      </c>
    </row>
    <row r="1414" spans="1:3">
      <c r="A1414" s="58">
        <v>1413</v>
      </c>
      <c r="B1414" s="58" t="s">
        <v>4286</v>
      </c>
      <c r="C1414" s="161">
        <v>2990</v>
      </c>
    </row>
    <row r="1415" spans="1:3">
      <c r="A1415" s="58">
        <v>1414</v>
      </c>
      <c r="B1415" s="58" t="s">
        <v>4283</v>
      </c>
      <c r="C1415" s="161">
        <v>721</v>
      </c>
    </row>
    <row r="1416" spans="1:3">
      <c r="A1416" s="58">
        <v>1415</v>
      </c>
      <c r="B1416" s="58" t="s">
        <v>4296</v>
      </c>
      <c r="C1416" s="161">
        <v>3570</v>
      </c>
    </row>
    <row r="1417" spans="1:3">
      <c r="A1417" s="58">
        <v>1416</v>
      </c>
      <c r="B1417" s="58" t="s">
        <v>4292</v>
      </c>
      <c r="C1417" s="161">
        <v>1590</v>
      </c>
    </row>
    <row r="1418" spans="1:3">
      <c r="A1418" s="58">
        <v>1417</v>
      </c>
      <c r="B1418" s="58" t="s">
        <v>4306</v>
      </c>
      <c r="C1418" s="161">
        <v>1567</v>
      </c>
    </row>
    <row r="1419" spans="1:3">
      <c r="A1419" s="58">
        <v>1418</v>
      </c>
      <c r="B1419" s="58" t="s">
        <v>4297</v>
      </c>
      <c r="C1419" s="161">
        <v>2685</v>
      </c>
    </row>
    <row r="1420" spans="1:3">
      <c r="A1420" s="58">
        <v>1419</v>
      </c>
      <c r="B1420" s="58" t="s">
        <v>4303</v>
      </c>
      <c r="C1420" s="161">
        <v>1728</v>
      </c>
    </row>
    <row r="1421" spans="1:3">
      <c r="A1421" s="58">
        <v>1420</v>
      </c>
      <c r="B1421" s="58" t="s">
        <v>4304</v>
      </c>
      <c r="C1421" s="161">
        <v>671</v>
      </c>
    </row>
    <row r="1422" spans="1:3">
      <c r="A1422" s="58">
        <v>1421</v>
      </c>
      <c r="B1422" s="58" t="s">
        <v>4301</v>
      </c>
      <c r="C1422" s="161">
        <v>1217</v>
      </c>
    </row>
    <row r="1423" spans="1:3">
      <c r="A1423" s="58">
        <v>1422</v>
      </c>
      <c r="B1423" s="58" t="s">
        <v>4299</v>
      </c>
      <c r="C1423" s="161">
        <v>3390</v>
      </c>
    </row>
    <row r="1424" spans="1:3">
      <c r="A1424" s="58">
        <v>1423</v>
      </c>
      <c r="B1424" s="58" t="s">
        <v>4298</v>
      </c>
      <c r="C1424" s="161">
        <v>8160</v>
      </c>
    </row>
    <row r="1425" spans="1:3">
      <c r="A1425" s="58">
        <v>1424</v>
      </c>
      <c r="B1425" s="58" t="s">
        <v>4294</v>
      </c>
      <c r="C1425" s="161">
        <v>440</v>
      </c>
    </row>
    <row r="1426" spans="1:3">
      <c r="A1426" s="58">
        <v>1425</v>
      </c>
      <c r="B1426" s="58" t="s">
        <v>4305</v>
      </c>
      <c r="C1426" s="161">
        <v>4620</v>
      </c>
    </row>
    <row r="1427" spans="1:3">
      <c r="A1427" s="58">
        <v>1426</v>
      </c>
      <c r="B1427" s="58" t="s">
        <v>4291</v>
      </c>
      <c r="C1427" s="161">
        <v>6620</v>
      </c>
    </row>
    <row r="1428" spans="1:3">
      <c r="A1428" s="58">
        <v>1427</v>
      </c>
      <c r="B1428" s="58" t="s">
        <v>4315</v>
      </c>
      <c r="C1428" s="161">
        <v>3150</v>
      </c>
    </row>
    <row r="1429" spans="1:3">
      <c r="A1429" s="58">
        <v>1428</v>
      </c>
      <c r="B1429" s="58" t="s">
        <v>4307</v>
      </c>
      <c r="C1429" s="161">
        <v>759</v>
      </c>
    </row>
    <row r="1430" spans="1:3">
      <c r="A1430" s="58">
        <v>1429</v>
      </c>
      <c r="B1430" s="58" t="s">
        <v>4310</v>
      </c>
      <c r="C1430" s="161">
        <v>2660</v>
      </c>
    </row>
    <row r="1431" spans="1:3">
      <c r="A1431" s="58">
        <v>1430</v>
      </c>
      <c r="B1431" s="58" t="s">
        <v>4293</v>
      </c>
      <c r="C1431" s="161">
        <v>1398</v>
      </c>
    </row>
    <row r="1432" spans="1:3">
      <c r="A1432" s="58">
        <v>1431</v>
      </c>
      <c r="B1432" s="58" t="s">
        <v>4317</v>
      </c>
      <c r="C1432" s="161">
        <v>4925</v>
      </c>
    </row>
    <row r="1433" spans="1:3">
      <c r="A1433" s="58">
        <v>1432</v>
      </c>
      <c r="B1433" s="58" t="s">
        <v>4302</v>
      </c>
      <c r="C1433" s="161">
        <v>2870</v>
      </c>
    </row>
    <row r="1434" spans="1:3">
      <c r="A1434" s="58">
        <v>1433</v>
      </c>
      <c r="B1434" s="58" t="s">
        <v>4300</v>
      </c>
      <c r="C1434" s="161">
        <v>2850</v>
      </c>
    </row>
    <row r="1435" spans="1:3">
      <c r="A1435" s="58">
        <v>1434</v>
      </c>
      <c r="B1435" s="58" t="s">
        <v>4311</v>
      </c>
      <c r="C1435" s="161">
        <v>4030</v>
      </c>
    </row>
    <row r="1436" spans="1:3">
      <c r="A1436" s="58">
        <v>1435</v>
      </c>
      <c r="B1436" s="58" t="s">
        <v>4314</v>
      </c>
      <c r="C1436" s="161">
        <v>960</v>
      </c>
    </row>
    <row r="1437" spans="1:3">
      <c r="A1437" s="58">
        <v>1436</v>
      </c>
      <c r="B1437" s="58" t="s">
        <v>4322</v>
      </c>
      <c r="C1437" s="161">
        <v>2050</v>
      </c>
    </row>
    <row r="1438" spans="1:3">
      <c r="A1438" s="58">
        <v>1437</v>
      </c>
      <c r="B1438" s="58" t="s">
        <v>4316</v>
      </c>
      <c r="C1438" s="161">
        <v>800</v>
      </c>
    </row>
    <row r="1439" spans="1:3">
      <c r="A1439" s="58">
        <v>1438</v>
      </c>
      <c r="B1439" s="58" t="s">
        <v>4335</v>
      </c>
      <c r="C1439" s="161">
        <v>529</v>
      </c>
    </row>
    <row r="1440" spans="1:3">
      <c r="A1440" s="58">
        <v>1439</v>
      </c>
      <c r="B1440" s="58" t="s">
        <v>4319</v>
      </c>
      <c r="C1440" s="161">
        <v>1673</v>
      </c>
    </row>
    <row r="1441" spans="1:3">
      <c r="A1441" s="58">
        <v>1440</v>
      </c>
      <c r="B1441" s="58" t="s">
        <v>4308</v>
      </c>
      <c r="C1441" s="161">
        <v>576</v>
      </c>
    </row>
    <row r="1442" spans="1:3">
      <c r="A1442" s="58">
        <v>1441</v>
      </c>
      <c r="B1442" s="58" t="s">
        <v>4320</v>
      </c>
      <c r="C1442" s="161">
        <v>3330</v>
      </c>
    </row>
    <row r="1443" spans="1:3">
      <c r="A1443" s="58">
        <v>1442</v>
      </c>
      <c r="B1443" s="58" t="s">
        <v>4341</v>
      </c>
      <c r="C1443" s="161">
        <v>740</v>
      </c>
    </row>
    <row r="1444" spans="1:3">
      <c r="A1444" s="58">
        <v>1443</v>
      </c>
      <c r="B1444" s="58" t="s">
        <v>4312</v>
      </c>
      <c r="C1444" s="161">
        <v>873</v>
      </c>
    </row>
    <row r="1445" spans="1:3">
      <c r="A1445" s="58">
        <v>1444</v>
      </c>
      <c r="B1445" s="58" t="s">
        <v>4318</v>
      </c>
      <c r="C1445" s="161">
        <v>991</v>
      </c>
    </row>
    <row r="1446" spans="1:3">
      <c r="A1446" s="58">
        <v>1445</v>
      </c>
      <c r="B1446" s="58" t="s">
        <v>4313</v>
      </c>
      <c r="C1446" s="161">
        <v>4665</v>
      </c>
    </row>
    <row r="1447" spans="1:3">
      <c r="A1447" s="58">
        <v>1446</v>
      </c>
      <c r="B1447" s="58" t="s">
        <v>4323</v>
      </c>
      <c r="C1447" s="161">
        <v>2835</v>
      </c>
    </row>
    <row r="1448" spans="1:3">
      <c r="A1448" s="58">
        <v>1447</v>
      </c>
      <c r="B1448" s="58" t="s">
        <v>4332</v>
      </c>
      <c r="C1448" s="161">
        <v>6750</v>
      </c>
    </row>
    <row r="1449" spans="1:3">
      <c r="A1449" s="58">
        <v>1448</v>
      </c>
      <c r="B1449" s="58" t="s">
        <v>4321</v>
      </c>
      <c r="C1449" s="161">
        <v>1489</v>
      </c>
    </row>
    <row r="1450" spans="1:3">
      <c r="A1450" s="58">
        <v>1449</v>
      </c>
      <c r="B1450" s="58" t="s">
        <v>4287</v>
      </c>
      <c r="C1450" s="161">
        <v>1224</v>
      </c>
    </row>
    <row r="1451" spans="1:3">
      <c r="A1451" s="58">
        <v>1450</v>
      </c>
      <c r="B1451" s="58" t="s">
        <v>4325</v>
      </c>
      <c r="C1451" s="161">
        <v>307</v>
      </c>
    </row>
    <row r="1452" spans="1:3">
      <c r="A1452" s="58">
        <v>1451</v>
      </c>
      <c r="B1452" s="58" t="s">
        <v>4328</v>
      </c>
      <c r="C1452" s="161">
        <v>3870</v>
      </c>
    </row>
    <row r="1453" spans="1:3">
      <c r="A1453" s="58">
        <v>1452</v>
      </c>
      <c r="B1453" s="58" t="s">
        <v>4331</v>
      </c>
      <c r="C1453" s="161">
        <v>6880</v>
      </c>
    </row>
    <row r="1454" spans="1:3">
      <c r="A1454" s="58">
        <v>1453</v>
      </c>
      <c r="B1454" s="58" t="s">
        <v>4342</v>
      </c>
      <c r="C1454" s="161">
        <v>3065</v>
      </c>
    </row>
    <row r="1455" spans="1:3">
      <c r="A1455" s="58">
        <v>1454</v>
      </c>
      <c r="B1455" s="58" t="s">
        <v>4329</v>
      </c>
      <c r="C1455" s="161">
        <v>484</v>
      </c>
    </row>
    <row r="1456" spans="1:3">
      <c r="A1456" s="58">
        <v>1455</v>
      </c>
      <c r="B1456" s="58" t="s">
        <v>4324</v>
      </c>
      <c r="C1456" s="161">
        <v>3695</v>
      </c>
    </row>
    <row r="1457" spans="1:3">
      <c r="A1457" s="58">
        <v>1456</v>
      </c>
      <c r="B1457" s="58" t="s">
        <v>4327</v>
      </c>
      <c r="C1457" s="161">
        <v>3370</v>
      </c>
    </row>
    <row r="1458" spans="1:3">
      <c r="A1458" s="58">
        <v>1457</v>
      </c>
      <c r="B1458" s="58" t="s">
        <v>4334</v>
      </c>
      <c r="C1458" s="161">
        <v>1236</v>
      </c>
    </row>
    <row r="1459" spans="1:3">
      <c r="A1459" s="58">
        <v>1458</v>
      </c>
      <c r="B1459" s="58" t="s">
        <v>4326</v>
      </c>
      <c r="C1459" s="161">
        <v>739</v>
      </c>
    </row>
    <row r="1460" spans="1:3">
      <c r="A1460" s="58">
        <v>1459</v>
      </c>
      <c r="B1460" s="58" t="s">
        <v>4375</v>
      </c>
      <c r="C1460" s="161">
        <v>4045</v>
      </c>
    </row>
    <row r="1461" spans="1:3">
      <c r="A1461" s="58">
        <v>1460</v>
      </c>
      <c r="B1461" s="58" t="s">
        <v>4346</v>
      </c>
      <c r="C1461" s="161">
        <v>2960</v>
      </c>
    </row>
    <row r="1462" spans="1:3">
      <c r="A1462" s="58">
        <v>1461</v>
      </c>
      <c r="B1462" s="58" t="s">
        <v>4330</v>
      </c>
      <c r="C1462" s="161">
        <v>2640</v>
      </c>
    </row>
    <row r="1463" spans="1:3">
      <c r="A1463" s="58">
        <v>1462</v>
      </c>
      <c r="B1463" s="58" t="s">
        <v>4333</v>
      </c>
      <c r="C1463" s="161">
        <v>1981</v>
      </c>
    </row>
    <row r="1464" spans="1:3">
      <c r="A1464" s="58">
        <v>1463</v>
      </c>
      <c r="B1464" s="58" t="s">
        <v>4336</v>
      </c>
      <c r="C1464" s="161">
        <v>1442</v>
      </c>
    </row>
    <row r="1465" spans="1:3">
      <c r="A1465" s="58">
        <v>1464</v>
      </c>
      <c r="B1465" s="58" t="s">
        <v>4338</v>
      </c>
      <c r="C1465" s="161">
        <v>4055</v>
      </c>
    </row>
    <row r="1466" spans="1:3">
      <c r="A1466" s="58">
        <v>1465</v>
      </c>
      <c r="B1466" s="58" t="s">
        <v>4340</v>
      </c>
      <c r="C1466" s="161">
        <v>1025</v>
      </c>
    </row>
    <row r="1467" spans="1:3">
      <c r="A1467" s="58">
        <v>1466</v>
      </c>
      <c r="B1467" s="58" t="s">
        <v>4337</v>
      </c>
      <c r="C1467" s="161">
        <v>1001</v>
      </c>
    </row>
    <row r="1468" spans="1:3">
      <c r="A1468" s="58">
        <v>1467</v>
      </c>
      <c r="B1468" s="58" t="s">
        <v>4347</v>
      </c>
      <c r="C1468" s="161">
        <v>7150</v>
      </c>
    </row>
    <row r="1469" spans="1:3">
      <c r="A1469" s="58">
        <v>1468</v>
      </c>
      <c r="B1469" s="58" t="s">
        <v>4339</v>
      </c>
      <c r="C1469" s="161">
        <v>618</v>
      </c>
    </row>
    <row r="1470" spans="1:3">
      <c r="A1470" s="58">
        <v>1469</v>
      </c>
      <c r="B1470" s="58" t="s">
        <v>4343</v>
      </c>
      <c r="C1470" s="161">
        <v>1871</v>
      </c>
    </row>
    <row r="1471" spans="1:3">
      <c r="A1471" s="58">
        <v>1470</v>
      </c>
      <c r="B1471" s="58" t="s">
        <v>4349</v>
      </c>
      <c r="C1471" s="161">
        <v>2810</v>
      </c>
    </row>
    <row r="1472" spans="1:3">
      <c r="A1472" s="58">
        <v>1471</v>
      </c>
      <c r="B1472" s="58" t="s">
        <v>4345</v>
      </c>
      <c r="C1472" s="161">
        <v>1261</v>
      </c>
    </row>
    <row r="1473" spans="1:3">
      <c r="A1473" s="58">
        <v>1472</v>
      </c>
      <c r="B1473" s="58" t="s">
        <v>4351</v>
      </c>
      <c r="C1473" s="161">
        <v>3375</v>
      </c>
    </row>
    <row r="1474" spans="1:3">
      <c r="A1474" s="58">
        <v>1473</v>
      </c>
      <c r="B1474" s="58" t="s">
        <v>4355</v>
      </c>
      <c r="C1474" s="161">
        <v>3580</v>
      </c>
    </row>
    <row r="1475" spans="1:3">
      <c r="A1475" s="58">
        <v>1474</v>
      </c>
      <c r="B1475" s="58" t="s">
        <v>4348</v>
      </c>
      <c r="C1475" s="161">
        <v>1508</v>
      </c>
    </row>
    <row r="1476" spans="1:3">
      <c r="A1476" s="58">
        <v>1475</v>
      </c>
      <c r="B1476" s="58" t="s">
        <v>4344</v>
      </c>
      <c r="C1476" s="161">
        <v>3045</v>
      </c>
    </row>
    <row r="1477" spans="1:3">
      <c r="A1477" s="58">
        <v>1476</v>
      </c>
      <c r="B1477" s="58" t="s">
        <v>4353</v>
      </c>
      <c r="C1477" s="161">
        <v>2380</v>
      </c>
    </row>
    <row r="1478" spans="1:3">
      <c r="A1478" s="58">
        <v>1477</v>
      </c>
      <c r="B1478" s="58" t="s">
        <v>4358</v>
      </c>
      <c r="C1478" s="161">
        <v>3085</v>
      </c>
    </row>
    <row r="1479" spans="1:3">
      <c r="A1479" s="58">
        <v>1478</v>
      </c>
      <c r="B1479" s="58" t="s">
        <v>4359</v>
      </c>
      <c r="C1479" s="161">
        <v>2090</v>
      </c>
    </row>
    <row r="1480" spans="1:3">
      <c r="A1480" s="58">
        <v>1479</v>
      </c>
      <c r="B1480" s="58" t="s">
        <v>4370</v>
      </c>
      <c r="C1480" s="161">
        <v>853</v>
      </c>
    </row>
    <row r="1481" spans="1:3">
      <c r="A1481" s="58">
        <v>1480</v>
      </c>
      <c r="B1481" s="58" t="s">
        <v>4363</v>
      </c>
      <c r="C1481" s="161">
        <v>1935</v>
      </c>
    </row>
    <row r="1482" spans="1:3">
      <c r="A1482" s="58">
        <v>1481</v>
      </c>
      <c r="B1482" s="58" t="s">
        <v>4354</v>
      </c>
      <c r="C1482" s="161">
        <v>407</v>
      </c>
    </row>
    <row r="1483" spans="1:3">
      <c r="A1483" s="58">
        <v>1482</v>
      </c>
      <c r="B1483" s="58" t="s">
        <v>4352</v>
      </c>
      <c r="C1483" s="161">
        <v>2680</v>
      </c>
    </row>
    <row r="1484" spans="1:3">
      <c r="A1484" s="58">
        <v>1483</v>
      </c>
      <c r="B1484" s="58" t="s">
        <v>4357</v>
      </c>
      <c r="C1484" s="161">
        <v>774</v>
      </c>
    </row>
    <row r="1485" spans="1:3">
      <c r="A1485" s="58">
        <v>1484</v>
      </c>
      <c r="B1485" s="58" t="s">
        <v>4361</v>
      </c>
      <c r="C1485" s="161">
        <v>878</v>
      </c>
    </row>
    <row r="1486" spans="1:3">
      <c r="A1486" s="58">
        <v>1485</v>
      </c>
      <c r="B1486" s="58" t="s">
        <v>4360</v>
      </c>
      <c r="C1486" s="161">
        <v>279</v>
      </c>
    </row>
    <row r="1487" spans="1:3">
      <c r="A1487" s="58">
        <v>1486</v>
      </c>
      <c r="B1487" s="58" t="s">
        <v>4356</v>
      </c>
      <c r="C1487" s="161">
        <v>2175</v>
      </c>
    </row>
    <row r="1488" spans="1:3">
      <c r="A1488" s="58">
        <v>1487</v>
      </c>
      <c r="B1488" s="58" t="s">
        <v>4364</v>
      </c>
      <c r="C1488" s="161">
        <v>2940</v>
      </c>
    </row>
    <row r="1489" spans="1:3">
      <c r="A1489" s="58">
        <v>1488</v>
      </c>
      <c r="B1489" s="58" t="s">
        <v>4362</v>
      </c>
      <c r="C1489" s="161">
        <v>438</v>
      </c>
    </row>
    <row r="1490" spans="1:3">
      <c r="A1490" s="58">
        <v>1489</v>
      </c>
      <c r="B1490" s="58" t="s">
        <v>4366</v>
      </c>
      <c r="C1490" s="161">
        <v>778</v>
      </c>
    </row>
    <row r="1491" spans="1:3">
      <c r="A1491" s="58">
        <v>1490</v>
      </c>
      <c r="B1491" s="58" t="s">
        <v>4365</v>
      </c>
      <c r="C1491" s="161">
        <v>1936</v>
      </c>
    </row>
    <row r="1492" spans="1:3">
      <c r="A1492" s="58">
        <v>1491</v>
      </c>
      <c r="B1492" s="58" t="s">
        <v>4367</v>
      </c>
      <c r="C1492" s="161">
        <v>4890</v>
      </c>
    </row>
    <row r="1493" spans="1:3">
      <c r="A1493" s="58">
        <v>1492</v>
      </c>
      <c r="B1493" s="58" t="s">
        <v>4350</v>
      </c>
      <c r="C1493" s="161">
        <v>1985</v>
      </c>
    </row>
    <row r="1494" spans="1:3">
      <c r="A1494" s="58">
        <v>1493</v>
      </c>
      <c r="B1494" s="58" t="s">
        <v>4368</v>
      </c>
      <c r="C1494" s="161">
        <v>2485</v>
      </c>
    </row>
    <row r="1495" spans="1:3">
      <c r="A1495" s="58">
        <v>1494</v>
      </c>
      <c r="B1495" s="58" t="s">
        <v>4373</v>
      </c>
      <c r="C1495" s="161">
        <v>7250</v>
      </c>
    </row>
    <row r="1496" spans="1:3">
      <c r="A1496" s="58">
        <v>1495</v>
      </c>
      <c r="B1496" s="58" t="s">
        <v>4379</v>
      </c>
      <c r="C1496" s="161">
        <v>923</v>
      </c>
    </row>
    <row r="1497" spans="1:3">
      <c r="A1497" s="58">
        <v>1496</v>
      </c>
      <c r="B1497" s="58" t="s">
        <v>4372</v>
      </c>
      <c r="C1497" s="161">
        <v>389</v>
      </c>
    </row>
    <row r="1498" spans="1:3">
      <c r="A1498" s="58">
        <v>1497</v>
      </c>
      <c r="B1498" s="58" t="s">
        <v>4369</v>
      </c>
      <c r="C1498" s="161">
        <v>1150</v>
      </c>
    </row>
    <row r="1499" spans="1:3">
      <c r="A1499" s="58">
        <v>1498</v>
      </c>
      <c r="B1499" s="58" t="s">
        <v>4390</v>
      </c>
      <c r="C1499" s="161">
        <v>5070</v>
      </c>
    </row>
    <row r="1500" spans="1:3">
      <c r="A1500" s="58">
        <v>1499</v>
      </c>
      <c r="B1500" s="58" t="s">
        <v>4374</v>
      </c>
      <c r="C1500" s="161">
        <v>529</v>
      </c>
    </row>
    <row r="1501" spans="1:3">
      <c r="A1501" s="58">
        <v>1500</v>
      </c>
      <c r="B1501" s="58" t="s">
        <v>4377</v>
      </c>
      <c r="C1501" s="161">
        <v>643</v>
      </c>
    </row>
    <row r="1502" spans="1:3">
      <c r="A1502" s="58">
        <v>1501</v>
      </c>
      <c r="B1502" s="58" t="s">
        <v>4371</v>
      </c>
      <c r="C1502" s="161">
        <v>2010</v>
      </c>
    </row>
    <row r="1503" spans="1:3">
      <c r="A1503" s="58">
        <v>1502</v>
      </c>
      <c r="B1503" s="58" t="s">
        <v>4376</v>
      </c>
      <c r="C1503" s="161">
        <v>5290</v>
      </c>
    </row>
    <row r="1504" spans="1:3">
      <c r="A1504" s="58">
        <v>1503</v>
      </c>
      <c r="B1504" s="58" t="s">
        <v>4380</v>
      </c>
      <c r="C1504" s="161">
        <v>1981</v>
      </c>
    </row>
    <row r="1505" spans="1:3">
      <c r="A1505" s="58">
        <v>1504</v>
      </c>
      <c r="B1505" s="58" t="s">
        <v>4381</v>
      </c>
      <c r="C1505" s="161">
        <v>1084</v>
      </c>
    </row>
    <row r="1506" spans="1:3">
      <c r="A1506" s="58">
        <v>1505</v>
      </c>
      <c r="B1506" s="58" t="s">
        <v>4382</v>
      </c>
      <c r="C1506" s="161">
        <v>3510</v>
      </c>
    </row>
    <row r="1507" spans="1:3">
      <c r="A1507" s="58">
        <v>1506</v>
      </c>
      <c r="B1507" s="58" t="s">
        <v>4385</v>
      </c>
      <c r="C1507" s="161">
        <v>450</v>
      </c>
    </row>
    <row r="1508" spans="1:3">
      <c r="A1508" s="58">
        <v>1507</v>
      </c>
      <c r="B1508" s="58" t="s">
        <v>4378</v>
      </c>
      <c r="C1508" s="161">
        <v>3265</v>
      </c>
    </row>
    <row r="1509" spans="1:3">
      <c r="A1509" s="58">
        <v>1508</v>
      </c>
      <c r="B1509" s="58" t="s">
        <v>4383</v>
      </c>
      <c r="C1509" s="161">
        <v>65</v>
      </c>
    </row>
    <row r="1510" spans="1:3">
      <c r="A1510" s="58">
        <v>1509</v>
      </c>
      <c r="B1510" s="58" t="s">
        <v>4386</v>
      </c>
      <c r="C1510" s="161">
        <v>2985</v>
      </c>
    </row>
    <row r="1511" spans="1:3">
      <c r="A1511" s="58">
        <v>1510</v>
      </c>
      <c r="B1511" s="58" t="s">
        <v>4384</v>
      </c>
      <c r="C1511" s="161">
        <v>1288</v>
      </c>
    </row>
    <row r="1512" spans="1:3">
      <c r="A1512" s="58">
        <v>1511</v>
      </c>
      <c r="B1512" s="58" t="s">
        <v>4392</v>
      </c>
      <c r="C1512" s="161">
        <v>4240</v>
      </c>
    </row>
    <row r="1513" spans="1:3">
      <c r="A1513" s="58">
        <v>1512</v>
      </c>
      <c r="B1513" s="58" t="s">
        <v>4389</v>
      </c>
      <c r="C1513" s="161">
        <v>606</v>
      </c>
    </row>
    <row r="1514" spans="1:3">
      <c r="A1514" s="58">
        <v>1513</v>
      </c>
      <c r="B1514" s="58" t="s">
        <v>4395</v>
      </c>
      <c r="C1514" s="161">
        <v>3720</v>
      </c>
    </row>
    <row r="1515" spans="1:3">
      <c r="A1515" s="58">
        <v>1514</v>
      </c>
      <c r="B1515" s="58" t="s">
        <v>4393</v>
      </c>
      <c r="C1515" s="161">
        <v>2340</v>
      </c>
    </row>
    <row r="1516" spans="1:3">
      <c r="A1516" s="58">
        <v>1515</v>
      </c>
      <c r="B1516" s="58" t="s">
        <v>4398</v>
      </c>
      <c r="C1516" s="161">
        <v>695</v>
      </c>
    </row>
    <row r="1517" spans="1:3">
      <c r="A1517" s="58">
        <v>1516</v>
      </c>
      <c r="B1517" s="58" t="s">
        <v>4405</v>
      </c>
      <c r="C1517" s="161">
        <v>1510</v>
      </c>
    </row>
    <row r="1518" spans="1:3">
      <c r="A1518" s="58">
        <v>1517</v>
      </c>
      <c r="B1518" s="58" t="s">
        <v>4391</v>
      </c>
      <c r="C1518" s="161">
        <v>2825</v>
      </c>
    </row>
    <row r="1519" spans="1:3">
      <c r="A1519" s="58">
        <v>1518</v>
      </c>
      <c r="B1519" s="58" t="s">
        <v>4396</v>
      </c>
      <c r="C1519" s="161">
        <v>2795</v>
      </c>
    </row>
    <row r="1520" spans="1:3">
      <c r="A1520" s="58">
        <v>1519</v>
      </c>
      <c r="B1520" s="58" t="s">
        <v>4387</v>
      </c>
      <c r="C1520" s="161">
        <v>1826</v>
      </c>
    </row>
    <row r="1521" spans="1:3">
      <c r="A1521" s="58">
        <v>1520</v>
      </c>
      <c r="B1521" s="58" t="s">
        <v>4388</v>
      </c>
      <c r="C1521" s="161">
        <v>538</v>
      </c>
    </row>
    <row r="1522" spans="1:3">
      <c r="A1522" s="58">
        <v>1521</v>
      </c>
      <c r="B1522" s="58" t="s">
        <v>4400</v>
      </c>
      <c r="C1522" s="161">
        <v>870</v>
      </c>
    </row>
    <row r="1523" spans="1:3">
      <c r="A1523" s="58">
        <v>1522</v>
      </c>
      <c r="B1523" s="58" t="s">
        <v>4394</v>
      </c>
      <c r="C1523" s="161">
        <v>6200</v>
      </c>
    </row>
    <row r="1524" spans="1:3">
      <c r="A1524" s="58">
        <v>1523</v>
      </c>
      <c r="B1524" s="58" t="s">
        <v>4404</v>
      </c>
      <c r="C1524" s="161">
        <v>232</v>
      </c>
    </row>
    <row r="1525" spans="1:3">
      <c r="A1525" s="58">
        <v>1524</v>
      </c>
      <c r="B1525" s="58" t="s">
        <v>4399</v>
      </c>
      <c r="C1525" s="161">
        <v>1688</v>
      </c>
    </row>
    <row r="1526" spans="1:3">
      <c r="A1526" s="58">
        <v>1525</v>
      </c>
      <c r="B1526" s="58" t="s">
        <v>4402</v>
      </c>
      <c r="C1526" s="161">
        <v>3810</v>
      </c>
    </row>
    <row r="1527" spans="1:3">
      <c r="A1527" s="58">
        <v>1526</v>
      </c>
      <c r="B1527" s="58" t="s">
        <v>4407</v>
      </c>
      <c r="C1527" s="161">
        <v>1360</v>
      </c>
    </row>
    <row r="1528" spans="1:3">
      <c r="A1528" s="58">
        <v>1527</v>
      </c>
      <c r="B1528" s="58" t="s">
        <v>4403</v>
      </c>
      <c r="C1528" s="161">
        <v>2395</v>
      </c>
    </row>
    <row r="1529" spans="1:3">
      <c r="A1529" s="58">
        <v>1528</v>
      </c>
      <c r="B1529" s="58" t="s">
        <v>4401</v>
      </c>
      <c r="C1529" s="161">
        <v>2860</v>
      </c>
    </row>
    <row r="1530" spans="1:3">
      <c r="A1530" s="58">
        <v>1529</v>
      </c>
      <c r="B1530" s="58" t="s">
        <v>4397</v>
      </c>
      <c r="C1530" s="161">
        <v>3270</v>
      </c>
    </row>
    <row r="1531" spans="1:3">
      <c r="A1531" s="58">
        <v>1530</v>
      </c>
      <c r="B1531" s="58" t="s">
        <v>4428</v>
      </c>
      <c r="C1531" s="161">
        <v>1425</v>
      </c>
    </row>
    <row r="1532" spans="1:3">
      <c r="A1532" s="58">
        <v>1531</v>
      </c>
      <c r="B1532" s="58" t="s">
        <v>4410</v>
      </c>
      <c r="C1532" s="161">
        <v>1061</v>
      </c>
    </row>
    <row r="1533" spans="1:3">
      <c r="A1533" s="58">
        <v>1532</v>
      </c>
      <c r="B1533" s="58" t="s">
        <v>4417</v>
      </c>
      <c r="C1533" s="161">
        <v>403</v>
      </c>
    </row>
    <row r="1534" spans="1:3">
      <c r="A1534" s="58">
        <v>1533</v>
      </c>
      <c r="B1534" s="58" t="s">
        <v>4408</v>
      </c>
      <c r="C1534" s="161">
        <v>3605</v>
      </c>
    </row>
    <row r="1535" spans="1:3">
      <c r="A1535" s="58">
        <v>1534</v>
      </c>
      <c r="B1535" s="58" t="s">
        <v>4409</v>
      </c>
      <c r="C1535" s="161">
        <v>2590</v>
      </c>
    </row>
    <row r="1536" spans="1:3">
      <c r="A1536" s="58">
        <v>1535</v>
      </c>
      <c r="B1536" s="58" t="s">
        <v>4406</v>
      </c>
      <c r="C1536" s="161">
        <v>571</v>
      </c>
    </row>
    <row r="1537" spans="1:3">
      <c r="A1537" s="58">
        <v>1536</v>
      </c>
      <c r="B1537" s="58" t="s">
        <v>4426</v>
      </c>
      <c r="C1537" s="161">
        <v>1225</v>
      </c>
    </row>
    <row r="1538" spans="1:3">
      <c r="A1538" s="58">
        <v>1537</v>
      </c>
      <c r="B1538" s="58" t="s">
        <v>4414</v>
      </c>
      <c r="C1538" s="161">
        <v>1031</v>
      </c>
    </row>
    <row r="1539" spans="1:3">
      <c r="A1539" s="58">
        <v>1538</v>
      </c>
      <c r="B1539" s="58" t="s">
        <v>4412</v>
      </c>
      <c r="C1539" s="161">
        <v>1691</v>
      </c>
    </row>
    <row r="1540" spans="1:3">
      <c r="A1540" s="58">
        <v>1539</v>
      </c>
      <c r="B1540" s="58" t="s">
        <v>4413</v>
      </c>
      <c r="C1540" s="161">
        <v>898</v>
      </c>
    </row>
    <row r="1541" spans="1:3">
      <c r="A1541" s="58">
        <v>1540</v>
      </c>
      <c r="B1541" s="58" t="s">
        <v>4419</v>
      </c>
      <c r="C1541" s="161">
        <v>795</v>
      </c>
    </row>
    <row r="1542" spans="1:3">
      <c r="A1542" s="58">
        <v>1541</v>
      </c>
      <c r="B1542" s="58" t="s">
        <v>4415</v>
      </c>
      <c r="C1542" s="161">
        <v>692</v>
      </c>
    </row>
    <row r="1543" spans="1:3">
      <c r="A1543" s="58">
        <v>1542</v>
      </c>
      <c r="B1543" s="58" t="s">
        <v>4425</v>
      </c>
      <c r="C1543" s="161">
        <v>1070</v>
      </c>
    </row>
    <row r="1544" spans="1:3">
      <c r="A1544" s="58">
        <v>1543</v>
      </c>
      <c r="B1544" s="58" t="s">
        <v>4423</v>
      </c>
      <c r="C1544" s="161">
        <v>834</v>
      </c>
    </row>
    <row r="1545" spans="1:3">
      <c r="A1545" s="58">
        <v>1544</v>
      </c>
      <c r="B1545" s="58" t="s">
        <v>4418</v>
      </c>
      <c r="C1545" s="161">
        <v>525</v>
      </c>
    </row>
    <row r="1546" spans="1:3">
      <c r="A1546" s="58">
        <v>1545</v>
      </c>
      <c r="B1546" s="58" t="s">
        <v>4420</v>
      </c>
      <c r="C1546" s="161">
        <v>738</v>
      </c>
    </row>
    <row r="1547" spans="1:3">
      <c r="A1547" s="58">
        <v>1546</v>
      </c>
      <c r="B1547" s="58" t="s">
        <v>4427</v>
      </c>
      <c r="C1547" s="161">
        <v>3930</v>
      </c>
    </row>
    <row r="1548" spans="1:3">
      <c r="A1548" s="58">
        <v>1547</v>
      </c>
      <c r="B1548" s="58" t="s">
        <v>4422</v>
      </c>
      <c r="C1548" s="161">
        <v>1000</v>
      </c>
    </row>
    <row r="1549" spans="1:3">
      <c r="A1549" s="58">
        <v>1548</v>
      </c>
      <c r="B1549" s="58" t="s">
        <v>4411</v>
      </c>
      <c r="C1549" s="161">
        <v>1500</v>
      </c>
    </row>
    <row r="1550" spans="1:3">
      <c r="A1550" s="58">
        <v>1549</v>
      </c>
      <c r="B1550" s="58" t="s">
        <v>4416</v>
      </c>
      <c r="C1550" s="161">
        <v>1597</v>
      </c>
    </row>
    <row r="1551" spans="1:3">
      <c r="A1551" s="58">
        <v>1550</v>
      </c>
      <c r="B1551" s="58" t="s">
        <v>4431</v>
      </c>
      <c r="C1551" s="161">
        <v>498</v>
      </c>
    </row>
    <row r="1552" spans="1:3">
      <c r="A1552" s="58">
        <v>1551</v>
      </c>
      <c r="B1552" s="58" t="s">
        <v>4429</v>
      </c>
      <c r="C1552" s="161">
        <v>1739</v>
      </c>
    </row>
    <row r="1553" spans="1:3">
      <c r="A1553" s="58">
        <v>1552</v>
      </c>
      <c r="B1553" s="58" t="s">
        <v>4424</v>
      </c>
      <c r="C1553" s="161">
        <v>1043</v>
      </c>
    </row>
    <row r="1554" spans="1:3">
      <c r="A1554" s="58">
        <v>1553</v>
      </c>
      <c r="B1554" s="58" t="s">
        <v>4421</v>
      </c>
      <c r="C1554" s="161">
        <v>1249</v>
      </c>
    </row>
    <row r="1555" spans="1:3">
      <c r="A1555" s="58">
        <v>1554</v>
      </c>
      <c r="B1555" s="58" t="s">
        <v>4432</v>
      </c>
      <c r="C1555" s="161">
        <v>1955</v>
      </c>
    </row>
    <row r="1556" spans="1:3">
      <c r="A1556" s="58">
        <v>1555</v>
      </c>
      <c r="B1556" s="58" t="s">
        <v>4433</v>
      </c>
      <c r="C1556" s="161">
        <v>404</v>
      </c>
    </row>
    <row r="1557" spans="1:3">
      <c r="A1557" s="58">
        <v>1556</v>
      </c>
      <c r="B1557" s="58" t="s">
        <v>4436</v>
      </c>
      <c r="C1557" s="161">
        <v>941</v>
      </c>
    </row>
    <row r="1558" spans="1:3">
      <c r="A1558" s="58">
        <v>1557</v>
      </c>
      <c r="B1558" s="58" t="s">
        <v>4430</v>
      </c>
      <c r="C1558" s="161">
        <v>1845</v>
      </c>
    </row>
    <row r="1559" spans="1:3">
      <c r="A1559" s="58">
        <v>1558</v>
      </c>
      <c r="B1559" s="58" t="s">
        <v>4435</v>
      </c>
      <c r="C1559" s="161">
        <v>231</v>
      </c>
    </row>
    <row r="1560" spans="1:3">
      <c r="A1560" s="58">
        <v>1559</v>
      </c>
      <c r="B1560" s="58" t="s">
        <v>4438</v>
      </c>
      <c r="C1560" s="161">
        <v>848</v>
      </c>
    </row>
    <row r="1561" spans="1:3">
      <c r="A1561" s="58">
        <v>1560</v>
      </c>
      <c r="B1561" s="58" t="s">
        <v>4443</v>
      </c>
      <c r="C1561" s="161">
        <v>1275</v>
      </c>
    </row>
    <row r="1562" spans="1:3">
      <c r="A1562" s="58">
        <v>1561</v>
      </c>
      <c r="B1562" s="58" t="s">
        <v>4434</v>
      </c>
      <c r="C1562" s="161">
        <v>2975</v>
      </c>
    </row>
    <row r="1563" spans="1:3">
      <c r="A1563" s="58">
        <v>1562</v>
      </c>
      <c r="B1563" s="58" t="s">
        <v>4437</v>
      </c>
      <c r="C1563" s="161">
        <v>3010</v>
      </c>
    </row>
    <row r="1564" spans="1:3">
      <c r="A1564" s="58">
        <v>1563</v>
      </c>
      <c r="B1564" s="58" t="s">
        <v>4444</v>
      </c>
      <c r="C1564" s="161">
        <v>500</v>
      </c>
    </row>
    <row r="1565" spans="1:3">
      <c r="A1565" s="58">
        <v>1564</v>
      </c>
      <c r="B1565" s="58" t="s">
        <v>4440</v>
      </c>
      <c r="C1565" s="161">
        <v>2775</v>
      </c>
    </row>
    <row r="1566" spans="1:3">
      <c r="A1566" s="58">
        <v>1565</v>
      </c>
      <c r="B1566" s="58" t="s">
        <v>4442</v>
      </c>
      <c r="C1566" s="161">
        <v>2170</v>
      </c>
    </row>
    <row r="1567" spans="1:3">
      <c r="A1567" s="58">
        <v>1566</v>
      </c>
      <c r="B1567" s="58" t="s">
        <v>4439</v>
      </c>
      <c r="C1567" s="161">
        <v>6070</v>
      </c>
    </row>
    <row r="1568" spans="1:3">
      <c r="A1568" s="58">
        <v>1567</v>
      </c>
      <c r="B1568" s="58" t="s">
        <v>4445</v>
      </c>
      <c r="C1568" s="161">
        <v>2805</v>
      </c>
    </row>
    <row r="1569" spans="1:3">
      <c r="A1569" s="58">
        <v>1568</v>
      </c>
      <c r="B1569" s="58" t="s">
        <v>4472</v>
      </c>
      <c r="C1569" s="161">
        <v>3015</v>
      </c>
    </row>
    <row r="1570" spans="1:3">
      <c r="A1570" s="58">
        <v>1569</v>
      </c>
      <c r="B1570" s="58" t="s">
        <v>4446</v>
      </c>
      <c r="C1570" s="161">
        <v>1982</v>
      </c>
    </row>
    <row r="1571" spans="1:3">
      <c r="A1571" s="58">
        <v>1570</v>
      </c>
      <c r="B1571" s="58" t="s">
        <v>4458</v>
      </c>
      <c r="C1571" s="161">
        <v>736</v>
      </c>
    </row>
    <row r="1572" spans="1:3">
      <c r="A1572" s="58">
        <v>1571</v>
      </c>
      <c r="B1572" s="58" t="s">
        <v>4441</v>
      </c>
      <c r="C1572" s="161">
        <v>1185</v>
      </c>
    </row>
    <row r="1573" spans="1:3">
      <c r="A1573" s="58">
        <v>1572</v>
      </c>
      <c r="B1573" s="58" t="s">
        <v>4447</v>
      </c>
      <c r="C1573" s="161">
        <v>4650</v>
      </c>
    </row>
    <row r="1574" spans="1:3">
      <c r="A1574" s="58">
        <v>1573</v>
      </c>
      <c r="B1574" s="58" t="s">
        <v>4448</v>
      </c>
      <c r="C1574" s="161">
        <v>712</v>
      </c>
    </row>
    <row r="1575" spans="1:3">
      <c r="A1575" s="58">
        <v>1574</v>
      </c>
      <c r="B1575" s="58" t="s">
        <v>4462</v>
      </c>
      <c r="C1575" s="161">
        <v>2390</v>
      </c>
    </row>
    <row r="1576" spans="1:3">
      <c r="A1576" s="58">
        <v>1575</v>
      </c>
      <c r="B1576" s="58" t="s">
        <v>4459</v>
      </c>
      <c r="C1576" s="161">
        <v>1869</v>
      </c>
    </row>
    <row r="1577" spans="1:3">
      <c r="A1577" s="58">
        <v>1576</v>
      </c>
      <c r="B1577" s="58" t="s">
        <v>4450</v>
      </c>
      <c r="C1577" s="161">
        <v>6060</v>
      </c>
    </row>
    <row r="1578" spans="1:3">
      <c r="A1578" s="58">
        <v>1577</v>
      </c>
      <c r="B1578" s="58" t="s">
        <v>4455</v>
      </c>
      <c r="C1578" s="161">
        <v>725</v>
      </c>
    </row>
    <row r="1579" spans="1:3">
      <c r="A1579" s="58">
        <v>1578</v>
      </c>
      <c r="B1579" s="58" t="s">
        <v>4451</v>
      </c>
      <c r="C1579" s="161">
        <v>1429</v>
      </c>
    </row>
    <row r="1580" spans="1:3">
      <c r="A1580" s="58">
        <v>1579</v>
      </c>
      <c r="B1580" s="58" t="s">
        <v>4452</v>
      </c>
      <c r="C1580" s="161">
        <v>2130</v>
      </c>
    </row>
    <row r="1581" spans="1:3">
      <c r="A1581" s="58">
        <v>1580</v>
      </c>
      <c r="B1581" s="58" t="s">
        <v>4449</v>
      </c>
      <c r="C1581" s="161">
        <v>706</v>
      </c>
    </row>
    <row r="1582" spans="1:3">
      <c r="A1582" s="58">
        <v>1581</v>
      </c>
      <c r="B1582" s="58" t="s">
        <v>4454</v>
      </c>
      <c r="C1582" s="161">
        <v>1020</v>
      </c>
    </row>
    <row r="1583" spans="1:3">
      <c r="A1583" s="58">
        <v>1582</v>
      </c>
      <c r="B1583" s="58" t="s">
        <v>4453</v>
      </c>
      <c r="C1583" s="161">
        <v>412</v>
      </c>
    </row>
    <row r="1584" spans="1:3">
      <c r="A1584" s="58">
        <v>1583</v>
      </c>
      <c r="B1584" s="58" t="s">
        <v>4457</v>
      </c>
      <c r="C1584" s="161">
        <v>1980</v>
      </c>
    </row>
    <row r="1585" spans="1:3">
      <c r="A1585" s="58">
        <v>1584</v>
      </c>
      <c r="B1585" s="58" t="s">
        <v>4460</v>
      </c>
      <c r="C1585" s="161">
        <v>891</v>
      </c>
    </row>
    <row r="1586" spans="1:3">
      <c r="A1586" s="58">
        <v>1585</v>
      </c>
      <c r="B1586" s="58" t="s">
        <v>4461</v>
      </c>
      <c r="C1586" s="161">
        <v>1509</v>
      </c>
    </row>
    <row r="1587" spans="1:3">
      <c r="A1587" s="58">
        <v>1586</v>
      </c>
      <c r="B1587" s="58" t="s">
        <v>4467</v>
      </c>
      <c r="C1587" s="161">
        <v>421</v>
      </c>
    </row>
    <row r="1588" spans="1:3">
      <c r="A1588" s="58">
        <v>1587</v>
      </c>
      <c r="B1588" s="58" t="s">
        <v>4485</v>
      </c>
      <c r="C1588" s="161">
        <v>2820</v>
      </c>
    </row>
    <row r="1589" spans="1:3">
      <c r="A1589" s="58">
        <v>1588</v>
      </c>
      <c r="B1589" s="58" t="s">
        <v>4464</v>
      </c>
      <c r="C1589" s="161">
        <v>619</v>
      </c>
    </row>
    <row r="1590" spans="1:3">
      <c r="A1590" s="58">
        <v>1589</v>
      </c>
      <c r="B1590" s="58" t="s">
        <v>4456</v>
      </c>
      <c r="C1590" s="161">
        <v>2445</v>
      </c>
    </row>
    <row r="1591" spans="1:3">
      <c r="A1591" s="58">
        <v>1590</v>
      </c>
      <c r="B1591" s="58" t="s">
        <v>4465</v>
      </c>
      <c r="C1591" s="161">
        <v>2020</v>
      </c>
    </row>
    <row r="1592" spans="1:3">
      <c r="A1592" s="58">
        <v>1591</v>
      </c>
      <c r="B1592" s="58" t="s">
        <v>4466</v>
      </c>
      <c r="C1592" s="161">
        <v>6990</v>
      </c>
    </row>
    <row r="1593" spans="1:3">
      <c r="A1593" s="58">
        <v>1592</v>
      </c>
      <c r="B1593" s="58" t="s">
        <v>4469</v>
      </c>
      <c r="C1593" s="161">
        <v>532</v>
      </c>
    </row>
    <row r="1594" spans="1:3">
      <c r="A1594" s="58">
        <v>1593</v>
      </c>
      <c r="B1594" s="58" t="s">
        <v>4468</v>
      </c>
      <c r="C1594" s="161">
        <v>1038</v>
      </c>
    </row>
    <row r="1595" spans="1:3">
      <c r="A1595" s="58">
        <v>1594</v>
      </c>
      <c r="B1595" s="58" t="s">
        <v>4473</v>
      </c>
      <c r="C1595" s="161">
        <v>2445</v>
      </c>
    </row>
    <row r="1596" spans="1:3">
      <c r="A1596" s="58">
        <v>1595</v>
      </c>
      <c r="B1596" s="58" t="s">
        <v>4463</v>
      </c>
      <c r="C1596" s="161">
        <v>296</v>
      </c>
    </row>
    <row r="1597" spans="1:3">
      <c r="A1597" s="58">
        <v>1596</v>
      </c>
      <c r="B1597" s="58" t="s">
        <v>4471</v>
      </c>
      <c r="C1597" s="161">
        <v>613</v>
      </c>
    </row>
    <row r="1598" spans="1:3">
      <c r="A1598" s="58">
        <v>1597</v>
      </c>
      <c r="B1598" s="58" t="s">
        <v>4477</v>
      </c>
      <c r="C1598" s="161">
        <v>1035</v>
      </c>
    </row>
    <row r="1599" spans="1:3">
      <c r="A1599" s="58">
        <v>1598</v>
      </c>
      <c r="B1599" s="58" t="s">
        <v>4476</v>
      </c>
      <c r="C1599" s="161">
        <v>2725</v>
      </c>
    </row>
    <row r="1600" spans="1:3">
      <c r="A1600" s="58">
        <v>1599</v>
      </c>
      <c r="B1600" s="58" t="s">
        <v>4474</v>
      </c>
      <c r="C1600" s="161">
        <v>619</v>
      </c>
    </row>
    <row r="1601" spans="1:3">
      <c r="A1601" s="58">
        <v>1600</v>
      </c>
      <c r="B1601" s="58" t="s">
        <v>4479</v>
      </c>
      <c r="C1601" s="161">
        <v>229</v>
      </c>
    </row>
    <row r="1602" spans="1:3">
      <c r="A1602" s="58">
        <v>1601</v>
      </c>
      <c r="B1602" s="58" t="s">
        <v>4481</v>
      </c>
      <c r="C1602" s="161">
        <v>1280</v>
      </c>
    </row>
    <row r="1603" spans="1:3">
      <c r="A1603" s="58">
        <v>1602</v>
      </c>
      <c r="B1603" s="58" t="s">
        <v>4478</v>
      </c>
      <c r="C1603" s="161">
        <v>272</v>
      </c>
    </row>
    <row r="1604" spans="1:3">
      <c r="A1604" s="58">
        <v>1603</v>
      </c>
      <c r="B1604" s="58" t="s">
        <v>4475</v>
      </c>
      <c r="C1604" s="161">
        <v>1386</v>
      </c>
    </row>
    <row r="1605" spans="1:3">
      <c r="A1605" s="58">
        <v>1604</v>
      </c>
      <c r="B1605" s="58" t="s">
        <v>4483</v>
      </c>
      <c r="C1605" s="161">
        <v>4670</v>
      </c>
    </row>
    <row r="1606" spans="1:3">
      <c r="A1606" s="58">
        <v>1605</v>
      </c>
      <c r="B1606" s="58" t="s">
        <v>4490</v>
      </c>
      <c r="C1606" s="161">
        <v>2920</v>
      </c>
    </row>
    <row r="1607" spans="1:3">
      <c r="A1607" s="58">
        <v>1606</v>
      </c>
      <c r="B1607" s="58" t="s">
        <v>4480</v>
      </c>
      <c r="C1607" s="161">
        <v>2870</v>
      </c>
    </row>
    <row r="1608" spans="1:3">
      <c r="A1608" s="58">
        <v>1607</v>
      </c>
      <c r="B1608" s="58" t="s">
        <v>4487</v>
      </c>
      <c r="C1608" s="161">
        <v>234</v>
      </c>
    </row>
    <row r="1609" spans="1:3">
      <c r="A1609" s="58">
        <v>1608</v>
      </c>
      <c r="B1609" s="58" t="s">
        <v>4484</v>
      </c>
      <c r="C1609" s="161">
        <v>984</v>
      </c>
    </row>
    <row r="1610" spans="1:3">
      <c r="A1610" s="58">
        <v>1609</v>
      </c>
      <c r="B1610" s="58" t="s">
        <v>4491</v>
      </c>
      <c r="C1610" s="161">
        <v>3425</v>
      </c>
    </row>
    <row r="1611" spans="1:3">
      <c r="A1611" s="58">
        <v>1610</v>
      </c>
      <c r="B1611" s="58" t="s">
        <v>4486</v>
      </c>
      <c r="C1611" s="161">
        <v>5170</v>
      </c>
    </row>
    <row r="1612" spans="1:3">
      <c r="A1612" s="58">
        <v>1611</v>
      </c>
      <c r="B1612" s="58" t="s">
        <v>4496</v>
      </c>
      <c r="C1612" s="161">
        <v>503</v>
      </c>
    </row>
    <row r="1613" spans="1:3">
      <c r="A1613" s="58">
        <v>1612</v>
      </c>
      <c r="B1613" s="58" t="s">
        <v>4489</v>
      </c>
      <c r="C1613" s="161">
        <v>3075</v>
      </c>
    </row>
    <row r="1614" spans="1:3">
      <c r="A1614" s="58">
        <v>1613</v>
      </c>
      <c r="B1614" s="58" t="s">
        <v>4488</v>
      </c>
      <c r="C1614" s="161">
        <v>563</v>
      </c>
    </row>
    <row r="1615" spans="1:3">
      <c r="A1615" s="58">
        <v>1614</v>
      </c>
      <c r="B1615" s="58" t="s">
        <v>4494</v>
      </c>
      <c r="C1615" s="161">
        <v>67</v>
      </c>
    </row>
    <row r="1616" spans="1:3">
      <c r="A1616" s="58">
        <v>1615</v>
      </c>
      <c r="B1616" s="58" t="s">
        <v>4492</v>
      </c>
      <c r="C1616" s="161">
        <v>516</v>
      </c>
    </row>
    <row r="1617" spans="1:3">
      <c r="A1617" s="58">
        <v>1616</v>
      </c>
      <c r="B1617" s="58" t="s">
        <v>4493</v>
      </c>
      <c r="C1617" s="161">
        <v>1082</v>
      </c>
    </row>
    <row r="1618" spans="1:3">
      <c r="A1618" s="58">
        <v>1617</v>
      </c>
      <c r="B1618" s="58" t="s">
        <v>4495</v>
      </c>
      <c r="C1618" s="161">
        <v>921</v>
      </c>
    </row>
    <row r="1619" spans="1:3">
      <c r="A1619" s="58">
        <v>1618</v>
      </c>
      <c r="B1619" s="58" t="s">
        <v>4482</v>
      </c>
      <c r="C1619" s="161">
        <v>643</v>
      </c>
    </row>
    <row r="1620" spans="1:3">
      <c r="A1620" s="58">
        <v>1619</v>
      </c>
      <c r="B1620" s="58" t="s">
        <v>4497</v>
      </c>
      <c r="C1620" s="161">
        <v>1757</v>
      </c>
    </row>
    <row r="1621" spans="1:3">
      <c r="A1621" s="58">
        <v>1620</v>
      </c>
      <c r="B1621" s="58" t="s">
        <v>4498</v>
      </c>
      <c r="C1621" s="161">
        <v>509</v>
      </c>
    </row>
    <row r="1622" spans="1:3">
      <c r="A1622" s="58">
        <v>1621</v>
      </c>
      <c r="B1622" s="58" t="s">
        <v>4499</v>
      </c>
      <c r="C1622" s="161">
        <v>97</v>
      </c>
    </row>
    <row r="1623" spans="1:3">
      <c r="A1623" s="58">
        <v>1622</v>
      </c>
      <c r="B1623" s="58" t="s">
        <v>4470</v>
      </c>
      <c r="C1623" s="161">
        <v>415</v>
      </c>
    </row>
    <row r="1624" spans="1:3">
      <c r="A1624" s="58">
        <v>1623</v>
      </c>
      <c r="B1624" s="58" t="s">
        <v>4512</v>
      </c>
      <c r="C1624" s="161">
        <v>485</v>
      </c>
    </row>
    <row r="1625" spans="1:3">
      <c r="A1625" s="58">
        <v>1624</v>
      </c>
      <c r="B1625" s="58" t="s">
        <v>4509</v>
      </c>
      <c r="C1625" s="161">
        <v>898</v>
      </c>
    </row>
    <row r="1626" spans="1:3">
      <c r="A1626" s="58">
        <v>1625</v>
      </c>
      <c r="B1626" s="58" t="s">
        <v>4514</v>
      </c>
      <c r="C1626" s="161">
        <v>1094</v>
      </c>
    </row>
    <row r="1627" spans="1:3">
      <c r="A1627" s="58">
        <v>1626</v>
      </c>
      <c r="B1627" s="58" t="s">
        <v>4505</v>
      </c>
      <c r="C1627" s="161">
        <v>511</v>
      </c>
    </row>
    <row r="1628" spans="1:3">
      <c r="A1628" s="58">
        <v>1627</v>
      </c>
      <c r="B1628" s="58" t="s">
        <v>4503</v>
      </c>
      <c r="C1628" s="161">
        <v>2005</v>
      </c>
    </row>
    <row r="1629" spans="1:3">
      <c r="A1629" s="58">
        <v>1628</v>
      </c>
      <c r="B1629" s="58" t="s">
        <v>4502</v>
      </c>
      <c r="C1629" s="161">
        <v>4105</v>
      </c>
    </row>
    <row r="1630" spans="1:3">
      <c r="A1630" s="58">
        <v>1629</v>
      </c>
      <c r="B1630" s="58" t="s">
        <v>4500</v>
      </c>
      <c r="C1630" s="161">
        <v>1401</v>
      </c>
    </row>
    <row r="1631" spans="1:3">
      <c r="A1631" s="58">
        <v>1630</v>
      </c>
      <c r="B1631" s="58" t="s">
        <v>4501</v>
      </c>
      <c r="C1631" s="161">
        <v>297</v>
      </c>
    </row>
    <row r="1632" spans="1:3">
      <c r="A1632" s="58">
        <v>1631</v>
      </c>
      <c r="B1632" s="58" t="s">
        <v>4506</v>
      </c>
      <c r="C1632" s="161">
        <v>1036</v>
      </c>
    </row>
    <row r="1633" spans="1:3">
      <c r="A1633" s="58">
        <v>1632</v>
      </c>
      <c r="B1633" s="58" t="s">
        <v>4504</v>
      </c>
      <c r="C1633" s="161">
        <v>4065</v>
      </c>
    </row>
    <row r="1634" spans="1:3">
      <c r="A1634" s="58">
        <v>1633</v>
      </c>
      <c r="B1634" s="58" t="s">
        <v>4507</v>
      </c>
      <c r="C1634" s="161">
        <v>1731</v>
      </c>
    </row>
    <row r="1635" spans="1:3">
      <c r="A1635" s="58">
        <v>1634</v>
      </c>
      <c r="B1635" s="58" t="s">
        <v>4525</v>
      </c>
      <c r="C1635" s="161">
        <v>470</v>
      </c>
    </row>
    <row r="1636" spans="1:3">
      <c r="A1636" s="58">
        <v>1635</v>
      </c>
      <c r="B1636" s="58" t="s">
        <v>4508</v>
      </c>
      <c r="C1636" s="161">
        <v>2030</v>
      </c>
    </row>
    <row r="1637" spans="1:3">
      <c r="A1637" s="58">
        <v>1636</v>
      </c>
      <c r="B1637" s="58" t="s">
        <v>4515</v>
      </c>
      <c r="C1637" s="161">
        <v>1571</v>
      </c>
    </row>
    <row r="1638" spans="1:3">
      <c r="A1638" s="58">
        <v>1637</v>
      </c>
      <c r="B1638" s="58" t="s">
        <v>4511</v>
      </c>
      <c r="C1638" s="161">
        <v>2250</v>
      </c>
    </row>
    <row r="1639" spans="1:3">
      <c r="A1639" s="58">
        <v>1638</v>
      </c>
      <c r="B1639" s="58" t="s">
        <v>4519</v>
      </c>
      <c r="C1639" s="161">
        <v>2585</v>
      </c>
    </row>
    <row r="1640" spans="1:3">
      <c r="A1640" s="58">
        <v>1639</v>
      </c>
      <c r="B1640" s="58" t="s">
        <v>4516</v>
      </c>
      <c r="C1640" s="161">
        <v>209</v>
      </c>
    </row>
    <row r="1641" spans="1:3">
      <c r="A1641" s="58">
        <v>1640</v>
      </c>
      <c r="B1641" s="58" t="s">
        <v>4513</v>
      </c>
      <c r="C1641" s="161">
        <v>1892</v>
      </c>
    </row>
    <row r="1642" spans="1:3">
      <c r="A1642" s="58">
        <v>1641</v>
      </c>
      <c r="B1642" s="58" t="s">
        <v>4510</v>
      </c>
      <c r="C1642" s="161">
        <v>666</v>
      </c>
    </row>
    <row r="1643" spans="1:3">
      <c r="A1643" s="58">
        <v>1642</v>
      </c>
      <c r="B1643" s="58" t="s">
        <v>4517</v>
      </c>
      <c r="C1643" s="161">
        <v>3230</v>
      </c>
    </row>
    <row r="1644" spans="1:3">
      <c r="A1644" s="58">
        <v>1643</v>
      </c>
      <c r="B1644" s="58" t="s">
        <v>4518</v>
      </c>
      <c r="C1644" s="161">
        <v>937</v>
      </c>
    </row>
    <row r="1645" spans="1:3">
      <c r="A1645" s="58">
        <v>1644</v>
      </c>
      <c r="B1645" s="58" t="s">
        <v>4520</v>
      </c>
      <c r="C1645" s="161">
        <v>2075</v>
      </c>
    </row>
    <row r="1646" spans="1:3">
      <c r="A1646" s="58">
        <v>1645</v>
      </c>
      <c r="B1646" s="58" t="s">
        <v>4521</v>
      </c>
      <c r="C1646" s="161">
        <v>310</v>
      </c>
    </row>
    <row r="1647" spans="1:3">
      <c r="A1647" s="58">
        <v>1646</v>
      </c>
      <c r="B1647" s="58" t="s">
        <v>4523</v>
      </c>
      <c r="C1647" s="161">
        <v>145</v>
      </c>
    </row>
    <row r="1648" spans="1:3">
      <c r="A1648" s="58">
        <v>1647</v>
      </c>
      <c r="B1648" s="58" t="s">
        <v>4522</v>
      </c>
      <c r="C1648" s="161">
        <v>1275</v>
      </c>
    </row>
    <row r="1649" spans="1:3">
      <c r="A1649" s="58">
        <v>1648</v>
      </c>
      <c r="B1649" s="58" t="s">
        <v>4528</v>
      </c>
      <c r="C1649" s="161">
        <v>722</v>
      </c>
    </row>
    <row r="1650" spans="1:3">
      <c r="A1650" s="58">
        <v>1649</v>
      </c>
      <c r="B1650" s="58" t="s">
        <v>4526</v>
      </c>
      <c r="C1650" s="161">
        <v>1959</v>
      </c>
    </row>
    <row r="1651" spans="1:3">
      <c r="A1651" s="58">
        <v>1650</v>
      </c>
      <c r="B1651" s="58" t="s">
        <v>4524</v>
      </c>
      <c r="C1651" s="161">
        <v>2115</v>
      </c>
    </row>
    <row r="1652" spans="1:3">
      <c r="A1652" s="58">
        <v>1651</v>
      </c>
      <c r="B1652" s="58" t="s">
        <v>4535</v>
      </c>
      <c r="C1652" s="161">
        <v>1954</v>
      </c>
    </row>
    <row r="1653" spans="1:3">
      <c r="A1653" s="58">
        <v>1652</v>
      </c>
      <c r="B1653" s="58" t="s">
        <v>4529</v>
      </c>
      <c r="C1653" s="161">
        <v>992</v>
      </c>
    </row>
    <row r="1654" spans="1:3">
      <c r="A1654" s="58">
        <v>1653</v>
      </c>
      <c r="B1654" s="58" t="s">
        <v>4527</v>
      </c>
      <c r="C1654" s="161">
        <v>742</v>
      </c>
    </row>
    <row r="1655" spans="1:3">
      <c r="A1655" s="58">
        <v>1654</v>
      </c>
      <c r="B1655" s="58" t="s">
        <v>4530</v>
      </c>
      <c r="C1655" s="161">
        <v>3470</v>
      </c>
    </row>
    <row r="1656" spans="1:3">
      <c r="A1656" s="58">
        <v>1655</v>
      </c>
      <c r="B1656" s="58" t="s">
        <v>4532</v>
      </c>
      <c r="C1656" s="161">
        <v>1326</v>
      </c>
    </row>
    <row r="1657" spans="1:3">
      <c r="A1657" s="58">
        <v>1656</v>
      </c>
      <c r="B1657" s="58" t="s">
        <v>4549</v>
      </c>
      <c r="C1657" s="161">
        <v>523</v>
      </c>
    </row>
    <row r="1658" spans="1:3">
      <c r="A1658" s="58">
        <v>1657</v>
      </c>
      <c r="B1658" s="58" t="s">
        <v>4531</v>
      </c>
      <c r="C1658" s="161">
        <v>2520</v>
      </c>
    </row>
    <row r="1659" spans="1:3">
      <c r="A1659" s="58">
        <v>1658</v>
      </c>
      <c r="B1659" s="58" t="s">
        <v>4533</v>
      </c>
      <c r="C1659" s="161">
        <v>2385</v>
      </c>
    </row>
    <row r="1660" spans="1:3">
      <c r="A1660" s="58">
        <v>1659</v>
      </c>
      <c r="B1660" s="58" t="s">
        <v>4543</v>
      </c>
      <c r="C1660" s="161">
        <v>1256</v>
      </c>
    </row>
    <row r="1661" spans="1:3">
      <c r="A1661" s="58">
        <v>1660</v>
      </c>
      <c r="B1661" s="58" t="s">
        <v>4534</v>
      </c>
      <c r="C1661" s="161">
        <v>1270</v>
      </c>
    </row>
    <row r="1662" spans="1:3">
      <c r="A1662" s="58">
        <v>1661</v>
      </c>
      <c r="B1662" s="58" t="s">
        <v>4537</v>
      </c>
      <c r="C1662" s="161">
        <v>280</v>
      </c>
    </row>
    <row r="1663" spans="1:3">
      <c r="A1663" s="58">
        <v>1662</v>
      </c>
      <c r="B1663" s="58" t="s">
        <v>4536</v>
      </c>
      <c r="C1663" s="161">
        <v>1466</v>
      </c>
    </row>
    <row r="1664" spans="1:3">
      <c r="A1664" s="58">
        <v>1663</v>
      </c>
      <c r="B1664" s="58" t="s">
        <v>4550</v>
      </c>
      <c r="C1664" s="161">
        <v>680</v>
      </c>
    </row>
    <row r="1665" spans="1:3">
      <c r="A1665" s="58">
        <v>1664</v>
      </c>
      <c r="B1665" s="58" t="s">
        <v>4538</v>
      </c>
      <c r="C1665" s="161">
        <v>1141</v>
      </c>
    </row>
    <row r="1666" spans="1:3">
      <c r="A1666" s="58">
        <v>1665</v>
      </c>
      <c r="B1666" s="58" t="s">
        <v>4541</v>
      </c>
      <c r="C1666" s="161">
        <v>603</v>
      </c>
    </row>
    <row r="1667" spans="1:3">
      <c r="A1667" s="58">
        <v>1666</v>
      </c>
      <c r="B1667" s="58" t="s">
        <v>4542</v>
      </c>
      <c r="C1667" s="161">
        <v>1974</v>
      </c>
    </row>
    <row r="1668" spans="1:3">
      <c r="A1668" s="58">
        <v>1667</v>
      </c>
      <c r="B1668" s="58" t="s">
        <v>4540</v>
      </c>
      <c r="C1668" s="161">
        <v>491</v>
      </c>
    </row>
    <row r="1669" spans="1:3">
      <c r="A1669" s="58">
        <v>1668</v>
      </c>
      <c r="B1669" s="58" t="s">
        <v>4539</v>
      </c>
      <c r="C1669" s="161">
        <v>603</v>
      </c>
    </row>
    <row r="1670" spans="1:3">
      <c r="A1670" s="58">
        <v>1669</v>
      </c>
      <c r="B1670" s="58" t="s">
        <v>4544</v>
      </c>
      <c r="C1670" s="161">
        <v>2060</v>
      </c>
    </row>
    <row r="1671" spans="1:3">
      <c r="A1671" s="58">
        <v>1670</v>
      </c>
      <c r="B1671" s="58" t="s">
        <v>4545</v>
      </c>
      <c r="C1671" s="161">
        <v>1981</v>
      </c>
    </row>
    <row r="1672" spans="1:3">
      <c r="A1672" s="58">
        <v>1671</v>
      </c>
      <c r="B1672" s="58" t="s">
        <v>4546</v>
      </c>
      <c r="C1672" s="161">
        <v>2070</v>
      </c>
    </row>
    <row r="1673" spans="1:3">
      <c r="A1673" s="58">
        <v>1672</v>
      </c>
      <c r="B1673" s="58" t="s">
        <v>4548</v>
      </c>
      <c r="C1673" s="161">
        <v>411</v>
      </c>
    </row>
    <row r="1674" spans="1:3">
      <c r="A1674" s="58">
        <v>1673</v>
      </c>
      <c r="B1674" s="58" t="s">
        <v>4547</v>
      </c>
      <c r="C1674" s="161">
        <v>2010</v>
      </c>
    </row>
    <row r="1675" spans="1:3">
      <c r="A1675" s="58">
        <v>1674</v>
      </c>
      <c r="B1675" s="58" t="s">
        <v>4553</v>
      </c>
      <c r="C1675" s="161">
        <v>806</v>
      </c>
    </row>
    <row r="1676" spans="1:3">
      <c r="A1676" s="58">
        <v>1675</v>
      </c>
      <c r="B1676" s="58" t="s">
        <v>4551</v>
      </c>
      <c r="C1676" s="161">
        <v>214</v>
      </c>
    </row>
    <row r="1677" spans="1:3">
      <c r="A1677" s="58">
        <v>1676</v>
      </c>
      <c r="B1677" s="58" t="s">
        <v>4554</v>
      </c>
      <c r="C1677" s="161">
        <v>2095</v>
      </c>
    </row>
    <row r="1678" spans="1:3">
      <c r="A1678" s="58">
        <v>1677</v>
      </c>
      <c r="B1678" s="58" t="s">
        <v>4552</v>
      </c>
      <c r="C1678" s="161">
        <v>220</v>
      </c>
    </row>
    <row r="1679" spans="1:3">
      <c r="A1679" s="58">
        <v>1678</v>
      </c>
      <c r="B1679" s="58" t="s">
        <v>4555</v>
      </c>
      <c r="C1679" s="161">
        <v>111</v>
      </c>
    </row>
    <row r="1680" spans="1:3">
      <c r="A1680" s="58">
        <v>1679</v>
      </c>
      <c r="B1680" s="58" t="s">
        <v>4556</v>
      </c>
      <c r="C1680" s="161">
        <v>2105</v>
      </c>
    </row>
    <row r="1681" spans="1:3">
      <c r="A1681" s="58">
        <v>1680</v>
      </c>
      <c r="B1681" s="58" t="s">
        <v>4559</v>
      </c>
      <c r="C1681" s="161">
        <v>1310</v>
      </c>
    </row>
    <row r="1682" spans="1:3">
      <c r="A1682" s="58">
        <v>1681</v>
      </c>
      <c r="B1682" s="58" t="s">
        <v>4557</v>
      </c>
      <c r="C1682" s="161">
        <v>1970</v>
      </c>
    </row>
    <row r="1683" spans="1:3">
      <c r="A1683" s="58">
        <v>1682</v>
      </c>
      <c r="B1683" s="58" t="s">
        <v>4561</v>
      </c>
      <c r="C1683" s="161">
        <v>1999</v>
      </c>
    </row>
    <row r="1684" spans="1:3">
      <c r="A1684" s="58">
        <v>1683</v>
      </c>
      <c r="B1684" s="58" t="s">
        <v>4562</v>
      </c>
      <c r="C1684" s="161">
        <v>1960</v>
      </c>
    </row>
    <row r="1685" spans="1:3">
      <c r="A1685" s="58">
        <v>1684</v>
      </c>
      <c r="B1685" s="58" t="s">
        <v>4558</v>
      </c>
      <c r="C1685" s="161">
        <v>1793</v>
      </c>
    </row>
    <row r="1686" spans="1:3">
      <c r="A1686" s="58">
        <v>1685</v>
      </c>
      <c r="B1686" s="58" t="s">
        <v>4564</v>
      </c>
      <c r="C1686" s="161">
        <v>1055</v>
      </c>
    </row>
    <row r="1687" spans="1:3">
      <c r="A1687" s="58">
        <v>1686</v>
      </c>
      <c r="B1687" s="58" t="s">
        <v>4560</v>
      </c>
      <c r="C1687" s="161">
        <v>2115</v>
      </c>
    </row>
    <row r="1688" spans="1:3">
      <c r="A1688" s="58">
        <v>1687</v>
      </c>
      <c r="B1688" s="58" t="s">
        <v>4565</v>
      </c>
      <c r="C1688" s="161">
        <v>1009</v>
      </c>
    </row>
    <row r="1689" spans="1:3">
      <c r="A1689" s="58">
        <v>1688</v>
      </c>
      <c r="B1689" s="58" t="s">
        <v>4563</v>
      </c>
      <c r="C1689" s="161">
        <v>2090</v>
      </c>
    </row>
    <row r="1690" spans="1:3">
      <c r="A1690" s="58">
        <v>1689</v>
      </c>
      <c r="B1690" s="58" t="s">
        <v>4570</v>
      </c>
      <c r="C1690" s="161">
        <v>2240</v>
      </c>
    </row>
    <row r="1691" spans="1:3">
      <c r="A1691" s="58">
        <v>1690</v>
      </c>
      <c r="B1691" s="58" t="s">
        <v>4566</v>
      </c>
      <c r="C1691" s="161">
        <v>995</v>
      </c>
    </row>
    <row r="1692" spans="1:3">
      <c r="A1692" s="58">
        <v>1691</v>
      </c>
      <c r="B1692" s="58" t="s">
        <v>4567</v>
      </c>
      <c r="C1692" s="161">
        <v>1990</v>
      </c>
    </row>
    <row r="1693" spans="1:3">
      <c r="A1693" s="58">
        <v>1692</v>
      </c>
      <c r="B1693" s="58" t="s">
        <v>4568</v>
      </c>
      <c r="C1693" s="161">
        <v>1965</v>
      </c>
    </row>
    <row r="1694" spans="1:3">
      <c r="A1694" s="58">
        <v>1693</v>
      </c>
      <c r="B1694" s="58" t="s">
        <v>4571</v>
      </c>
      <c r="C1694" s="161">
        <v>694</v>
      </c>
    </row>
    <row r="1695" spans="1:3">
      <c r="A1695" s="58">
        <v>1694</v>
      </c>
      <c r="B1695" s="58" t="s">
        <v>4569</v>
      </c>
      <c r="C1695" s="161">
        <v>1996</v>
      </c>
    </row>
    <row r="1696" spans="1:3">
      <c r="A1696" s="58">
        <v>1695</v>
      </c>
      <c r="B1696" s="58" t="s">
        <v>4575</v>
      </c>
      <c r="C1696" s="161">
        <v>2025</v>
      </c>
    </row>
    <row r="1697" spans="1:3">
      <c r="A1697" s="58">
        <v>1696</v>
      </c>
      <c r="B1697" s="58" t="s">
        <v>4572</v>
      </c>
      <c r="C1697" s="161">
        <v>1930</v>
      </c>
    </row>
    <row r="1698" spans="1:3">
      <c r="A1698" s="58">
        <v>1697</v>
      </c>
      <c r="B1698" s="58" t="s">
        <v>4574</v>
      </c>
      <c r="C1698" s="161">
        <v>2005</v>
      </c>
    </row>
    <row r="1699" spans="1:3">
      <c r="A1699" s="58">
        <v>1698</v>
      </c>
      <c r="B1699" s="58" t="s">
        <v>4577</v>
      </c>
      <c r="C1699" s="161">
        <v>2030</v>
      </c>
    </row>
    <row r="1700" spans="1:3">
      <c r="A1700" s="58">
        <v>1699</v>
      </c>
      <c r="B1700" s="58" t="s">
        <v>4576</v>
      </c>
      <c r="C1700" s="161">
        <v>158</v>
      </c>
    </row>
    <row r="1701" spans="1:3">
      <c r="A1701" s="58">
        <v>1700</v>
      </c>
      <c r="B1701" s="58" t="s">
        <v>4578</v>
      </c>
      <c r="C1701" s="161">
        <v>2130</v>
      </c>
    </row>
    <row r="1702" spans="1:3">
      <c r="A1702" s="58">
        <v>1701</v>
      </c>
      <c r="B1702" s="58" t="s">
        <v>4573</v>
      </c>
      <c r="C1702" s="161">
        <v>782</v>
      </c>
    </row>
    <row r="1703" spans="1:3">
      <c r="A1703" s="58">
        <v>1702</v>
      </c>
      <c r="B1703" s="58" t="s">
        <v>4579</v>
      </c>
      <c r="C1703" s="161">
        <v>2050</v>
      </c>
    </row>
    <row r="1704" spans="1:3">
      <c r="A1704" s="58">
        <v>1703</v>
      </c>
      <c r="B1704" s="58" t="s">
        <v>4580</v>
      </c>
      <c r="C1704" s="161">
        <v>2055</v>
      </c>
    </row>
    <row r="1705" spans="1:3">
      <c r="A1705" s="58">
        <v>1704</v>
      </c>
      <c r="B1705" s="58" t="s">
        <v>4581</v>
      </c>
      <c r="C1705" s="161">
        <v>1938</v>
      </c>
    </row>
    <row r="1706" spans="1:3">
      <c r="A1706" s="58">
        <v>1705</v>
      </c>
      <c r="B1706" s="58" t="s">
        <v>4582</v>
      </c>
      <c r="C1706" s="161">
        <v>2005</v>
      </c>
    </row>
    <row r="1707" spans="1:3">
      <c r="A1707" s="58">
        <v>1706</v>
      </c>
      <c r="B1707" s="58" t="s">
        <v>4583</v>
      </c>
      <c r="C1707" s="161">
        <v>2275</v>
      </c>
    </row>
    <row r="1708" spans="1:3">
      <c r="A1708" s="58">
        <v>1707</v>
      </c>
      <c r="B1708" s="58" t="s">
        <v>4585</v>
      </c>
      <c r="C1708" s="161">
        <v>2050</v>
      </c>
    </row>
    <row r="1709" spans="1:3">
      <c r="A1709" s="58">
        <v>1708</v>
      </c>
      <c r="B1709" s="58" t="s">
        <v>4584</v>
      </c>
      <c r="C1709" s="161">
        <v>1914</v>
      </c>
    </row>
    <row r="1710" spans="1:3">
      <c r="A1710" s="58">
        <v>1709</v>
      </c>
      <c r="B1710" s="58" t="s">
        <v>4586</v>
      </c>
      <c r="C1710" s="161">
        <v>2070</v>
      </c>
    </row>
    <row r="1711" spans="1:3">
      <c r="A1711" s="58">
        <v>1710</v>
      </c>
      <c r="B1711" s="58" t="s">
        <v>4587</v>
      </c>
      <c r="C1711" s="161">
        <v>1575</v>
      </c>
    </row>
    <row r="1712" spans="1:3">
      <c r="A1712" s="58">
        <v>1711</v>
      </c>
      <c r="B1712" s="58" t="s">
        <v>4588</v>
      </c>
      <c r="C1712" s="161">
        <v>2650</v>
      </c>
    </row>
    <row r="1713" spans="1:3">
      <c r="A1713" s="58">
        <v>1712</v>
      </c>
      <c r="B1713" s="58" t="s">
        <v>4589</v>
      </c>
      <c r="C1713" s="161">
        <v>2065</v>
      </c>
    </row>
    <row r="1714" spans="1:3">
      <c r="A1714" s="58">
        <v>1713</v>
      </c>
      <c r="B1714" s="58" t="s">
        <v>4590</v>
      </c>
      <c r="C1714" s="161">
        <v>2105</v>
      </c>
    </row>
    <row r="1715" spans="1:3">
      <c r="A1715" s="58">
        <v>1714</v>
      </c>
      <c r="B1715" s="58" t="s">
        <v>4591</v>
      </c>
      <c r="C1715" s="161">
        <v>2090</v>
      </c>
    </row>
    <row r="1716" spans="1:3">
      <c r="A1716" s="58">
        <v>1715</v>
      </c>
      <c r="B1716" s="58" t="s">
        <v>4592</v>
      </c>
      <c r="C1716" s="161">
        <v>2095</v>
      </c>
    </row>
    <row r="1717" spans="1:3">
      <c r="A1717" s="58">
        <v>1716</v>
      </c>
      <c r="B1717" s="58" t="s">
        <v>4593</v>
      </c>
      <c r="C1717" s="161">
        <v>1898</v>
      </c>
    </row>
    <row r="1718" spans="1:3">
      <c r="A1718" s="58">
        <v>1717</v>
      </c>
      <c r="B1718" s="58" t="s">
        <v>4594</v>
      </c>
      <c r="C1718" s="161">
        <v>2055</v>
      </c>
    </row>
    <row r="1719" spans="1:3">
      <c r="A1719" s="58">
        <v>1718</v>
      </c>
      <c r="B1719" s="58" t="s">
        <v>4598</v>
      </c>
      <c r="C1719" s="161">
        <v>2090</v>
      </c>
    </row>
    <row r="1720" spans="1:3">
      <c r="A1720" s="58">
        <v>1719</v>
      </c>
      <c r="B1720" s="58" t="s">
        <v>4597</v>
      </c>
      <c r="C1720" s="161">
        <v>2005</v>
      </c>
    </row>
    <row r="1721" spans="1:3">
      <c r="A1721" s="58">
        <v>1720</v>
      </c>
      <c r="B1721" s="58" t="s">
        <v>4596</v>
      </c>
      <c r="C1721" s="161">
        <v>2000</v>
      </c>
    </row>
    <row r="1722" spans="1:3">
      <c r="A1722" s="58">
        <v>1721</v>
      </c>
      <c r="B1722" s="58" t="s">
        <v>4595</v>
      </c>
      <c r="C1722" s="161">
        <v>2095</v>
      </c>
    </row>
    <row r="1723" spans="1:3">
      <c r="A1723" s="58">
        <v>1722</v>
      </c>
      <c r="B1723" s="58" t="s">
        <v>4599</v>
      </c>
      <c r="C1723" s="161">
        <v>2025</v>
      </c>
    </row>
    <row r="1724" spans="1:3">
      <c r="A1724" s="58">
        <v>1723</v>
      </c>
      <c r="B1724" s="58" t="s">
        <v>4600</v>
      </c>
      <c r="C1724" s="161">
        <v>2080</v>
      </c>
    </row>
    <row r="1725" spans="1:3">
      <c r="A1725" s="58">
        <v>1724</v>
      </c>
      <c r="B1725" s="58" t="s">
        <v>4601</v>
      </c>
      <c r="C1725" s="161">
        <v>1961</v>
      </c>
    </row>
    <row r="1726" spans="1:3">
      <c r="A1726" s="58">
        <v>1725</v>
      </c>
      <c r="B1726" s="58" t="s">
        <v>4602</v>
      </c>
      <c r="C1726" s="161">
        <v>2000</v>
      </c>
    </row>
    <row r="1727" spans="1:3">
      <c r="A1727" s="58">
        <v>1726</v>
      </c>
      <c r="B1727" s="58" t="s">
        <v>4603</v>
      </c>
      <c r="C1727" s="161">
        <v>2000</v>
      </c>
    </row>
    <row r="1728" spans="1:3">
      <c r="A1728" s="58">
        <v>1727</v>
      </c>
      <c r="B1728" s="58" t="s">
        <v>4604</v>
      </c>
      <c r="C1728" s="161">
        <v>2080</v>
      </c>
    </row>
    <row r="1729" spans="1:3">
      <c r="A1729" s="58">
        <v>1728</v>
      </c>
      <c r="B1729" s="58" t="s">
        <v>4605</v>
      </c>
      <c r="C1729" s="161">
        <v>2075</v>
      </c>
    </row>
    <row r="1730" spans="1:3">
      <c r="A1730" s="58">
        <v>1729</v>
      </c>
      <c r="B1730" s="58" t="s">
        <v>4606</v>
      </c>
      <c r="C1730" s="161">
        <v>2085</v>
      </c>
    </row>
    <row r="1731" spans="1:3">
      <c r="A1731" s="58">
        <v>1730</v>
      </c>
      <c r="B1731" s="58" t="s">
        <v>4607</v>
      </c>
      <c r="C1731" s="161">
        <v>1967</v>
      </c>
    </row>
    <row r="1732" spans="1:3">
      <c r="A1732" s="58">
        <v>1731</v>
      </c>
      <c r="B1732" s="58" t="s">
        <v>4608</v>
      </c>
      <c r="C1732" s="161">
        <v>2045</v>
      </c>
    </row>
    <row r="1733" spans="1:3">
      <c r="A1733" s="58">
        <v>1732</v>
      </c>
      <c r="B1733" s="58" t="s">
        <v>4609</v>
      </c>
      <c r="C1733" s="161">
        <v>1974</v>
      </c>
    </row>
    <row r="1734" spans="1:3">
      <c r="A1734" s="58">
        <v>1733</v>
      </c>
      <c r="B1734" s="58" t="s">
        <v>4610</v>
      </c>
      <c r="C1734" s="161">
        <v>2020</v>
      </c>
    </row>
    <row r="1735" spans="1:3">
      <c r="A1735" s="58">
        <v>1734</v>
      </c>
      <c r="B1735" s="58" t="s">
        <v>4611</v>
      </c>
      <c r="C1735" s="161">
        <v>2065</v>
      </c>
    </row>
    <row r="1736" spans="1:3">
      <c r="A1736" s="58">
        <v>1735</v>
      </c>
      <c r="B1736" s="58" t="s">
        <v>4612</v>
      </c>
      <c r="C1736" s="161">
        <v>1991</v>
      </c>
    </row>
    <row r="1737" spans="1:3">
      <c r="A1737" s="58">
        <v>1736</v>
      </c>
      <c r="B1737" s="58" t="s">
        <v>4613</v>
      </c>
      <c r="C1737" s="161">
        <v>2100</v>
      </c>
    </row>
    <row r="1738" spans="1:3">
      <c r="A1738" s="58">
        <v>1737</v>
      </c>
      <c r="B1738" s="58" t="s">
        <v>4616</v>
      </c>
      <c r="C1738" s="161">
        <v>6980</v>
      </c>
    </row>
    <row r="1739" spans="1:3">
      <c r="A1739" s="58">
        <v>1738</v>
      </c>
      <c r="B1739" s="58" t="s">
        <v>4614</v>
      </c>
      <c r="C1739" s="161">
        <v>2020</v>
      </c>
    </row>
    <row r="1740" spans="1:3">
      <c r="A1740" s="58">
        <v>1739</v>
      </c>
      <c r="B1740" s="58" t="s">
        <v>4618</v>
      </c>
      <c r="C1740" s="161">
        <v>1997</v>
      </c>
    </row>
    <row r="1741" spans="1:3">
      <c r="A1741" s="58">
        <v>1740</v>
      </c>
      <c r="B1741" s="58" t="s">
        <v>4615</v>
      </c>
      <c r="C1741" s="161">
        <v>1955</v>
      </c>
    </row>
    <row r="1742" spans="1:3">
      <c r="A1742" s="58">
        <v>1741</v>
      </c>
      <c r="B1742" s="58" t="s">
        <v>4619</v>
      </c>
      <c r="C1742" s="161">
        <v>2110</v>
      </c>
    </row>
    <row r="1743" spans="1:3">
      <c r="A1743" s="58">
        <v>1742</v>
      </c>
      <c r="B1743" s="58" t="s">
        <v>4617</v>
      </c>
      <c r="C1743" s="161">
        <v>1000</v>
      </c>
    </row>
    <row r="1744" spans="1:3">
      <c r="A1744" s="58">
        <v>1743</v>
      </c>
      <c r="B1744" s="58" t="s">
        <v>4621</v>
      </c>
      <c r="C1744" s="161">
        <v>2150</v>
      </c>
    </row>
    <row r="1745" spans="1:3">
      <c r="A1745" s="58">
        <v>1744</v>
      </c>
      <c r="B1745" s="58" t="s">
        <v>4620</v>
      </c>
      <c r="C1745" s="161">
        <v>2035</v>
      </c>
    </row>
    <row r="1746" spans="1:3">
      <c r="A1746" s="58">
        <v>1745</v>
      </c>
      <c r="B1746" s="58" t="s">
        <v>4622</v>
      </c>
      <c r="C1746" s="161">
        <v>1542</v>
      </c>
    </row>
    <row r="1747" spans="1:3">
      <c r="A1747" s="58">
        <v>1746</v>
      </c>
      <c r="B1747" s="58" t="s">
        <v>4623</v>
      </c>
      <c r="C1747" s="161">
        <v>2000</v>
      </c>
    </row>
    <row r="1748" spans="1:3">
      <c r="A1748" s="58">
        <v>1747</v>
      </c>
      <c r="B1748" s="58" t="s">
        <v>4626</v>
      </c>
      <c r="C1748" s="161">
        <v>2070</v>
      </c>
    </row>
    <row r="1749" spans="1:3">
      <c r="A1749" s="58">
        <v>1748</v>
      </c>
      <c r="B1749" s="58" t="s">
        <v>4627</v>
      </c>
      <c r="C1749" s="161">
        <v>2075</v>
      </c>
    </row>
    <row r="1750" spans="1:3">
      <c r="A1750" s="58">
        <v>1749</v>
      </c>
      <c r="B1750" s="58" t="s">
        <v>4628</v>
      </c>
      <c r="C1750" s="161">
        <v>2005</v>
      </c>
    </row>
    <row r="1751" spans="1:3">
      <c r="A1751" s="58">
        <v>1750</v>
      </c>
      <c r="B1751" s="58" t="s">
        <v>4625</v>
      </c>
      <c r="C1751" s="161">
        <v>2105</v>
      </c>
    </row>
    <row r="1752" spans="1:3">
      <c r="A1752" s="58">
        <v>1751</v>
      </c>
      <c r="B1752" s="58" t="s">
        <v>4629</v>
      </c>
      <c r="C1752" s="161">
        <v>2095</v>
      </c>
    </row>
    <row r="1753" spans="1:3">
      <c r="A1753" s="58">
        <v>1752</v>
      </c>
      <c r="B1753" s="58" t="s">
        <v>4630</v>
      </c>
      <c r="C1753" s="161">
        <v>2055</v>
      </c>
    </row>
    <row r="1754" spans="1:3">
      <c r="A1754" s="58">
        <v>1753</v>
      </c>
      <c r="B1754" s="58" t="s">
        <v>4624</v>
      </c>
      <c r="C1754" s="161">
        <v>2090</v>
      </c>
    </row>
    <row r="1755" spans="1:3">
      <c r="A1755" s="58">
        <v>1754</v>
      </c>
      <c r="B1755" s="58" t="s">
        <v>4631</v>
      </c>
      <c r="C1755" s="161">
        <v>2085</v>
      </c>
    </row>
    <row r="1756" spans="1:3">
      <c r="A1756" s="58">
        <v>1755</v>
      </c>
      <c r="B1756" s="58" t="s">
        <v>4633</v>
      </c>
      <c r="C1756" s="161">
        <v>2075</v>
      </c>
    </row>
    <row r="1757" spans="1:3">
      <c r="A1757" s="58">
        <v>1756</v>
      </c>
      <c r="B1757" s="58" t="s">
        <v>4632</v>
      </c>
      <c r="C1757" s="161">
        <v>2090</v>
      </c>
    </row>
    <row r="1758" spans="1:3">
      <c r="A1758" s="58">
        <v>1757</v>
      </c>
      <c r="B1758" s="58" t="s">
        <v>4634</v>
      </c>
      <c r="C1758" s="161">
        <v>2000</v>
      </c>
    </row>
    <row r="1759" spans="1:3">
      <c r="A1759" s="58">
        <v>1758</v>
      </c>
      <c r="B1759" s="58" t="s">
        <v>4635</v>
      </c>
      <c r="C1759" s="161">
        <v>1995</v>
      </c>
    </row>
    <row r="1760" spans="1:3">
      <c r="A1760" s="58">
        <v>1759</v>
      </c>
      <c r="B1760" s="58" t="s">
        <v>4636</v>
      </c>
      <c r="C1760" s="161">
        <v>2100</v>
      </c>
    </row>
    <row r="1761" spans="1:3">
      <c r="A1761" s="58">
        <v>1760</v>
      </c>
      <c r="B1761" s="58" t="s">
        <v>4637</v>
      </c>
      <c r="C1761" s="161">
        <v>2025</v>
      </c>
    </row>
    <row r="1762" spans="1:3">
      <c r="A1762" s="58">
        <v>1761</v>
      </c>
      <c r="B1762" s="58" t="s">
        <v>4638</v>
      </c>
      <c r="C1762" s="161">
        <v>1982</v>
      </c>
    </row>
    <row r="1763" spans="1:3">
      <c r="A1763" s="58">
        <v>1762</v>
      </c>
      <c r="B1763" s="58" t="s">
        <v>4639</v>
      </c>
      <c r="C1763" s="161">
        <v>2245</v>
      </c>
    </row>
    <row r="1764" spans="1:3">
      <c r="A1764" s="58">
        <v>1763</v>
      </c>
      <c r="B1764" s="58" t="s">
        <v>4640</v>
      </c>
      <c r="C1764" s="161">
        <v>2090</v>
      </c>
    </row>
    <row r="1765" spans="1:3">
      <c r="A1765" s="58">
        <v>1764</v>
      </c>
      <c r="B1765" s="58" t="s">
        <v>4641</v>
      </c>
      <c r="C1765" s="161">
        <v>1930</v>
      </c>
    </row>
    <row r="1766" spans="1:3">
      <c r="A1766" s="58">
        <v>1765</v>
      </c>
      <c r="B1766" s="58" t="s">
        <v>4642</v>
      </c>
      <c r="C1766" s="161">
        <v>2075</v>
      </c>
    </row>
    <row r="1767" spans="1:3">
      <c r="A1767" s="58">
        <v>1766</v>
      </c>
      <c r="B1767" s="58" t="s">
        <v>4643</v>
      </c>
      <c r="C1767" s="161">
        <v>2060</v>
      </c>
    </row>
    <row r="1768" spans="1:3">
      <c r="A1768" s="58">
        <v>1767</v>
      </c>
      <c r="B1768" s="58" t="s">
        <v>4644</v>
      </c>
      <c r="C1768" s="161">
        <v>2090</v>
      </c>
    </row>
    <row r="1769" spans="1:3">
      <c r="A1769" s="58">
        <v>1768</v>
      </c>
      <c r="B1769" s="58" t="s">
        <v>4645</v>
      </c>
      <c r="C1769" s="161">
        <v>2095</v>
      </c>
    </row>
    <row r="1770" spans="1:3">
      <c r="A1770" s="58">
        <v>1769</v>
      </c>
      <c r="B1770" s="58" t="s">
        <v>4646</v>
      </c>
      <c r="C1770" s="161">
        <v>2110</v>
      </c>
    </row>
    <row r="1771" spans="1:3">
      <c r="A1771" s="58">
        <v>1770</v>
      </c>
      <c r="B1771" s="58" t="s">
        <v>4647</v>
      </c>
      <c r="C1771" s="161">
        <v>161</v>
      </c>
    </row>
    <row r="1772" spans="1:3">
      <c r="A1772" s="58">
        <v>1771</v>
      </c>
      <c r="B1772" s="58" t="s">
        <v>4648</v>
      </c>
      <c r="C1772" s="161">
        <v>2070</v>
      </c>
    </row>
    <row r="1773" spans="1:3">
      <c r="A1773" s="58">
        <v>1772</v>
      </c>
      <c r="B1773" s="58" t="s">
        <v>4649</v>
      </c>
      <c r="C1773" s="161">
        <v>2055</v>
      </c>
    </row>
    <row r="1774" spans="1:3">
      <c r="A1774" s="58">
        <v>1773</v>
      </c>
      <c r="B1774" s="58" t="s">
        <v>4650</v>
      </c>
      <c r="C1774" s="161">
        <v>2095</v>
      </c>
    </row>
    <row r="1775" spans="1:3">
      <c r="A1775" s="58">
        <v>1774</v>
      </c>
      <c r="B1775" s="58" t="s">
        <v>4651</v>
      </c>
      <c r="C1775" s="161">
        <v>2105</v>
      </c>
    </row>
    <row r="1776" spans="1:3">
      <c r="A1776" s="58">
        <v>1775</v>
      </c>
      <c r="B1776" s="58" t="s">
        <v>4653</v>
      </c>
      <c r="C1776" s="161">
        <v>1550</v>
      </c>
    </row>
    <row r="1777" spans="1:3">
      <c r="A1777" s="58">
        <v>1776</v>
      </c>
      <c r="B1777" s="58" t="s">
        <v>4652</v>
      </c>
      <c r="C1777" s="161">
        <v>109</v>
      </c>
    </row>
    <row r="1778" spans="1:3">
      <c r="A1778" s="58">
        <v>1777</v>
      </c>
      <c r="B1778" s="58" t="s">
        <v>4654</v>
      </c>
      <c r="C1778" s="161">
        <v>7770</v>
      </c>
    </row>
    <row r="1779" spans="1:3">
      <c r="A1779" s="58">
        <v>1778</v>
      </c>
      <c r="B1779" s="58" t="s">
        <v>4655</v>
      </c>
      <c r="C1779" s="161">
        <v>2715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6B05-F809-41E9-BF44-9417973C10F6}">
  <sheetPr codeName="Sheet2">
    <tabColor theme="9" tint="-0.499984740745262"/>
  </sheetPr>
  <dimension ref="A1:AT382"/>
  <sheetViews>
    <sheetView showGridLines="0" workbookViewId="0">
      <selection activeCell="F18" sqref="F18"/>
    </sheetView>
  </sheetViews>
  <sheetFormatPr defaultRowHeight="15"/>
  <cols>
    <col min="1" max="1" width="4.7109375" customWidth="1"/>
    <col min="2" max="2" width="4.5703125" style="27" customWidth="1"/>
    <col min="3" max="3" width="10.5703125" style="27" customWidth="1"/>
    <col min="4" max="4" width="20.5703125" style="27" customWidth="1"/>
    <col min="5" max="6" width="10.5703125" style="238" customWidth="1"/>
    <col min="7" max="13" width="10.5703125" style="241" customWidth="1"/>
    <col min="14" max="14" width="4.7109375" customWidth="1"/>
    <col min="15" max="46" width="9.42578125" customWidth="1"/>
    <col min="47" max="47" width="4.7109375" customWidth="1"/>
  </cols>
  <sheetData>
    <row r="1" spans="1:35" ht="40.5" customHeight="1">
      <c r="A1" s="12"/>
      <c r="B1" s="905" t="s">
        <v>366</v>
      </c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12"/>
    </row>
    <row r="2" spans="1:35" ht="16.5" customHeight="1" thickBot="1"/>
    <row r="3" spans="1:35" ht="24.95" customHeight="1">
      <c r="K3" s="946" t="s">
        <v>70</v>
      </c>
      <c r="L3" s="247" t="s">
        <v>367</v>
      </c>
      <c r="M3" s="246" t="s">
        <v>368</v>
      </c>
    </row>
    <row r="4" spans="1:35" ht="24.95" customHeight="1" thickBot="1">
      <c r="C4" s="671" t="s">
        <v>392</v>
      </c>
      <c r="K4" s="947"/>
      <c r="L4" s="254">
        <f ca="1">SUM($L$7:$L$93)</f>
        <v>22850480.564274997</v>
      </c>
      <c r="M4" s="253">
        <f ca="1">SUM($M$7:$M$93)</f>
        <v>7149519.4357249979</v>
      </c>
    </row>
    <row r="5" spans="1:35" ht="16.5" customHeight="1" thickBot="1"/>
    <row r="6" spans="1:35" ht="24.95" customHeight="1" thickBot="1">
      <c r="B6" s="31" t="s">
        <v>154</v>
      </c>
      <c r="C6" s="31" t="s">
        <v>369</v>
      </c>
      <c r="D6" s="31" t="s">
        <v>370</v>
      </c>
      <c r="E6" s="32" t="s">
        <v>371</v>
      </c>
      <c r="F6" s="32" t="s">
        <v>87</v>
      </c>
      <c r="G6" s="32" t="s">
        <v>60</v>
      </c>
      <c r="H6" s="32" t="s">
        <v>63</v>
      </c>
      <c r="I6" s="32" t="s">
        <v>372</v>
      </c>
      <c r="J6" s="32" t="s">
        <v>373</v>
      </c>
      <c r="K6" s="32" t="s">
        <v>374</v>
      </c>
      <c r="L6" s="32" t="s">
        <v>367</v>
      </c>
      <c r="M6" s="33" t="s">
        <v>368</v>
      </c>
    </row>
    <row r="7" spans="1:35" ht="24.95" customHeight="1">
      <c r="B7" s="639">
        <v>1</v>
      </c>
      <c r="C7" s="640" t="str">
        <f>대출1!$B$4</f>
        <v>00은행</v>
      </c>
      <c r="D7" s="640" t="str">
        <f>대출1!$C$4</f>
        <v>00대출</v>
      </c>
      <c r="E7" s="641">
        <f>대출1!$G$4</f>
        <v>44549</v>
      </c>
      <c r="F7" s="642">
        <f>대출1!$H$4</f>
        <v>46375</v>
      </c>
      <c r="G7" s="643">
        <f>IF(F7="","",DATEDIF(E7,F7+1,"m"))</f>
        <v>60</v>
      </c>
      <c r="H7" s="643">
        <f ca="1">IF(F7="","",IF(F7&lt;TODAY(),0,DATEDIF(TODAY(),F7,"m")))</f>
        <v>13</v>
      </c>
      <c r="I7" s="644">
        <f>대출1!$D$4</f>
        <v>30000000</v>
      </c>
      <c r="J7" s="645">
        <f>대출1!$E$6</f>
        <v>3968220.5592196789</v>
      </c>
      <c r="K7" s="646">
        <f>대출1!$F$6</f>
        <v>33968220.559219658</v>
      </c>
      <c r="L7" s="670">
        <f ca="1">대출1!$G$6</f>
        <v>22850480.564274997</v>
      </c>
      <c r="M7" s="647">
        <f ca="1">대출1!$H$6</f>
        <v>7149519.4357249979</v>
      </c>
    </row>
    <row r="8" spans="1:35" ht="24.95" customHeight="1">
      <c r="B8" s="630">
        <v>2</v>
      </c>
      <c r="C8" s="635">
        <f>대출2!$B$4</f>
        <v>0</v>
      </c>
      <c r="D8" s="648">
        <f>대출2!C$4</f>
        <v>0</v>
      </c>
      <c r="E8" s="649">
        <f>대출2!G$4</f>
        <v>0</v>
      </c>
      <c r="F8" s="650">
        <f>대출2!H$4</f>
        <v>0</v>
      </c>
      <c r="G8" s="632">
        <f>IF(F8="","",DATEDIF(E8,F8+1,"m"))</f>
        <v>0</v>
      </c>
      <c r="H8" s="632">
        <f ca="1">IF(F8="","",IF(F8&lt;TODAY(),0,DATEDIF(TODAY(),F8,"m")))</f>
        <v>0</v>
      </c>
      <c r="I8" s="651">
        <f>대출2!$D$4</f>
        <v>0</v>
      </c>
      <c r="J8" s="291">
        <f>대출2!$E$6</f>
        <v>0</v>
      </c>
      <c r="K8" s="652">
        <f>대출2!F$6</f>
        <v>0</v>
      </c>
      <c r="L8" s="636" t="str">
        <f ca="1">대출2!$G$6</f>
        <v/>
      </c>
      <c r="M8" s="287" t="str">
        <f ca="1">대출2!$H$6</f>
        <v/>
      </c>
      <c r="Z8" s="30"/>
      <c r="AI8" s="45"/>
    </row>
    <row r="9" spans="1:35" ht="24.95" customHeight="1">
      <c r="B9" s="231">
        <v>3</v>
      </c>
      <c r="C9" s="635">
        <f>대출3!$B$4</f>
        <v>0</v>
      </c>
      <c r="D9" s="648">
        <f>대출3!$C$4</f>
        <v>0</v>
      </c>
      <c r="E9" s="649">
        <f>대출3!$G$4</f>
        <v>0</v>
      </c>
      <c r="F9" s="650">
        <f>대출3!$H$4</f>
        <v>0</v>
      </c>
      <c r="G9" s="632">
        <f>IF(F9="","",DATEDIF(E9,F9+1,"m"))</f>
        <v>0</v>
      </c>
      <c r="H9" s="632">
        <f ca="1">IF(F9="","",IF(F9&lt;TODAY(),0,DATEDIF(TODAY(),F9,"m")))</f>
        <v>0</v>
      </c>
      <c r="I9" s="651">
        <f>대출3!$D$4</f>
        <v>0</v>
      </c>
      <c r="J9" s="291">
        <f>대출3!$E$6</f>
        <v>0</v>
      </c>
      <c r="K9" s="652">
        <f>대출3!$F$6</f>
        <v>0</v>
      </c>
      <c r="L9" s="636" t="str">
        <f ca="1">대출3!$G$6</f>
        <v/>
      </c>
      <c r="M9" s="287" t="str">
        <f ca="1">대출3!$H$6</f>
        <v/>
      </c>
    </row>
    <row r="10" spans="1:35" ht="24.95" customHeight="1">
      <c r="B10" s="49"/>
      <c r="C10" s="49"/>
      <c r="D10" s="49"/>
      <c r="E10" s="672"/>
      <c r="F10" s="672"/>
      <c r="G10" s="672"/>
      <c r="H10" s="672"/>
      <c r="I10" s="672"/>
      <c r="J10" s="672"/>
      <c r="K10" s="673"/>
      <c r="L10" s="673"/>
      <c r="M10" s="672"/>
    </row>
    <row r="11" spans="1:35" ht="24.95" customHeight="1">
      <c r="B11" s="49"/>
      <c r="C11" s="671" t="s">
        <v>396</v>
      </c>
      <c r="D11" s="49"/>
      <c r="E11" s="672"/>
      <c r="F11" s="672"/>
      <c r="G11" s="672"/>
      <c r="H11" s="672"/>
      <c r="I11" s="672"/>
      <c r="J11" s="672"/>
      <c r="K11" s="674"/>
      <c r="L11" s="674"/>
      <c r="M11" s="672"/>
    </row>
    <row r="12" spans="1:35" ht="24.95" customHeight="1">
      <c r="B12" s="49"/>
      <c r="C12" s="671" t="s">
        <v>397</v>
      </c>
      <c r="D12" s="49"/>
      <c r="E12" s="672"/>
      <c r="F12" s="672"/>
      <c r="G12" s="672"/>
      <c r="H12" s="672"/>
      <c r="I12" s="672"/>
      <c r="J12" s="672"/>
      <c r="K12" s="674"/>
      <c r="L12" s="674"/>
      <c r="M12" s="672"/>
    </row>
    <row r="13" spans="1:35" ht="24.95" customHeight="1">
      <c r="B13" s="49"/>
      <c r="C13" s="863" t="s">
        <v>4706</v>
      </c>
      <c r="D13" s="49"/>
      <c r="E13" s="672"/>
      <c r="F13" s="672"/>
      <c r="G13" s="672"/>
      <c r="H13" s="672"/>
      <c r="I13" s="672"/>
      <c r="J13" s="672"/>
      <c r="K13" s="674"/>
      <c r="L13" s="674"/>
      <c r="M13" s="672"/>
    </row>
    <row r="14" spans="1:35" ht="24.95" customHeight="1">
      <c r="B14" s="49"/>
      <c r="C14" s="863" t="s">
        <v>4707</v>
      </c>
      <c r="D14" s="49"/>
      <c r="E14" s="672"/>
      <c r="F14" s="672"/>
      <c r="G14" s="672"/>
      <c r="H14" s="672"/>
      <c r="I14" s="672"/>
      <c r="J14" s="672"/>
      <c r="K14" s="674"/>
      <c r="L14" s="674"/>
      <c r="M14" s="672"/>
    </row>
    <row r="15" spans="1:35" ht="24.95" customHeight="1">
      <c r="B15" s="49"/>
      <c r="C15" s="49"/>
      <c r="D15" s="49"/>
      <c r="E15" s="672"/>
      <c r="F15" s="672"/>
      <c r="G15" s="672"/>
      <c r="H15" s="672"/>
      <c r="I15" s="672"/>
      <c r="J15" s="672"/>
      <c r="K15" s="674"/>
      <c r="L15" s="674"/>
      <c r="M15" s="672"/>
      <c r="Q15" s="1"/>
      <c r="R15" s="1"/>
      <c r="S15" s="1"/>
    </row>
    <row r="16" spans="1:35" ht="24.95" customHeight="1">
      <c r="B16" s="49"/>
      <c r="C16" s="49"/>
      <c r="D16" s="49"/>
      <c r="E16" s="672"/>
      <c r="F16" s="672"/>
      <c r="G16" s="672"/>
      <c r="H16" s="672"/>
      <c r="I16" s="672"/>
      <c r="J16" s="672"/>
      <c r="K16" s="674"/>
      <c r="L16" s="674"/>
      <c r="M16" s="672"/>
      <c r="Q16" s="1"/>
      <c r="R16" s="1"/>
      <c r="S16" s="1"/>
    </row>
    <row r="17" spans="2:46" ht="24.95" customHeight="1">
      <c r="B17" s="49"/>
      <c r="C17" s="49"/>
      <c r="D17" s="49"/>
      <c r="E17" s="672"/>
      <c r="F17" s="672"/>
      <c r="G17" s="672"/>
      <c r="H17" s="672"/>
      <c r="I17" s="672"/>
      <c r="J17" s="672"/>
      <c r="K17" s="674"/>
      <c r="L17" s="674"/>
      <c r="M17" s="672"/>
      <c r="Q17" s="1"/>
      <c r="R17" s="1"/>
      <c r="S17" s="1"/>
      <c r="W17" s="47"/>
      <c r="X17" s="1"/>
      <c r="Y17" s="1"/>
      <c r="AC17" s="1"/>
      <c r="AD17" s="1"/>
      <c r="AE17" s="1"/>
      <c r="AL17" s="47"/>
      <c r="AM17" s="1"/>
      <c r="AN17" s="1"/>
      <c r="AR17" s="1"/>
      <c r="AS17" s="1"/>
      <c r="AT17" s="1"/>
    </row>
    <row r="18" spans="2:46" ht="24.95" customHeight="1">
      <c r="B18" s="49"/>
      <c r="C18" s="49"/>
      <c r="D18" s="49"/>
      <c r="E18" s="672"/>
      <c r="F18" s="672"/>
      <c r="G18" s="672"/>
      <c r="H18" s="672"/>
      <c r="I18" s="672"/>
      <c r="J18" s="672"/>
      <c r="K18" s="674"/>
      <c r="L18" s="674"/>
      <c r="M18" s="672"/>
      <c r="N18" s="49"/>
      <c r="Q18" s="46"/>
      <c r="T18" s="46"/>
      <c r="W18" s="46"/>
      <c r="Z18" s="46"/>
      <c r="AC18" s="46"/>
      <c r="AF18" s="46"/>
      <c r="AI18" s="46"/>
      <c r="AL18" s="46"/>
      <c r="AO18" s="46"/>
      <c r="AR18" s="46"/>
    </row>
    <row r="19" spans="2:46" ht="24.95" customHeight="1">
      <c r="B19" s="49"/>
      <c r="C19" s="49"/>
      <c r="D19" s="49"/>
      <c r="E19" s="672"/>
      <c r="F19" s="672"/>
      <c r="G19" s="672"/>
      <c r="H19" s="672"/>
      <c r="I19" s="672"/>
      <c r="J19" s="672"/>
      <c r="K19" s="674"/>
      <c r="L19" s="674"/>
      <c r="M19" s="672"/>
      <c r="N19" s="948"/>
      <c r="O19" s="948"/>
      <c r="Q19" s="940"/>
      <c r="R19" s="940"/>
      <c r="T19" s="940"/>
      <c r="U19" s="940"/>
      <c r="W19" s="940"/>
      <c r="X19" s="940"/>
      <c r="Z19" s="940"/>
      <c r="AA19" s="940"/>
      <c r="AC19" s="940"/>
      <c r="AD19" s="940"/>
      <c r="AE19" s="48"/>
      <c r="AF19" s="940"/>
      <c r="AG19" s="940"/>
      <c r="AH19" s="48"/>
      <c r="AI19" s="940"/>
      <c r="AJ19" s="940"/>
      <c r="AK19" s="48"/>
      <c r="AL19" s="940"/>
      <c r="AM19" s="940"/>
      <c r="AN19" s="48"/>
      <c r="AO19" s="940"/>
      <c r="AP19" s="940"/>
      <c r="AQ19" s="48"/>
      <c r="AR19" s="940"/>
      <c r="AS19" s="940"/>
      <c r="AT19" s="48"/>
    </row>
    <row r="20" spans="2:46" ht="24.95" customHeight="1">
      <c r="B20" s="49"/>
      <c r="C20" s="49"/>
      <c r="D20" s="49"/>
      <c r="E20" s="672"/>
      <c r="F20" s="672"/>
      <c r="G20" s="672"/>
      <c r="H20" s="672"/>
      <c r="I20" s="672"/>
      <c r="J20" s="672"/>
      <c r="K20" s="674"/>
      <c r="L20" s="674"/>
      <c r="M20" s="672"/>
    </row>
    <row r="21" spans="2:46" ht="24.95" customHeight="1">
      <c r="B21" s="4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654"/>
    </row>
    <row r="22" spans="2:46" ht="24.95" customHeight="1">
      <c r="B22" s="4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654"/>
    </row>
    <row r="23" spans="2:46" ht="24.95" customHeight="1">
      <c r="B23" s="4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654"/>
    </row>
    <row r="24" spans="2:46" ht="24.95" customHeight="1">
      <c r="B24" s="4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654"/>
    </row>
    <row r="25" spans="2:46" ht="24.95" customHeight="1">
      <c r="B25" s="4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654"/>
    </row>
    <row r="26" spans="2:46" ht="24.95" customHeight="1">
      <c r="B26" s="49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654"/>
    </row>
    <row r="27" spans="2:46" ht="24.95" customHeight="1">
      <c r="B27" s="4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654"/>
    </row>
    <row r="28" spans="2:46" ht="24.95" customHeight="1">
      <c r="B28" s="4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654"/>
    </row>
    <row r="29" spans="2:46" ht="24.95" customHeight="1">
      <c r="B29" s="49"/>
      <c r="C29" s="49"/>
      <c r="D29" s="49"/>
      <c r="E29" s="672"/>
      <c r="F29" s="672"/>
      <c r="G29" s="672"/>
      <c r="H29" s="672"/>
      <c r="I29" s="672"/>
      <c r="J29" s="672"/>
      <c r="K29" s="674"/>
      <c r="L29" s="674"/>
      <c r="M29" s="672"/>
    </row>
    <row r="30" spans="2:46" ht="24.95" customHeight="1">
      <c r="B30" s="49"/>
      <c r="C30" s="49"/>
      <c r="D30" s="49"/>
      <c r="E30" s="672"/>
      <c r="F30" s="672"/>
      <c r="G30" s="672"/>
      <c r="H30" s="672"/>
      <c r="I30" s="672"/>
      <c r="J30" s="672"/>
      <c r="K30" s="674"/>
      <c r="L30" s="674"/>
      <c r="M30" s="672"/>
    </row>
    <row r="31" spans="2:46" ht="24.95" customHeight="1">
      <c r="B31" s="49"/>
      <c r="C31" s="49"/>
      <c r="D31" s="49"/>
      <c r="E31" s="672"/>
      <c r="F31" s="672"/>
      <c r="G31" s="672"/>
      <c r="H31" s="672"/>
      <c r="I31" s="672"/>
      <c r="J31" s="672"/>
      <c r="K31" s="674"/>
      <c r="L31" s="674"/>
      <c r="M31" s="672"/>
    </row>
    <row r="32" spans="2:46" ht="24.95" customHeight="1">
      <c r="B32" s="49"/>
      <c r="C32" s="49"/>
      <c r="D32" s="49"/>
      <c r="E32" s="672"/>
      <c r="F32" s="672"/>
      <c r="G32" s="672"/>
      <c r="H32" s="672"/>
      <c r="I32" s="672"/>
      <c r="J32" s="672"/>
      <c r="K32" s="674"/>
      <c r="L32" s="674"/>
      <c r="M32" s="672"/>
    </row>
    <row r="33" spans="2:13" ht="24.95" customHeight="1">
      <c r="B33" s="49"/>
      <c r="C33" s="49"/>
      <c r="D33" s="49"/>
      <c r="E33" s="672"/>
      <c r="F33" s="672"/>
      <c r="G33" s="672"/>
      <c r="H33" s="672"/>
      <c r="I33" s="672"/>
      <c r="J33" s="672"/>
      <c r="K33" s="674"/>
      <c r="L33" s="674"/>
      <c r="M33" s="672"/>
    </row>
    <row r="34" spans="2:13" ht="24.95" customHeight="1">
      <c r="B34" s="49"/>
      <c r="C34" s="49"/>
      <c r="D34" s="49"/>
      <c r="E34" s="672"/>
      <c r="F34" s="672"/>
      <c r="G34" s="672"/>
      <c r="H34" s="672"/>
      <c r="I34" s="672"/>
      <c r="J34" s="672"/>
      <c r="K34" s="674"/>
      <c r="L34" s="674"/>
      <c r="M34" s="672"/>
    </row>
    <row r="35" spans="2:13" ht="24.95" customHeight="1">
      <c r="B35" s="49"/>
      <c r="C35" s="49"/>
      <c r="D35" s="49"/>
      <c r="E35" s="672"/>
      <c r="F35" s="672"/>
      <c r="G35" s="672"/>
      <c r="H35" s="672"/>
      <c r="I35" s="672"/>
      <c r="J35" s="672"/>
      <c r="K35" s="674"/>
      <c r="L35" s="674"/>
      <c r="M35" s="672"/>
    </row>
    <row r="36" spans="2:13" ht="24.95" customHeight="1">
      <c r="B36" s="46"/>
      <c r="C36" s="46"/>
      <c r="D36" s="46"/>
      <c r="E36" s="240"/>
      <c r="F36" s="240"/>
      <c r="G36" s="242"/>
      <c r="H36" s="242"/>
      <c r="I36" s="242"/>
      <c r="J36" s="242"/>
      <c r="K36" s="653"/>
      <c r="L36" s="653"/>
      <c r="M36" s="242"/>
    </row>
    <row r="37" spans="2:13" ht="24.95" customHeight="1">
      <c r="B37" s="46"/>
      <c r="C37" s="46"/>
      <c r="D37" s="46"/>
      <c r="E37" s="240"/>
      <c r="F37" s="240"/>
      <c r="G37" s="242"/>
      <c r="H37" s="242"/>
      <c r="I37" s="242"/>
      <c r="J37" s="242"/>
      <c r="K37" s="653"/>
      <c r="L37" s="653"/>
      <c r="M37" s="242"/>
    </row>
    <row r="38" spans="2:13" ht="24.95" customHeight="1">
      <c r="B38" s="46"/>
      <c r="C38" s="46"/>
      <c r="D38" s="46"/>
      <c r="E38" s="240"/>
      <c r="F38" s="240"/>
      <c r="G38" s="242"/>
      <c r="H38" s="242"/>
      <c r="I38" s="242"/>
      <c r="J38" s="242"/>
      <c r="K38" s="653"/>
      <c r="L38" s="653"/>
      <c r="M38" s="242"/>
    </row>
    <row r="39" spans="2:13" ht="24.95" customHeight="1">
      <c r="B39" s="46"/>
      <c r="C39" s="46"/>
      <c r="D39" s="46"/>
      <c r="E39" s="240"/>
      <c r="F39" s="240"/>
      <c r="G39" s="242"/>
      <c r="H39" s="242"/>
      <c r="I39" s="242"/>
      <c r="J39" s="242"/>
      <c r="K39" s="242"/>
      <c r="L39" s="242"/>
      <c r="M39" s="242"/>
    </row>
    <row r="40" spans="2:13" ht="24.95" customHeight="1">
      <c r="B40" s="46"/>
      <c r="C40" s="46"/>
      <c r="D40" s="46"/>
      <c r="E40" s="240"/>
      <c r="F40" s="240"/>
      <c r="G40" s="242"/>
      <c r="H40" s="242"/>
      <c r="I40" s="242"/>
      <c r="J40" s="242"/>
      <c r="K40" s="242"/>
      <c r="L40" s="242"/>
      <c r="M40" s="242"/>
    </row>
    <row r="41" spans="2:13" ht="24.95" customHeight="1">
      <c r="B41" s="46"/>
      <c r="C41" s="46"/>
      <c r="D41" s="46"/>
      <c r="E41" s="240"/>
      <c r="F41" s="240"/>
      <c r="G41" s="242"/>
      <c r="H41" s="242"/>
      <c r="I41" s="242"/>
      <c r="J41" s="242"/>
      <c r="K41" s="242"/>
      <c r="L41" s="242"/>
      <c r="M41" s="242"/>
    </row>
    <row r="42" spans="2:13" ht="24.95" customHeight="1">
      <c r="B42" s="46"/>
      <c r="C42" s="46"/>
      <c r="D42" s="46"/>
      <c r="E42" s="240"/>
      <c r="F42" s="240"/>
      <c r="G42" s="242"/>
      <c r="H42" s="242"/>
      <c r="I42" s="242"/>
      <c r="J42" s="242"/>
      <c r="K42" s="242"/>
      <c r="L42" s="242"/>
      <c r="M42" s="242"/>
    </row>
    <row r="43" spans="2:13" ht="24.95" customHeight="1">
      <c r="B43" s="46"/>
      <c r="C43" s="46"/>
      <c r="D43" s="46"/>
      <c r="E43" s="240"/>
      <c r="F43" s="240"/>
      <c r="G43" s="242"/>
      <c r="H43" s="242"/>
      <c r="I43" s="242"/>
      <c r="J43" s="242"/>
      <c r="K43" s="242"/>
      <c r="L43" s="242"/>
      <c r="M43" s="242"/>
    </row>
    <row r="44" spans="2:13" ht="24.95" customHeight="1">
      <c r="B44" s="46"/>
      <c r="C44" s="46"/>
      <c r="D44" s="46"/>
      <c r="E44" s="240"/>
      <c r="F44" s="240"/>
      <c r="G44" s="242"/>
      <c r="H44" s="242"/>
      <c r="I44" s="242"/>
      <c r="J44" s="242"/>
      <c r="K44" s="242"/>
      <c r="L44" s="242"/>
      <c r="M44" s="242"/>
    </row>
    <row r="45" spans="2:13" ht="24.95" customHeight="1">
      <c r="B45" s="46"/>
      <c r="C45" s="46"/>
      <c r="D45" s="46"/>
      <c r="E45" s="240"/>
      <c r="F45" s="240"/>
      <c r="G45" s="242"/>
      <c r="H45" s="242"/>
      <c r="I45" s="242"/>
      <c r="J45" s="242"/>
      <c r="K45" s="242"/>
      <c r="L45" s="242"/>
      <c r="M45" s="242"/>
    </row>
    <row r="46" spans="2:13" ht="24.95" customHeight="1">
      <c r="B46" s="46"/>
      <c r="C46" s="46"/>
      <c r="D46" s="46"/>
      <c r="E46" s="240"/>
      <c r="F46" s="240"/>
      <c r="G46" s="242"/>
      <c r="H46" s="242"/>
      <c r="I46" s="242"/>
      <c r="J46" s="242"/>
      <c r="K46" s="242"/>
      <c r="L46" s="242"/>
      <c r="M46" s="242"/>
    </row>
    <row r="47" spans="2:13" ht="24.95" customHeight="1">
      <c r="B47" s="46"/>
      <c r="C47" s="46"/>
      <c r="D47" s="46"/>
      <c r="E47" s="240"/>
      <c r="F47" s="240"/>
      <c r="G47" s="242"/>
      <c r="H47" s="242"/>
      <c r="I47" s="242"/>
      <c r="J47" s="242"/>
      <c r="K47" s="242"/>
      <c r="L47" s="242"/>
      <c r="M47" s="242"/>
    </row>
    <row r="48" spans="2:13" ht="24.95" customHeight="1">
      <c r="B48" s="46"/>
      <c r="C48" s="46"/>
      <c r="D48" s="46"/>
      <c r="E48" s="240"/>
      <c r="F48" s="240"/>
      <c r="G48" s="242"/>
      <c r="H48" s="242"/>
      <c r="I48" s="242"/>
      <c r="J48" s="242"/>
      <c r="K48" s="242"/>
      <c r="L48" s="242"/>
      <c r="M48" s="242"/>
    </row>
    <row r="49" spans="2:22" ht="24.95" customHeight="1">
      <c r="B49" s="46"/>
      <c r="C49" s="46"/>
      <c r="D49" s="46"/>
      <c r="E49" s="240"/>
      <c r="F49" s="240"/>
      <c r="G49" s="242"/>
      <c r="H49" s="242"/>
      <c r="I49" s="242"/>
      <c r="J49" s="242"/>
      <c r="K49" s="242"/>
      <c r="L49" s="242"/>
      <c r="M49" s="242"/>
    </row>
    <row r="50" spans="2:22">
      <c r="B50" s="46"/>
      <c r="C50" s="46"/>
      <c r="D50" s="46"/>
      <c r="E50" s="240"/>
      <c r="F50" s="240"/>
      <c r="G50" s="242"/>
      <c r="H50" s="242"/>
      <c r="I50" s="242"/>
      <c r="J50" s="242"/>
      <c r="K50" s="242"/>
      <c r="L50" s="242"/>
      <c r="M50" s="242"/>
    </row>
    <row r="51" spans="2:22">
      <c r="B51" s="46"/>
      <c r="C51" s="46"/>
      <c r="D51" s="46"/>
      <c r="E51" s="240"/>
      <c r="F51" s="240"/>
      <c r="G51" s="242"/>
      <c r="H51" s="242"/>
      <c r="I51" s="242"/>
      <c r="J51" s="242"/>
      <c r="K51" s="242"/>
      <c r="L51" s="242"/>
      <c r="M51" s="242"/>
    </row>
    <row r="52" spans="2:22">
      <c r="B52" s="46"/>
      <c r="C52" s="46"/>
      <c r="D52" s="46"/>
      <c r="E52" s="240"/>
      <c r="F52" s="240"/>
      <c r="G52" s="242"/>
      <c r="H52" s="242"/>
      <c r="I52" s="242"/>
      <c r="J52" s="242"/>
      <c r="K52" s="242"/>
      <c r="L52" s="242"/>
      <c r="M52" s="242"/>
    </row>
    <row r="53" spans="2:22">
      <c r="B53" s="46"/>
      <c r="C53" s="46"/>
      <c r="D53" s="46"/>
      <c r="E53" s="240"/>
      <c r="F53" s="240"/>
      <c r="G53" s="242"/>
      <c r="H53" s="242"/>
      <c r="I53" s="242"/>
      <c r="J53" s="242"/>
      <c r="K53" s="242"/>
      <c r="L53" s="242"/>
      <c r="M53" s="242"/>
      <c r="Q53" s="1"/>
      <c r="R53" s="943"/>
      <c r="S53" s="944"/>
      <c r="T53" s="945"/>
      <c r="U53" s="1"/>
      <c r="V53" s="1"/>
    </row>
    <row r="54" spans="2:22">
      <c r="B54" s="46"/>
      <c r="C54" s="46"/>
      <c r="D54" s="46"/>
      <c r="E54" s="240"/>
      <c r="F54" s="240"/>
      <c r="G54" s="242"/>
      <c r="H54" s="242"/>
      <c r="I54" s="242"/>
      <c r="J54" s="242"/>
      <c r="K54" s="242"/>
      <c r="L54" s="242"/>
      <c r="M54" s="242"/>
      <c r="Q54" s="1"/>
      <c r="R54" s="1"/>
      <c r="S54" s="1"/>
      <c r="T54" s="1"/>
      <c r="U54" s="1"/>
      <c r="V54" s="1"/>
    </row>
    <row r="55" spans="2:22">
      <c r="B55" s="46"/>
      <c r="C55" s="46"/>
      <c r="D55" s="46"/>
      <c r="E55" s="240"/>
      <c r="F55" s="240"/>
      <c r="G55" s="242"/>
      <c r="H55" s="242"/>
      <c r="I55" s="242"/>
      <c r="J55" s="242"/>
      <c r="K55" s="242"/>
      <c r="L55" s="242"/>
      <c r="M55" s="242"/>
      <c r="Q55" s="1"/>
      <c r="R55" s="1"/>
      <c r="S55" s="1"/>
      <c r="T55" s="1"/>
      <c r="U55" s="1"/>
      <c r="V55" s="1"/>
    </row>
    <row r="56" spans="2:22">
      <c r="B56" s="46"/>
      <c r="C56" s="46"/>
      <c r="D56" s="46"/>
      <c r="E56" s="240"/>
      <c r="F56" s="240"/>
      <c r="G56" s="242"/>
      <c r="H56" s="242"/>
      <c r="I56" s="242"/>
      <c r="J56" s="242"/>
      <c r="K56" s="242"/>
      <c r="L56" s="242"/>
      <c r="M56" s="242"/>
      <c r="Q56" s="1"/>
      <c r="R56" s="1"/>
      <c r="S56" s="1"/>
      <c r="T56" s="1"/>
      <c r="U56" s="1"/>
      <c r="V56" s="1"/>
    </row>
    <row r="57" spans="2:22">
      <c r="B57" s="46"/>
      <c r="C57" s="46"/>
      <c r="D57" s="46"/>
      <c r="E57" s="240"/>
      <c r="F57" s="240"/>
      <c r="G57" s="242"/>
      <c r="H57" s="242"/>
      <c r="I57" s="242"/>
      <c r="J57" s="242"/>
      <c r="K57" s="242"/>
      <c r="L57" s="242"/>
      <c r="M57" s="242"/>
      <c r="Q57" s="1"/>
      <c r="R57" s="1"/>
      <c r="S57" s="1"/>
      <c r="T57" s="1"/>
      <c r="U57" s="1"/>
      <c r="V57" s="1"/>
    </row>
    <row r="58" spans="2:22">
      <c r="B58" s="46"/>
      <c r="C58" s="46"/>
      <c r="D58" s="46"/>
      <c r="E58" s="240"/>
      <c r="F58" s="240"/>
      <c r="G58" s="242"/>
      <c r="H58" s="242"/>
      <c r="I58" s="242"/>
      <c r="J58" s="242"/>
      <c r="K58" s="242"/>
      <c r="L58" s="242"/>
      <c r="M58" s="242"/>
      <c r="Q58" s="1"/>
      <c r="R58" s="1"/>
      <c r="S58" s="1"/>
      <c r="T58" s="1"/>
      <c r="U58" s="1"/>
      <c r="V58" s="1"/>
    </row>
    <row r="59" spans="2:22">
      <c r="B59" s="46"/>
      <c r="C59" s="46"/>
      <c r="D59" s="46"/>
      <c r="E59" s="240"/>
      <c r="F59" s="240"/>
      <c r="G59" s="242"/>
      <c r="H59" s="242"/>
      <c r="I59" s="242"/>
      <c r="J59" s="242"/>
      <c r="K59" s="242"/>
      <c r="L59" s="242"/>
      <c r="M59" s="242"/>
      <c r="Q59" s="1"/>
      <c r="R59" s="1"/>
      <c r="S59" s="1"/>
      <c r="T59" s="1"/>
      <c r="U59" s="1"/>
      <c r="V59" s="1"/>
    </row>
    <row r="60" spans="2:22">
      <c r="B60" s="46"/>
      <c r="C60" s="46"/>
      <c r="D60" s="46"/>
      <c r="E60" s="240"/>
      <c r="F60" s="240"/>
      <c r="G60" s="242"/>
      <c r="H60" s="242"/>
      <c r="I60" s="242"/>
      <c r="J60" s="242"/>
      <c r="K60" s="242"/>
      <c r="L60" s="242"/>
      <c r="M60" s="242"/>
      <c r="Q60" s="1"/>
      <c r="R60" s="1"/>
      <c r="S60" s="1"/>
      <c r="T60" s="1"/>
      <c r="U60" s="1"/>
      <c r="V60" s="1"/>
    </row>
    <row r="61" spans="2:22">
      <c r="B61" s="46"/>
      <c r="C61" s="46"/>
      <c r="D61" s="46"/>
      <c r="E61" s="240"/>
      <c r="F61" s="240"/>
      <c r="G61" s="242"/>
      <c r="H61" s="242"/>
      <c r="I61" s="242"/>
      <c r="J61" s="242"/>
      <c r="K61" s="242"/>
      <c r="L61" s="242"/>
      <c r="M61" s="242"/>
      <c r="Q61" s="1"/>
      <c r="R61" s="1"/>
      <c r="S61" s="1"/>
      <c r="T61" s="1"/>
      <c r="U61" s="1"/>
      <c r="V61" s="1"/>
    </row>
    <row r="62" spans="2:22">
      <c r="B62" s="46"/>
      <c r="C62" s="46"/>
      <c r="D62" s="46"/>
      <c r="E62" s="240"/>
      <c r="F62" s="240"/>
      <c r="G62" s="242"/>
      <c r="H62" s="242"/>
      <c r="I62" s="242"/>
      <c r="J62" s="242"/>
      <c r="K62" s="242"/>
      <c r="L62" s="242"/>
      <c r="M62" s="242"/>
      <c r="Q62" s="1"/>
      <c r="R62" s="1"/>
      <c r="S62" s="1"/>
      <c r="T62" s="1"/>
      <c r="U62" s="1"/>
      <c r="V62" s="1"/>
    </row>
    <row r="63" spans="2:22">
      <c r="B63" s="46"/>
      <c r="C63" s="46"/>
      <c r="D63" s="46"/>
      <c r="E63" s="240"/>
      <c r="F63" s="240"/>
      <c r="G63" s="242"/>
      <c r="H63" s="242"/>
      <c r="I63" s="242"/>
      <c r="J63" s="242"/>
      <c r="K63" s="242"/>
      <c r="L63" s="242"/>
      <c r="M63" s="242"/>
      <c r="Q63" s="1"/>
      <c r="R63" s="1"/>
      <c r="S63" s="1"/>
      <c r="T63" s="1"/>
      <c r="U63" s="1"/>
      <c r="V63" s="1"/>
    </row>
    <row r="64" spans="2:22">
      <c r="B64" s="46"/>
      <c r="C64" s="46"/>
      <c r="D64" s="46"/>
      <c r="E64" s="240"/>
      <c r="F64" s="240"/>
      <c r="G64" s="242"/>
      <c r="H64" s="242"/>
      <c r="I64" s="242"/>
      <c r="J64" s="242"/>
      <c r="K64" s="242"/>
      <c r="L64" s="242"/>
      <c r="M64" s="242"/>
      <c r="Q64" s="1"/>
      <c r="R64" s="1"/>
      <c r="S64" s="1"/>
      <c r="T64" s="1"/>
      <c r="U64" s="1"/>
      <c r="V64" s="1"/>
    </row>
    <row r="65" spans="2:22">
      <c r="B65" s="46"/>
      <c r="C65" s="46"/>
      <c r="D65" s="46"/>
      <c r="E65" s="240"/>
      <c r="F65" s="240"/>
      <c r="G65" s="242"/>
      <c r="H65" s="242"/>
      <c r="I65" s="242"/>
      <c r="J65" s="242"/>
      <c r="K65" s="242"/>
      <c r="L65" s="242"/>
      <c r="M65" s="242"/>
      <c r="Q65" s="1"/>
      <c r="R65" s="1"/>
      <c r="S65" s="1"/>
      <c r="T65" s="1"/>
      <c r="U65" s="1"/>
      <c r="V65" s="1"/>
    </row>
    <row r="66" spans="2:22">
      <c r="B66" s="46"/>
      <c r="C66" s="46"/>
      <c r="D66" s="46"/>
      <c r="E66" s="240"/>
      <c r="F66" s="240"/>
      <c r="G66" s="242"/>
      <c r="H66" s="242"/>
      <c r="I66" s="242"/>
      <c r="J66" s="242"/>
      <c r="K66" s="242"/>
      <c r="L66" s="242"/>
      <c r="M66" s="242"/>
      <c r="Q66" s="1"/>
      <c r="R66" s="1"/>
      <c r="S66" s="1"/>
      <c r="T66" s="1"/>
      <c r="U66" s="1"/>
      <c r="V66" s="1"/>
    </row>
    <row r="67" spans="2:22">
      <c r="B67" s="46"/>
      <c r="C67" s="46"/>
      <c r="D67" s="46"/>
      <c r="E67" s="240"/>
      <c r="F67" s="240"/>
      <c r="G67" s="242"/>
      <c r="H67" s="242"/>
      <c r="I67" s="242"/>
      <c r="J67" s="242"/>
      <c r="K67" s="242"/>
      <c r="L67" s="242"/>
      <c r="M67" s="242"/>
      <c r="Q67" s="1"/>
      <c r="R67" s="1"/>
      <c r="S67" s="1"/>
      <c r="T67" s="1"/>
      <c r="U67" s="1"/>
      <c r="V67" s="1"/>
    </row>
    <row r="68" spans="2:22">
      <c r="B68" s="46"/>
      <c r="C68" s="46"/>
      <c r="D68" s="46"/>
      <c r="E68" s="240"/>
      <c r="F68" s="240"/>
      <c r="G68" s="242"/>
      <c r="H68" s="242"/>
      <c r="I68" s="242"/>
      <c r="J68" s="242"/>
      <c r="K68" s="242"/>
      <c r="L68" s="242"/>
      <c r="M68" s="242"/>
      <c r="Q68" s="1"/>
      <c r="R68" s="1"/>
      <c r="S68" s="1"/>
      <c r="T68" s="1"/>
      <c r="U68" s="1"/>
      <c r="V68" s="1"/>
    </row>
    <row r="69" spans="2:22">
      <c r="B69" s="46"/>
      <c r="C69" s="46"/>
      <c r="D69" s="46"/>
      <c r="E69" s="240"/>
      <c r="F69" s="240"/>
      <c r="G69" s="242"/>
      <c r="H69" s="242"/>
      <c r="I69" s="242"/>
      <c r="J69" s="242"/>
      <c r="K69" s="242"/>
      <c r="L69" s="242"/>
      <c r="M69" s="242"/>
      <c r="Q69" s="1"/>
      <c r="R69" s="1"/>
      <c r="S69" s="1"/>
      <c r="T69" s="1"/>
      <c r="U69" s="1"/>
      <c r="V69" s="1"/>
    </row>
    <row r="70" spans="2:22">
      <c r="B70" s="46"/>
      <c r="C70" s="46"/>
      <c r="D70" s="46"/>
      <c r="E70" s="240"/>
      <c r="F70" s="240"/>
      <c r="G70" s="242"/>
      <c r="H70" s="242"/>
      <c r="I70" s="242"/>
      <c r="J70" s="242"/>
      <c r="K70" s="242"/>
      <c r="L70" s="242"/>
      <c r="M70" s="242"/>
      <c r="Q70" s="1"/>
      <c r="R70" s="1"/>
      <c r="S70" s="1"/>
      <c r="T70" s="1"/>
      <c r="U70" s="1"/>
      <c r="V70" s="1"/>
    </row>
    <row r="71" spans="2:22">
      <c r="B71" s="46"/>
      <c r="C71" s="46"/>
      <c r="D71" s="46"/>
      <c r="E71" s="240"/>
      <c r="F71" s="240"/>
      <c r="G71" s="242"/>
      <c r="H71" s="242"/>
      <c r="I71" s="242"/>
      <c r="J71" s="242"/>
      <c r="K71" s="242"/>
      <c r="L71" s="242"/>
      <c r="M71" s="242"/>
      <c r="Q71" s="1"/>
      <c r="R71" s="1"/>
      <c r="S71" s="1"/>
      <c r="T71" s="1"/>
      <c r="U71" s="1"/>
      <c r="V71" s="1"/>
    </row>
    <row r="72" spans="2:22">
      <c r="B72" s="46"/>
      <c r="C72" s="46"/>
      <c r="D72" s="46"/>
      <c r="E72" s="240"/>
      <c r="F72" s="240"/>
      <c r="G72" s="242"/>
      <c r="H72" s="242"/>
      <c r="I72" s="242"/>
      <c r="J72" s="242"/>
      <c r="K72" s="242"/>
      <c r="L72" s="242"/>
      <c r="M72" s="242"/>
      <c r="Q72" s="1"/>
      <c r="R72" s="1"/>
      <c r="S72" s="1"/>
      <c r="T72" s="1"/>
      <c r="U72" s="1"/>
      <c r="V72" s="1"/>
    </row>
    <row r="73" spans="2:22">
      <c r="B73" s="46"/>
      <c r="C73" s="46"/>
      <c r="D73" s="46"/>
      <c r="E73" s="240"/>
      <c r="F73" s="240"/>
      <c r="G73" s="242"/>
      <c r="H73" s="242"/>
      <c r="I73" s="242"/>
      <c r="J73" s="242"/>
      <c r="K73" s="242"/>
      <c r="L73" s="242"/>
      <c r="M73" s="242"/>
      <c r="Q73" s="1"/>
      <c r="R73" s="1"/>
      <c r="S73" s="1"/>
      <c r="T73" s="1"/>
      <c r="U73" s="1"/>
      <c r="V73" s="1"/>
    </row>
    <row r="74" spans="2:22">
      <c r="B74" s="46"/>
      <c r="C74" s="46"/>
      <c r="D74" s="46"/>
      <c r="E74" s="240"/>
      <c r="F74" s="240"/>
      <c r="G74" s="242"/>
      <c r="H74" s="242"/>
      <c r="I74" s="242"/>
      <c r="J74" s="242"/>
      <c r="K74" s="242"/>
      <c r="L74" s="242"/>
      <c r="M74" s="242"/>
      <c r="Q74" s="1"/>
      <c r="R74" s="1"/>
      <c r="S74" s="1"/>
      <c r="T74" s="1"/>
      <c r="U74" s="1"/>
      <c r="V74" s="1"/>
    </row>
    <row r="75" spans="2:22">
      <c r="B75" s="46"/>
      <c r="C75" s="46"/>
      <c r="D75" s="46"/>
      <c r="E75" s="240"/>
      <c r="F75" s="240"/>
      <c r="G75" s="242"/>
      <c r="H75" s="242"/>
      <c r="I75" s="242"/>
      <c r="J75" s="242"/>
      <c r="K75" s="242"/>
      <c r="L75" s="242"/>
      <c r="M75" s="242"/>
      <c r="Q75" s="1"/>
      <c r="R75" s="1"/>
      <c r="S75" s="1"/>
      <c r="T75" s="1"/>
      <c r="U75" s="1"/>
      <c r="V75" s="1"/>
    </row>
    <row r="76" spans="2:22">
      <c r="B76" s="46"/>
      <c r="C76" s="46"/>
      <c r="D76" s="46"/>
      <c r="E76" s="240"/>
      <c r="F76" s="240"/>
      <c r="G76" s="242"/>
      <c r="H76" s="242"/>
      <c r="I76" s="242"/>
      <c r="J76" s="242"/>
      <c r="K76" s="242"/>
      <c r="L76" s="242"/>
      <c r="M76" s="242"/>
      <c r="Q76" s="1"/>
      <c r="R76" s="1"/>
      <c r="S76" s="1"/>
      <c r="T76" s="1"/>
      <c r="U76" s="1"/>
      <c r="V76" s="1"/>
    </row>
    <row r="77" spans="2:22">
      <c r="B77" s="46"/>
      <c r="C77" s="46"/>
      <c r="D77" s="46"/>
      <c r="E77" s="240"/>
      <c r="F77" s="240"/>
      <c r="G77" s="242"/>
      <c r="H77" s="242"/>
      <c r="I77" s="242"/>
      <c r="J77" s="242"/>
      <c r="K77" s="242"/>
      <c r="L77" s="242"/>
      <c r="M77" s="242"/>
      <c r="Q77" s="1"/>
      <c r="R77" s="1"/>
      <c r="S77" s="1"/>
      <c r="T77" s="1"/>
      <c r="U77" s="1"/>
      <c r="V77" s="1"/>
    </row>
    <row r="78" spans="2:22">
      <c r="B78" s="46"/>
      <c r="C78" s="46"/>
      <c r="D78" s="46"/>
      <c r="E78" s="240"/>
      <c r="F78" s="240"/>
      <c r="G78" s="242"/>
      <c r="H78" s="242"/>
      <c r="I78" s="242"/>
      <c r="J78" s="242"/>
      <c r="K78" s="242"/>
      <c r="L78" s="242"/>
      <c r="M78" s="242"/>
      <c r="Q78" s="1"/>
      <c r="R78" s="1"/>
      <c r="S78" s="1"/>
      <c r="T78" s="1"/>
      <c r="U78" s="1"/>
      <c r="V78" s="1"/>
    </row>
    <row r="79" spans="2:22">
      <c r="B79" s="46"/>
      <c r="C79" s="46"/>
      <c r="D79" s="46"/>
      <c r="E79" s="240"/>
      <c r="F79" s="240"/>
      <c r="G79" s="242"/>
      <c r="H79" s="242"/>
      <c r="I79" s="242"/>
      <c r="J79" s="242"/>
      <c r="K79" s="242"/>
      <c r="L79" s="242"/>
      <c r="M79" s="242"/>
      <c r="Q79" s="1"/>
      <c r="R79" s="1"/>
      <c r="S79" s="1"/>
      <c r="T79" s="1"/>
      <c r="U79" s="1"/>
      <c r="V79" s="1"/>
    </row>
    <row r="80" spans="2:22">
      <c r="B80" s="46"/>
      <c r="C80" s="46"/>
      <c r="D80" s="46"/>
      <c r="E80" s="240"/>
      <c r="F80" s="240"/>
      <c r="G80" s="242"/>
      <c r="H80" s="242"/>
      <c r="I80" s="242"/>
      <c r="J80" s="242"/>
      <c r="K80" s="242"/>
      <c r="L80" s="242"/>
      <c r="M80" s="242"/>
      <c r="Q80" s="1"/>
      <c r="R80" s="1"/>
      <c r="S80" s="1"/>
      <c r="T80" s="1"/>
      <c r="U80" s="1"/>
      <c r="V80" s="1"/>
    </row>
    <row r="81" spans="2:22">
      <c r="B81" s="46"/>
      <c r="C81" s="46"/>
      <c r="D81" s="46"/>
      <c r="E81" s="240"/>
      <c r="F81" s="240"/>
      <c r="G81" s="242"/>
      <c r="H81" s="242"/>
      <c r="I81" s="242"/>
      <c r="J81" s="242"/>
      <c r="K81" s="242"/>
      <c r="L81" s="242"/>
      <c r="M81" s="242"/>
      <c r="Q81" s="1"/>
      <c r="R81" s="1"/>
      <c r="S81" s="1"/>
      <c r="T81" s="1"/>
      <c r="U81" s="1"/>
      <c r="V81" s="1"/>
    </row>
    <row r="82" spans="2:22">
      <c r="B82" s="46"/>
      <c r="C82" s="46"/>
      <c r="D82" s="46"/>
      <c r="E82" s="240"/>
      <c r="F82" s="240"/>
      <c r="G82" s="242"/>
      <c r="H82" s="242"/>
      <c r="I82" s="242"/>
      <c r="J82" s="242"/>
      <c r="K82" s="242"/>
      <c r="L82" s="242"/>
      <c r="M82" s="242"/>
      <c r="Q82" s="1"/>
      <c r="R82" s="1"/>
      <c r="S82" s="1"/>
      <c r="T82" s="1"/>
      <c r="U82" s="1"/>
      <c r="V82" s="1"/>
    </row>
    <row r="83" spans="2:22">
      <c r="B83" s="46"/>
      <c r="C83" s="46"/>
      <c r="D83" s="46"/>
      <c r="E83" s="240"/>
      <c r="F83" s="240"/>
      <c r="G83" s="242"/>
      <c r="H83" s="242"/>
      <c r="I83" s="242"/>
      <c r="J83" s="242"/>
      <c r="K83" s="242"/>
      <c r="L83" s="242"/>
      <c r="M83" s="242"/>
      <c r="Q83" s="1"/>
      <c r="R83" s="1"/>
      <c r="S83" s="1"/>
      <c r="T83" s="1"/>
      <c r="U83" s="1"/>
      <c r="V83" s="1"/>
    </row>
    <row r="84" spans="2:22">
      <c r="B84" s="46"/>
      <c r="C84" s="46"/>
      <c r="D84" s="46"/>
      <c r="E84" s="240"/>
      <c r="F84" s="240"/>
      <c r="G84" s="242"/>
      <c r="H84" s="242"/>
      <c r="I84" s="242"/>
      <c r="J84" s="242"/>
      <c r="K84" s="242"/>
      <c r="L84" s="242"/>
      <c r="M84" s="242"/>
      <c r="Q84" s="1"/>
      <c r="R84" s="1"/>
      <c r="S84" s="1"/>
      <c r="T84" s="1"/>
      <c r="U84" s="1"/>
      <c r="V84" s="1"/>
    </row>
    <row r="85" spans="2:22">
      <c r="B85" s="46"/>
      <c r="C85" s="46"/>
      <c r="D85" s="46"/>
      <c r="E85" s="240"/>
      <c r="F85" s="240"/>
      <c r="G85" s="242"/>
      <c r="H85" s="242"/>
      <c r="I85" s="242"/>
      <c r="J85" s="242"/>
      <c r="K85" s="242"/>
      <c r="L85" s="242"/>
      <c r="M85" s="242"/>
      <c r="Q85" s="1"/>
      <c r="R85" s="1"/>
      <c r="S85" s="1"/>
      <c r="T85" s="1"/>
      <c r="U85" s="1"/>
      <c r="V85" s="1"/>
    </row>
    <row r="86" spans="2:22">
      <c r="B86" s="46"/>
      <c r="C86" s="46"/>
      <c r="D86" s="46"/>
      <c r="E86" s="240"/>
      <c r="F86" s="240"/>
      <c r="G86" s="242"/>
      <c r="H86" s="242"/>
      <c r="I86" s="242"/>
      <c r="J86" s="242"/>
      <c r="K86" s="242"/>
      <c r="L86" s="242"/>
      <c r="M86" s="242"/>
    </row>
    <row r="87" spans="2:22">
      <c r="B87" s="46"/>
      <c r="C87" s="46"/>
      <c r="D87" s="46"/>
      <c r="E87" s="240"/>
      <c r="F87" s="240"/>
      <c r="G87" s="242"/>
      <c r="H87" s="242"/>
      <c r="I87" s="242"/>
      <c r="J87" s="242"/>
      <c r="K87" s="242"/>
      <c r="L87" s="242"/>
      <c r="M87" s="242"/>
    </row>
    <row r="88" spans="2:22">
      <c r="B88" s="46"/>
      <c r="C88" s="46"/>
      <c r="D88" s="46"/>
      <c r="E88" s="240"/>
      <c r="F88" s="240"/>
      <c r="G88" s="242"/>
      <c r="H88" s="242"/>
      <c r="I88" s="242"/>
      <c r="J88" s="242"/>
      <c r="K88" s="242"/>
      <c r="L88" s="242"/>
      <c r="M88" s="242"/>
    </row>
    <row r="89" spans="2:22">
      <c r="B89" s="46"/>
      <c r="C89" s="46"/>
      <c r="D89" s="46"/>
      <c r="E89" s="240"/>
      <c r="F89" s="240"/>
      <c r="G89" s="242"/>
      <c r="H89" s="242"/>
      <c r="I89" s="242"/>
      <c r="J89" s="242"/>
      <c r="K89" s="242"/>
      <c r="L89" s="242"/>
      <c r="M89" s="242"/>
    </row>
    <row r="90" spans="2:22">
      <c r="B90" s="46"/>
      <c r="C90" s="46"/>
      <c r="D90" s="46"/>
      <c r="E90" s="240"/>
      <c r="F90" s="240"/>
      <c r="G90" s="242"/>
      <c r="H90" s="242"/>
      <c r="I90" s="242"/>
      <c r="J90" s="242"/>
      <c r="K90" s="242"/>
      <c r="L90" s="242"/>
      <c r="M90" s="242"/>
    </row>
    <row r="91" spans="2:22">
      <c r="B91" s="46"/>
      <c r="C91" s="46"/>
      <c r="D91" s="46"/>
      <c r="E91" s="240"/>
      <c r="F91" s="240"/>
      <c r="G91" s="242"/>
      <c r="H91" s="242"/>
      <c r="I91" s="242"/>
      <c r="J91" s="242"/>
      <c r="K91" s="242"/>
      <c r="L91" s="242"/>
      <c r="M91" s="242"/>
    </row>
    <row r="92" spans="2:22">
      <c r="B92" s="46"/>
      <c r="C92" s="46"/>
      <c r="D92" s="46"/>
      <c r="E92" s="240"/>
      <c r="F92" s="240"/>
      <c r="G92" s="242"/>
      <c r="H92" s="242"/>
      <c r="I92" s="242"/>
      <c r="J92" s="242"/>
      <c r="K92" s="242"/>
      <c r="L92" s="242"/>
      <c r="M92" s="242"/>
    </row>
    <row r="93" spans="2:22">
      <c r="B93" s="46"/>
      <c r="C93" s="46"/>
      <c r="D93" s="46"/>
      <c r="E93" s="240"/>
      <c r="F93" s="240"/>
      <c r="G93" s="242"/>
      <c r="H93" s="242"/>
      <c r="I93" s="242"/>
      <c r="J93" s="242"/>
      <c r="K93" s="242"/>
      <c r="L93" s="242"/>
      <c r="M93" s="242"/>
    </row>
    <row r="94" spans="2:22">
      <c r="B94" s="46"/>
      <c r="C94" s="46"/>
      <c r="D94" s="46"/>
      <c r="E94" s="240"/>
      <c r="F94" s="240"/>
      <c r="G94" s="242"/>
      <c r="H94" s="242"/>
      <c r="I94" s="242"/>
      <c r="J94" s="242"/>
      <c r="K94" s="242"/>
      <c r="L94" s="242"/>
      <c r="M94" s="242"/>
    </row>
    <row r="95" spans="2:22">
      <c r="B95" s="46"/>
      <c r="C95" s="46"/>
      <c r="D95" s="46"/>
      <c r="E95" s="240"/>
      <c r="F95" s="240"/>
      <c r="G95" s="242"/>
      <c r="H95" s="242"/>
      <c r="I95" s="242"/>
      <c r="J95" s="242"/>
      <c r="K95" s="242"/>
      <c r="L95" s="242"/>
      <c r="M95" s="242"/>
    </row>
    <row r="96" spans="2:22">
      <c r="B96" s="46"/>
      <c r="C96" s="46"/>
      <c r="D96" s="46"/>
      <c r="E96" s="240"/>
      <c r="F96" s="240"/>
      <c r="G96" s="242"/>
      <c r="H96" s="242"/>
      <c r="I96" s="242"/>
      <c r="J96" s="242"/>
      <c r="K96" s="242"/>
      <c r="L96" s="242"/>
      <c r="M96" s="242"/>
    </row>
    <row r="97" spans="2:13">
      <c r="B97" s="46"/>
      <c r="C97" s="46"/>
      <c r="D97" s="46"/>
      <c r="E97" s="240"/>
      <c r="F97" s="240"/>
      <c r="G97" s="242"/>
      <c r="H97" s="242"/>
      <c r="I97" s="242"/>
      <c r="J97" s="242"/>
      <c r="K97" s="242"/>
      <c r="L97" s="242"/>
      <c r="M97" s="242"/>
    </row>
    <row r="98" spans="2:13">
      <c r="B98" s="46"/>
      <c r="C98" s="46"/>
      <c r="D98" s="46"/>
      <c r="E98" s="240"/>
      <c r="F98" s="240"/>
      <c r="G98" s="242"/>
      <c r="H98" s="242"/>
      <c r="I98" s="242"/>
      <c r="J98" s="242"/>
      <c r="K98" s="242"/>
      <c r="L98" s="242"/>
      <c r="M98" s="242"/>
    </row>
    <row r="99" spans="2:13">
      <c r="B99" s="46"/>
      <c r="C99" s="46"/>
      <c r="D99" s="46"/>
      <c r="E99" s="240"/>
      <c r="F99" s="240"/>
      <c r="G99" s="242"/>
      <c r="H99" s="242"/>
      <c r="I99" s="242"/>
      <c r="J99" s="242"/>
      <c r="K99" s="242"/>
      <c r="L99" s="242"/>
      <c r="M99" s="242"/>
    </row>
    <row r="100" spans="2:13">
      <c r="B100" s="46"/>
      <c r="C100" s="46"/>
      <c r="D100" s="46"/>
      <c r="E100" s="240"/>
      <c r="F100" s="240"/>
      <c r="G100" s="242"/>
      <c r="H100" s="242"/>
      <c r="I100" s="242"/>
      <c r="J100" s="242"/>
      <c r="K100" s="242"/>
      <c r="L100" s="242"/>
      <c r="M100" s="242"/>
    </row>
    <row r="101" spans="2:13">
      <c r="B101" s="46"/>
      <c r="C101" s="46"/>
      <c r="D101" s="46"/>
      <c r="E101" s="240"/>
      <c r="F101" s="240"/>
      <c r="G101" s="242"/>
      <c r="H101" s="242"/>
      <c r="I101" s="242"/>
      <c r="J101" s="242"/>
      <c r="K101" s="242"/>
      <c r="L101" s="242"/>
      <c r="M101" s="242"/>
    </row>
    <row r="102" spans="2:13">
      <c r="B102" s="46"/>
      <c r="C102" s="46"/>
      <c r="D102" s="46"/>
      <c r="E102" s="240"/>
      <c r="F102" s="240"/>
      <c r="G102" s="242"/>
      <c r="H102" s="242"/>
      <c r="I102" s="242"/>
      <c r="J102" s="242"/>
      <c r="K102" s="242"/>
      <c r="L102" s="242"/>
      <c r="M102" s="242"/>
    </row>
    <row r="103" spans="2:13">
      <c r="B103" s="46"/>
      <c r="C103" s="46"/>
      <c r="D103" s="46"/>
      <c r="E103" s="240"/>
      <c r="F103" s="240"/>
      <c r="G103" s="242"/>
      <c r="H103" s="242"/>
      <c r="I103" s="242"/>
      <c r="J103" s="242"/>
      <c r="K103" s="242"/>
      <c r="L103" s="242"/>
      <c r="M103" s="242"/>
    </row>
    <row r="104" spans="2:13">
      <c r="B104" s="46"/>
      <c r="C104" s="46"/>
      <c r="D104" s="46"/>
      <c r="E104" s="240"/>
      <c r="F104" s="240"/>
      <c r="G104" s="242"/>
      <c r="H104" s="242"/>
      <c r="I104" s="242"/>
      <c r="J104" s="242"/>
      <c r="K104" s="242"/>
      <c r="L104" s="242"/>
      <c r="M104" s="242"/>
    </row>
    <row r="105" spans="2:13">
      <c r="B105" s="46"/>
      <c r="C105" s="46"/>
      <c r="D105" s="46"/>
      <c r="E105" s="240"/>
      <c r="F105" s="240"/>
      <c r="G105" s="242"/>
      <c r="H105" s="242"/>
      <c r="I105" s="242"/>
      <c r="J105" s="242"/>
      <c r="K105" s="242"/>
      <c r="L105" s="242"/>
      <c r="M105" s="242"/>
    </row>
    <row r="106" spans="2:13">
      <c r="B106" s="46"/>
      <c r="C106" s="46"/>
      <c r="D106" s="46"/>
      <c r="E106" s="240"/>
      <c r="F106" s="240"/>
      <c r="G106" s="242"/>
      <c r="H106" s="242"/>
      <c r="I106" s="242"/>
      <c r="J106" s="242"/>
      <c r="K106" s="242"/>
      <c r="L106" s="242"/>
      <c r="M106" s="242"/>
    </row>
    <row r="107" spans="2:13">
      <c r="B107" s="46"/>
      <c r="C107" s="46"/>
      <c r="D107" s="46"/>
      <c r="E107" s="240"/>
      <c r="F107" s="240"/>
      <c r="G107" s="242"/>
      <c r="H107" s="242"/>
      <c r="I107" s="242"/>
      <c r="J107" s="242"/>
      <c r="K107" s="242"/>
      <c r="L107" s="242"/>
      <c r="M107" s="242"/>
    </row>
    <row r="108" spans="2:13">
      <c r="B108" s="46"/>
      <c r="C108" s="46"/>
      <c r="D108" s="46"/>
      <c r="E108" s="240"/>
      <c r="F108" s="240"/>
      <c r="G108" s="242"/>
      <c r="H108" s="242"/>
      <c r="I108" s="242"/>
      <c r="J108" s="242"/>
      <c r="K108" s="242"/>
      <c r="L108" s="242"/>
      <c r="M108" s="242"/>
    </row>
    <row r="109" spans="2:13">
      <c r="B109" s="46"/>
      <c r="C109" s="46"/>
      <c r="D109" s="46"/>
      <c r="E109" s="240"/>
      <c r="F109" s="240"/>
      <c r="G109" s="242"/>
      <c r="H109" s="242"/>
      <c r="I109" s="242"/>
      <c r="J109" s="242"/>
      <c r="K109" s="242"/>
      <c r="L109" s="242"/>
      <c r="M109" s="242"/>
    </row>
    <row r="110" spans="2:13">
      <c r="B110" s="46"/>
      <c r="C110" s="46"/>
      <c r="D110" s="46"/>
      <c r="E110" s="240"/>
      <c r="F110" s="240"/>
      <c r="G110" s="242"/>
      <c r="H110" s="242"/>
      <c r="I110" s="242"/>
      <c r="J110" s="242"/>
      <c r="K110" s="242"/>
      <c r="L110" s="242"/>
      <c r="M110" s="242"/>
    </row>
    <row r="111" spans="2:13">
      <c r="B111" s="46"/>
      <c r="C111" s="46"/>
      <c r="D111" s="46"/>
      <c r="E111" s="240"/>
      <c r="F111" s="240"/>
      <c r="G111" s="242"/>
      <c r="H111" s="242"/>
      <c r="I111" s="242"/>
      <c r="J111" s="242"/>
      <c r="K111" s="242"/>
      <c r="L111" s="242"/>
      <c r="M111" s="242"/>
    </row>
    <row r="112" spans="2:13">
      <c r="B112" s="46"/>
      <c r="C112" s="46"/>
      <c r="D112" s="46"/>
      <c r="E112" s="240"/>
      <c r="F112" s="240"/>
      <c r="G112" s="242"/>
      <c r="H112" s="242"/>
      <c r="I112" s="242"/>
      <c r="J112" s="242"/>
      <c r="K112" s="242"/>
      <c r="L112" s="242"/>
      <c r="M112" s="242"/>
    </row>
    <row r="113" spans="2:13">
      <c r="B113" s="46"/>
      <c r="C113" s="46"/>
      <c r="D113" s="46"/>
      <c r="E113" s="240"/>
      <c r="F113" s="240"/>
      <c r="G113" s="242"/>
      <c r="H113" s="242"/>
      <c r="I113" s="242"/>
      <c r="J113" s="242"/>
      <c r="K113" s="242"/>
      <c r="L113" s="242"/>
      <c r="M113" s="242"/>
    </row>
    <row r="114" spans="2:13">
      <c r="B114" s="46"/>
      <c r="C114" s="46"/>
      <c r="D114" s="46"/>
      <c r="E114" s="240"/>
      <c r="F114" s="240"/>
      <c r="G114" s="242"/>
      <c r="H114" s="242"/>
      <c r="I114" s="242"/>
      <c r="J114" s="242"/>
      <c r="K114" s="242"/>
      <c r="L114" s="242"/>
      <c r="M114" s="242"/>
    </row>
    <row r="115" spans="2:13">
      <c r="B115" s="46"/>
      <c r="C115" s="46"/>
      <c r="D115" s="46"/>
      <c r="E115" s="240"/>
      <c r="F115" s="240"/>
      <c r="G115" s="242"/>
      <c r="H115" s="242"/>
      <c r="I115" s="242"/>
      <c r="J115" s="242"/>
      <c r="K115" s="242"/>
      <c r="L115" s="242"/>
      <c r="M115" s="242"/>
    </row>
    <row r="116" spans="2:13">
      <c r="B116" s="46"/>
      <c r="C116" s="46"/>
      <c r="D116" s="46"/>
      <c r="E116" s="240"/>
      <c r="F116" s="240"/>
      <c r="G116" s="242"/>
      <c r="H116" s="242"/>
      <c r="I116" s="242"/>
      <c r="J116" s="242"/>
      <c r="K116" s="242"/>
      <c r="L116" s="242"/>
      <c r="M116" s="242"/>
    </row>
    <row r="117" spans="2:13">
      <c r="B117" s="46"/>
      <c r="C117" s="46"/>
      <c r="D117" s="46"/>
      <c r="E117" s="240"/>
      <c r="F117" s="240"/>
      <c r="G117" s="242"/>
      <c r="H117" s="242"/>
      <c r="I117" s="242"/>
      <c r="J117" s="242"/>
      <c r="K117" s="242"/>
      <c r="L117" s="242"/>
      <c r="M117" s="242"/>
    </row>
    <row r="118" spans="2:13">
      <c r="B118" s="46"/>
      <c r="C118" s="46"/>
      <c r="D118" s="46"/>
      <c r="E118" s="240"/>
      <c r="F118" s="240"/>
      <c r="G118" s="242"/>
      <c r="H118" s="242"/>
      <c r="I118" s="242"/>
      <c r="J118" s="242"/>
      <c r="K118" s="242"/>
      <c r="L118" s="242"/>
      <c r="M118" s="242"/>
    </row>
    <row r="119" spans="2:13">
      <c r="B119" s="46"/>
      <c r="C119" s="46"/>
      <c r="D119" s="46"/>
      <c r="E119" s="240"/>
      <c r="F119" s="240"/>
      <c r="G119" s="242"/>
      <c r="H119" s="242"/>
      <c r="I119" s="242"/>
      <c r="J119" s="242"/>
      <c r="K119" s="242"/>
      <c r="L119" s="242"/>
      <c r="M119" s="242"/>
    </row>
    <row r="120" spans="2:13">
      <c r="B120" s="46"/>
      <c r="C120" s="46"/>
      <c r="D120" s="46"/>
      <c r="E120" s="240"/>
      <c r="F120" s="240"/>
      <c r="G120" s="242"/>
      <c r="H120" s="242"/>
      <c r="I120" s="242"/>
      <c r="J120" s="242"/>
      <c r="K120" s="242"/>
      <c r="L120" s="242"/>
      <c r="M120" s="242"/>
    </row>
    <row r="121" spans="2:13">
      <c r="B121" s="46"/>
      <c r="C121" s="46"/>
      <c r="D121" s="46"/>
      <c r="E121" s="240"/>
      <c r="F121" s="240"/>
      <c r="G121" s="242"/>
      <c r="H121" s="242"/>
      <c r="I121" s="242"/>
      <c r="J121" s="242"/>
      <c r="K121" s="242"/>
      <c r="L121" s="242"/>
      <c r="M121" s="242"/>
    </row>
    <row r="122" spans="2:13">
      <c r="B122" s="46"/>
      <c r="C122" s="46"/>
      <c r="D122" s="46"/>
      <c r="E122" s="240"/>
      <c r="F122" s="240"/>
      <c r="G122" s="242"/>
      <c r="H122" s="242"/>
      <c r="I122" s="242"/>
      <c r="J122" s="242"/>
      <c r="K122" s="242"/>
      <c r="L122" s="242"/>
      <c r="M122" s="242"/>
    </row>
    <row r="123" spans="2:13">
      <c r="B123" s="46"/>
      <c r="C123" s="46"/>
      <c r="D123" s="46"/>
      <c r="E123" s="240"/>
      <c r="F123" s="240"/>
      <c r="G123" s="242"/>
      <c r="H123" s="242"/>
      <c r="I123" s="242"/>
      <c r="J123" s="242"/>
      <c r="K123" s="242"/>
      <c r="L123" s="242"/>
      <c r="M123" s="242"/>
    </row>
    <row r="124" spans="2:13">
      <c r="B124" s="46"/>
      <c r="C124" s="46"/>
      <c r="D124" s="46"/>
      <c r="E124" s="240"/>
      <c r="F124" s="240"/>
      <c r="G124" s="242"/>
      <c r="H124" s="242"/>
      <c r="I124" s="242"/>
      <c r="J124" s="242"/>
      <c r="K124" s="242"/>
      <c r="L124" s="242"/>
      <c r="M124" s="242"/>
    </row>
    <row r="125" spans="2:13">
      <c r="B125" s="46"/>
      <c r="C125" s="46"/>
      <c r="D125" s="46"/>
      <c r="E125" s="240"/>
      <c r="F125" s="240"/>
      <c r="G125" s="242"/>
      <c r="H125" s="242"/>
      <c r="I125" s="242"/>
      <c r="J125" s="242"/>
      <c r="K125" s="242"/>
      <c r="L125" s="242"/>
      <c r="M125" s="242"/>
    </row>
    <row r="126" spans="2:13">
      <c r="B126" s="46"/>
      <c r="C126" s="46"/>
      <c r="D126" s="46"/>
      <c r="E126" s="240"/>
      <c r="F126" s="240"/>
      <c r="G126" s="242"/>
      <c r="H126" s="242"/>
      <c r="I126" s="242"/>
      <c r="J126" s="242"/>
      <c r="K126" s="242"/>
      <c r="L126" s="242"/>
      <c r="M126" s="242"/>
    </row>
    <row r="127" spans="2:13">
      <c r="B127" s="46"/>
      <c r="C127" s="46"/>
      <c r="D127" s="46"/>
      <c r="E127" s="240"/>
      <c r="F127" s="240"/>
      <c r="G127" s="242"/>
      <c r="H127" s="242"/>
      <c r="I127" s="242"/>
      <c r="J127" s="242"/>
      <c r="K127" s="242"/>
      <c r="L127" s="242"/>
      <c r="M127" s="242"/>
    </row>
    <row r="128" spans="2:13">
      <c r="B128" s="46"/>
      <c r="C128" s="46"/>
      <c r="D128" s="46"/>
      <c r="E128" s="240"/>
      <c r="F128" s="240"/>
      <c r="G128" s="242"/>
      <c r="H128" s="242"/>
      <c r="I128" s="242"/>
      <c r="J128" s="242"/>
      <c r="K128" s="242"/>
      <c r="L128" s="242"/>
      <c r="M128" s="242"/>
    </row>
    <row r="129" spans="2:13">
      <c r="B129" s="46"/>
      <c r="C129" s="46"/>
      <c r="D129" s="46"/>
      <c r="E129" s="240"/>
      <c r="F129" s="240"/>
      <c r="G129" s="242"/>
      <c r="H129" s="242"/>
      <c r="I129" s="242"/>
      <c r="J129" s="242"/>
      <c r="K129" s="242"/>
      <c r="L129" s="242"/>
      <c r="M129" s="242"/>
    </row>
    <row r="130" spans="2:13">
      <c r="B130" s="46"/>
      <c r="C130" s="46"/>
      <c r="D130" s="46"/>
      <c r="E130" s="240"/>
      <c r="F130" s="240"/>
      <c r="G130" s="242"/>
      <c r="H130" s="242"/>
      <c r="I130" s="242"/>
      <c r="J130" s="242"/>
      <c r="K130" s="242"/>
      <c r="L130" s="242"/>
      <c r="M130" s="242"/>
    </row>
    <row r="131" spans="2:13">
      <c r="B131" s="46"/>
      <c r="C131" s="46"/>
      <c r="D131" s="46"/>
      <c r="E131" s="240"/>
      <c r="F131" s="240"/>
      <c r="G131" s="242"/>
      <c r="H131" s="242"/>
      <c r="I131" s="242"/>
      <c r="J131" s="242"/>
      <c r="K131" s="242"/>
      <c r="L131" s="242"/>
      <c r="M131" s="242"/>
    </row>
    <row r="132" spans="2:13">
      <c r="B132" s="46"/>
      <c r="C132" s="46"/>
      <c r="D132" s="46"/>
      <c r="E132" s="240"/>
      <c r="F132" s="240"/>
      <c r="G132" s="242"/>
      <c r="H132" s="242"/>
      <c r="I132" s="242"/>
      <c r="J132" s="242"/>
      <c r="K132" s="242"/>
      <c r="L132" s="242"/>
      <c r="M132" s="242"/>
    </row>
    <row r="133" spans="2:13">
      <c r="B133" s="46"/>
      <c r="C133" s="46"/>
      <c r="D133" s="46"/>
      <c r="E133" s="240"/>
      <c r="F133" s="240"/>
      <c r="G133" s="242"/>
      <c r="H133" s="242"/>
      <c r="I133" s="242"/>
      <c r="J133" s="242"/>
      <c r="K133" s="242"/>
      <c r="L133" s="242"/>
      <c r="M133" s="242"/>
    </row>
    <row r="134" spans="2:13">
      <c r="B134" s="46"/>
      <c r="C134" s="46"/>
      <c r="D134" s="46"/>
      <c r="E134" s="240"/>
      <c r="F134" s="240"/>
      <c r="G134" s="242"/>
      <c r="H134" s="242"/>
      <c r="I134" s="242"/>
      <c r="J134" s="242"/>
      <c r="K134" s="242"/>
      <c r="L134" s="242"/>
      <c r="M134" s="242"/>
    </row>
    <row r="135" spans="2:13">
      <c r="B135" s="46"/>
      <c r="C135" s="46"/>
      <c r="D135" s="46"/>
      <c r="E135" s="240"/>
      <c r="F135" s="240"/>
      <c r="G135" s="242"/>
      <c r="H135" s="242"/>
      <c r="I135" s="242"/>
      <c r="J135" s="242"/>
      <c r="K135" s="242"/>
      <c r="L135" s="242"/>
      <c r="M135" s="242"/>
    </row>
    <row r="136" spans="2:13">
      <c r="B136" s="46"/>
      <c r="C136" s="46"/>
      <c r="D136" s="46"/>
      <c r="E136" s="240"/>
      <c r="F136" s="240"/>
      <c r="G136" s="242"/>
      <c r="H136" s="242"/>
      <c r="I136" s="242"/>
      <c r="J136" s="242"/>
      <c r="K136" s="242"/>
      <c r="L136" s="242"/>
      <c r="M136" s="242"/>
    </row>
    <row r="137" spans="2:13">
      <c r="B137" s="46"/>
      <c r="C137" s="46"/>
      <c r="D137" s="46"/>
      <c r="E137" s="240"/>
      <c r="F137" s="240"/>
      <c r="G137" s="242"/>
      <c r="H137" s="242"/>
      <c r="I137" s="242"/>
      <c r="J137" s="242"/>
      <c r="K137" s="242"/>
      <c r="L137" s="242"/>
      <c r="M137" s="242"/>
    </row>
    <row r="138" spans="2:13">
      <c r="B138" s="46"/>
      <c r="C138" s="46"/>
      <c r="D138" s="46"/>
      <c r="E138" s="240"/>
      <c r="F138" s="240"/>
      <c r="G138" s="242"/>
      <c r="H138" s="242"/>
      <c r="I138" s="242"/>
      <c r="J138" s="242"/>
      <c r="K138" s="242"/>
      <c r="L138" s="242"/>
      <c r="M138" s="242"/>
    </row>
    <row r="139" spans="2:13">
      <c r="B139" s="46"/>
      <c r="C139" s="46"/>
      <c r="D139" s="46"/>
      <c r="E139" s="240"/>
      <c r="F139" s="240"/>
      <c r="G139" s="242"/>
      <c r="H139" s="242"/>
      <c r="I139" s="242"/>
      <c r="J139" s="242"/>
      <c r="K139" s="242"/>
      <c r="L139" s="242"/>
      <c r="M139" s="242"/>
    </row>
    <row r="140" spans="2:13">
      <c r="B140" s="46"/>
      <c r="C140" s="46"/>
      <c r="D140" s="46"/>
      <c r="E140" s="240"/>
      <c r="F140" s="240"/>
      <c r="G140" s="242"/>
      <c r="H140" s="242"/>
      <c r="I140" s="242"/>
      <c r="J140" s="242"/>
      <c r="K140" s="242"/>
      <c r="L140" s="242"/>
      <c r="M140" s="242"/>
    </row>
    <row r="141" spans="2:13">
      <c r="B141" s="46"/>
      <c r="C141" s="46"/>
      <c r="D141" s="46"/>
      <c r="E141" s="240"/>
      <c r="F141" s="240"/>
      <c r="G141" s="242"/>
      <c r="H141" s="242"/>
      <c r="I141" s="242"/>
      <c r="J141" s="242"/>
      <c r="K141" s="242"/>
      <c r="L141" s="242"/>
      <c r="M141" s="242"/>
    </row>
    <row r="142" spans="2:13">
      <c r="B142" s="46"/>
      <c r="C142" s="46"/>
      <c r="D142" s="46"/>
      <c r="E142" s="240"/>
      <c r="F142" s="240"/>
      <c r="G142" s="242"/>
      <c r="H142" s="242"/>
      <c r="I142" s="242"/>
      <c r="J142" s="242"/>
      <c r="K142" s="242"/>
      <c r="L142" s="242"/>
      <c r="M142" s="242"/>
    </row>
    <row r="143" spans="2:13">
      <c r="B143" s="46"/>
      <c r="C143" s="46"/>
      <c r="D143" s="46"/>
      <c r="E143" s="240"/>
      <c r="F143" s="240"/>
      <c r="G143" s="242"/>
      <c r="H143" s="242"/>
      <c r="I143" s="242"/>
      <c r="J143" s="242"/>
      <c r="K143" s="242"/>
      <c r="L143" s="242"/>
      <c r="M143" s="242"/>
    </row>
    <row r="144" spans="2:13">
      <c r="B144" s="46"/>
      <c r="C144" s="46"/>
      <c r="D144" s="46"/>
      <c r="E144" s="240"/>
      <c r="F144" s="240"/>
      <c r="G144" s="242"/>
      <c r="H144" s="242"/>
      <c r="I144" s="242"/>
      <c r="J144" s="242"/>
      <c r="K144" s="242"/>
      <c r="L144" s="242"/>
      <c r="M144" s="242"/>
    </row>
    <row r="145" spans="2:13">
      <c r="B145" s="46"/>
      <c r="C145" s="46"/>
      <c r="D145" s="46"/>
      <c r="E145" s="240"/>
      <c r="F145" s="240"/>
      <c r="G145" s="242"/>
      <c r="H145" s="242"/>
      <c r="I145" s="242"/>
      <c r="J145" s="242"/>
      <c r="K145" s="242"/>
      <c r="L145" s="242"/>
      <c r="M145" s="242"/>
    </row>
    <row r="146" spans="2:13">
      <c r="B146" s="46"/>
      <c r="C146" s="46"/>
      <c r="D146" s="46"/>
      <c r="E146" s="240"/>
      <c r="F146" s="240"/>
      <c r="G146" s="242"/>
      <c r="H146" s="242"/>
      <c r="I146" s="242"/>
      <c r="J146" s="242"/>
      <c r="K146" s="242"/>
      <c r="L146" s="242"/>
      <c r="M146" s="242"/>
    </row>
    <row r="147" spans="2:13">
      <c r="B147" s="46"/>
      <c r="C147" s="46"/>
      <c r="D147" s="46"/>
      <c r="E147" s="240"/>
      <c r="F147" s="240"/>
      <c r="G147" s="242"/>
      <c r="H147" s="242"/>
      <c r="I147" s="242"/>
      <c r="J147" s="242"/>
      <c r="K147" s="242"/>
      <c r="L147" s="242"/>
      <c r="M147" s="242"/>
    </row>
    <row r="148" spans="2:13">
      <c r="B148" s="46"/>
      <c r="C148" s="46"/>
      <c r="D148" s="46"/>
      <c r="E148" s="240"/>
      <c r="F148" s="240"/>
      <c r="G148" s="242"/>
      <c r="H148" s="242"/>
      <c r="I148" s="242"/>
      <c r="J148" s="242"/>
      <c r="K148" s="242"/>
      <c r="L148" s="242"/>
      <c r="M148" s="242"/>
    </row>
    <row r="149" spans="2:13">
      <c r="B149" s="46"/>
      <c r="C149" s="46"/>
      <c r="D149" s="46"/>
      <c r="E149" s="240"/>
      <c r="F149" s="240"/>
      <c r="G149" s="242"/>
      <c r="H149" s="242"/>
      <c r="I149" s="242"/>
      <c r="J149" s="242"/>
      <c r="K149" s="242"/>
      <c r="L149" s="242"/>
      <c r="M149" s="242"/>
    </row>
    <row r="150" spans="2:13">
      <c r="B150" s="46"/>
      <c r="C150" s="46"/>
      <c r="D150" s="46"/>
      <c r="E150" s="240"/>
      <c r="F150" s="240"/>
      <c r="G150" s="242"/>
      <c r="H150" s="242"/>
      <c r="I150" s="242"/>
      <c r="J150" s="242"/>
      <c r="K150" s="242"/>
      <c r="L150" s="242"/>
      <c r="M150" s="242"/>
    </row>
    <row r="151" spans="2:13">
      <c r="B151" s="46"/>
      <c r="C151" s="46"/>
      <c r="D151" s="46"/>
      <c r="E151" s="240"/>
      <c r="F151" s="240"/>
      <c r="G151" s="242"/>
      <c r="H151" s="242"/>
      <c r="I151" s="242"/>
      <c r="J151" s="242"/>
      <c r="K151" s="242"/>
      <c r="L151" s="242"/>
      <c r="M151" s="242"/>
    </row>
    <row r="152" spans="2:13">
      <c r="B152" s="46"/>
      <c r="C152" s="46"/>
      <c r="D152" s="46"/>
      <c r="E152" s="240"/>
      <c r="F152" s="240"/>
      <c r="G152" s="242"/>
      <c r="H152" s="242"/>
      <c r="I152" s="242"/>
      <c r="J152" s="242"/>
      <c r="K152" s="242"/>
      <c r="L152" s="242"/>
      <c r="M152" s="242"/>
    </row>
    <row r="153" spans="2:13">
      <c r="B153" s="46"/>
      <c r="C153" s="46"/>
      <c r="D153" s="46"/>
      <c r="E153" s="240"/>
      <c r="F153" s="240"/>
      <c r="G153" s="242"/>
      <c r="H153" s="242"/>
      <c r="I153" s="242"/>
      <c r="J153" s="242"/>
      <c r="K153" s="242"/>
      <c r="L153" s="242"/>
      <c r="M153" s="242"/>
    </row>
    <row r="154" spans="2:13">
      <c r="B154" s="46"/>
      <c r="C154" s="46"/>
      <c r="D154" s="46"/>
      <c r="E154" s="240"/>
      <c r="F154" s="240"/>
      <c r="G154" s="242"/>
      <c r="H154" s="242"/>
      <c r="I154" s="242"/>
      <c r="J154" s="242"/>
      <c r="K154" s="242"/>
      <c r="L154" s="242"/>
      <c r="M154" s="242"/>
    </row>
    <row r="155" spans="2:13">
      <c r="B155" s="46"/>
      <c r="C155" s="46"/>
      <c r="D155" s="46"/>
      <c r="E155" s="240"/>
      <c r="F155" s="240"/>
      <c r="G155" s="242"/>
      <c r="H155" s="242"/>
      <c r="I155" s="242"/>
      <c r="J155" s="242"/>
      <c r="K155" s="242"/>
      <c r="L155" s="242"/>
      <c r="M155" s="242"/>
    </row>
    <row r="156" spans="2:13">
      <c r="B156" s="46"/>
      <c r="C156" s="46"/>
      <c r="D156" s="46"/>
      <c r="E156" s="240"/>
      <c r="F156" s="240"/>
      <c r="G156" s="242"/>
      <c r="H156" s="242"/>
      <c r="I156" s="242"/>
      <c r="J156" s="242"/>
      <c r="K156" s="242"/>
      <c r="L156" s="242"/>
      <c r="M156" s="242"/>
    </row>
    <row r="157" spans="2:13">
      <c r="B157" s="46"/>
      <c r="C157" s="46"/>
      <c r="D157" s="46"/>
      <c r="E157" s="240"/>
      <c r="F157" s="240"/>
      <c r="G157" s="242"/>
      <c r="H157" s="242"/>
      <c r="I157" s="242"/>
      <c r="J157" s="242"/>
      <c r="K157" s="242"/>
      <c r="L157" s="242"/>
      <c r="M157" s="242"/>
    </row>
    <row r="158" spans="2:13">
      <c r="B158" s="46"/>
      <c r="C158" s="46"/>
      <c r="D158" s="46"/>
      <c r="E158" s="240"/>
      <c r="F158" s="240"/>
      <c r="G158" s="242"/>
      <c r="H158" s="242"/>
      <c r="I158" s="242"/>
      <c r="J158" s="242"/>
      <c r="K158" s="242"/>
      <c r="L158" s="242"/>
      <c r="M158" s="242"/>
    </row>
    <row r="159" spans="2:13">
      <c r="B159" s="46"/>
      <c r="C159" s="46"/>
      <c r="D159" s="46"/>
      <c r="E159" s="240"/>
      <c r="F159" s="240"/>
      <c r="G159" s="242"/>
      <c r="H159" s="242"/>
      <c r="I159" s="242"/>
      <c r="J159" s="242"/>
      <c r="K159" s="242"/>
      <c r="L159" s="242"/>
      <c r="M159" s="242"/>
    </row>
    <row r="160" spans="2:13">
      <c r="B160" s="46"/>
      <c r="C160" s="46"/>
      <c r="D160" s="46"/>
      <c r="E160" s="240"/>
      <c r="F160" s="240"/>
      <c r="G160" s="242"/>
      <c r="H160" s="242"/>
      <c r="I160" s="242"/>
      <c r="J160" s="242"/>
      <c r="K160" s="242"/>
      <c r="L160" s="242"/>
      <c r="M160" s="242"/>
    </row>
    <row r="161" spans="2:13">
      <c r="B161" s="46"/>
      <c r="C161" s="46"/>
      <c r="D161" s="46"/>
      <c r="E161" s="240"/>
      <c r="F161" s="240"/>
      <c r="G161" s="242"/>
      <c r="H161" s="242"/>
      <c r="I161" s="242"/>
      <c r="J161" s="242"/>
      <c r="K161" s="242"/>
      <c r="L161" s="242"/>
      <c r="M161" s="242"/>
    </row>
    <row r="162" spans="2:13">
      <c r="B162" s="46"/>
      <c r="C162" s="46"/>
      <c r="D162" s="46"/>
      <c r="E162" s="240"/>
      <c r="F162" s="240"/>
      <c r="G162" s="242"/>
      <c r="H162" s="242"/>
      <c r="I162" s="242"/>
      <c r="J162" s="242"/>
      <c r="K162" s="242"/>
      <c r="L162" s="242"/>
      <c r="M162" s="242"/>
    </row>
    <row r="163" spans="2:13">
      <c r="B163" s="46"/>
      <c r="C163" s="46"/>
      <c r="D163" s="46"/>
      <c r="E163" s="240"/>
      <c r="F163" s="240"/>
      <c r="G163" s="242"/>
      <c r="H163" s="242"/>
      <c r="I163" s="242"/>
      <c r="J163" s="242"/>
      <c r="K163" s="242"/>
      <c r="L163" s="242"/>
      <c r="M163" s="242"/>
    </row>
    <row r="164" spans="2:13">
      <c r="B164" s="46"/>
      <c r="C164" s="46"/>
      <c r="D164" s="46"/>
      <c r="E164" s="240"/>
      <c r="F164" s="240"/>
      <c r="G164" s="242"/>
      <c r="H164" s="242"/>
      <c r="I164" s="242"/>
      <c r="J164" s="242"/>
      <c r="K164" s="242"/>
      <c r="L164" s="242"/>
      <c r="M164" s="242"/>
    </row>
    <row r="165" spans="2:13">
      <c r="B165" s="46"/>
      <c r="C165" s="46"/>
      <c r="D165" s="46"/>
      <c r="E165" s="240"/>
      <c r="F165" s="240"/>
      <c r="G165" s="242"/>
      <c r="H165" s="242"/>
      <c r="I165" s="242"/>
      <c r="J165" s="242"/>
      <c r="K165" s="242"/>
      <c r="L165" s="242"/>
      <c r="M165" s="242"/>
    </row>
    <row r="166" spans="2:13">
      <c r="B166" s="46"/>
      <c r="C166" s="46"/>
      <c r="D166" s="46"/>
      <c r="E166" s="240"/>
      <c r="F166" s="240"/>
      <c r="G166" s="242"/>
      <c r="H166" s="242"/>
      <c r="I166" s="242"/>
      <c r="J166" s="242"/>
      <c r="K166" s="242"/>
      <c r="L166" s="242"/>
      <c r="M166" s="242"/>
    </row>
    <row r="167" spans="2:13">
      <c r="B167" s="46"/>
      <c r="C167" s="46"/>
      <c r="D167" s="46"/>
      <c r="E167" s="240"/>
      <c r="F167" s="240"/>
      <c r="G167" s="242"/>
      <c r="H167" s="242"/>
      <c r="I167" s="242"/>
      <c r="J167" s="242"/>
      <c r="K167" s="242"/>
      <c r="L167" s="242"/>
      <c r="M167" s="242"/>
    </row>
    <row r="168" spans="2:13">
      <c r="B168" s="46"/>
      <c r="C168" s="46"/>
      <c r="D168" s="46"/>
      <c r="E168" s="240"/>
      <c r="F168" s="240"/>
      <c r="G168" s="242"/>
      <c r="H168" s="242"/>
      <c r="I168" s="242"/>
      <c r="J168" s="242"/>
      <c r="K168" s="242"/>
      <c r="L168" s="242"/>
      <c r="M168" s="242"/>
    </row>
    <row r="169" spans="2:13">
      <c r="B169" s="46"/>
      <c r="C169" s="46"/>
      <c r="D169" s="46"/>
      <c r="E169" s="240"/>
      <c r="F169" s="240"/>
      <c r="G169" s="242"/>
      <c r="H169" s="242"/>
      <c r="I169" s="242"/>
      <c r="J169" s="242"/>
      <c r="K169" s="242"/>
      <c r="L169" s="242"/>
      <c r="M169" s="242"/>
    </row>
    <row r="170" spans="2:13">
      <c r="B170" s="46"/>
      <c r="C170" s="46"/>
      <c r="D170" s="46"/>
      <c r="E170" s="240"/>
      <c r="F170" s="240"/>
      <c r="G170" s="242"/>
      <c r="H170" s="242"/>
      <c r="I170" s="242"/>
      <c r="J170" s="242"/>
      <c r="K170" s="242"/>
      <c r="L170" s="242"/>
      <c r="M170" s="242"/>
    </row>
    <row r="171" spans="2:13">
      <c r="B171" s="46"/>
      <c r="C171" s="46"/>
      <c r="D171" s="46"/>
      <c r="E171" s="240"/>
      <c r="F171" s="240"/>
      <c r="G171" s="242"/>
      <c r="H171" s="242"/>
      <c r="I171" s="242"/>
      <c r="J171" s="242"/>
      <c r="K171" s="242"/>
      <c r="L171" s="242"/>
      <c r="M171" s="242"/>
    </row>
    <row r="172" spans="2:13">
      <c r="B172" s="46"/>
      <c r="C172" s="46"/>
      <c r="D172" s="46"/>
      <c r="E172" s="240"/>
      <c r="F172" s="240"/>
      <c r="G172" s="242"/>
      <c r="H172" s="242"/>
      <c r="I172" s="242"/>
      <c r="J172" s="242"/>
      <c r="K172" s="242"/>
      <c r="L172" s="242"/>
      <c r="M172" s="242"/>
    </row>
    <row r="173" spans="2:13">
      <c r="B173" s="46"/>
      <c r="C173" s="46"/>
      <c r="D173" s="46"/>
      <c r="E173" s="240"/>
      <c r="F173" s="240"/>
      <c r="G173" s="242"/>
      <c r="H173" s="242"/>
      <c r="I173" s="242"/>
      <c r="J173" s="242"/>
      <c r="K173" s="242"/>
      <c r="L173" s="242"/>
      <c r="M173" s="242"/>
    </row>
    <row r="174" spans="2:13">
      <c r="B174" s="46"/>
      <c r="C174" s="46"/>
      <c r="D174" s="46"/>
      <c r="E174" s="240"/>
      <c r="F174" s="240"/>
      <c r="G174" s="242"/>
      <c r="H174" s="242"/>
      <c r="I174" s="242"/>
      <c r="J174" s="242"/>
      <c r="K174" s="242"/>
      <c r="L174" s="242"/>
      <c r="M174" s="242"/>
    </row>
    <row r="175" spans="2:13">
      <c r="B175" s="46"/>
      <c r="C175" s="46"/>
      <c r="D175" s="46"/>
      <c r="E175" s="240"/>
      <c r="F175" s="240"/>
      <c r="G175" s="242"/>
      <c r="H175" s="242"/>
      <c r="I175" s="242"/>
      <c r="J175" s="242"/>
      <c r="K175" s="242"/>
      <c r="L175" s="242"/>
      <c r="M175" s="242"/>
    </row>
    <row r="176" spans="2:13">
      <c r="B176" s="46"/>
      <c r="C176" s="46"/>
      <c r="D176" s="46"/>
      <c r="E176" s="240"/>
      <c r="F176" s="240"/>
      <c r="G176" s="242"/>
      <c r="H176" s="242"/>
      <c r="I176" s="242"/>
      <c r="J176" s="242"/>
      <c r="K176" s="242"/>
      <c r="L176" s="242"/>
      <c r="M176" s="242"/>
    </row>
    <row r="177" spans="2:13">
      <c r="B177" s="46"/>
      <c r="C177" s="46"/>
      <c r="D177" s="46"/>
      <c r="E177" s="240"/>
      <c r="F177" s="240"/>
      <c r="G177" s="242"/>
      <c r="H177" s="242"/>
      <c r="I177" s="242"/>
      <c r="J177" s="242"/>
      <c r="K177" s="242"/>
      <c r="L177" s="242"/>
      <c r="M177" s="242"/>
    </row>
    <row r="178" spans="2:13">
      <c r="B178" s="46"/>
      <c r="C178" s="46"/>
      <c r="D178" s="46"/>
      <c r="E178" s="240"/>
      <c r="F178" s="240"/>
      <c r="G178" s="242"/>
      <c r="H178" s="242"/>
      <c r="I178" s="242"/>
      <c r="J178" s="242"/>
      <c r="K178" s="242"/>
      <c r="L178" s="242"/>
      <c r="M178" s="242"/>
    </row>
    <row r="179" spans="2:13">
      <c r="B179" s="46"/>
      <c r="C179" s="46"/>
      <c r="D179" s="46"/>
      <c r="E179" s="240"/>
      <c r="F179" s="240"/>
      <c r="G179" s="242"/>
      <c r="H179" s="242"/>
      <c r="I179" s="242"/>
      <c r="J179" s="242"/>
      <c r="K179" s="242"/>
      <c r="L179" s="242"/>
      <c r="M179" s="242"/>
    </row>
    <row r="180" spans="2:13">
      <c r="B180" s="46"/>
      <c r="C180" s="46"/>
      <c r="D180" s="46"/>
      <c r="E180" s="240"/>
      <c r="F180" s="240"/>
      <c r="G180" s="242"/>
      <c r="H180" s="242"/>
      <c r="I180" s="242"/>
      <c r="J180" s="242"/>
      <c r="K180" s="242"/>
      <c r="L180" s="242"/>
      <c r="M180" s="242"/>
    </row>
    <row r="181" spans="2:13">
      <c r="B181" s="46"/>
      <c r="C181" s="46"/>
      <c r="D181" s="46"/>
      <c r="E181" s="240"/>
      <c r="F181" s="240"/>
      <c r="G181" s="242"/>
      <c r="H181" s="242"/>
      <c r="I181" s="242"/>
      <c r="J181" s="242"/>
      <c r="K181" s="242"/>
      <c r="L181" s="242"/>
      <c r="M181" s="242"/>
    </row>
    <row r="182" spans="2:13">
      <c r="B182" s="46"/>
      <c r="C182" s="46"/>
      <c r="D182" s="46"/>
      <c r="E182" s="240"/>
      <c r="F182" s="240"/>
      <c r="G182" s="242"/>
      <c r="H182" s="242"/>
      <c r="I182" s="242"/>
      <c r="J182" s="242"/>
      <c r="K182" s="242"/>
      <c r="L182" s="242"/>
      <c r="M182" s="242"/>
    </row>
    <row r="183" spans="2:13">
      <c r="B183" s="46"/>
      <c r="C183" s="46"/>
      <c r="D183" s="46"/>
      <c r="E183" s="240"/>
      <c r="F183" s="240"/>
      <c r="G183" s="242"/>
      <c r="H183" s="242"/>
      <c r="I183" s="242"/>
      <c r="J183" s="242"/>
      <c r="K183" s="242"/>
      <c r="L183" s="242"/>
      <c r="M183" s="242"/>
    </row>
    <row r="184" spans="2:13">
      <c r="B184" s="46"/>
      <c r="C184" s="46"/>
      <c r="D184" s="46"/>
      <c r="E184" s="240"/>
      <c r="F184" s="240"/>
      <c r="G184" s="242"/>
      <c r="H184" s="242"/>
      <c r="I184" s="242"/>
      <c r="J184" s="242"/>
      <c r="K184" s="242"/>
      <c r="L184" s="242"/>
      <c r="M184" s="242"/>
    </row>
    <row r="185" spans="2:13">
      <c r="B185" s="46"/>
      <c r="C185" s="46"/>
      <c r="D185" s="46"/>
      <c r="E185" s="240"/>
      <c r="F185" s="240"/>
      <c r="G185" s="242"/>
      <c r="H185" s="242"/>
      <c r="I185" s="242"/>
      <c r="J185" s="242"/>
      <c r="K185" s="242"/>
      <c r="L185" s="242"/>
      <c r="M185" s="242"/>
    </row>
    <row r="186" spans="2:13">
      <c r="B186" s="46"/>
      <c r="C186" s="46"/>
      <c r="D186" s="46"/>
      <c r="E186" s="240"/>
      <c r="F186" s="240"/>
      <c r="G186" s="242"/>
      <c r="H186" s="242"/>
      <c r="I186" s="242"/>
      <c r="J186" s="242"/>
      <c r="K186" s="242"/>
      <c r="L186" s="242"/>
      <c r="M186" s="242"/>
    </row>
    <row r="187" spans="2:13">
      <c r="B187" s="46"/>
      <c r="C187" s="46"/>
      <c r="D187" s="46"/>
      <c r="E187" s="240"/>
      <c r="F187" s="240"/>
      <c r="G187" s="242"/>
      <c r="H187" s="242"/>
      <c r="I187" s="242"/>
      <c r="J187" s="242"/>
      <c r="K187" s="242"/>
      <c r="L187" s="242"/>
      <c r="M187" s="242"/>
    </row>
    <row r="188" spans="2:13">
      <c r="B188" s="46"/>
      <c r="C188" s="46"/>
      <c r="D188" s="46"/>
      <c r="E188" s="240"/>
      <c r="F188" s="240"/>
      <c r="G188" s="242"/>
      <c r="H188" s="242"/>
      <c r="I188" s="242"/>
      <c r="J188" s="242"/>
      <c r="K188" s="242"/>
      <c r="L188" s="242"/>
      <c r="M188" s="242"/>
    </row>
    <row r="189" spans="2:13">
      <c r="B189" s="46"/>
      <c r="C189" s="46"/>
      <c r="D189" s="46"/>
      <c r="E189" s="240"/>
      <c r="F189" s="240"/>
      <c r="G189" s="242"/>
      <c r="H189" s="242"/>
      <c r="I189" s="242"/>
      <c r="J189" s="242"/>
      <c r="K189" s="242"/>
      <c r="L189" s="242"/>
      <c r="M189" s="242"/>
    </row>
    <row r="190" spans="2:13">
      <c r="B190" s="46"/>
      <c r="C190" s="46"/>
      <c r="D190" s="46"/>
      <c r="E190" s="240"/>
      <c r="F190" s="240"/>
      <c r="G190" s="242"/>
      <c r="H190" s="242"/>
      <c r="I190" s="242"/>
      <c r="J190" s="242"/>
      <c r="K190" s="242"/>
      <c r="L190" s="242"/>
      <c r="M190" s="242"/>
    </row>
    <row r="191" spans="2:13">
      <c r="B191" s="46"/>
      <c r="C191" s="46"/>
      <c r="D191" s="46"/>
      <c r="E191" s="240"/>
      <c r="F191" s="240"/>
      <c r="G191" s="242"/>
      <c r="H191" s="242"/>
      <c r="I191" s="242"/>
      <c r="J191" s="242"/>
      <c r="K191" s="242"/>
      <c r="L191" s="242"/>
      <c r="M191" s="242"/>
    </row>
    <row r="192" spans="2:13">
      <c r="B192" s="46"/>
      <c r="C192" s="46"/>
      <c r="D192" s="46"/>
      <c r="E192" s="240"/>
      <c r="F192" s="240"/>
      <c r="G192" s="242"/>
      <c r="H192" s="242"/>
      <c r="I192" s="242"/>
      <c r="J192" s="242"/>
      <c r="K192" s="242"/>
      <c r="L192" s="242"/>
      <c r="M192" s="242"/>
    </row>
    <row r="193" spans="2:13">
      <c r="B193" s="46"/>
      <c r="C193" s="46"/>
      <c r="D193" s="46"/>
      <c r="E193" s="240"/>
      <c r="F193" s="240"/>
      <c r="G193" s="242"/>
      <c r="H193" s="242"/>
      <c r="I193" s="242"/>
      <c r="J193" s="242"/>
      <c r="K193" s="242"/>
      <c r="L193" s="242"/>
      <c r="M193" s="242"/>
    </row>
    <row r="194" spans="2:13">
      <c r="B194" s="46"/>
      <c r="C194" s="46"/>
      <c r="D194" s="46"/>
      <c r="E194" s="240"/>
      <c r="F194" s="240"/>
      <c r="G194" s="242"/>
      <c r="H194" s="242"/>
      <c r="I194" s="242"/>
      <c r="J194" s="242"/>
      <c r="K194" s="242"/>
      <c r="L194" s="242"/>
      <c r="M194" s="242"/>
    </row>
    <row r="195" spans="2:13">
      <c r="B195" s="46"/>
      <c r="C195" s="46"/>
      <c r="D195" s="46"/>
      <c r="E195" s="240"/>
      <c r="F195" s="240"/>
      <c r="G195" s="242"/>
      <c r="H195" s="242"/>
      <c r="I195" s="242"/>
      <c r="J195" s="242"/>
      <c r="K195" s="242"/>
      <c r="L195" s="242"/>
      <c r="M195" s="242"/>
    </row>
    <row r="196" spans="2:13">
      <c r="B196" s="46"/>
      <c r="C196" s="46"/>
      <c r="D196" s="46"/>
      <c r="E196" s="240"/>
      <c r="F196" s="240"/>
      <c r="G196" s="242"/>
      <c r="H196" s="242"/>
      <c r="I196" s="242"/>
      <c r="J196" s="242"/>
      <c r="K196" s="242"/>
      <c r="L196" s="242"/>
      <c r="M196" s="242"/>
    </row>
    <row r="197" spans="2:13">
      <c r="B197" s="46"/>
      <c r="C197" s="46"/>
      <c r="D197" s="46"/>
      <c r="E197" s="240"/>
      <c r="F197" s="240"/>
      <c r="G197" s="242"/>
      <c r="H197" s="242"/>
      <c r="I197" s="242"/>
      <c r="J197" s="242"/>
      <c r="K197" s="242"/>
      <c r="L197" s="242"/>
      <c r="M197" s="242"/>
    </row>
    <row r="198" spans="2:13">
      <c r="B198" s="46"/>
      <c r="C198" s="46"/>
      <c r="D198" s="46"/>
      <c r="E198" s="240"/>
      <c r="F198" s="240"/>
      <c r="G198" s="242"/>
      <c r="H198" s="242"/>
      <c r="I198" s="242"/>
      <c r="J198" s="242"/>
      <c r="K198" s="242"/>
      <c r="L198" s="242"/>
      <c r="M198" s="242"/>
    </row>
    <row r="199" spans="2:13">
      <c r="B199" s="46"/>
      <c r="C199" s="46"/>
      <c r="D199" s="46"/>
      <c r="E199" s="240"/>
      <c r="F199" s="240"/>
      <c r="G199" s="242"/>
      <c r="H199" s="242"/>
      <c r="I199" s="242"/>
      <c r="J199" s="242"/>
      <c r="K199" s="242"/>
      <c r="L199" s="242"/>
      <c r="M199" s="242"/>
    </row>
    <row r="200" spans="2:13">
      <c r="B200" s="46"/>
      <c r="C200" s="46"/>
      <c r="D200" s="46"/>
      <c r="E200" s="240"/>
      <c r="F200" s="240"/>
      <c r="G200" s="242"/>
      <c r="H200" s="242"/>
      <c r="I200" s="242"/>
      <c r="J200" s="242"/>
      <c r="K200" s="242"/>
      <c r="L200" s="242"/>
      <c r="M200" s="242"/>
    </row>
    <row r="201" spans="2:13">
      <c r="B201" s="46"/>
      <c r="C201" s="46"/>
      <c r="D201" s="46"/>
      <c r="E201" s="240"/>
      <c r="F201" s="240"/>
      <c r="G201" s="242"/>
      <c r="H201" s="242"/>
      <c r="I201" s="242"/>
      <c r="J201" s="242"/>
      <c r="K201" s="242"/>
      <c r="L201" s="242"/>
      <c r="M201" s="242"/>
    </row>
    <row r="202" spans="2:13">
      <c r="B202" s="46"/>
      <c r="C202" s="46"/>
      <c r="D202" s="46"/>
      <c r="E202" s="240"/>
      <c r="F202" s="240"/>
      <c r="G202" s="242"/>
      <c r="H202" s="242"/>
      <c r="I202" s="242"/>
      <c r="J202" s="242"/>
      <c r="K202" s="242"/>
      <c r="L202" s="242"/>
      <c r="M202" s="242"/>
    </row>
    <row r="203" spans="2:13">
      <c r="B203" s="46"/>
      <c r="C203" s="46"/>
      <c r="D203" s="46"/>
      <c r="E203" s="240"/>
      <c r="F203" s="240"/>
      <c r="G203" s="242"/>
      <c r="H203" s="242"/>
      <c r="I203" s="242"/>
      <c r="J203" s="242"/>
      <c r="K203" s="242"/>
      <c r="L203" s="242"/>
      <c r="M203" s="242"/>
    </row>
    <row r="204" spans="2:13">
      <c r="B204" s="46"/>
      <c r="C204" s="46"/>
      <c r="D204" s="46"/>
      <c r="E204" s="240"/>
      <c r="F204" s="240"/>
      <c r="G204" s="242"/>
      <c r="H204" s="242"/>
      <c r="I204" s="242"/>
      <c r="J204" s="242"/>
      <c r="K204" s="242"/>
      <c r="L204" s="242"/>
      <c r="M204" s="242"/>
    </row>
    <row r="205" spans="2:13">
      <c r="B205" s="46"/>
      <c r="C205" s="46"/>
      <c r="D205" s="46"/>
      <c r="E205" s="240"/>
      <c r="F205" s="240"/>
      <c r="G205" s="242"/>
      <c r="H205" s="242"/>
      <c r="I205" s="242"/>
      <c r="J205" s="242"/>
      <c r="K205" s="242"/>
      <c r="L205" s="242"/>
      <c r="M205" s="242"/>
    </row>
    <row r="206" spans="2:13">
      <c r="B206" s="46"/>
      <c r="C206" s="46"/>
      <c r="D206" s="46"/>
      <c r="E206" s="240"/>
      <c r="F206" s="240"/>
      <c r="G206" s="242"/>
      <c r="H206" s="242"/>
      <c r="I206" s="242"/>
      <c r="J206" s="242"/>
      <c r="K206" s="242"/>
      <c r="L206" s="242"/>
      <c r="M206" s="242"/>
    </row>
    <row r="207" spans="2:13">
      <c r="B207" s="46"/>
      <c r="C207" s="46"/>
      <c r="D207" s="46"/>
      <c r="E207" s="240"/>
      <c r="F207" s="240"/>
      <c r="G207" s="242"/>
      <c r="H207" s="242"/>
      <c r="I207" s="242"/>
      <c r="J207" s="242"/>
      <c r="K207" s="242"/>
      <c r="L207" s="242"/>
      <c r="M207" s="242"/>
    </row>
    <row r="208" spans="2:13">
      <c r="B208" s="46"/>
      <c r="C208" s="46"/>
      <c r="D208" s="46"/>
      <c r="E208" s="240"/>
      <c r="F208" s="240"/>
      <c r="G208" s="242"/>
      <c r="H208" s="242"/>
      <c r="I208" s="242"/>
      <c r="J208" s="242"/>
      <c r="K208" s="242"/>
      <c r="L208" s="242"/>
      <c r="M208" s="242"/>
    </row>
    <row r="209" spans="2:13">
      <c r="B209" s="46"/>
      <c r="C209" s="46"/>
      <c r="D209" s="46"/>
      <c r="E209" s="240"/>
      <c r="F209" s="240"/>
      <c r="G209" s="242"/>
      <c r="H209" s="242"/>
      <c r="I209" s="242"/>
      <c r="J209" s="242"/>
      <c r="K209" s="242"/>
      <c r="L209" s="242"/>
      <c r="M209" s="242"/>
    </row>
    <row r="210" spans="2:13">
      <c r="B210" s="46"/>
      <c r="C210" s="46"/>
      <c r="D210" s="46"/>
      <c r="E210" s="240"/>
      <c r="F210" s="240"/>
      <c r="G210" s="242"/>
      <c r="H210" s="242"/>
      <c r="I210" s="242"/>
      <c r="J210" s="242"/>
      <c r="K210" s="242"/>
      <c r="L210" s="242"/>
      <c r="M210" s="242"/>
    </row>
    <row r="211" spans="2:13">
      <c r="B211" s="46"/>
      <c r="C211" s="46"/>
      <c r="D211" s="46"/>
      <c r="E211" s="240"/>
      <c r="F211" s="240"/>
      <c r="G211" s="242"/>
      <c r="H211" s="242"/>
      <c r="I211" s="242"/>
      <c r="J211" s="242"/>
      <c r="K211" s="242"/>
      <c r="L211" s="242"/>
      <c r="M211" s="242"/>
    </row>
    <row r="212" spans="2:13">
      <c r="B212" s="46"/>
      <c r="C212" s="46"/>
      <c r="D212" s="46"/>
      <c r="E212" s="240"/>
      <c r="F212" s="240"/>
      <c r="G212" s="242"/>
      <c r="H212" s="242"/>
      <c r="I212" s="242"/>
      <c r="J212" s="242"/>
      <c r="K212" s="242"/>
      <c r="L212" s="242"/>
      <c r="M212" s="242"/>
    </row>
    <row r="213" spans="2:13">
      <c r="B213" s="46"/>
      <c r="C213" s="46"/>
      <c r="D213" s="46"/>
      <c r="E213" s="240"/>
      <c r="F213" s="240"/>
      <c r="G213" s="242"/>
      <c r="H213" s="242"/>
      <c r="I213" s="242"/>
      <c r="J213" s="242"/>
      <c r="K213" s="242"/>
      <c r="L213" s="242"/>
      <c r="M213" s="242"/>
    </row>
    <row r="214" spans="2:13">
      <c r="B214" s="46"/>
      <c r="C214" s="46"/>
      <c r="D214" s="46"/>
      <c r="E214" s="240"/>
      <c r="F214" s="240"/>
      <c r="G214" s="242"/>
      <c r="H214" s="242"/>
      <c r="I214" s="242"/>
      <c r="J214" s="242"/>
      <c r="K214" s="242"/>
      <c r="L214" s="242"/>
      <c r="M214" s="242"/>
    </row>
    <row r="215" spans="2:13">
      <c r="B215" s="46"/>
      <c r="C215" s="46"/>
      <c r="D215" s="46"/>
      <c r="E215" s="240"/>
      <c r="F215" s="240"/>
      <c r="G215" s="242"/>
      <c r="H215" s="242"/>
      <c r="I215" s="242"/>
      <c r="J215" s="242"/>
      <c r="K215" s="242"/>
      <c r="L215" s="242"/>
      <c r="M215" s="242"/>
    </row>
    <row r="216" spans="2:13">
      <c r="B216" s="46"/>
      <c r="C216" s="46"/>
      <c r="D216" s="46"/>
      <c r="E216" s="240"/>
      <c r="F216" s="240"/>
      <c r="G216" s="242"/>
      <c r="H216" s="242"/>
      <c r="I216" s="242"/>
      <c r="J216" s="242"/>
      <c r="K216" s="242"/>
      <c r="L216" s="242"/>
      <c r="M216" s="242"/>
    </row>
    <row r="217" spans="2:13">
      <c r="B217" s="46"/>
      <c r="C217" s="46"/>
      <c r="D217" s="46"/>
      <c r="E217" s="240"/>
      <c r="F217" s="240"/>
      <c r="G217" s="242"/>
      <c r="H217" s="242"/>
      <c r="I217" s="242"/>
      <c r="J217" s="242"/>
      <c r="K217" s="242"/>
      <c r="L217" s="242"/>
      <c r="M217" s="242"/>
    </row>
    <row r="218" spans="2:13">
      <c r="B218" s="46"/>
      <c r="C218" s="46"/>
      <c r="D218" s="46"/>
      <c r="E218" s="240"/>
      <c r="F218" s="240"/>
      <c r="G218" s="242"/>
      <c r="H218" s="242"/>
      <c r="I218" s="242"/>
      <c r="J218" s="242"/>
      <c r="K218" s="242"/>
      <c r="L218" s="242"/>
      <c r="M218" s="242"/>
    </row>
    <row r="219" spans="2:13">
      <c r="B219" s="46"/>
      <c r="C219" s="46"/>
      <c r="D219" s="46"/>
      <c r="E219" s="240"/>
      <c r="F219" s="240"/>
      <c r="G219" s="242"/>
      <c r="H219" s="242"/>
      <c r="I219" s="242"/>
      <c r="J219" s="242"/>
      <c r="K219" s="242"/>
      <c r="L219" s="242"/>
      <c r="M219" s="242"/>
    </row>
    <row r="220" spans="2:13">
      <c r="B220" s="46"/>
      <c r="C220" s="46"/>
      <c r="D220" s="46"/>
      <c r="E220" s="240"/>
      <c r="F220" s="240"/>
      <c r="G220" s="242"/>
      <c r="H220" s="242"/>
      <c r="I220" s="242"/>
      <c r="J220" s="242"/>
      <c r="K220" s="242"/>
      <c r="L220" s="242"/>
      <c r="M220" s="242"/>
    </row>
    <row r="221" spans="2:13">
      <c r="B221" s="46"/>
      <c r="C221" s="46"/>
      <c r="D221" s="46"/>
      <c r="E221" s="240"/>
      <c r="F221" s="240"/>
      <c r="G221" s="242"/>
      <c r="H221" s="242"/>
      <c r="I221" s="242"/>
      <c r="J221" s="242"/>
      <c r="K221" s="242"/>
      <c r="L221" s="242"/>
      <c r="M221" s="242"/>
    </row>
    <row r="222" spans="2:13">
      <c r="B222" s="46"/>
      <c r="C222" s="46"/>
      <c r="D222" s="46"/>
      <c r="E222" s="240"/>
      <c r="F222" s="240"/>
      <c r="G222" s="242"/>
      <c r="H222" s="242"/>
      <c r="I222" s="242"/>
      <c r="J222" s="242"/>
      <c r="K222" s="242"/>
      <c r="L222" s="242"/>
      <c r="M222" s="242"/>
    </row>
    <row r="223" spans="2:13">
      <c r="B223" s="46"/>
      <c r="C223" s="46"/>
      <c r="D223" s="46"/>
      <c r="E223" s="240"/>
      <c r="F223" s="240"/>
      <c r="G223" s="242"/>
      <c r="H223" s="242"/>
      <c r="I223" s="242"/>
      <c r="J223" s="242"/>
      <c r="K223" s="242"/>
      <c r="L223" s="242"/>
      <c r="M223" s="242"/>
    </row>
    <row r="224" spans="2:13">
      <c r="B224" s="46"/>
      <c r="C224" s="46"/>
      <c r="D224" s="46"/>
      <c r="E224" s="240"/>
      <c r="F224" s="240"/>
      <c r="G224" s="242"/>
      <c r="H224" s="242"/>
      <c r="I224" s="242"/>
      <c r="J224" s="242"/>
      <c r="K224" s="242"/>
      <c r="L224" s="242"/>
      <c r="M224" s="242"/>
    </row>
    <row r="225" spans="2:13">
      <c r="B225" s="46"/>
      <c r="C225" s="46"/>
      <c r="D225" s="46"/>
      <c r="E225" s="240"/>
      <c r="F225" s="240"/>
      <c r="G225" s="242"/>
      <c r="H225" s="242"/>
      <c r="I225" s="242"/>
      <c r="J225" s="242"/>
      <c r="K225" s="242"/>
      <c r="L225" s="242"/>
      <c r="M225" s="242"/>
    </row>
    <row r="226" spans="2:13">
      <c r="B226" s="46"/>
      <c r="C226" s="46"/>
      <c r="D226" s="46"/>
      <c r="E226" s="240"/>
      <c r="F226" s="240"/>
      <c r="G226" s="242"/>
      <c r="H226" s="242"/>
      <c r="I226" s="242"/>
      <c r="J226" s="242"/>
      <c r="K226" s="242"/>
      <c r="L226" s="242"/>
      <c r="M226" s="242"/>
    </row>
    <row r="227" spans="2:13">
      <c r="B227" s="46"/>
      <c r="C227" s="46"/>
      <c r="D227" s="46"/>
      <c r="E227" s="240"/>
      <c r="F227" s="240"/>
      <c r="G227" s="242"/>
      <c r="H227" s="242"/>
      <c r="I227" s="242"/>
      <c r="J227" s="242"/>
      <c r="K227" s="242"/>
      <c r="L227" s="242"/>
      <c r="M227" s="242"/>
    </row>
    <row r="228" spans="2:13">
      <c r="B228" s="46"/>
      <c r="C228" s="46"/>
      <c r="D228" s="46"/>
      <c r="E228" s="240"/>
      <c r="F228" s="240"/>
      <c r="G228" s="242"/>
      <c r="H228" s="242"/>
      <c r="I228" s="242"/>
      <c r="J228" s="242"/>
      <c r="K228" s="242"/>
      <c r="L228" s="242"/>
      <c r="M228" s="242"/>
    </row>
    <row r="229" spans="2:13">
      <c r="B229" s="46"/>
      <c r="C229" s="46"/>
      <c r="D229" s="46"/>
      <c r="E229" s="240"/>
      <c r="F229" s="240"/>
      <c r="G229" s="242"/>
      <c r="H229" s="242"/>
      <c r="I229" s="242"/>
      <c r="J229" s="242"/>
      <c r="K229" s="242"/>
      <c r="L229" s="242"/>
      <c r="M229" s="242"/>
    </row>
    <row r="230" spans="2:13">
      <c r="B230" s="46"/>
      <c r="C230" s="46"/>
      <c r="D230" s="46"/>
      <c r="E230" s="240"/>
      <c r="F230" s="240"/>
      <c r="G230" s="242"/>
      <c r="H230" s="242"/>
      <c r="I230" s="242"/>
      <c r="J230" s="242"/>
      <c r="K230" s="242"/>
      <c r="L230" s="242"/>
      <c r="M230" s="242"/>
    </row>
    <row r="231" spans="2:13">
      <c r="B231" s="46"/>
      <c r="C231" s="46"/>
      <c r="D231" s="46"/>
      <c r="E231" s="240"/>
      <c r="F231" s="240"/>
      <c r="G231" s="242"/>
      <c r="H231" s="242"/>
      <c r="I231" s="242"/>
      <c r="J231" s="242"/>
      <c r="K231" s="242"/>
      <c r="L231" s="242"/>
      <c r="M231" s="242"/>
    </row>
    <row r="232" spans="2:13">
      <c r="B232" s="46"/>
      <c r="C232" s="46"/>
      <c r="D232" s="46"/>
      <c r="E232" s="240"/>
      <c r="F232" s="240"/>
      <c r="G232" s="242"/>
      <c r="H232" s="242"/>
      <c r="I232" s="242"/>
      <c r="J232" s="242"/>
      <c r="K232" s="242"/>
      <c r="L232" s="242"/>
      <c r="M232" s="242"/>
    </row>
    <row r="233" spans="2:13">
      <c r="B233" s="46"/>
      <c r="C233" s="46"/>
      <c r="D233" s="46"/>
      <c r="E233" s="240"/>
      <c r="F233" s="240"/>
      <c r="G233" s="242"/>
      <c r="H233" s="242"/>
      <c r="I233" s="242"/>
      <c r="J233" s="242"/>
      <c r="K233" s="242"/>
      <c r="L233" s="242"/>
      <c r="M233" s="242"/>
    </row>
    <row r="234" spans="2:13">
      <c r="B234" s="46"/>
      <c r="C234" s="46"/>
      <c r="D234" s="46"/>
      <c r="E234" s="240"/>
      <c r="F234" s="240"/>
      <c r="G234" s="242"/>
      <c r="H234" s="242"/>
      <c r="I234" s="242"/>
      <c r="J234" s="242"/>
      <c r="K234" s="242"/>
      <c r="L234" s="242"/>
      <c r="M234" s="242"/>
    </row>
    <row r="235" spans="2:13">
      <c r="B235" s="46"/>
      <c r="C235" s="46"/>
      <c r="D235" s="46"/>
      <c r="E235" s="240"/>
      <c r="F235" s="240"/>
      <c r="G235" s="242"/>
      <c r="H235" s="242"/>
      <c r="I235" s="242"/>
      <c r="J235" s="242"/>
      <c r="K235" s="242"/>
      <c r="L235" s="242"/>
      <c r="M235" s="242"/>
    </row>
    <row r="236" spans="2:13">
      <c r="B236" s="46"/>
      <c r="C236" s="46"/>
      <c r="D236" s="46"/>
      <c r="E236" s="240"/>
      <c r="F236" s="240"/>
      <c r="G236" s="242"/>
      <c r="H236" s="242"/>
      <c r="I236" s="242"/>
      <c r="J236" s="242"/>
      <c r="K236" s="242"/>
      <c r="L236" s="242"/>
      <c r="M236" s="242"/>
    </row>
    <row r="237" spans="2:13">
      <c r="B237" s="46"/>
      <c r="C237" s="46"/>
      <c r="D237" s="46"/>
      <c r="E237" s="240"/>
      <c r="F237" s="240"/>
      <c r="G237" s="242"/>
      <c r="H237" s="242"/>
      <c r="I237" s="242"/>
      <c r="J237" s="242"/>
      <c r="K237" s="242"/>
      <c r="L237" s="242"/>
      <c r="M237" s="242"/>
    </row>
    <row r="238" spans="2:13">
      <c r="B238" s="46"/>
      <c r="C238" s="46"/>
      <c r="D238" s="46"/>
      <c r="E238" s="240"/>
      <c r="F238" s="240"/>
      <c r="G238" s="242"/>
      <c r="H238" s="242"/>
      <c r="I238" s="242"/>
      <c r="J238" s="242"/>
      <c r="K238" s="242"/>
      <c r="L238" s="242"/>
      <c r="M238" s="242"/>
    </row>
    <row r="239" spans="2:13">
      <c r="B239" s="46"/>
      <c r="C239" s="46"/>
      <c r="D239" s="46"/>
      <c r="E239" s="240"/>
      <c r="F239" s="240"/>
      <c r="G239" s="242"/>
      <c r="H239" s="242"/>
      <c r="I239" s="242"/>
      <c r="J239" s="242"/>
      <c r="K239" s="242"/>
      <c r="L239" s="242"/>
      <c r="M239" s="242"/>
    </row>
    <row r="240" spans="2:13">
      <c r="B240" s="46"/>
      <c r="C240" s="46"/>
      <c r="D240" s="46"/>
      <c r="E240" s="240"/>
      <c r="F240" s="240"/>
      <c r="G240" s="242"/>
      <c r="H240" s="242"/>
      <c r="I240" s="242"/>
      <c r="J240" s="242"/>
      <c r="K240" s="242"/>
      <c r="L240" s="242"/>
      <c r="M240" s="242"/>
    </row>
    <row r="241" spans="2:13">
      <c r="B241" s="46"/>
      <c r="C241" s="46"/>
      <c r="D241" s="46"/>
      <c r="E241" s="240"/>
      <c r="F241" s="240"/>
      <c r="G241" s="242"/>
      <c r="H241" s="242"/>
      <c r="I241" s="242"/>
      <c r="J241" s="242"/>
      <c r="K241" s="242"/>
      <c r="L241" s="242"/>
      <c r="M241" s="242"/>
    </row>
    <row r="242" spans="2:13">
      <c r="B242" s="46"/>
      <c r="C242" s="46"/>
      <c r="D242" s="46"/>
      <c r="E242" s="240"/>
      <c r="F242" s="240"/>
      <c r="G242" s="242"/>
      <c r="H242" s="242"/>
      <c r="I242" s="242"/>
      <c r="J242" s="242"/>
      <c r="K242" s="242"/>
      <c r="L242" s="242"/>
      <c r="M242" s="242"/>
    </row>
    <row r="243" spans="2:13">
      <c r="B243" s="46"/>
      <c r="C243" s="46"/>
      <c r="D243" s="46"/>
      <c r="E243" s="240"/>
      <c r="F243" s="240"/>
      <c r="G243" s="242"/>
      <c r="H243" s="242"/>
      <c r="I243" s="242"/>
      <c r="J243" s="242"/>
      <c r="K243" s="242"/>
      <c r="L243" s="242"/>
      <c r="M243" s="242"/>
    </row>
    <row r="244" spans="2:13">
      <c r="B244" s="46"/>
      <c r="C244" s="46"/>
      <c r="D244" s="46"/>
      <c r="E244" s="240"/>
      <c r="F244" s="240"/>
      <c r="G244" s="242"/>
      <c r="H244" s="242"/>
      <c r="I244" s="242"/>
      <c r="J244" s="242"/>
      <c r="K244" s="242"/>
      <c r="L244" s="242"/>
      <c r="M244" s="242"/>
    </row>
    <row r="245" spans="2:13">
      <c r="B245" s="46"/>
      <c r="C245" s="46"/>
      <c r="D245" s="46"/>
      <c r="E245" s="240"/>
      <c r="F245" s="240"/>
      <c r="G245" s="242"/>
      <c r="H245" s="242"/>
      <c r="I245" s="242"/>
      <c r="J245" s="242"/>
      <c r="K245" s="242"/>
      <c r="L245" s="242"/>
      <c r="M245" s="242"/>
    </row>
    <row r="246" spans="2:13">
      <c r="B246" s="46"/>
      <c r="C246" s="46"/>
      <c r="D246" s="46"/>
      <c r="E246" s="240"/>
      <c r="F246" s="240"/>
      <c r="G246" s="242"/>
      <c r="H246" s="242"/>
      <c r="I246" s="242"/>
      <c r="J246" s="242"/>
      <c r="K246" s="242"/>
      <c r="L246" s="242"/>
      <c r="M246" s="242"/>
    </row>
    <row r="247" spans="2:13">
      <c r="B247" s="46"/>
      <c r="C247" s="46"/>
      <c r="D247" s="46"/>
      <c r="E247" s="240"/>
      <c r="F247" s="240"/>
      <c r="G247" s="242"/>
      <c r="H247" s="242"/>
      <c r="I247" s="242"/>
      <c r="J247" s="242"/>
      <c r="K247" s="242"/>
      <c r="L247" s="242"/>
      <c r="M247" s="242"/>
    </row>
    <row r="248" spans="2:13">
      <c r="B248" s="46"/>
      <c r="C248" s="46"/>
      <c r="D248" s="46"/>
      <c r="E248" s="240"/>
      <c r="F248" s="240"/>
      <c r="G248" s="242"/>
      <c r="H248" s="242"/>
      <c r="I248" s="242"/>
      <c r="J248" s="242"/>
      <c r="K248" s="242"/>
      <c r="L248" s="242"/>
      <c r="M248" s="242"/>
    </row>
    <row r="249" spans="2:13">
      <c r="B249" s="46"/>
      <c r="C249" s="46"/>
      <c r="D249" s="46"/>
      <c r="E249" s="240"/>
      <c r="F249" s="240"/>
      <c r="G249" s="242"/>
      <c r="H249" s="242"/>
      <c r="I249" s="242"/>
      <c r="J249" s="242"/>
      <c r="K249" s="242"/>
      <c r="L249" s="242"/>
      <c r="M249" s="242"/>
    </row>
    <row r="250" spans="2:13">
      <c r="B250" s="46"/>
      <c r="C250" s="46"/>
      <c r="D250" s="46"/>
      <c r="E250" s="240"/>
      <c r="F250" s="240"/>
      <c r="G250" s="242"/>
      <c r="H250" s="242"/>
      <c r="I250" s="242"/>
      <c r="J250" s="242"/>
      <c r="K250" s="242"/>
      <c r="L250" s="242"/>
      <c r="M250" s="242"/>
    </row>
    <row r="251" spans="2:13">
      <c r="B251" s="46"/>
      <c r="C251" s="46"/>
      <c r="D251" s="46"/>
      <c r="E251" s="240"/>
      <c r="F251" s="240"/>
      <c r="G251" s="242"/>
      <c r="H251" s="242"/>
      <c r="I251" s="242"/>
      <c r="J251" s="242"/>
      <c r="K251" s="242"/>
      <c r="L251" s="242"/>
      <c r="M251" s="242"/>
    </row>
    <row r="252" spans="2:13">
      <c r="B252" s="46"/>
      <c r="C252" s="46"/>
      <c r="D252" s="46"/>
      <c r="E252" s="240"/>
      <c r="F252" s="240"/>
      <c r="G252" s="242"/>
      <c r="H252" s="242"/>
      <c r="I252" s="242"/>
      <c r="J252" s="242"/>
      <c r="K252" s="242"/>
      <c r="L252" s="242"/>
      <c r="M252" s="242"/>
    </row>
    <row r="253" spans="2:13">
      <c r="B253" s="46"/>
      <c r="C253" s="46"/>
      <c r="D253" s="46"/>
      <c r="E253" s="240"/>
      <c r="F253" s="240"/>
      <c r="G253" s="242"/>
      <c r="H253" s="242"/>
      <c r="I253" s="242"/>
      <c r="J253" s="242"/>
      <c r="K253" s="242"/>
      <c r="L253" s="242"/>
      <c r="M253" s="242"/>
    </row>
    <row r="254" spans="2:13">
      <c r="B254" s="46"/>
      <c r="C254" s="46"/>
      <c r="D254" s="46"/>
      <c r="E254" s="240"/>
      <c r="F254" s="240"/>
      <c r="G254" s="242"/>
      <c r="H254" s="242"/>
      <c r="I254" s="242"/>
      <c r="J254" s="242"/>
      <c r="K254" s="242"/>
      <c r="L254" s="242"/>
      <c r="M254" s="242"/>
    </row>
    <row r="255" spans="2:13">
      <c r="B255" s="46"/>
      <c r="C255" s="46"/>
      <c r="D255" s="46"/>
      <c r="E255" s="240"/>
      <c r="F255" s="240"/>
      <c r="G255" s="242"/>
      <c r="H255" s="242"/>
      <c r="I255" s="242"/>
      <c r="J255" s="242"/>
      <c r="K255" s="242"/>
      <c r="L255" s="242"/>
      <c r="M255" s="242"/>
    </row>
    <row r="256" spans="2:13">
      <c r="B256" s="46"/>
      <c r="C256" s="46"/>
      <c r="D256" s="46"/>
      <c r="E256" s="240"/>
      <c r="F256" s="240"/>
      <c r="G256" s="242"/>
      <c r="H256" s="242"/>
      <c r="I256" s="242"/>
      <c r="J256" s="242"/>
      <c r="K256" s="242"/>
      <c r="L256" s="242"/>
      <c r="M256" s="242"/>
    </row>
    <row r="257" spans="2:13">
      <c r="B257" s="46"/>
      <c r="C257" s="46"/>
      <c r="D257" s="46"/>
      <c r="E257" s="240"/>
      <c r="F257" s="240"/>
      <c r="G257" s="242"/>
      <c r="H257" s="242"/>
      <c r="I257" s="242"/>
      <c r="J257" s="242"/>
      <c r="K257" s="242"/>
      <c r="L257" s="242"/>
      <c r="M257" s="242"/>
    </row>
    <row r="258" spans="2:13">
      <c r="B258" s="46"/>
      <c r="C258" s="46"/>
      <c r="D258" s="46"/>
      <c r="E258" s="240"/>
      <c r="F258" s="240"/>
      <c r="G258" s="242"/>
      <c r="H258" s="242"/>
      <c r="I258" s="242"/>
      <c r="J258" s="242"/>
      <c r="K258" s="242"/>
      <c r="L258" s="242"/>
      <c r="M258" s="242"/>
    </row>
    <row r="259" spans="2:13">
      <c r="B259" s="46"/>
      <c r="C259" s="46"/>
      <c r="D259" s="46"/>
      <c r="E259" s="240"/>
      <c r="F259" s="240"/>
      <c r="G259" s="242"/>
      <c r="H259" s="242"/>
      <c r="I259" s="242"/>
      <c r="J259" s="242"/>
      <c r="K259" s="242"/>
      <c r="L259" s="242"/>
      <c r="M259" s="242"/>
    </row>
    <row r="260" spans="2:13">
      <c r="B260" s="46"/>
      <c r="C260" s="46"/>
      <c r="D260" s="46"/>
      <c r="E260" s="240"/>
      <c r="F260" s="240"/>
      <c r="G260" s="242"/>
      <c r="H260" s="242"/>
      <c r="I260" s="242"/>
      <c r="J260" s="242"/>
      <c r="K260" s="242"/>
      <c r="L260" s="242"/>
      <c r="M260" s="242"/>
    </row>
    <row r="261" spans="2:13">
      <c r="B261" s="46"/>
      <c r="C261" s="46"/>
      <c r="D261" s="46"/>
      <c r="E261" s="240"/>
      <c r="F261" s="240"/>
      <c r="G261" s="242"/>
      <c r="H261" s="242"/>
      <c r="I261" s="242"/>
      <c r="J261" s="242"/>
      <c r="K261" s="242"/>
      <c r="L261" s="242"/>
      <c r="M261" s="242"/>
    </row>
    <row r="262" spans="2:13">
      <c r="B262" s="46"/>
      <c r="C262" s="46"/>
      <c r="D262" s="46"/>
      <c r="E262" s="240"/>
      <c r="F262" s="240"/>
      <c r="G262" s="242"/>
      <c r="H262" s="242"/>
      <c r="I262" s="242"/>
      <c r="J262" s="242"/>
      <c r="K262" s="242"/>
      <c r="L262" s="242"/>
      <c r="M262" s="242"/>
    </row>
    <row r="263" spans="2:13">
      <c r="B263" s="46"/>
      <c r="C263" s="46"/>
      <c r="D263" s="46"/>
      <c r="E263" s="240"/>
      <c r="F263" s="240"/>
      <c r="G263" s="242"/>
      <c r="H263" s="242"/>
      <c r="I263" s="242"/>
      <c r="J263" s="242"/>
      <c r="K263" s="242"/>
      <c r="L263" s="242"/>
      <c r="M263" s="242"/>
    </row>
    <row r="264" spans="2:13">
      <c r="B264" s="46"/>
      <c r="C264" s="46"/>
      <c r="D264" s="46"/>
      <c r="E264" s="240"/>
      <c r="F264" s="240"/>
      <c r="G264" s="242"/>
      <c r="H264" s="242"/>
      <c r="I264" s="242"/>
      <c r="J264" s="242"/>
      <c r="K264" s="242"/>
      <c r="L264" s="242"/>
      <c r="M264" s="242"/>
    </row>
    <row r="265" spans="2:13">
      <c r="B265" s="46"/>
      <c r="C265" s="46"/>
      <c r="D265" s="46"/>
      <c r="E265" s="240"/>
      <c r="F265" s="240"/>
      <c r="G265" s="242"/>
      <c r="H265" s="242"/>
      <c r="I265" s="242"/>
      <c r="J265" s="242"/>
      <c r="K265" s="242"/>
      <c r="L265" s="242"/>
      <c r="M265" s="242"/>
    </row>
    <row r="266" spans="2:13">
      <c r="B266" s="46"/>
      <c r="C266" s="46"/>
      <c r="D266" s="46"/>
      <c r="E266" s="240"/>
      <c r="F266" s="240"/>
      <c r="G266" s="242"/>
      <c r="H266" s="242"/>
      <c r="I266" s="242"/>
      <c r="J266" s="242"/>
      <c r="K266" s="242"/>
      <c r="L266" s="242"/>
      <c r="M266" s="242"/>
    </row>
    <row r="267" spans="2:13">
      <c r="B267" s="46"/>
      <c r="C267" s="46"/>
      <c r="D267" s="46"/>
      <c r="E267" s="240"/>
      <c r="F267" s="240"/>
      <c r="G267" s="242"/>
      <c r="H267" s="242"/>
      <c r="I267" s="242"/>
      <c r="J267" s="242"/>
      <c r="K267" s="242"/>
      <c r="L267" s="242"/>
      <c r="M267" s="242"/>
    </row>
    <row r="268" spans="2:13">
      <c r="B268" s="46"/>
      <c r="C268" s="46"/>
      <c r="D268" s="46"/>
      <c r="E268" s="240"/>
      <c r="F268" s="240"/>
      <c r="G268" s="242"/>
      <c r="H268" s="242"/>
      <c r="I268" s="242"/>
      <c r="J268" s="242"/>
      <c r="K268" s="242"/>
      <c r="L268" s="242"/>
      <c r="M268" s="242"/>
    </row>
    <row r="269" spans="2:13">
      <c r="B269" s="46"/>
      <c r="C269" s="46"/>
      <c r="D269" s="46"/>
      <c r="E269" s="240"/>
      <c r="F269" s="240"/>
      <c r="G269" s="242"/>
      <c r="H269" s="242"/>
      <c r="I269" s="242"/>
      <c r="J269" s="242"/>
      <c r="K269" s="242"/>
      <c r="L269" s="242"/>
      <c r="M269" s="242"/>
    </row>
    <row r="270" spans="2:13">
      <c r="B270" s="46"/>
      <c r="C270" s="46"/>
      <c r="D270" s="46"/>
      <c r="E270" s="240"/>
      <c r="F270" s="240"/>
      <c r="G270" s="242"/>
      <c r="H270" s="242"/>
      <c r="I270" s="242"/>
      <c r="J270" s="242"/>
      <c r="K270" s="242"/>
      <c r="L270" s="242"/>
      <c r="M270" s="242"/>
    </row>
    <row r="271" spans="2:13">
      <c r="B271" s="46"/>
      <c r="C271" s="46"/>
      <c r="D271" s="46"/>
      <c r="E271" s="240"/>
      <c r="F271" s="240"/>
      <c r="G271" s="242"/>
      <c r="H271" s="242"/>
      <c r="I271" s="242"/>
      <c r="J271" s="242"/>
      <c r="K271" s="242"/>
      <c r="L271" s="242"/>
      <c r="M271" s="242"/>
    </row>
    <row r="272" spans="2:13">
      <c r="B272" s="46"/>
      <c r="C272" s="46"/>
      <c r="D272" s="46"/>
      <c r="E272" s="240"/>
      <c r="F272" s="240"/>
      <c r="G272" s="242"/>
      <c r="H272" s="242"/>
      <c r="I272" s="242"/>
      <c r="J272" s="242"/>
      <c r="K272" s="242"/>
      <c r="L272" s="242"/>
      <c r="M272" s="242"/>
    </row>
    <row r="273" spans="2:13">
      <c r="B273" s="46"/>
      <c r="C273" s="46"/>
      <c r="D273" s="46"/>
      <c r="E273" s="240"/>
      <c r="F273" s="240"/>
      <c r="G273" s="242"/>
      <c r="H273" s="242"/>
      <c r="I273" s="242"/>
      <c r="J273" s="242"/>
      <c r="K273" s="242"/>
      <c r="L273" s="242"/>
      <c r="M273" s="242"/>
    </row>
    <row r="274" spans="2:13">
      <c r="B274" s="46"/>
      <c r="C274" s="46"/>
      <c r="D274" s="46"/>
      <c r="E274" s="240"/>
      <c r="F274" s="240"/>
      <c r="G274" s="242"/>
      <c r="H274" s="242"/>
      <c r="I274" s="242"/>
      <c r="J274" s="242"/>
      <c r="K274" s="242"/>
      <c r="L274" s="242"/>
      <c r="M274" s="242"/>
    </row>
    <row r="275" spans="2:13">
      <c r="B275" s="46"/>
      <c r="C275" s="46"/>
      <c r="D275" s="46"/>
      <c r="E275" s="240"/>
      <c r="F275" s="240"/>
      <c r="G275" s="242"/>
      <c r="H275" s="242"/>
      <c r="I275" s="242"/>
      <c r="J275" s="242"/>
      <c r="K275" s="242"/>
      <c r="L275" s="242"/>
      <c r="M275" s="242"/>
    </row>
    <row r="276" spans="2:13">
      <c r="B276" s="46"/>
      <c r="C276" s="46"/>
      <c r="D276" s="46"/>
      <c r="E276" s="240"/>
      <c r="F276" s="240"/>
      <c r="G276" s="242"/>
      <c r="H276" s="242"/>
      <c r="I276" s="242"/>
      <c r="J276" s="242"/>
      <c r="K276" s="242"/>
      <c r="L276" s="242"/>
      <c r="M276" s="242"/>
    </row>
    <row r="277" spans="2:13">
      <c r="B277" s="46"/>
      <c r="C277" s="46"/>
      <c r="D277" s="46"/>
      <c r="E277" s="240"/>
      <c r="F277" s="240"/>
      <c r="G277" s="242"/>
      <c r="H277" s="242"/>
      <c r="I277" s="242"/>
      <c r="J277" s="242"/>
      <c r="K277" s="242"/>
      <c r="L277" s="242"/>
      <c r="M277" s="242"/>
    </row>
    <row r="278" spans="2:13">
      <c r="B278" s="46"/>
      <c r="C278" s="46"/>
      <c r="D278" s="46"/>
      <c r="E278" s="240"/>
      <c r="F278" s="240"/>
      <c r="G278" s="242"/>
      <c r="H278" s="242"/>
      <c r="I278" s="242"/>
      <c r="J278" s="242"/>
      <c r="K278" s="242"/>
      <c r="L278" s="242"/>
      <c r="M278" s="242"/>
    </row>
    <row r="279" spans="2:13">
      <c r="B279" s="46"/>
      <c r="C279" s="46"/>
      <c r="D279" s="46"/>
      <c r="E279" s="240"/>
      <c r="F279" s="240"/>
      <c r="G279" s="242"/>
      <c r="H279" s="242"/>
      <c r="I279" s="242"/>
      <c r="J279" s="242"/>
      <c r="K279" s="242"/>
      <c r="L279" s="242"/>
      <c r="M279" s="242"/>
    </row>
    <row r="280" spans="2:13">
      <c r="B280" s="46"/>
      <c r="C280" s="46"/>
      <c r="D280" s="46"/>
      <c r="E280" s="240"/>
      <c r="F280" s="240"/>
      <c r="G280" s="242"/>
      <c r="H280" s="242"/>
      <c r="I280" s="242"/>
      <c r="J280" s="242"/>
      <c r="K280" s="242"/>
      <c r="L280" s="242"/>
      <c r="M280" s="242"/>
    </row>
    <row r="281" spans="2:13">
      <c r="B281" s="46"/>
      <c r="C281" s="46"/>
      <c r="D281" s="46"/>
      <c r="E281" s="240"/>
      <c r="F281" s="240"/>
      <c r="G281" s="242"/>
      <c r="H281" s="242"/>
      <c r="I281" s="242"/>
      <c r="J281" s="242"/>
      <c r="K281" s="242"/>
      <c r="L281" s="242"/>
      <c r="M281" s="242"/>
    </row>
    <row r="282" spans="2:13">
      <c r="B282" s="46"/>
      <c r="C282" s="46"/>
      <c r="D282" s="46"/>
      <c r="E282" s="240"/>
      <c r="F282" s="240"/>
      <c r="G282" s="242"/>
      <c r="H282" s="242"/>
      <c r="I282" s="242"/>
      <c r="J282" s="242"/>
      <c r="K282" s="242"/>
      <c r="L282" s="242"/>
      <c r="M282" s="242"/>
    </row>
    <row r="283" spans="2:13">
      <c r="B283" s="46"/>
      <c r="C283" s="46"/>
      <c r="D283" s="46"/>
      <c r="E283" s="240"/>
      <c r="F283" s="240"/>
      <c r="G283" s="242"/>
      <c r="H283" s="242"/>
      <c r="I283" s="242"/>
      <c r="J283" s="242"/>
      <c r="K283" s="242"/>
      <c r="L283" s="242"/>
      <c r="M283" s="242"/>
    </row>
    <row r="284" spans="2:13">
      <c r="B284" s="46"/>
      <c r="C284" s="46"/>
      <c r="D284" s="46"/>
      <c r="E284" s="240"/>
      <c r="F284" s="240"/>
      <c r="G284" s="242"/>
      <c r="H284" s="242"/>
      <c r="I284" s="242"/>
      <c r="J284" s="242"/>
      <c r="K284" s="242"/>
      <c r="L284" s="242"/>
      <c r="M284" s="242"/>
    </row>
    <row r="285" spans="2:13">
      <c r="B285" s="46"/>
      <c r="C285" s="46"/>
      <c r="D285" s="46"/>
      <c r="E285" s="240"/>
      <c r="F285" s="240"/>
      <c r="G285" s="242"/>
      <c r="H285" s="242"/>
      <c r="I285" s="242"/>
      <c r="J285" s="242"/>
      <c r="K285" s="242"/>
      <c r="L285" s="242"/>
      <c r="M285" s="242"/>
    </row>
    <row r="286" spans="2:13">
      <c r="B286" s="46"/>
      <c r="C286" s="46"/>
      <c r="D286" s="46"/>
      <c r="E286" s="240"/>
      <c r="F286" s="240"/>
      <c r="G286" s="242"/>
      <c r="H286" s="242"/>
      <c r="I286" s="242"/>
      <c r="J286" s="242"/>
      <c r="K286" s="242"/>
      <c r="L286" s="242"/>
      <c r="M286" s="242"/>
    </row>
    <row r="287" spans="2:13">
      <c r="B287" s="46"/>
      <c r="C287" s="46"/>
      <c r="D287" s="46"/>
      <c r="E287" s="240"/>
      <c r="F287" s="240"/>
      <c r="G287" s="242"/>
      <c r="H287" s="242"/>
      <c r="I287" s="242"/>
      <c r="J287" s="242"/>
      <c r="K287" s="242"/>
      <c r="L287" s="242"/>
      <c r="M287" s="242"/>
    </row>
    <row r="288" spans="2:13">
      <c r="B288" s="46"/>
      <c r="C288" s="46"/>
      <c r="D288" s="46"/>
      <c r="E288" s="240"/>
      <c r="F288" s="240"/>
      <c r="G288" s="242"/>
      <c r="H288" s="242"/>
      <c r="I288" s="242"/>
      <c r="J288" s="242"/>
      <c r="K288" s="242"/>
      <c r="L288" s="242"/>
      <c r="M288" s="242"/>
    </row>
    <row r="289" spans="2:13">
      <c r="B289" s="46"/>
      <c r="C289" s="46"/>
      <c r="D289" s="46"/>
      <c r="E289" s="240"/>
      <c r="F289" s="240"/>
      <c r="G289" s="242"/>
      <c r="H289" s="242"/>
      <c r="I289" s="242"/>
      <c r="J289" s="242"/>
      <c r="K289" s="242"/>
      <c r="L289" s="242"/>
      <c r="M289" s="242"/>
    </row>
    <row r="290" spans="2:13">
      <c r="B290" s="46"/>
      <c r="C290" s="46"/>
      <c r="D290" s="46"/>
      <c r="E290" s="240"/>
      <c r="F290" s="240"/>
      <c r="G290" s="242"/>
      <c r="H290" s="242"/>
      <c r="I290" s="242"/>
      <c r="J290" s="242"/>
      <c r="K290" s="242"/>
      <c r="L290" s="242"/>
      <c r="M290" s="242"/>
    </row>
    <row r="291" spans="2:13">
      <c r="B291" s="46"/>
      <c r="C291" s="46"/>
      <c r="D291" s="46"/>
      <c r="E291" s="240"/>
      <c r="F291" s="240"/>
      <c r="G291" s="242"/>
      <c r="H291" s="242"/>
      <c r="I291" s="242"/>
      <c r="J291" s="242"/>
      <c r="K291" s="242"/>
      <c r="L291" s="242"/>
      <c r="M291" s="242"/>
    </row>
    <row r="292" spans="2:13">
      <c r="B292" s="46"/>
      <c r="C292" s="46"/>
      <c r="D292" s="46"/>
      <c r="E292" s="240"/>
      <c r="F292" s="240"/>
      <c r="G292" s="242"/>
      <c r="H292" s="242"/>
      <c r="I292" s="242"/>
      <c r="J292" s="242"/>
      <c r="K292" s="242"/>
      <c r="L292" s="242"/>
      <c r="M292" s="242"/>
    </row>
    <row r="293" spans="2:13">
      <c r="B293" s="46"/>
      <c r="C293" s="46"/>
      <c r="D293" s="46"/>
      <c r="E293" s="240"/>
      <c r="F293" s="240"/>
      <c r="G293" s="242"/>
      <c r="H293" s="242"/>
      <c r="I293" s="242"/>
      <c r="J293" s="242"/>
      <c r="K293" s="242"/>
      <c r="L293" s="242"/>
      <c r="M293" s="242"/>
    </row>
    <row r="294" spans="2:13">
      <c r="B294" s="46"/>
      <c r="C294" s="46"/>
      <c r="D294" s="46"/>
      <c r="E294" s="240"/>
      <c r="F294" s="240"/>
      <c r="G294" s="242"/>
      <c r="H294" s="242"/>
      <c r="I294" s="242"/>
      <c r="J294" s="242"/>
      <c r="K294" s="242"/>
      <c r="L294" s="242"/>
      <c r="M294" s="242"/>
    </row>
    <row r="295" spans="2:13">
      <c r="B295" s="46"/>
      <c r="C295" s="46"/>
      <c r="D295" s="46"/>
      <c r="E295" s="240"/>
      <c r="F295" s="240"/>
      <c r="G295" s="242"/>
      <c r="H295" s="242"/>
      <c r="I295" s="242"/>
      <c r="J295" s="242"/>
      <c r="K295" s="242"/>
      <c r="L295" s="242"/>
      <c r="M295" s="242"/>
    </row>
    <row r="296" spans="2:13">
      <c r="B296" s="46"/>
      <c r="C296" s="46"/>
      <c r="D296" s="46"/>
      <c r="E296" s="240"/>
      <c r="F296" s="240"/>
      <c r="G296" s="242"/>
      <c r="H296" s="242"/>
      <c r="I296" s="242"/>
      <c r="J296" s="242"/>
      <c r="K296" s="242"/>
      <c r="L296" s="242"/>
      <c r="M296" s="242"/>
    </row>
    <row r="297" spans="2:13">
      <c r="B297" s="46"/>
      <c r="C297" s="46"/>
      <c r="D297" s="46"/>
      <c r="E297" s="240"/>
      <c r="F297" s="240"/>
      <c r="G297" s="242"/>
      <c r="H297" s="242"/>
      <c r="I297" s="242"/>
      <c r="J297" s="242"/>
      <c r="K297" s="242"/>
      <c r="L297" s="242"/>
      <c r="M297" s="242"/>
    </row>
    <row r="298" spans="2:13">
      <c r="B298" s="46"/>
      <c r="C298" s="46"/>
      <c r="D298" s="46"/>
      <c r="E298" s="240"/>
      <c r="F298" s="240"/>
      <c r="G298" s="242"/>
      <c r="H298" s="242"/>
      <c r="I298" s="242"/>
      <c r="J298" s="242"/>
      <c r="K298" s="242"/>
      <c r="L298" s="242"/>
      <c r="M298" s="242"/>
    </row>
    <row r="299" spans="2:13">
      <c r="B299" s="46"/>
      <c r="C299" s="46"/>
      <c r="D299" s="46"/>
      <c r="E299" s="240"/>
      <c r="F299" s="240"/>
      <c r="G299" s="242"/>
      <c r="H299" s="242"/>
      <c r="I299" s="242"/>
      <c r="J299" s="242"/>
      <c r="K299" s="242"/>
      <c r="L299" s="242"/>
      <c r="M299" s="242"/>
    </row>
    <row r="300" spans="2:13">
      <c r="B300" s="46"/>
      <c r="C300" s="46"/>
      <c r="D300" s="46"/>
      <c r="E300" s="240"/>
      <c r="F300" s="240"/>
      <c r="G300" s="242"/>
      <c r="H300" s="242"/>
      <c r="I300" s="242"/>
      <c r="J300" s="242"/>
      <c r="K300" s="242"/>
      <c r="L300" s="242"/>
      <c r="M300" s="242"/>
    </row>
    <row r="301" spans="2:13">
      <c r="B301" s="46"/>
      <c r="C301" s="46"/>
      <c r="D301" s="46"/>
      <c r="E301" s="240"/>
      <c r="F301" s="240"/>
      <c r="G301" s="242"/>
      <c r="H301" s="242"/>
      <c r="I301" s="242"/>
      <c r="J301" s="242"/>
      <c r="K301" s="242"/>
      <c r="L301" s="242"/>
      <c r="M301" s="242"/>
    </row>
    <row r="302" spans="2:13">
      <c r="B302" s="46"/>
      <c r="C302" s="46"/>
      <c r="D302" s="46"/>
      <c r="E302" s="240"/>
      <c r="F302" s="240"/>
      <c r="G302" s="242"/>
      <c r="H302" s="242"/>
      <c r="I302" s="242"/>
      <c r="J302" s="242"/>
      <c r="K302" s="242"/>
      <c r="L302" s="242"/>
      <c r="M302" s="242"/>
    </row>
    <row r="303" spans="2:13">
      <c r="B303" s="46"/>
      <c r="C303" s="46"/>
      <c r="D303" s="46"/>
      <c r="E303" s="240"/>
      <c r="F303" s="240"/>
      <c r="G303" s="242"/>
      <c r="H303" s="242"/>
      <c r="I303" s="242"/>
      <c r="J303" s="242"/>
      <c r="K303" s="242"/>
      <c r="L303" s="242"/>
      <c r="M303" s="242"/>
    </row>
    <row r="304" spans="2:13">
      <c r="B304" s="46"/>
      <c r="C304" s="46"/>
      <c r="D304" s="46"/>
      <c r="E304" s="240"/>
      <c r="F304" s="240"/>
      <c r="G304" s="242"/>
      <c r="H304" s="242"/>
      <c r="I304" s="242"/>
      <c r="J304" s="242"/>
      <c r="K304" s="242"/>
      <c r="L304" s="242"/>
      <c r="M304" s="242"/>
    </row>
    <row r="305" spans="2:13">
      <c r="B305" s="46"/>
      <c r="C305" s="46"/>
      <c r="D305" s="46"/>
      <c r="E305" s="240"/>
      <c r="F305" s="240"/>
      <c r="G305" s="242"/>
      <c r="H305" s="242"/>
      <c r="I305" s="242"/>
      <c r="J305" s="242"/>
      <c r="K305" s="242"/>
      <c r="L305" s="242"/>
      <c r="M305" s="242"/>
    </row>
    <row r="306" spans="2:13">
      <c r="B306" s="46"/>
      <c r="C306" s="46"/>
      <c r="D306" s="46"/>
      <c r="E306" s="240"/>
      <c r="F306" s="240"/>
      <c r="G306" s="242"/>
      <c r="H306" s="242"/>
      <c r="I306" s="242"/>
      <c r="J306" s="242"/>
      <c r="K306" s="242"/>
      <c r="L306" s="242"/>
      <c r="M306" s="242"/>
    </row>
    <row r="307" spans="2:13">
      <c r="B307" s="46"/>
      <c r="C307" s="46"/>
      <c r="D307" s="46"/>
      <c r="E307" s="240"/>
      <c r="F307" s="240"/>
      <c r="G307" s="242"/>
      <c r="H307" s="242"/>
      <c r="I307" s="242"/>
      <c r="J307" s="242"/>
      <c r="K307" s="242"/>
      <c r="L307" s="242"/>
      <c r="M307" s="242"/>
    </row>
    <row r="308" spans="2:13">
      <c r="B308" s="46"/>
      <c r="C308" s="46"/>
      <c r="D308" s="46"/>
      <c r="E308" s="240"/>
      <c r="F308" s="240"/>
      <c r="G308" s="242"/>
      <c r="H308" s="242"/>
      <c r="I308" s="242"/>
      <c r="J308" s="242"/>
      <c r="K308" s="242"/>
      <c r="L308" s="242"/>
      <c r="M308" s="242"/>
    </row>
    <row r="309" spans="2:13">
      <c r="B309" s="46"/>
      <c r="C309" s="46"/>
      <c r="D309" s="46"/>
      <c r="E309" s="240"/>
      <c r="F309" s="240"/>
      <c r="G309" s="242"/>
      <c r="H309" s="242"/>
      <c r="I309" s="242"/>
      <c r="J309" s="242"/>
      <c r="K309" s="242"/>
      <c r="L309" s="242"/>
      <c r="M309" s="242"/>
    </row>
    <row r="310" spans="2:13">
      <c r="B310" s="46"/>
      <c r="C310" s="46"/>
      <c r="D310" s="46"/>
      <c r="E310" s="240"/>
      <c r="F310" s="240"/>
      <c r="G310" s="242"/>
      <c r="H310" s="242"/>
      <c r="I310" s="242"/>
      <c r="J310" s="242"/>
      <c r="K310" s="242"/>
      <c r="L310" s="242"/>
      <c r="M310" s="242"/>
    </row>
    <row r="311" spans="2:13">
      <c r="B311" s="46"/>
      <c r="C311" s="46"/>
      <c r="D311" s="46"/>
      <c r="E311" s="240"/>
      <c r="F311" s="240"/>
      <c r="G311" s="242"/>
      <c r="H311" s="242"/>
      <c r="I311" s="242"/>
      <c r="J311" s="242"/>
      <c r="K311" s="242"/>
      <c r="L311" s="242"/>
      <c r="M311" s="242"/>
    </row>
    <row r="312" spans="2:13">
      <c r="B312" s="46"/>
      <c r="C312" s="46"/>
      <c r="D312" s="46"/>
      <c r="E312" s="240"/>
      <c r="F312" s="240"/>
      <c r="G312" s="242"/>
      <c r="H312" s="242"/>
      <c r="I312" s="242"/>
      <c r="J312" s="242"/>
      <c r="K312" s="242"/>
      <c r="L312" s="242"/>
      <c r="M312" s="242"/>
    </row>
    <row r="313" spans="2:13">
      <c r="B313" s="46"/>
      <c r="C313" s="46"/>
      <c r="D313" s="46"/>
      <c r="E313" s="240"/>
      <c r="F313" s="240"/>
      <c r="G313" s="242"/>
      <c r="H313" s="242"/>
      <c r="I313" s="242"/>
      <c r="J313" s="242"/>
      <c r="K313" s="242"/>
      <c r="L313" s="242"/>
      <c r="M313" s="242"/>
    </row>
    <row r="314" spans="2:13">
      <c r="B314" s="46"/>
      <c r="C314" s="46"/>
      <c r="D314" s="46"/>
      <c r="E314" s="240"/>
      <c r="F314" s="240"/>
      <c r="G314" s="242"/>
      <c r="H314" s="242"/>
      <c r="I314" s="242"/>
      <c r="J314" s="242"/>
      <c r="K314" s="242"/>
      <c r="L314" s="242"/>
      <c r="M314" s="242"/>
    </row>
    <row r="315" spans="2:13">
      <c r="B315" s="46"/>
      <c r="C315" s="46"/>
      <c r="D315" s="46"/>
      <c r="E315" s="240"/>
      <c r="F315" s="240"/>
      <c r="G315" s="242"/>
      <c r="H315" s="242"/>
      <c r="I315" s="242"/>
      <c r="J315" s="242"/>
      <c r="K315" s="242"/>
      <c r="L315" s="242"/>
      <c r="M315" s="242"/>
    </row>
    <row r="316" spans="2:13">
      <c r="B316" s="46"/>
      <c r="C316" s="46"/>
      <c r="D316" s="46"/>
      <c r="E316" s="240"/>
      <c r="F316" s="240"/>
      <c r="G316" s="242"/>
      <c r="H316" s="242"/>
      <c r="I316" s="242"/>
      <c r="J316" s="242"/>
      <c r="K316" s="242"/>
      <c r="L316" s="242"/>
      <c r="M316" s="242"/>
    </row>
    <row r="317" spans="2:13">
      <c r="B317" s="46"/>
      <c r="C317" s="46"/>
      <c r="D317" s="46"/>
      <c r="E317" s="240"/>
      <c r="F317" s="240"/>
      <c r="G317" s="242"/>
      <c r="H317" s="242"/>
      <c r="I317" s="242"/>
      <c r="J317" s="242"/>
      <c r="K317" s="242"/>
      <c r="L317" s="242"/>
      <c r="M317" s="242"/>
    </row>
    <row r="318" spans="2:13">
      <c r="B318" s="46"/>
      <c r="C318" s="46"/>
      <c r="D318" s="46"/>
      <c r="E318" s="240"/>
      <c r="F318" s="240"/>
      <c r="G318" s="242"/>
      <c r="H318" s="242"/>
      <c r="I318" s="242"/>
      <c r="J318" s="242"/>
      <c r="K318" s="242"/>
      <c r="L318" s="242"/>
      <c r="M318" s="242"/>
    </row>
    <row r="319" spans="2:13">
      <c r="B319" s="46"/>
      <c r="C319" s="46"/>
      <c r="D319" s="46"/>
      <c r="E319" s="240"/>
      <c r="F319" s="240"/>
      <c r="G319" s="242"/>
      <c r="H319" s="242"/>
      <c r="I319" s="242"/>
      <c r="J319" s="242"/>
      <c r="K319" s="242"/>
      <c r="L319" s="242"/>
      <c r="M319" s="242"/>
    </row>
    <row r="320" spans="2:13">
      <c r="B320" s="46"/>
      <c r="C320" s="46"/>
      <c r="D320" s="46"/>
      <c r="E320" s="240"/>
      <c r="F320" s="240"/>
      <c r="G320" s="242"/>
      <c r="H320" s="242"/>
      <c r="I320" s="242"/>
      <c r="J320" s="242"/>
      <c r="K320" s="242"/>
      <c r="L320" s="242"/>
      <c r="M320" s="242"/>
    </row>
    <row r="321" spans="2:13">
      <c r="B321" s="46"/>
      <c r="C321" s="46"/>
      <c r="D321" s="46"/>
      <c r="E321" s="240"/>
      <c r="F321" s="240"/>
      <c r="G321" s="242"/>
      <c r="H321" s="242"/>
      <c r="I321" s="242"/>
      <c r="J321" s="242"/>
      <c r="K321" s="242"/>
      <c r="L321" s="242"/>
      <c r="M321" s="242"/>
    </row>
    <row r="322" spans="2:13">
      <c r="B322" s="46"/>
      <c r="C322" s="46"/>
      <c r="D322" s="46"/>
      <c r="E322" s="240"/>
      <c r="F322" s="240"/>
      <c r="G322" s="242"/>
      <c r="H322" s="242"/>
      <c r="I322" s="242"/>
      <c r="J322" s="242"/>
      <c r="K322" s="242"/>
      <c r="L322" s="242"/>
      <c r="M322" s="242"/>
    </row>
    <row r="323" spans="2:13">
      <c r="B323" s="46"/>
      <c r="C323" s="46"/>
      <c r="D323" s="46"/>
      <c r="E323" s="240"/>
      <c r="F323" s="240"/>
      <c r="G323" s="242"/>
      <c r="H323" s="242"/>
      <c r="I323" s="242"/>
      <c r="J323" s="242"/>
      <c r="K323" s="242"/>
      <c r="L323" s="242"/>
      <c r="M323" s="242"/>
    </row>
    <row r="324" spans="2:13">
      <c r="B324" s="46"/>
      <c r="C324" s="46"/>
      <c r="D324" s="46"/>
      <c r="E324" s="240"/>
      <c r="F324" s="240"/>
      <c r="G324" s="242"/>
      <c r="H324" s="242"/>
      <c r="I324" s="242"/>
      <c r="J324" s="242"/>
      <c r="K324" s="242"/>
      <c r="L324" s="242"/>
      <c r="M324" s="242"/>
    </row>
    <row r="325" spans="2:13">
      <c r="B325" s="46"/>
      <c r="C325" s="46"/>
      <c r="D325" s="46"/>
      <c r="E325" s="240"/>
      <c r="F325" s="240"/>
      <c r="G325" s="242"/>
      <c r="H325" s="242"/>
      <c r="I325" s="242"/>
      <c r="J325" s="242"/>
      <c r="K325" s="242"/>
      <c r="L325" s="242"/>
      <c r="M325" s="242"/>
    </row>
    <row r="326" spans="2:13">
      <c r="B326" s="46"/>
      <c r="C326" s="46"/>
      <c r="D326" s="46"/>
      <c r="E326" s="240"/>
      <c r="F326" s="240"/>
      <c r="G326" s="242"/>
      <c r="H326" s="242"/>
      <c r="I326" s="242"/>
      <c r="J326" s="242"/>
      <c r="K326" s="242"/>
      <c r="L326" s="242"/>
      <c r="M326" s="242"/>
    </row>
    <row r="327" spans="2:13">
      <c r="B327" s="46"/>
      <c r="C327" s="46"/>
      <c r="D327" s="46"/>
      <c r="E327" s="240"/>
      <c r="F327" s="240"/>
      <c r="G327" s="242"/>
      <c r="H327" s="242"/>
      <c r="I327" s="242"/>
      <c r="J327" s="242"/>
      <c r="K327" s="242"/>
      <c r="L327" s="242"/>
      <c r="M327" s="242"/>
    </row>
    <row r="328" spans="2:13">
      <c r="B328" s="46"/>
      <c r="C328" s="46"/>
      <c r="D328" s="46"/>
      <c r="E328" s="240"/>
      <c r="F328" s="240"/>
      <c r="G328" s="242"/>
      <c r="H328" s="242"/>
      <c r="I328" s="242"/>
      <c r="J328" s="242"/>
      <c r="K328" s="242"/>
      <c r="L328" s="242"/>
      <c r="M328" s="242"/>
    </row>
    <row r="329" spans="2:13">
      <c r="B329" s="46"/>
      <c r="C329" s="46"/>
      <c r="D329" s="46"/>
      <c r="E329" s="240"/>
      <c r="F329" s="240"/>
      <c r="G329" s="242"/>
      <c r="H329" s="242"/>
      <c r="I329" s="242"/>
      <c r="J329" s="242"/>
      <c r="K329" s="242"/>
      <c r="L329" s="242"/>
      <c r="M329" s="242"/>
    </row>
    <row r="330" spans="2:13">
      <c r="B330" s="46"/>
      <c r="C330" s="46"/>
      <c r="D330" s="46"/>
      <c r="E330" s="240"/>
      <c r="F330" s="240"/>
      <c r="G330" s="242"/>
      <c r="H330" s="242"/>
      <c r="I330" s="242"/>
      <c r="J330" s="242"/>
      <c r="K330" s="242"/>
      <c r="L330" s="242"/>
      <c r="M330" s="242"/>
    </row>
    <row r="331" spans="2:13">
      <c r="B331" s="46"/>
      <c r="C331" s="46"/>
      <c r="D331" s="46"/>
      <c r="E331" s="240"/>
      <c r="F331" s="240"/>
      <c r="G331" s="242"/>
      <c r="H331" s="242"/>
      <c r="I331" s="242"/>
      <c r="J331" s="242"/>
      <c r="K331" s="242"/>
      <c r="L331" s="242"/>
      <c r="M331" s="242"/>
    </row>
    <row r="332" spans="2:13">
      <c r="B332" s="46"/>
      <c r="C332" s="46"/>
      <c r="D332" s="46"/>
      <c r="E332" s="240"/>
      <c r="F332" s="240"/>
      <c r="G332" s="242"/>
      <c r="H332" s="242"/>
      <c r="I332" s="242"/>
      <c r="J332" s="242"/>
      <c r="K332" s="242"/>
      <c r="L332" s="242"/>
      <c r="M332" s="242"/>
    </row>
    <row r="333" spans="2:13">
      <c r="B333" s="46"/>
      <c r="C333" s="46"/>
      <c r="D333" s="46"/>
      <c r="E333" s="240"/>
      <c r="F333" s="240"/>
      <c r="G333" s="242"/>
      <c r="H333" s="242"/>
      <c r="I333" s="242"/>
      <c r="J333" s="242"/>
      <c r="K333" s="242"/>
      <c r="L333" s="242"/>
      <c r="M333" s="242"/>
    </row>
    <row r="334" spans="2:13">
      <c r="B334" s="46"/>
      <c r="C334" s="46"/>
      <c r="D334" s="46"/>
      <c r="E334" s="240"/>
      <c r="F334" s="240"/>
      <c r="G334" s="242"/>
      <c r="H334" s="242"/>
      <c r="I334" s="242"/>
      <c r="J334" s="242"/>
      <c r="K334" s="242"/>
      <c r="L334" s="242"/>
      <c r="M334" s="242"/>
    </row>
    <row r="335" spans="2:13">
      <c r="B335" s="46"/>
      <c r="C335" s="46"/>
      <c r="D335" s="46"/>
      <c r="E335" s="240"/>
      <c r="F335" s="240"/>
      <c r="G335" s="242"/>
      <c r="H335" s="242"/>
      <c r="I335" s="242"/>
      <c r="J335" s="242"/>
      <c r="K335" s="242"/>
      <c r="L335" s="242"/>
      <c r="M335" s="242"/>
    </row>
    <row r="336" spans="2:13">
      <c r="B336" s="46"/>
      <c r="C336" s="46"/>
      <c r="D336" s="46"/>
      <c r="E336" s="240"/>
      <c r="F336" s="240"/>
      <c r="G336" s="242"/>
      <c r="H336" s="242"/>
      <c r="I336" s="242"/>
      <c r="J336" s="242"/>
      <c r="K336" s="242"/>
      <c r="L336" s="242"/>
      <c r="M336" s="242"/>
    </row>
    <row r="337" spans="2:13">
      <c r="B337" s="46"/>
      <c r="C337" s="46"/>
      <c r="D337" s="46"/>
      <c r="E337" s="240"/>
      <c r="F337" s="240"/>
      <c r="G337" s="242"/>
      <c r="H337" s="242"/>
      <c r="I337" s="242"/>
      <c r="J337" s="242"/>
      <c r="K337" s="242"/>
      <c r="L337" s="242"/>
      <c r="M337" s="242"/>
    </row>
    <row r="338" spans="2:13">
      <c r="B338" s="46"/>
      <c r="C338" s="46"/>
      <c r="D338" s="46"/>
      <c r="E338" s="240"/>
      <c r="F338" s="240"/>
      <c r="G338" s="242"/>
      <c r="H338" s="242"/>
      <c r="I338" s="242"/>
      <c r="J338" s="242"/>
      <c r="K338" s="242"/>
      <c r="L338" s="242"/>
      <c r="M338" s="242"/>
    </row>
    <row r="339" spans="2:13">
      <c r="B339" s="46"/>
      <c r="C339" s="46"/>
      <c r="D339" s="46"/>
      <c r="E339" s="240"/>
      <c r="F339" s="240"/>
      <c r="G339" s="242"/>
      <c r="H339" s="242"/>
      <c r="I339" s="242"/>
      <c r="J339" s="242"/>
      <c r="K339" s="242"/>
      <c r="L339" s="242"/>
      <c r="M339" s="242"/>
    </row>
    <row r="340" spans="2:13">
      <c r="B340" s="46"/>
      <c r="C340" s="46"/>
      <c r="D340" s="46"/>
      <c r="E340" s="240"/>
      <c r="F340" s="240"/>
      <c r="G340" s="242"/>
      <c r="H340" s="242"/>
      <c r="I340" s="242"/>
      <c r="J340" s="242"/>
      <c r="K340" s="242"/>
      <c r="L340" s="242"/>
      <c r="M340" s="242"/>
    </row>
    <row r="341" spans="2:13">
      <c r="B341" s="46"/>
      <c r="C341" s="46"/>
      <c r="D341" s="46"/>
      <c r="E341" s="240"/>
      <c r="F341" s="240"/>
      <c r="G341" s="242"/>
      <c r="H341" s="242"/>
      <c r="I341" s="242"/>
      <c r="J341" s="242"/>
      <c r="K341" s="242"/>
      <c r="L341" s="242"/>
      <c r="M341" s="242"/>
    </row>
    <row r="342" spans="2:13">
      <c r="B342" s="46"/>
      <c r="C342" s="46"/>
      <c r="D342" s="46"/>
      <c r="E342" s="240"/>
      <c r="F342" s="240"/>
      <c r="G342" s="242"/>
      <c r="H342" s="242"/>
      <c r="I342" s="242"/>
      <c r="J342" s="242"/>
      <c r="K342" s="242"/>
      <c r="L342" s="242"/>
      <c r="M342" s="242"/>
    </row>
    <row r="343" spans="2:13">
      <c r="B343" s="46"/>
      <c r="C343" s="46"/>
      <c r="D343" s="46"/>
      <c r="E343" s="240"/>
      <c r="F343" s="240"/>
      <c r="G343" s="242"/>
      <c r="H343" s="242"/>
      <c r="I343" s="242"/>
      <c r="J343" s="242"/>
      <c r="K343" s="242"/>
      <c r="L343" s="242"/>
      <c r="M343" s="242"/>
    </row>
    <row r="344" spans="2:13">
      <c r="B344" s="46"/>
      <c r="C344" s="46"/>
      <c r="D344" s="46"/>
      <c r="E344" s="240"/>
      <c r="F344" s="240"/>
      <c r="G344" s="242"/>
      <c r="H344" s="242"/>
      <c r="I344" s="242"/>
      <c r="J344" s="242"/>
      <c r="K344" s="242"/>
      <c r="L344" s="242"/>
      <c r="M344" s="242"/>
    </row>
    <row r="345" spans="2:13">
      <c r="B345" s="46"/>
      <c r="C345" s="46"/>
      <c r="D345" s="46"/>
      <c r="E345" s="240"/>
      <c r="F345" s="240"/>
      <c r="G345" s="242"/>
      <c r="H345" s="242"/>
      <c r="I345" s="242"/>
      <c r="J345" s="242"/>
      <c r="K345" s="242"/>
      <c r="L345" s="242"/>
      <c r="M345" s="242"/>
    </row>
    <row r="346" spans="2:13">
      <c r="B346" s="46"/>
      <c r="C346" s="46"/>
      <c r="D346" s="46"/>
      <c r="E346" s="240"/>
      <c r="F346" s="240"/>
      <c r="G346" s="242"/>
      <c r="H346" s="242"/>
      <c r="I346" s="242"/>
      <c r="J346" s="242"/>
      <c r="K346" s="242"/>
      <c r="L346" s="242"/>
      <c r="M346" s="242"/>
    </row>
    <row r="347" spans="2:13">
      <c r="B347" s="46"/>
      <c r="C347" s="46"/>
      <c r="D347" s="46"/>
      <c r="E347" s="240"/>
      <c r="F347" s="240"/>
      <c r="G347" s="242"/>
      <c r="H347" s="242"/>
      <c r="I347" s="242"/>
      <c r="J347" s="242"/>
      <c r="K347" s="242"/>
      <c r="L347" s="242"/>
      <c r="M347" s="242"/>
    </row>
    <row r="348" spans="2:13">
      <c r="B348" s="46"/>
      <c r="C348" s="46"/>
      <c r="D348" s="46"/>
      <c r="E348" s="240"/>
      <c r="F348" s="240"/>
      <c r="G348" s="242"/>
      <c r="H348" s="242"/>
      <c r="I348" s="242"/>
      <c r="J348" s="242"/>
      <c r="K348" s="242"/>
      <c r="L348" s="242"/>
      <c r="M348" s="242"/>
    </row>
    <row r="349" spans="2:13">
      <c r="B349" s="46"/>
      <c r="C349" s="46"/>
      <c r="D349" s="46"/>
      <c r="E349" s="240"/>
      <c r="F349" s="240"/>
      <c r="G349" s="242"/>
      <c r="H349" s="242"/>
      <c r="I349" s="242"/>
      <c r="J349" s="242"/>
      <c r="K349" s="242"/>
      <c r="L349" s="242"/>
      <c r="M349" s="242"/>
    </row>
    <row r="350" spans="2:13">
      <c r="B350" s="46"/>
      <c r="C350" s="46"/>
      <c r="D350" s="46"/>
      <c r="E350" s="240"/>
      <c r="F350" s="240"/>
      <c r="G350" s="242"/>
      <c r="H350" s="242"/>
      <c r="I350" s="242"/>
      <c r="J350" s="242"/>
      <c r="K350" s="242"/>
      <c r="L350" s="242"/>
      <c r="M350" s="242"/>
    </row>
    <row r="351" spans="2:13">
      <c r="B351" s="46"/>
      <c r="C351" s="46"/>
      <c r="D351" s="46"/>
      <c r="E351" s="240"/>
      <c r="F351" s="240"/>
      <c r="G351" s="242"/>
      <c r="H351" s="242"/>
      <c r="I351" s="242"/>
      <c r="J351" s="242"/>
      <c r="K351" s="242"/>
      <c r="L351" s="242"/>
      <c r="M351" s="242"/>
    </row>
    <row r="352" spans="2:13">
      <c r="B352" s="46"/>
      <c r="C352" s="46"/>
      <c r="D352" s="46"/>
      <c r="E352" s="240"/>
      <c r="F352" s="240"/>
      <c r="G352" s="242"/>
      <c r="H352" s="242"/>
      <c r="I352" s="242"/>
      <c r="J352" s="242"/>
      <c r="K352" s="242"/>
      <c r="L352" s="242"/>
      <c r="M352" s="242"/>
    </row>
    <row r="353" spans="2:13">
      <c r="B353" s="46"/>
      <c r="C353" s="46"/>
      <c r="D353" s="46"/>
      <c r="E353" s="240"/>
      <c r="F353" s="240"/>
      <c r="G353" s="242"/>
      <c r="H353" s="242"/>
      <c r="I353" s="242"/>
      <c r="J353" s="242"/>
      <c r="K353" s="242"/>
      <c r="L353" s="242"/>
      <c r="M353" s="242"/>
    </row>
    <row r="354" spans="2:13">
      <c r="B354" s="46"/>
      <c r="C354" s="46"/>
      <c r="D354" s="46"/>
      <c r="E354" s="240"/>
      <c r="F354" s="240"/>
      <c r="G354" s="242"/>
      <c r="H354" s="242"/>
      <c r="I354" s="242"/>
      <c r="J354" s="242"/>
      <c r="K354" s="242"/>
      <c r="L354" s="242"/>
      <c r="M354" s="242"/>
    </row>
    <row r="355" spans="2:13">
      <c r="B355" s="46"/>
      <c r="C355" s="46"/>
      <c r="D355" s="46"/>
      <c r="E355" s="240"/>
      <c r="F355" s="240"/>
      <c r="G355" s="242"/>
      <c r="H355" s="242"/>
      <c r="I355" s="242"/>
      <c r="J355" s="242"/>
      <c r="K355" s="242"/>
      <c r="L355" s="242"/>
      <c r="M355" s="242"/>
    </row>
    <row r="356" spans="2:13">
      <c r="B356" s="46"/>
      <c r="C356" s="46"/>
      <c r="D356" s="46"/>
      <c r="E356" s="240"/>
      <c r="F356" s="240"/>
      <c r="G356" s="242"/>
      <c r="H356" s="242"/>
      <c r="I356" s="242"/>
      <c r="J356" s="242"/>
      <c r="K356" s="242"/>
      <c r="L356" s="242"/>
      <c r="M356" s="242"/>
    </row>
    <row r="357" spans="2:13">
      <c r="B357" s="46"/>
      <c r="C357" s="46"/>
      <c r="D357" s="46"/>
      <c r="E357" s="240"/>
      <c r="F357" s="240"/>
      <c r="G357" s="242"/>
      <c r="H357" s="242"/>
      <c r="I357" s="242"/>
      <c r="J357" s="242"/>
      <c r="K357" s="242"/>
      <c r="L357" s="242"/>
      <c r="M357" s="242"/>
    </row>
    <row r="358" spans="2:13">
      <c r="B358" s="46"/>
      <c r="C358" s="46"/>
      <c r="D358" s="46"/>
      <c r="E358" s="240"/>
      <c r="F358" s="240"/>
      <c r="G358" s="242"/>
      <c r="H358" s="242"/>
      <c r="I358" s="242"/>
      <c r="J358" s="242"/>
      <c r="K358" s="242"/>
      <c r="L358" s="242"/>
      <c r="M358" s="242"/>
    </row>
    <row r="359" spans="2:13">
      <c r="B359" s="46"/>
      <c r="C359" s="46"/>
      <c r="D359" s="46"/>
      <c r="E359" s="240"/>
      <c r="F359" s="240"/>
      <c r="G359" s="242"/>
      <c r="H359" s="242"/>
      <c r="I359" s="242"/>
      <c r="J359" s="242"/>
      <c r="K359" s="242"/>
      <c r="L359" s="242"/>
      <c r="M359" s="242"/>
    </row>
    <row r="360" spans="2:13">
      <c r="B360" s="46"/>
      <c r="C360" s="46"/>
      <c r="D360" s="46"/>
      <c r="E360" s="240"/>
      <c r="F360" s="240"/>
      <c r="G360" s="242"/>
      <c r="H360" s="242"/>
      <c r="I360" s="242"/>
      <c r="J360" s="242"/>
      <c r="K360" s="242"/>
      <c r="L360" s="242"/>
      <c r="M360" s="242"/>
    </row>
    <row r="361" spans="2:13">
      <c r="B361" s="46"/>
      <c r="C361" s="46"/>
      <c r="D361" s="46"/>
      <c r="E361" s="240"/>
      <c r="F361" s="240"/>
      <c r="G361" s="242"/>
      <c r="H361" s="242"/>
      <c r="I361" s="242"/>
      <c r="J361" s="242"/>
      <c r="K361" s="242"/>
      <c r="L361" s="242"/>
      <c r="M361" s="242"/>
    </row>
    <row r="362" spans="2:13">
      <c r="B362" s="46"/>
      <c r="C362" s="46"/>
      <c r="D362" s="46"/>
      <c r="E362" s="240"/>
      <c r="F362" s="240"/>
      <c r="G362" s="242"/>
      <c r="H362" s="242"/>
      <c r="I362" s="242"/>
      <c r="J362" s="242"/>
      <c r="K362" s="242"/>
      <c r="L362" s="242"/>
      <c r="M362" s="242"/>
    </row>
    <row r="363" spans="2:13">
      <c r="B363" s="46"/>
      <c r="C363" s="46"/>
      <c r="D363" s="46"/>
      <c r="E363" s="240"/>
      <c r="F363" s="240"/>
      <c r="G363" s="242"/>
      <c r="H363" s="242"/>
      <c r="I363" s="242"/>
      <c r="J363" s="242"/>
      <c r="K363" s="242"/>
      <c r="L363" s="242"/>
      <c r="M363" s="242"/>
    </row>
    <row r="364" spans="2:13">
      <c r="B364" s="46"/>
      <c r="C364" s="46"/>
      <c r="D364" s="46"/>
      <c r="E364" s="240"/>
      <c r="F364" s="240"/>
      <c r="G364" s="242"/>
      <c r="H364" s="242"/>
      <c r="I364" s="242"/>
      <c r="J364" s="242"/>
      <c r="K364" s="242"/>
      <c r="L364" s="242"/>
      <c r="M364" s="242"/>
    </row>
    <row r="365" spans="2:13">
      <c r="B365" s="46"/>
      <c r="C365" s="46"/>
      <c r="D365" s="46"/>
      <c r="E365" s="240"/>
      <c r="F365" s="240"/>
      <c r="G365" s="242"/>
      <c r="H365" s="242"/>
      <c r="I365" s="242"/>
      <c r="J365" s="242"/>
      <c r="K365" s="242"/>
      <c r="L365" s="242"/>
      <c r="M365" s="242"/>
    </row>
    <row r="366" spans="2:13">
      <c r="B366" s="46"/>
      <c r="C366" s="46"/>
      <c r="D366" s="46"/>
      <c r="E366" s="240"/>
      <c r="F366" s="240"/>
      <c r="G366" s="242"/>
      <c r="H366" s="242"/>
      <c r="I366" s="242"/>
      <c r="J366" s="242"/>
      <c r="K366" s="242"/>
      <c r="L366" s="242"/>
      <c r="M366" s="242"/>
    </row>
    <row r="367" spans="2:13">
      <c r="B367" s="46"/>
      <c r="C367" s="46"/>
      <c r="D367" s="46"/>
      <c r="E367" s="240"/>
      <c r="F367" s="240"/>
      <c r="G367" s="242"/>
      <c r="H367" s="242"/>
      <c r="I367" s="242"/>
      <c r="J367" s="242"/>
      <c r="K367" s="242"/>
      <c r="L367" s="242"/>
      <c r="M367" s="242"/>
    </row>
    <row r="368" spans="2:13">
      <c r="B368" s="46"/>
      <c r="C368" s="46"/>
      <c r="D368" s="46"/>
      <c r="E368" s="240"/>
      <c r="F368" s="240"/>
      <c r="G368" s="242"/>
      <c r="H368" s="242"/>
      <c r="I368" s="242"/>
      <c r="J368" s="242"/>
      <c r="K368" s="242"/>
      <c r="L368" s="242"/>
      <c r="M368" s="242"/>
    </row>
    <row r="369" spans="2:13">
      <c r="B369" s="46"/>
      <c r="C369" s="46"/>
      <c r="D369" s="46"/>
      <c r="E369" s="240"/>
      <c r="F369" s="240"/>
      <c r="G369" s="242"/>
      <c r="H369" s="242"/>
      <c r="I369" s="242"/>
      <c r="J369" s="242"/>
      <c r="K369" s="242"/>
      <c r="L369" s="242"/>
      <c r="M369" s="242"/>
    </row>
    <row r="370" spans="2:13">
      <c r="B370" s="46"/>
      <c r="C370" s="46"/>
      <c r="D370" s="46"/>
      <c r="E370" s="240"/>
      <c r="F370" s="240"/>
      <c r="G370" s="242"/>
      <c r="H370" s="242"/>
      <c r="I370" s="242"/>
      <c r="J370" s="242"/>
      <c r="K370" s="242"/>
      <c r="L370" s="242"/>
      <c r="M370" s="242"/>
    </row>
    <row r="371" spans="2:13">
      <c r="B371" s="46"/>
      <c r="C371" s="46"/>
      <c r="D371" s="46"/>
      <c r="E371" s="240"/>
      <c r="F371" s="240"/>
      <c r="G371" s="242"/>
      <c r="H371" s="242"/>
      <c r="I371" s="242"/>
      <c r="J371" s="242"/>
      <c r="K371" s="242"/>
      <c r="L371" s="242"/>
      <c r="M371" s="242"/>
    </row>
    <row r="372" spans="2:13">
      <c r="B372" s="46"/>
      <c r="C372" s="46"/>
      <c r="D372" s="46"/>
      <c r="E372" s="240"/>
      <c r="F372" s="240"/>
      <c r="G372" s="242"/>
      <c r="H372" s="242"/>
      <c r="I372" s="242"/>
      <c r="J372" s="242"/>
      <c r="K372" s="242"/>
      <c r="L372" s="242"/>
      <c r="M372" s="242"/>
    </row>
    <row r="373" spans="2:13">
      <c r="B373" s="46"/>
      <c r="C373" s="46"/>
      <c r="D373" s="46"/>
      <c r="E373" s="240"/>
      <c r="F373" s="240"/>
      <c r="G373" s="242"/>
      <c r="H373" s="242"/>
      <c r="I373" s="242"/>
      <c r="J373" s="242"/>
      <c r="K373" s="242"/>
      <c r="L373" s="242"/>
      <c r="M373" s="242"/>
    </row>
    <row r="374" spans="2:13">
      <c r="B374" s="46"/>
      <c r="C374" s="46"/>
      <c r="D374" s="46"/>
      <c r="E374" s="240"/>
      <c r="F374" s="240"/>
      <c r="G374" s="242"/>
      <c r="H374" s="242"/>
      <c r="I374" s="242"/>
      <c r="J374" s="242"/>
      <c r="K374" s="242"/>
      <c r="L374" s="242"/>
      <c r="M374" s="242"/>
    </row>
    <row r="375" spans="2:13">
      <c r="B375" s="46"/>
      <c r="C375" s="46"/>
      <c r="D375" s="46"/>
      <c r="E375" s="240"/>
      <c r="F375" s="240"/>
      <c r="G375" s="242"/>
      <c r="H375" s="242"/>
      <c r="I375" s="242"/>
      <c r="J375" s="242"/>
      <c r="K375" s="242"/>
      <c r="L375" s="242"/>
      <c r="M375" s="242"/>
    </row>
    <row r="376" spans="2:13">
      <c r="B376" s="46"/>
      <c r="C376" s="46"/>
      <c r="D376" s="46"/>
      <c r="E376" s="240"/>
      <c r="F376" s="240"/>
      <c r="G376" s="242"/>
      <c r="H376" s="242"/>
      <c r="I376" s="242"/>
      <c r="J376" s="242"/>
      <c r="K376" s="242"/>
      <c r="L376" s="242"/>
      <c r="M376" s="242"/>
    </row>
    <row r="377" spans="2:13">
      <c r="B377" s="46"/>
      <c r="C377" s="46"/>
      <c r="D377" s="46"/>
      <c r="E377" s="240"/>
      <c r="F377" s="240"/>
      <c r="G377" s="242"/>
      <c r="H377" s="242"/>
      <c r="I377" s="242"/>
      <c r="J377" s="242"/>
      <c r="K377" s="242"/>
      <c r="L377" s="242"/>
      <c r="M377" s="242"/>
    </row>
    <row r="378" spans="2:13">
      <c r="B378" s="46"/>
      <c r="C378" s="46"/>
      <c r="D378" s="46"/>
      <c r="E378" s="240"/>
      <c r="F378" s="240"/>
      <c r="G378" s="242"/>
      <c r="H378" s="242"/>
      <c r="I378" s="242"/>
      <c r="J378" s="242"/>
      <c r="K378" s="242"/>
      <c r="L378" s="242"/>
      <c r="M378" s="242"/>
    </row>
    <row r="379" spans="2:13">
      <c r="B379" s="46"/>
      <c r="C379" s="46"/>
      <c r="D379" s="46"/>
      <c r="E379" s="240"/>
      <c r="F379" s="240"/>
      <c r="G379" s="242"/>
      <c r="H379" s="242"/>
      <c r="I379" s="242"/>
      <c r="J379" s="242"/>
      <c r="K379" s="242"/>
      <c r="L379" s="242"/>
      <c r="M379" s="242"/>
    </row>
    <row r="380" spans="2:13">
      <c r="B380" s="46"/>
      <c r="C380" s="46"/>
      <c r="D380" s="46"/>
      <c r="E380" s="240"/>
      <c r="F380" s="240"/>
      <c r="G380" s="242"/>
      <c r="H380" s="242"/>
      <c r="I380" s="242"/>
      <c r="J380" s="242"/>
      <c r="K380" s="242"/>
      <c r="L380" s="242"/>
      <c r="M380" s="242"/>
    </row>
    <row r="381" spans="2:13">
      <c r="B381" s="46"/>
      <c r="C381" s="46"/>
      <c r="D381" s="46"/>
      <c r="E381" s="240"/>
      <c r="F381" s="240"/>
      <c r="G381" s="242"/>
      <c r="H381" s="242"/>
      <c r="I381" s="242"/>
      <c r="J381" s="242"/>
      <c r="K381" s="242"/>
      <c r="L381" s="242"/>
      <c r="M381" s="242"/>
    </row>
    <row r="382" spans="2:13">
      <c r="B382" s="46"/>
      <c r="C382" s="46"/>
      <c r="D382" s="46"/>
      <c r="E382" s="240"/>
      <c r="F382" s="240"/>
      <c r="G382" s="242"/>
      <c r="H382" s="242"/>
      <c r="I382" s="242"/>
      <c r="J382" s="242"/>
      <c r="K382" s="242"/>
      <c r="L382" s="242"/>
      <c r="M382" s="242"/>
    </row>
  </sheetData>
  <mergeCells count="14">
    <mergeCell ref="AR19:AS19"/>
    <mergeCell ref="R53:T53"/>
    <mergeCell ref="Z19:AA19"/>
    <mergeCell ref="AC19:AD19"/>
    <mergeCell ref="AF19:AG19"/>
    <mergeCell ref="AI19:AJ19"/>
    <mergeCell ref="AL19:AM19"/>
    <mergeCell ref="AO19:AP19"/>
    <mergeCell ref="W19:X19"/>
    <mergeCell ref="B1:M1"/>
    <mergeCell ref="K3:K4"/>
    <mergeCell ref="N19:O19"/>
    <mergeCell ref="Q19:R19"/>
    <mergeCell ref="T19:U19"/>
  </mergeCells>
  <phoneticPr fontId="3" type="noConversion"/>
  <dataValidations count="1">
    <dataValidation allowBlank="1" showErrorMessage="1" sqref="E7:E9" xr:uid="{1557B88F-B0DD-4E2C-AF9A-229BAA2A9DDB}"/>
  </dataValidations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BC78-5F38-4EEF-AB3B-466E619D57D4}">
  <sheetPr codeName="Sheet4">
    <tabColor theme="9" tint="-0.499984740745262"/>
  </sheetPr>
  <dimension ref="A1:AB631"/>
  <sheetViews>
    <sheetView showGridLines="0" workbookViewId="0">
      <selection activeCell="N16" sqref="N16"/>
    </sheetView>
  </sheetViews>
  <sheetFormatPr defaultRowHeight="15"/>
  <cols>
    <col min="1" max="1" width="4.7109375" customWidth="1"/>
    <col min="2" max="7" width="10.5703125" style="27" customWidth="1"/>
    <col min="8" max="8" width="10.5703125" customWidth="1"/>
    <col min="9" max="9" width="4.7109375" customWidth="1"/>
    <col min="10" max="28" width="9.42578125" customWidth="1"/>
    <col min="29" max="29" width="4.7109375" customWidth="1"/>
  </cols>
  <sheetData>
    <row r="1" spans="1:17" ht="40.5" customHeight="1">
      <c r="A1" s="12"/>
      <c r="B1" s="905" t="s">
        <v>375</v>
      </c>
      <c r="C1" s="905"/>
      <c r="D1" s="905"/>
      <c r="E1" s="905"/>
      <c r="F1" s="905"/>
      <c r="G1" s="905"/>
      <c r="H1" s="905"/>
      <c r="I1" s="12"/>
    </row>
    <row r="2" spans="1:17" ht="16.5" customHeight="1" thickBot="1"/>
    <row r="3" spans="1:17" ht="24.95" customHeight="1" thickBot="1">
      <c r="B3" s="31" t="s">
        <v>369</v>
      </c>
      <c r="C3" s="32" t="s">
        <v>370</v>
      </c>
      <c r="D3" s="32" t="s">
        <v>372</v>
      </c>
      <c r="E3" s="32" t="s">
        <v>376</v>
      </c>
      <c r="F3" s="32" t="s">
        <v>377</v>
      </c>
      <c r="G3" s="32" t="s">
        <v>371</v>
      </c>
      <c r="H3" s="33" t="s">
        <v>378</v>
      </c>
    </row>
    <row r="4" spans="1:17" ht="24.95" customHeight="1" thickBot="1">
      <c r="B4" s="655" t="s">
        <v>393</v>
      </c>
      <c r="C4" s="656" t="s">
        <v>394</v>
      </c>
      <c r="D4" s="657">
        <v>30000000</v>
      </c>
      <c r="E4" s="658">
        <v>0.05</v>
      </c>
      <c r="F4" s="865" t="s">
        <v>379</v>
      </c>
      <c r="G4" s="659">
        <v>44549</v>
      </c>
      <c r="H4" s="660">
        <v>46375</v>
      </c>
      <c r="K4" s="835" t="s">
        <v>4689</v>
      </c>
    </row>
    <row r="5" spans="1:17" ht="24.95" customHeight="1" thickBot="1">
      <c r="B5" s="31" t="s">
        <v>380</v>
      </c>
      <c r="C5" s="32" t="s">
        <v>381</v>
      </c>
      <c r="D5" s="32" t="s">
        <v>382</v>
      </c>
      <c r="E5" s="32" t="s">
        <v>373</v>
      </c>
      <c r="F5" s="32" t="s">
        <v>374</v>
      </c>
      <c r="G5" s="32" t="s">
        <v>367</v>
      </c>
      <c r="H5" s="33" t="s">
        <v>368</v>
      </c>
      <c r="K5" s="866" t="s">
        <v>4690</v>
      </c>
    </row>
    <row r="6" spans="1:17" ht="24.95" customHeight="1">
      <c r="B6" s="661">
        <f>IF(H4="","",DATEDIF(G4,H4,"M")+D6)</f>
        <v>60</v>
      </c>
      <c r="C6" s="662">
        <f ca="1">IF(H4="","",IF(H4&lt;TODAY(),0,DATEDIF(TODAY(),H4,"M")))</f>
        <v>13</v>
      </c>
      <c r="D6" s="663"/>
      <c r="E6" s="285">
        <f>SUM($E$9:$E$697)</f>
        <v>3968220.5592196789</v>
      </c>
      <c r="F6" s="285">
        <f>SUM($F$9:$F$697)</f>
        <v>33968220.559219658</v>
      </c>
      <c r="G6" s="285">
        <f ca="1">IF($H$4="","",VLOOKUP(TODAY(),$C$8:$H$697,5,TRUE))</f>
        <v>22850480.564274997</v>
      </c>
      <c r="H6" s="292">
        <f ca="1">IF($H$4="","",VLOOKUP(TODAY(),$C$8:$H$697,6,TRUE))</f>
        <v>7149519.4357249979</v>
      </c>
    </row>
    <row r="7" spans="1:17" ht="16.5" customHeight="1" thickBot="1">
      <c r="B7" s="29"/>
      <c r="C7" s="29"/>
      <c r="D7" s="29"/>
      <c r="E7" s="29"/>
      <c r="F7" s="29"/>
      <c r="G7" s="29"/>
      <c r="H7" s="664"/>
      <c r="Q7" s="45"/>
    </row>
    <row r="8" spans="1:17" ht="30" customHeight="1" thickBot="1">
      <c r="B8" s="31" t="s">
        <v>383</v>
      </c>
      <c r="C8" s="31" t="s">
        <v>384</v>
      </c>
      <c r="D8" s="32" t="s">
        <v>385</v>
      </c>
      <c r="E8" s="32" t="s">
        <v>386</v>
      </c>
      <c r="F8" s="33" t="s">
        <v>387</v>
      </c>
      <c r="G8" s="32" t="s">
        <v>388</v>
      </c>
      <c r="H8" s="33" t="s">
        <v>389</v>
      </c>
      <c r="I8" s="53"/>
    </row>
    <row r="9" spans="1:17" ht="20.100000000000001" customHeight="1">
      <c r="B9" s="293">
        <v>1</v>
      </c>
      <c r="C9" s="665">
        <f>IF($H$4="","",IF(B9&gt;($B$6),"",IF(B9&lt;=($B$6),DATE(YEAR($G$4),MONTH($G$4),DAY($G$4)),"")))</f>
        <v>44549</v>
      </c>
      <c r="D9" s="666">
        <f>IF($H$4="","",IF($F$4="원리금균등상환",IFERROR(IF(B9&lt;=$D$6,0,-PPMT($E$4/12,B9-$D$6,($B$6-$D$6),$D$4)),""),IF($F$4="원금균등상환",IF(B9&lt;($D$6+1),0,IF(B9&gt;$B$6,0,$D$4/($B$6-$D$6))),IF($F$4="만기일시상환",0,""))))</f>
        <v>441137.00932032801</v>
      </c>
      <c r="E9" s="285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>124999.99999999999</v>
      </c>
      <c r="F9" s="292">
        <f>IF($H$4="","",IF($F$4="원리금균등상환",IFERROR(D9+E9,""),IF($F$4="원금균등상환",D9+E9,"")))</f>
        <v>566137.00932032801</v>
      </c>
      <c r="G9" s="285">
        <f>IFERROR(IF(B9&gt;(($D$6+$B$6)*12),"",IF(B9=1,D9,D9+G8)),"")</f>
        <v>441137.00932032801</v>
      </c>
      <c r="H9" s="667">
        <f>IFERROR(IF($H$4="","",D4-D9),"")</f>
        <v>29558862.990679674</v>
      </c>
      <c r="I9" s="53"/>
    </row>
    <row r="10" spans="1:17" ht="20.100000000000001" customHeight="1">
      <c r="B10" s="294">
        <v>2</v>
      </c>
      <c r="C10" s="665">
        <f>IF($H$4="","",IF(B10&gt;($B$6),"",IF(B10&lt;=($B$6),DATE(YEAR($G$4),MONTH($G$4)+B9,DAY($G$4)),"")))</f>
        <v>44580</v>
      </c>
      <c r="D10" s="666">
        <f>IF($H$4="","",IF($F$4="원리금균등상환",IFERROR(IF(B10&lt;=$D$6,0,-PPMT($E$4/12,B10-$D$6,($B$6-$D$6),$D$4)),""),IF($F$4="원금균등상환",IF(B10&lt;($D$6+1),0,IF(B10&gt;$B$6,0,$D$4/($B$6-$D$6))),IF($F$4="만기일시상환",0,""))))</f>
        <v>442975.08019249607</v>
      </c>
      <c r="E10" s="285">
        <f>IF($H$4="","",IF($F$4="원리금균등상환",IFERROR(IF(B10&lt;=$D$6,$H9*($E$4/12),-IPMT($E$4/12,B10-$D$6,($B$6-$D$6),$D$4)),""),IF($F$4="원금균등상환",(H9-D10)*$E$4/12,IF($F$4="만기일시상환",IFERROR(IF(B10&lt;=$B$6,$D$4*($E$4/12),""),"")))))</f>
        <v>123161.92912783194</v>
      </c>
      <c r="F10" s="292">
        <f t="shared" ref="F10:F73" si="0">IF($H$4="","",IF($F$4="원리금균등상환",IFERROR(D10+E10,""),IF($F$4="원금균등상환",D10+E10,"")))</f>
        <v>566137.00932032801</v>
      </c>
      <c r="G10" s="285">
        <f>IFERROR(IF(B10&gt;(($D$6+$B$6)*12),"",IF(B10=1,D10,D10+G9)),"")</f>
        <v>884112.08951282408</v>
      </c>
      <c r="H10" s="667">
        <f>IFERROR(IF($H$4="","",H9-D10),"")</f>
        <v>29115887.910487179</v>
      </c>
      <c r="I10" s="53"/>
    </row>
    <row r="11" spans="1:17" ht="20.100000000000001" customHeight="1">
      <c r="B11" s="294">
        <v>3</v>
      </c>
      <c r="C11" s="665">
        <f t="shared" ref="C11:C74" si="1">IF($H$4="","",IF(B11&gt;($B$6),"",IF(B11&lt;=($B$6),DATE(YEAR($G$4),MONTH($G$4)+B10,DAY($G$4)),"")))</f>
        <v>44611</v>
      </c>
      <c r="D11" s="666">
        <f t="shared" ref="D11:D74" si="2">IF($H$4="","",IF($F$4="원리금균등상환",IFERROR(IF(B11&lt;=$D$6,0,-PPMT($E$4/12,B11-$D$6,($B$6-$D$6),$D$4)),""),IF($F$4="원금균등상환",IF(B11&lt;($D$6+1),0,IF(B11&gt;$B$6,0,$D$4/($B$6-$D$6))),IF($F$4="만기일시상환",0,""))))</f>
        <v>444820.80969329813</v>
      </c>
      <c r="E11" s="285">
        <f t="shared" ref="E11:E74" si="3">IF($H$4="","",IF($F$4="원리금균등상환",IFERROR(IF(B11&lt;=$D$6,$H10*($E$4/12),-IPMT($E$4/12,B11-$D$6,($B$6-$D$6),$D$4)),""),IF($F$4="원금균등상환",(H10-D11)*$E$4/12,IF($F$4="만기일시상환",IFERROR(IF(B11&lt;=$B$6,$D$4*($E$4/12),""),"")))))</f>
        <v>121316.1996270299</v>
      </c>
      <c r="F11" s="292">
        <f t="shared" si="0"/>
        <v>566137.00932032801</v>
      </c>
      <c r="G11" s="285">
        <f t="shared" ref="G11:G74" si="4">IFERROR(IF(B11&gt;(($D$6+$B$6)*12),"",IF(B11=1,D11,D11+G10)),"")</f>
        <v>1328932.8992061222</v>
      </c>
      <c r="H11" s="667">
        <f t="shared" ref="H11:H74" si="5">IFERROR(IF($H$4="","",H10-D11),"")</f>
        <v>28671067.100793879</v>
      </c>
      <c r="I11" s="53"/>
    </row>
    <row r="12" spans="1:17" ht="20.100000000000001" customHeight="1">
      <c r="B12" s="294">
        <v>4</v>
      </c>
      <c r="C12" s="665">
        <f t="shared" si="1"/>
        <v>44639</v>
      </c>
      <c r="D12" s="666">
        <f t="shared" si="2"/>
        <v>446674.22973368689</v>
      </c>
      <c r="E12" s="285">
        <f t="shared" si="3"/>
        <v>119462.77958664115</v>
      </c>
      <c r="F12" s="292">
        <f t="shared" si="0"/>
        <v>566137.00932032801</v>
      </c>
      <c r="G12" s="285">
        <f t="shared" si="4"/>
        <v>1775607.128939809</v>
      </c>
      <c r="H12" s="667">
        <f t="shared" si="5"/>
        <v>28224392.871060193</v>
      </c>
      <c r="I12" s="53"/>
    </row>
    <row r="13" spans="1:17" ht="20.100000000000001" customHeight="1">
      <c r="B13" s="294">
        <v>5</v>
      </c>
      <c r="C13" s="665">
        <f t="shared" si="1"/>
        <v>44670</v>
      </c>
      <c r="D13" s="666">
        <f t="shared" si="2"/>
        <v>448535.37235757726</v>
      </c>
      <c r="E13" s="285">
        <f t="shared" si="3"/>
        <v>117601.6369627508</v>
      </c>
      <c r="F13" s="292">
        <f t="shared" si="0"/>
        <v>566137.00932032801</v>
      </c>
      <c r="G13" s="285">
        <f t="shared" si="4"/>
        <v>2224142.5012973864</v>
      </c>
      <c r="H13" s="667">
        <f t="shared" si="5"/>
        <v>27775857.498702615</v>
      </c>
      <c r="I13" s="53"/>
    </row>
    <row r="14" spans="1:17" ht="20.100000000000001" customHeight="1">
      <c r="B14" s="294">
        <v>6</v>
      </c>
      <c r="C14" s="665">
        <f t="shared" si="1"/>
        <v>44700</v>
      </c>
      <c r="D14" s="666">
        <f t="shared" si="2"/>
        <v>450404.26974240044</v>
      </c>
      <c r="E14" s="285">
        <f t="shared" si="3"/>
        <v>115732.73957792752</v>
      </c>
      <c r="F14" s="292">
        <f t="shared" si="0"/>
        <v>566137.00932032801</v>
      </c>
      <c r="G14" s="285">
        <f t="shared" si="4"/>
        <v>2674546.7710397867</v>
      </c>
      <c r="H14" s="667">
        <f t="shared" si="5"/>
        <v>27325453.228960216</v>
      </c>
      <c r="I14" s="53"/>
    </row>
    <row r="15" spans="1:17" ht="20.100000000000001" customHeight="1">
      <c r="B15" s="294">
        <v>7</v>
      </c>
      <c r="C15" s="665">
        <f t="shared" si="1"/>
        <v>44731</v>
      </c>
      <c r="D15" s="666">
        <f t="shared" si="2"/>
        <v>452280.95419966045</v>
      </c>
      <c r="E15" s="285">
        <f t="shared" si="3"/>
        <v>113856.05512066753</v>
      </c>
      <c r="F15" s="292">
        <f t="shared" si="0"/>
        <v>566137.00932032801</v>
      </c>
      <c r="G15" s="285">
        <f t="shared" si="4"/>
        <v>3126827.7252394473</v>
      </c>
      <c r="H15" s="667">
        <f t="shared" si="5"/>
        <v>26873172.274760555</v>
      </c>
      <c r="I15" s="53"/>
    </row>
    <row r="16" spans="1:17" ht="20.100000000000001" customHeight="1">
      <c r="B16" s="294">
        <v>8</v>
      </c>
      <c r="C16" s="665">
        <f t="shared" si="1"/>
        <v>44761</v>
      </c>
      <c r="D16" s="666">
        <f t="shared" si="2"/>
        <v>454165.45817549236</v>
      </c>
      <c r="E16" s="285">
        <f t="shared" si="3"/>
        <v>111971.55114483561</v>
      </c>
      <c r="F16" s="292">
        <f t="shared" si="0"/>
        <v>566137.00932032801</v>
      </c>
      <c r="G16" s="285">
        <f t="shared" si="4"/>
        <v>3580993.1834149398</v>
      </c>
      <c r="H16" s="667">
        <f t="shared" si="5"/>
        <v>26419006.816585064</v>
      </c>
      <c r="I16" s="53"/>
    </row>
    <row r="17" spans="2:9" ht="20.100000000000001" customHeight="1">
      <c r="B17" s="294">
        <v>9</v>
      </c>
      <c r="C17" s="665">
        <f t="shared" si="1"/>
        <v>44792</v>
      </c>
      <c r="D17" s="666">
        <f t="shared" si="2"/>
        <v>456057.81425122364</v>
      </c>
      <c r="E17" s="285">
        <f t="shared" si="3"/>
        <v>110079.1950691044</v>
      </c>
      <c r="F17" s="292">
        <f t="shared" si="0"/>
        <v>566137.00932032801</v>
      </c>
      <c r="G17" s="285">
        <f t="shared" si="4"/>
        <v>4037050.9976661634</v>
      </c>
      <c r="H17" s="667">
        <f t="shared" si="5"/>
        <v>25962949.002333838</v>
      </c>
      <c r="I17" s="53"/>
    </row>
    <row r="18" spans="2:9" ht="20.100000000000001" customHeight="1">
      <c r="B18" s="294">
        <v>10</v>
      </c>
      <c r="C18" s="665">
        <f t="shared" si="1"/>
        <v>44823</v>
      </c>
      <c r="D18" s="666">
        <f t="shared" si="2"/>
        <v>457958.055143937</v>
      </c>
      <c r="E18" s="285">
        <f t="shared" si="3"/>
        <v>108178.95417639097</v>
      </c>
      <c r="F18" s="292">
        <f t="shared" si="0"/>
        <v>566137.00932032801</v>
      </c>
      <c r="G18" s="285">
        <f t="shared" si="4"/>
        <v>4495009.0528101008</v>
      </c>
      <c r="H18" s="667">
        <f t="shared" si="5"/>
        <v>25504990.947189901</v>
      </c>
      <c r="I18" s="53"/>
    </row>
    <row r="19" spans="2:9" ht="20.100000000000001" customHeight="1">
      <c r="B19" s="294">
        <v>11</v>
      </c>
      <c r="C19" s="665">
        <f t="shared" si="1"/>
        <v>44853</v>
      </c>
      <c r="D19" s="666">
        <f t="shared" si="2"/>
        <v>459866.21370703675</v>
      </c>
      <c r="E19" s="285">
        <f t="shared" si="3"/>
        <v>106270.79561329125</v>
      </c>
      <c r="F19" s="292">
        <f t="shared" si="0"/>
        <v>566137.00932032801</v>
      </c>
      <c r="G19" s="285">
        <f t="shared" si="4"/>
        <v>4954875.2665171372</v>
      </c>
      <c r="H19" s="667">
        <f t="shared" si="5"/>
        <v>25045124.733482864</v>
      </c>
      <c r="I19" s="53"/>
    </row>
    <row r="20" spans="2:9" ht="20.100000000000001" customHeight="1">
      <c r="B20" s="294">
        <v>12</v>
      </c>
      <c r="C20" s="665">
        <f t="shared" si="1"/>
        <v>44884</v>
      </c>
      <c r="D20" s="666">
        <f t="shared" si="2"/>
        <v>461782.3229308161</v>
      </c>
      <c r="E20" s="285">
        <f t="shared" si="3"/>
        <v>104354.6863895119</v>
      </c>
      <c r="F20" s="292">
        <f t="shared" si="0"/>
        <v>566137.00932032801</v>
      </c>
      <c r="G20" s="285">
        <f t="shared" si="4"/>
        <v>5416657.5894479528</v>
      </c>
      <c r="H20" s="667">
        <f t="shared" si="5"/>
        <v>24583342.410552047</v>
      </c>
      <c r="I20" s="53"/>
    </row>
    <row r="21" spans="2:9" ht="20.100000000000001" customHeight="1">
      <c r="B21" s="293">
        <v>13</v>
      </c>
      <c r="C21" s="665">
        <f t="shared" si="1"/>
        <v>44914</v>
      </c>
      <c r="D21" s="666">
        <f t="shared" si="2"/>
        <v>463706.41594302782</v>
      </c>
      <c r="E21" s="285">
        <f t="shared" si="3"/>
        <v>102430.59337730016</v>
      </c>
      <c r="F21" s="292">
        <f t="shared" si="0"/>
        <v>566137.00932032801</v>
      </c>
      <c r="G21" s="285">
        <f t="shared" si="4"/>
        <v>5880364.0053909803</v>
      </c>
      <c r="H21" s="667">
        <f t="shared" si="5"/>
        <v>24119635.994609021</v>
      </c>
      <c r="I21" s="53"/>
    </row>
    <row r="22" spans="2:9" ht="20.100000000000001" customHeight="1">
      <c r="B22" s="294">
        <v>14</v>
      </c>
      <c r="C22" s="665">
        <f t="shared" si="1"/>
        <v>44945</v>
      </c>
      <c r="D22" s="666">
        <f t="shared" si="2"/>
        <v>465638.52600945713</v>
      </c>
      <c r="E22" s="285">
        <f t="shared" si="3"/>
        <v>100498.4833108709</v>
      </c>
      <c r="F22" s="292">
        <f t="shared" si="0"/>
        <v>566137.00932032801</v>
      </c>
      <c r="G22" s="285">
        <f t="shared" si="4"/>
        <v>6346002.5314004375</v>
      </c>
      <c r="H22" s="667">
        <f t="shared" si="5"/>
        <v>23653997.468599565</v>
      </c>
      <c r="I22" s="53"/>
    </row>
    <row r="23" spans="2:9" ht="20.100000000000001" customHeight="1">
      <c r="B23" s="294">
        <v>15</v>
      </c>
      <c r="C23" s="665">
        <f t="shared" si="1"/>
        <v>44976</v>
      </c>
      <c r="D23" s="666">
        <f t="shared" si="2"/>
        <v>467578.68653449649</v>
      </c>
      <c r="E23" s="285">
        <f t="shared" si="3"/>
        <v>98558.322785831508</v>
      </c>
      <c r="F23" s="292">
        <f t="shared" si="0"/>
        <v>566137.00932032801</v>
      </c>
      <c r="G23" s="285">
        <f t="shared" si="4"/>
        <v>6813581.2179349344</v>
      </c>
      <c r="H23" s="667">
        <f t="shared" si="5"/>
        <v>23186418.782065067</v>
      </c>
      <c r="I23" s="53"/>
    </row>
    <row r="24" spans="2:9" ht="20.100000000000001" customHeight="1">
      <c r="B24" s="294">
        <v>16</v>
      </c>
      <c r="C24" s="665">
        <f t="shared" si="1"/>
        <v>45004</v>
      </c>
      <c r="D24" s="666">
        <f t="shared" si="2"/>
        <v>469526.93106172356</v>
      </c>
      <c r="E24" s="285">
        <f t="shared" si="3"/>
        <v>96610.078258604422</v>
      </c>
      <c r="F24" s="292">
        <f t="shared" si="0"/>
        <v>566137.00932032801</v>
      </c>
      <c r="G24" s="285">
        <f t="shared" si="4"/>
        <v>7283108.1489966577</v>
      </c>
      <c r="H24" s="667">
        <f t="shared" si="5"/>
        <v>22716891.851003345</v>
      </c>
      <c r="I24" s="53"/>
    </row>
    <row r="25" spans="2:9" ht="20.100000000000001" customHeight="1">
      <c r="B25" s="294">
        <v>17</v>
      </c>
      <c r="C25" s="665">
        <f t="shared" si="1"/>
        <v>45035</v>
      </c>
      <c r="D25" s="666">
        <f t="shared" si="2"/>
        <v>471483.29327448073</v>
      </c>
      <c r="E25" s="285">
        <f t="shared" si="3"/>
        <v>94653.716045847235</v>
      </c>
      <c r="F25" s="292">
        <f t="shared" si="0"/>
        <v>566137.00932032801</v>
      </c>
      <c r="G25" s="285">
        <f t="shared" si="4"/>
        <v>7754591.4422711385</v>
      </c>
      <c r="H25" s="667">
        <f t="shared" si="5"/>
        <v>22245408.557728864</v>
      </c>
      <c r="I25" s="53"/>
    </row>
    <row r="26" spans="2:9" ht="20.100000000000001" customHeight="1">
      <c r="B26" s="294">
        <v>18</v>
      </c>
      <c r="C26" s="665">
        <f t="shared" si="1"/>
        <v>45065</v>
      </c>
      <c r="D26" s="666">
        <f t="shared" si="2"/>
        <v>473447.80699645774</v>
      </c>
      <c r="E26" s="285">
        <f t="shared" si="3"/>
        <v>92689.202323870253</v>
      </c>
      <c r="F26" s="292">
        <f t="shared" si="0"/>
        <v>566137.00932032801</v>
      </c>
      <c r="G26" s="285">
        <f t="shared" si="4"/>
        <v>8228039.2492675968</v>
      </c>
      <c r="H26" s="667">
        <f t="shared" si="5"/>
        <v>21771960.750732407</v>
      </c>
      <c r="I26" s="53"/>
    </row>
    <row r="27" spans="2:9" ht="20.100000000000001" customHeight="1">
      <c r="B27" s="294">
        <v>19</v>
      </c>
      <c r="C27" s="665">
        <f t="shared" si="1"/>
        <v>45096</v>
      </c>
      <c r="D27" s="666">
        <f t="shared" si="2"/>
        <v>475420.50619227637</v>
      </c>
      <c r="E27" s="285">
        <f t="shared" si="3"/>
        <v>90716.503128051671</v>
      </c>
      <c r="F27" s="292">
        <f t="shared" si="0"/>
        <v>566137.00932032801</v>
      </c>
      <c r="G27" s="285">
        <f t="shared" si="4"/>
        <v>8703459.755459873</v>
      </c>
      <c r="H27" s="667">
        <f t="shared" si="5"/>
        <v>21296540.244540129</v>
      </c>
      <c r="I27" s="53"/>
    </row>
    <row r="28" spans="2:9" ht="20.100000000000001" customHeight="1">
      <c r="B28" s="294">
        <v>20</v>
      </c>
      <c r="C28" s="665">
        <f t="shared" si="1"/>
        <v>45126</v>
      </c>
      <c r="D28" s="666">
        <f t="shared" si="2"/>
        <v>477401.42496807751</v>
      </c>
      <c r="E28" s="285">
        <f t="shared" si="3"/>
        <v>88735.584352250517</v>
      </c>
      <c r="F28" s="292">
        <f t="shared" si="0"/>
        <v>566137.00932032801</v>
      </c>
      <c r="G28" s="285">
        <f t="shared" si="4"/>
        <v>9180861.1804279499</v>
      </c>
      <c r="H28" s="667">
        <f t="shared" si="5"/>
        <v>20819138.81957205</v>
      </c>
      <c r="I28" s="53"/>
    </row>
    <row r="29" spans="2:9" ht="20.100000000000001" customHeight="1">
      <c r="B29" s="294">
        <v>21</v>
      </c>
      <c r="C29" s="665">
        <f t="shared" si="1"/>
        <v>45157</v>
      </c>
      <c r="D29" s="666">
        <f t="shared" si="2"/>
        <v>479390.59757211112</v>
      </c>
      <c r="E29" s="285">
        <f t="shared" si="3"/>
        <v>86746.411748216866</v>
      </c>
      <c r="F29" s="292">
        <f t="shared" si="0"/>
        <v>566137.00932032801</v>
      </c>
      <c r="G29" s="285">
        <f t="shared" si="4"/>
        <v>9660251.7780000605</v>
      </c>
      <c r="H29" s="667">
        <f t="shared" si="5"/>
        <v>20339748.22199994</v>
      </c>
      <c r="I29" s="53"/>
    </row>
    <row r="30" spans="2:9" ht="20.100000000000001" customHeight="1">
      <c r="B30" s="294">
        <v>22</v>
      </c>
      <c r="C30" s="665">
        <f t="shared" si="1"/>
        <v>45188</v>
      </c>
      <c r="D30" s="666">
        <f t="shared" si="2"/>
        <v>481388.05839532823</v>
      </c>
      <c r="E30" s="285">
        <f t="shared" si="3"/>
        <v>84748.950924999735</v>
      </c>
      <c r="F30" s="292">
        <f t="shared" si="0"/>
        <v>566137.00932032801</v>
      </c>
      <c r="G30" s="285">
        <f t="shared" si="4"/>
        <v>10141639.836395388</v>
      </c>
      <c r="H30" s="667">
        <f t="shared" si="5"/>
        <v>19858360.16360461</v>
      </c>
      <c r="I30" s="53"/>
    </row>
    <row r="31" spans="2:9" ht="20.100000000000001" customHeight="1">
      <c r="B31" s="294">
        <v>23</v>
      </c>
      <c r="C31" s="665">
        <f t="shared" si="1"/>
        <v>45218</v>
      </c>
      <c r="D31" s="666">
        <f t="shared" si="2"/>
        <v>483393.84197197552</v>
      </c>
      <c r="E31" s="285">
        <f t="shared" si="3"/>
        <v>82743.167348352537</v>
      </c>
      <c r="F31" s="292">
        <f t="shared" si="0"/>
        <v>566137.00932032801</v>
      </c>
      <c r="G31" s="285">
        <f t="shared" si="4"/>
        <v>10625033.678367363</v>
      </c>
      <c r="H31" s="667">
        <f t="shared" si="5"/>
        <v>19374966.321632635</v>
      </c>
      <c r="I31" s="53"/>
    </row>
    <row r="32" spans="2:9" ht="20.100000000000001" customHeight="1">
      <c r="B32" s="294">
        <v>24</v>
      </c>
      <c r="C32" s="665">
        <f t="shared" si="1"/>
        <v>45249</v>
      </c>
      <c r="D32" s="666">
        <f t="shared" si="2"/>
        <v>485407.982980192</v>
      </c>
      <c r="E32" s="285">
        <f t="shared" si="3"/>
        <v>80729.026340135955</v>
      </c>
      <c r="F32" s="292">
        <f t="shared" si="0"/>
        <v>566137.00932032801</v>
      </c>
      <c r="G32" s="285">
        <f t="shared" si="4"/>
        <v>11110441.661347555</v>
      </c>
      <c r="H32" s="667">
        <f t="shared" si="5"/>
        <v>18889558.338652443</v>
      </c>
      <c r="I32" s="53"/>
    </row>
    <row r="33" spans="2:9" ht="20.100000000000001" customHeight="1">
      <c r="B33" s="293">
        <v>25</v>
      </c>
      <c r="C33" s="665">
        <f t="shared" si="1"/>
        <v>45279</v>
      </c>
      <c r="D33" s="666">
        <f t="shared" si="2"/>
        <v>487430.51624260948</v>
      </c>
      <c r="E33" s="285">
        <f t="shared" si="3"/>
        <v>78706.493077718493</v>
      </c>
      <c r="F33" s="292">
        <f t="shared" si="0"/>
        <v>566137.00932032801</v>
      </c>
      <c r="G33" s="285">
        <f t="shared" si="4"/>
        <v>11597872.177590165</v>
      </c>
      <c r="H33" s="667">
        <f t="shared" si="5"/>
        <v>18402127.822409835</v>
      </c>
      <c r="I33" s="53"/>
    </row>
    <row r="34" spans="2:9" ht="20.100000000000001" customHeight="1">
      <c r="B34" s="294">
        <v>26</v>
      </c>
      <c r="C34" s="665">
        <f t="shared" si="1"/>
        <v>45310</v>
      </c>
      <c r="D34" s="666">
        <f t="shared" si="2"/>
        <v>489461.4767269537</v>
      </c>
      <c r="E34" s="285">
        <f t="shared" si="3"/>
        <v>76675.532593374301</v>
      </c>
      <c r="F34" s="292">
        <f t="shared" si="0"/>
        <v>566137.00932032801</v>
      </c>
      <c r="G34" s="285">
        <f t="shared" si="4"/>
        <v>12087333.654317118</v>
      </c>
      <c r="H34" s="667">
        <f t="shared" si="5"/>
        <v>17912666.345682882</v>
      </c>
      <c r="I34" s="53"/>
    </row>
    <row r="35" spans="2:9" ht="20.100000000000001" customHeight="1">
      <c r="B35" s="294">
        <v>27</v>
      </c>
      <c r="C35" s="665">
        <f t="shared" si="1"/>
        <v>45341</v>
      </c>
      <c r="D35" s="666">
        <f t="shared" si="2"/>
        <v>491500.89954664937</v>
      </c>
      <c r="E35" s="285">
        <f t="shared" si="3"/>
        <v>74636.109773678661</v>
      </c>
      <c r="F35" s="292">
        <f t="shared" si="0"/>
        <v>566137.00932032801</v>
      </c>
      <c r="G35" s="285">
        <f t="shared" si="4"/>
        <v>12578834.553863768</v>
      </c>
      <c r="H35" s="667">
        <f t="shared" si="5"/>
        <v>17421165.446136232</v>
      </c>
      <c r="I35" s="53"/>
    </row>
    <row r="36" spans="2:9" ht="20.100000000000001" customHeight="1">
      <c r="B36" s="294">
        <v>28</v>
      </c>
      <c r="C36" s="665">
        <f t="shared" si="1"/>
        <v>45370</v>
      </c>
      <c r="D36" s="666">
        <f t="shared" si="2"/>
        <v>493548.81996142701</v>
      </c>
      <c r="E36" s="285">
        <f t="shared" si="3"/>
        <v>72588.189358900941</v>
      </c>
      <c r="F36" s="292">
        <f t="shared" si="0"/>
        <v>566137.00932032801</v>
      </c>
      <c r="G36" s="285">
        <f t="shared" si="4"/>
        <v>13072383.373825194</v>
      </c>
      <c r="H36" s="667">
        <f t="shared" si="5"/>
        <v>16927616.626174804</v>
      </c>
      <c r="I36" s="53"/>
    </row>
    <row r="37" spans="2:9" ht="20.100000000000001" customHeight="1">
      <c r="B37" s="294">
        <v>29</v>
      </c>
      <c r="C37" s="665">
        <f t="shared" si="1"/>
        <v>45401</v>
      </c>
      <c r="D37" s="666">
        <f t="shared" si="2"/>
        <v>495605.27337793302</v>
      </c>
      <c r="E37" s="285">
        <f t="shared" si="3"/>
        <v>70531.735942394997</v>
      </c>
      <c r="F37" s="292">
        <f t="shared" si="0"/>
        <v>566137.00932032801</v>
      </c>
      <c r="G37" s="285">
        <f t="shared" si="4"/>
        <v>13567988.647203127</v>
      </c>
      <c r="H37" s="667">
        <f t="shared" si="5"/>
        <v>16432011.352796871</v>
      </c>
      <c r="I37" s="53"/>
    </row>
    <row r="38" spans="2:9" ht="20.100000000000001" customHeight="1">
      <c r="B38" s="294">
        <v>30</v>
      </c>
      <c r="C38" s="665">
        <f t="shared" si="1"/>
        <v>45431</v>
      </c>
      <c r="D38" s="666">
        <f t="shared" si="2"/>
        <v>497670.29535034107</v>
      </c>
      <c r="E38" s="285">
        <f t="shared" si="3"/>
        <v>68466.713969986959</v>
      </c>
      <c r="F38" s="292">
        <f t="shared" si="0"/>
        <v>566137.00932032801</v>
      </c>
      <c r="G38" s="285">
        <f t="shared" si="4"/>
        <v>14065658.942553468</v>
      </c>
      <c r="H38" s="667">
        <f t="shared" si="5"/>
        <v>15934341.05744653</v>
      </c>
      <c r="I38" s="53"/>
    </row>
    <row r="39" spans="2:9" ht="20.100000000000001" customHeight="1">
      <c r="B39" s="294">
        <v>31</v>
      </c>
      <c r="C39" s="665">
        <f t="shared" si="1"/>
        <v>45462</v>
      </c>
      <c r="D39" s="666">
        <f t="shared" si="2"/>
        <v>499743.92158096744</v>
      </c>
      <c r="E39" s="285">
        <f t="shared" si="3"/>
        <v>66393.087739360533</v>
      </c>
      <c r="F39" s="292">
        <f t="shared" si="0"/>
        <v>566137.00932032801</v>
      </c>
      <c r="G39" s="285">
        <f t="shared" si="4"/>
        <v>14565402.864134435</v>
      </c>
      <c r="H39" s="667">
        <f t="shared" si="5"/>
        <v>15434597.135865564</v>
      </c>
      <c r="I39" s="53"/>
    </row>
    <row r="40" spans="2:9" ht="20.100000000000001" customHeight="1">
      <c r="B40" s="294">
        <v>32</v>
      </c>
      <c r="C40" s="665">
        <f t="shared" si="1"/>
        <v>45492</v>
      </c>
      <c r="D40" s="666">
        <f t="shared" si="2"/>
        <v>501826.18792088819</v>
      </c>
      <c r="E40" s="285">
        <f t="shared" si="3"/>
        <v>64310.821399439839</v>
      </c>
      <c r="F40" s="292">
        <f t="shared" si="0"/>
        <v>566137.00932032801</v>
      </c>
      <c r="G40" s="285">
        <f t="shared" si="4"/>
        <v>15067229.052055323</v>
      </c>
      <c r="H40" s="667">
        <f t="shared" si="5"/>
        <v>14932770.947944675</v>
      </c>
      <c r="I40" s="53"/>
    </row>
    <row r="41" spans="2:9" ht="20.100000000000001" customHeight="1">
      <c r="B41" s="294">
        <v>33</v>
      </c>
      <c r="C41" s="665">
        <f t="shared" si="1"/>
        <v>45523</v>
      </c>
      <c r="D41" s="666">
        <f t="shared" si="2"/>
        <v>503917.13037055853</v>
      </c>
      <c r="E41" s="285">
        <f t="shared" si="3"/>
        <v>62219.878949769467</v>
      </c>
      <c r="F41" s="292">
        <f t="shared" si="0"/>
        <v>566137.00932032801</v>
      </c>
      <c r="G41" s="285">
        <f t="shared" si="4"/>
        <v>15571146.182425883</v>
      </c>
      <c r="H41" s="667">
        <f t="shared" si="5"/>
        <v>14428853.817574115</v>
      </c>
      <c r="I41" s="53"/>
    </row>
    <row r="42" spans="2:9" ht="20.100000000000001" customHeight="1">
      <c r="B42" s="294">
        <v>34</v>
      </c>
      <c r="C42" s="665">
        <f t="shared" si="1"/>
        <v>45554</v>
      </c>
      <c r="D42" s="666">
        <f t="shared" si="2"/>
        <v>506016.78508043586</v>
      </c>
      <c r="E42" s="285">
        <f t="shared" si="3"/>
        <v>60120.224239892137</v>
      </c>
      <c r="F42" s="292">
        <f t="shared" si="0"/>
        <v>566137.00932032801</v>
      </c>
      <c r="G42" s="285">
        <f t="shared" si="4"/>
        <v>16077162.967506319</v>
      </c>
      <c r="H42" s="667">
        <f t="shared" si="5"/>
        <v>13922837.032493679</v>
      </c>
      <c r="I42" s="53"/>
    </row>
    <row r="43" spans="2:9" ht="20.100000000000001" customHeight="1">
      <c r="B43" s="294">
        <v>35</v>
      </c>
      <c r="C43" s="665">
        <f t="shared" si="1"/>
        <v>45584</v>
      </c>
      <c r="D43" s="666">
        <f t="shared" si="2"/>
        <v>508125.18835160433</v>
      </c>
      <c r="E43" s="285">
        <f t="shared" si="3"/>
        <v>58011.820968723652</v>
      </c>
      <c r="F43" s="292">
        <f t="shared" si="0"/>
        <v>566137.00932032801</v>
      </c>
      <c r="G43" s="285">
        <f t="shared" si="4"/>
        <v>16585288.155857924</v>
      </c>
      <c r="H43" s="667">
        <f t="shared" si="5"/>
        <v>13414711.844142074</v>
      </c>
      <c r="I43" s="53"/>
    </row>
    <row r="44" spans="2:9" ht="20.100000000000001" customHeight="1">
      <c r="B44" s="294">
        <v>36</v>
      </c>
      <c r="C44" s="665">
        <f t="shared" si="1"/>
        <v>45615</v>
      </c>
      <c r="D44" s="666">
        <f t="shared" si="2"/>
        <v>510242.37663640274</v>
      </c>
      <c r="E44" s="285">
        <f t="shared" si="3"/>
        <v>55894.632683925316</v>
      </c>
      <c r="F44" s="292">
        <f t="shared" si="0"/>
        <v>566137.00932032801</v>
      </c>
      <c r="G44" s="285">
        <f t="shared" si="4"/>
        <v>17095530.532494329</v>
      </c>
      <c r="H44" s="667">
        <f t="shared" si="5"/>
        <v>12904469.467505671</v>
      </c>
      <c r="I44" s="53"/>
    </row>
    <row r="45" spans="2:9" ht="20.100000000000001" customHeight="1">
      <c r="B45" s="294">
        <v>37</v>
      </c>
      <c r="C45" s="665">
        <f t="shared" si="1"/>
        <v>45645</v>
      </c>
      <c r="D45" s="666">
        <f t="shared" si="2"/>
        <v>512368.38653905439</v>
      </c>
      <c r="E45" s="285">
        <f t="shared" si="3"/>
        <v>53768.622781273625</v>
      </c>
      <c r="F45" s="292">
        <f t="shared" si="0"/>
        <v>566137.00932032801</v>
      </c>
      <c r="G45" s="285">
        <f t="shared" si="4"/>
        <v>17607898.919033382</v>
      </c>
      <c r="H45" s="667">
        <f t="shared" si="5"/>
        <v>12392101.080966616</v>
      </c>
      <c r="I45" s="53"/>
    </row>
    <row r="46" spans="2:9" ht="20.100000000000001" customHeight="1">
      <c r="B46" s="294">
        <v>38</v>
      </c>
      <c r="C46" s="665">
        <f t="shared" si="1"/>
        <v>45676</v>
      </c>
      <c r="D46" s="666">
        <f t="shared" si="2"/>
        <v>514503.25481630041</v>
      </c>
      <c r="E46" s="285">
        <f t="shared" si="3"/>
        <v>51633.754504027565</v>
      </c>
      <c r="F46" s="292">
        <f t="shared" si="0"/>
        <v>566137.00932032801</v>
      </c>
      <c r="G46" s="285">
        <f t="shared" si="4"/>
        <v>18122402.173849683</v>
      </c>
      <c r="H46" s="667">
        <f t="shared" si="5"/>
        <v>11877597.826150315</v>
      </c>
      <c r="I46" s="53"/>
    </row>
    <row r="47" spans="2:9" ht="20.100000000000001" customHeight="1">
      <c r="B47" s="294">
        <v>39</v>
      </c>
      <c r="C47" s="665">
        <f t="shared" si="1"/>
        <v>45707</v>
      </c>
      <c r="D47" s="666">
        <f t="shared" si="2"/>
        <v>516647.01837803505</v>
      </c>
      <c r="E47" s="285">
        <f t="shared" si="3"/>
        <v>49489.990942292985</v>
      </c>
      <c r="F47" s="292">
        <f t="shared" si="0"/>
        <v>566137.00932032801</v>
      </c>
      <c r="G47" s="285">
        <f t="shared" si="4"/>
        <v>18639049.192227717</v>
      </c>
      <c r="H47" s="667">
        <f t="shared" si="5"/>
        <v>11360950.807772281</v>
      </c>
      <c r="I47" s="53"/>
    </row>
    <row r="48" spans="2:9" ht="20.100000000000001" customHeight="1">
      <c r="B48" s="294">
        <v>40</v>
      </c>
      <c r="C48" s="665">
        <f t="shared" si="1"/>
        <v>45735</v>
      </c>
      <c r="D48" s="666">
        <f t="shared" si="2"/>
        <v>518799.7142879435</v>
      </c>
      <c r="E48" s="285">
        <f t="shared" si="3"/>
        <v>47337.295032384507</v>
      </c>
      <c r="F48" s="292">
        <f t="shared" si="0"/>
        <v>566137.00932032801</v>
      </c>
      <c r="G48" s="285">
        <f t="shared" si="4"/>
        <v>19157848.906515662</v>
      </c>
      <c r="H48" s="667">
        <f t="shared" si="5"/>
        <v>10842151.093484337</v>
      </c>
      <c r="I48" s="53"/>
    </row>
    <row r="49" spans="2:28" ht="20.100000000000001" customHeight="1">
      <c r="B49" s="294">
        <v>41</v>
      </c>
      <c r="C49" s="665">
        <f t="shared" si="1"/>
        <v>45766</v>
      </c>
      <c r="D49" s="666">
        <f t="shared" si="2"/>
        <v>520961.37976414326</v>
      </c>
      <c r="E49" s="285">
        <f t="shared" si="3"/>
        <v>45175.629556184736</v>
      </c>
      <c r="F49" s="292">
        <f t="shared" si="0"/>
        <v>566137.00932032801</v>
      </c>
      <c r="G49" s="285">
        <f t="shared" si="4"/>
        <v>19678810.286279805</v>
      </c>
      <c r="H49" s="667">
        <f t="shared" si="5"/>
        <v>10321189.713720193</v>
      </c>
      <c r="I49" s="53"/>
    </row>
    <row r="50" spans="2:28" ht="20.100000000000001" customHeight="1">
      <c r="B50" s="294">
        <v>42</v>
      </c>
      <c r="C50" s="665">
        <f t="shared" si="1"/>
        <v>45796</v>
      </c>
      <c r="D50" s="666">
        <f t="shared" si="2"/>
        <v>523132.05217982724</v>
      </c>
      <c r="E50" s="285">
        <f t="shared" si="3"/>
        <v>43004.95714050081</v>
      </c>
      <c r="F50" s="292">
        <f t="shared" si="0"/>
        <v>566137.00932032801</v>
      </c>
      <c r="G50" s="285">
        <f t="shared" si="4"/>
        <v>20201942.338459633</v>
      </c>
      <c r="H50" s="667">
        <f t="shared" si="5"/>
        <v>9798057.6615403667</v>
      </c>
      <c r="I50" s="53"/>
    </row>
    <row r="51" spans="2:28" ht="20.100000000000001" customHeight="1">
      <c r="B51" s="294">
        <v>43</v>
      </c>
      <c r="C51" s="665">
        <f t="shared" si="1"/>
        <v>45827</v>
      </c>
      <c r="D51" s="666">
        <f t="shared" si="2"/>
        <v>525311.76906390989</v>
      </c>
      <c r="E51" s="285">
        <f t="shared" si="3"/>
        <v>40825.240256418198</v>
      </c>
      <c r="F51" s="292">
        <f t="shared" si="0"/>
        <v>566137.00932032813</v>
      </c>
      <c r="G51" s="285">
        <f t="shared" si="4"/>
        <v>20727254.107523542</v>
      </c>
      <c r="H51" s="667">
        <f t="shared" si="5"/>
        <v>9272745.8924764562</v>
      </c>
      <c r="I51" s="53"/>
    </row>
    <row r="52" spans="2:28" ht="20.100000000000001" customHeight="1">
      <c r="B52" s="294">
        <v>44</v>
      </c>
      <c r="C52" s="665">
        <f t="shared" si="1"/>
        <v>45857</v>
      </c>
      <c r="D52" s="666">
        <f t="shared" si="2"/>
        <v>527500.56810167606</v>
      </c>
      <c r="E52" s="285">
        <f t="shared" si="3"/>
        <v>38636.441218651911</v>
      </c>
      <c r="F52" s="292">
        <f t="shared" si="0"/>
        <v>566137.00932032801</v>
      </c>
      <c r="G52" s="285">
        <f t="shared" si="4"/>
        <v>21254754.675625216</v>
      </c>
      <c r="H52" s="667">
        <f t="shared" si="5"/>
        <v>8745245.3243747801</v>
      </c>
      <c r="I52" s="53"/>
    </row>
    <row r="53" spans="2:28" ht="20.100000000000001" customHeight="1">
      <c r="B53" s="294">
        <v>45</v>
      </c>
      <c r="C53" s="665">
        <f t="shared" si="1"/>
        <v>45888</v>
      </c>
      <c r="D53" s="666">
        <f t="shared" si="2"/>
        <v>529698.48713543301</v>
      </c>
      <c r="E53" s="285">
        <f t="shared" si="3"/>
        <v>36438.522184894922</v>
      </c>
      <c r="F53" s="292">
        <f t="shared" si="0"/>
        <v>566137.0093203279</v>
      </c>
      <c r="G53" s="285">
        <f t="shared" si="4"/>
        <v>21784453.162760649</v>
      </c>
      <c r="H53" s="667">
        <f t="shared" si="5"/>
        <v>8215546.8372393474</v>
      </c>
      <c r="I53" s="53"/>
    </row>
    <row r="54" spans="2:28" ht="20.100000000000001" customHeight="1">
      <c r="B54" s="294">
        <v>46</v>
      </c>
      <c r="C54" s="665">
        <f t="shared" si="1"/>
        <v>45919</v>
      </c>
      <c r="D54" s="666">
        <f t="shared" si="2"/>
        <v>531905.56416516413</v>
      </c>
      <c r="E54" s="285">
        <f t="shared" si="3"/>
        <v>34231.445155163958</v>
      </c>
      <c r="F54" s="292">
        <f t="shared" si="0"/>
        <v>566137.00932032813</v>
      </c>
      <c r="G54" s="285">
        <f t="shared" si="4"/>
        <v>22316358.726925813</v>
      </c>
      <c r="H54" s="667">
        <f t="shared" si="5"/>
        <v>7683641.2730741836</v>
      </c>
      <c r="I54" s="53"/>
    </row>
    <row r="55" spans="2:28" ht="20.100000000000001" customHeight="1">
      <c r="B55" s="294">
        <v>47</v>
      </c>
      <c r="C55" s="665">
        <f t="shared" si="1"/>
        <v>45949</v>
      </c>
      <c r="D55" s="666">
        <f t="shared" si="2"/>
        <v>534121.8373491856</v>
      </c>
      <c r="E55" s="285">
        <f t="shared" si="3"/>
        <v>32015.171971142441</v>
      </c>
      <c r="F55" s="292">
        <f t="shared" si="0"/>
        <v>566137.00932032801</v>
      </c>
      <c r="G55" s="285">
        <f t="shared" si="4"/>
        <v>22850480.564274997</v>
      </c>
      <c r="H55" s="667">
        <f t="shared" si="5"/>
        <v>7149519.4357249979</v>
      </c>
      <c r="I55" s="53"/>
    </row>
    <row r="56" spans="2:28" ht="20.100000000000001" customHeight="1">
      <c r="B56" s="294">
        <v>48</v>
      </c>
      <c r="C56" s="665">
        <f t="shared" si="1"/>
        <v>45980</v>
      </c>
      <c r="D56" s="666">
        <f t="shared" si="2"/>
        <v>536347.34500480723</v>
      </c>
      <c r="E56" s="285">
        <f t="shared" si="3"/>
        <v>29789.664315520833</v>
      </c>
      <c r="F56" s="292">
        <f t="shared" si="0"/>
        <v>566137.00932032801</v>
      </c>
      <c r="G56" s="285">
        <f t="shared" si="4"/>
        <v>23386827.909279805</v>
      </c>
      <c r="H56" s="667">
        <f t="shared" si="5"/>
        <v>6613172.0907201907</v>
      </c>
      <c r="I56" s="53"/>
    </row>
    <row r="57" spans="2:28" ht="20.100000000000001" customHeight="1">
      <c r="B57" s="294">
        <v>49</v>
      </c>
      <c r="C57" s="665">
        <f t="shared" si="1"/>
        <v>46010</v>
      </c>
      <c r="D57" s="666">
        <f t="shared" si="2"/>
        <v>538582.12560899393</v>
      </c>
      <c r="E57" s="285">
        <f t="shared" si="3"/>
        <v>27554.883711334136</v>
      </c>
      <c r="F57" s="292">
        <f t="shared" si="0"/>
        <v>566137.00932032801</v>
      </c>
      <c r="G57" s="285">
        <f t="shared" si="4"/>
        <v>23925410.0348888</v>
      </c>
      <c r="H57" s="667">
        <f t="shared" si="5"/>
        <v>6074589.965111197</v>
      </c>
      <c r="I57" s="53"/>
    </row>
    <row r="58" spans="2:28" ht="20.100000000000001" customHeight="1">
      <c r="B58" s="294">
        <v>50</v>
      </c>
      <c r="C58" s="665">
        <f t="shared" si="1"/>
        <v>46041</v>
      </c>
      <c r="D58" s="666">
        <f t="shared" si="2"/>
        <v>540826.21779903141</v>
      </c>
      <c r="E58" s="285">
        <f t="shared" si="3"/>
        <v>25310.791521296665</v>
      </c>
      <c r="F58" s="292">
        <f t="shared" si="0"/>
        <v>566137.00932032813</v>
      </c>
      <c r="G58" s="285">
        <f t="shared" si="4"/>
        <v>24466236.25268783</v>
      </c>
      <c r="H58" s="667">
        <f t="shared" si="5"/>
        <v>5533763.7473121658</v>
      </c>
      <c r="I58" s="53"/>
    </row>
    <row r="59" spans="2:28" ht="20.100000000000001" customHeight="1">
      <c r="B59" s="294">
        <v>51</v>
      </c>
      <c r="C59" s="665">
        <f t="shared" si="1"/>
        <v>46072</v>
      </c>
      <c r="D59" s="666">
        <f t="shared" si="2"/>
        <v>543079.66037319391</v>
      </c>
      <c r="E59" s="285">
        <f t="shared" si="3"/>
        <v>23057.348947134033</v>
      </c>
      <c r="F59" s="292">
        <f t="shared" si="0"/>
        <v>566137.0093203279</v>
      </c>
      <c r="G59" s="285">
        <f t="shared" si="4"/>
        <v>25009315.913061023</v>
      </c>
      <c r="H59" s="667">
        <f t="shared" si="5"/>
        <v>4990684.0869389717</v>
      </c>
      <c r="I59" s="53"/>
    </row>
    <row r="60" spans="2:28" ht="20.100000000000001" customHeight="1">
      <c r="B60" s="294">
        <v>52</v>
      </c>
      <c r="C60" s="665">
        <f t="shared" si="1"/>
        <v>46100</v>
      </c>
      <c r="D60" s="666">
        <f t="shared" si="2"/>
        <v>545342.49229141558</v>
      </c>
      <c r="E60" s="285">
        <f t="shared" si="3"/>
        <v>20794.517028912389</v>
      </c>
      <c r="F60" s="292">
        <f t="shared" si="0"/>
        <v>566137.00932032801</v>
      </c>
      <c r="G60" s="285">
        <f t="shared" si="4"/>
        <v>25554658.40535244</v>
      </c>
      <c r="H60" s="667">
        <f t="shared" si="5"/>
        <v>4445341.5946475565</v>
      </c>
      <c r="I60" s="53"/>
    </row>
    <row r="61" spans="2:28" ht="20.100000000000001" customHeight="1">
      <c r="B61" s="294">
        <v>53</v>
      </c>
      <c r="C61" s="665">
        <f t="shared" si="1"/>
        <v>46131</v>
      </c>
      <c r="D61" s="666">
        <f t="shared" si="2"/>
        <v>547614.75267596322</v>
      </c>
      <c r="E61" s="285">
        <f t="shared" si="3"/>
        <v>18522.256644364825</v>
      </c>
      <c r="F61" s="292">
        <f t="shared" si="0"/>
        <v>566137.00932032801</v>
      </c>
      <c r="G61" s="285">
        <f t="shared" si="4"/>
        <v>26102273.158028401</v>
      </c>
      <c r="H61" s="667">
        <f t="shared" si="5"/>
        <v>3897726.8419715934</v>
      </c>
      <c r="I61" s="53"/>
      <c r="K61" s="1"/>
      <c r="L61" s="1"/>
      <c r="M61" s="1"/>
      <c r="T61" s="47"/>
      <c r="U61" s="1"/>
      <c r="V61" s="1"/>
      <c r="Z61" s="1"/>
      <c r="AA61" s="1"/>
      <c r="AB61" s="1"/>
    </row>
    <row r="62" spans="2:28" ht="20.100000000000001" customHeight="1">
      <c r="B62" s="294">
        <v>54</v>
      </c>
      <c r="C62" s="665">
        <f t="shared" si="1"/>
        <v>46161</v>
      </c>
      <c r="D62" s="666">
        <f t="shared" si="2"/>
        <v>549896.48081211303</v>
      </c>
      <c r="E62" s="285">
        <f t="shared" si="3"/>
        <v>16240.528508214982</v>
      </c>
      <c r="F62" s="292">
        <f t="shared" si="0"/>
        <v>566137.00932032801</v>
      </c>
      <c r="G62" s="285">
        <f t="shared" si="4"/>
        <v>26652169.638840515</v>
      </c>
      <c r="H62" s="667">
        <f t="shared" si="5"/>
        <v>3347830.3611594802</v>
      </c>
      <c r="I62" s="46"/>
      <c r="K62" s="46"/>
      <c r="N62" s="46"/>
      <c r="Q62" s="46"/>
      <c r="T62" s="46"/>
      <c r="W62" s="46"/>
      <c r="Z62" s="46"/>
    </row>
    <row r="63" spans="2:28" ht="20.100000000000001" customHeight="1">
      <c r="B63" s="294">
        <v>55</v>
      </c>
      <c r="C63" s="665">
        <f t="shared" si="1"/>
        <v>46192</v>
      </c>
      <c r="D63" s="666">
        <f t="shared" si="2"/>
        <v>552187.71614883025</v>
      </c>
      <c r="E63" s="285">
        <f t="shared" si="3"/>
        <v>13949.293171497844</v>
      </c>
      <c r="F63" s="292">
        <f t="shared" si="0"/>
        <v>566137.00932032813</v>
      </c>
      <c r="G63" s="285">
        <f t="shared" si="4"/>
        <v>27204357.354989346</v>
      </c>
      <c r="H63" s="667">
        <f t="shared" si="5"/>
        <v>2795642.6450106502</v>
      </c>
      <c r="I63" s="605"/>
      <c r="K63" s="940"/>
      <c r="L63" s="940"/>
      <c r="M63" s="48"/>
      <c r="N63" s="940"/>
      <c r="O63" s="940"/>
      <c r="P63" s="48"/>
      <c r="Q63" s="940"/>
      <c r="R63" s="940"/>
      <c r="S63" s="48"/>
      <c r="T63" s="940"/>
      <c r="U63" s="940"/>
      <c r="V63" s="48"/>
      <c r="W63" s="940"/>
      <c r="X63" s="940"/>
      <c r="Y63" s="48"/>
      <c r="Z63" s="940"/>
      <c r="AA63" s="940"/>
      <c r="AB63" s="48"/>
    </row>
    <row r="64" spans="2:28" ht="20.100000000000001" customHeight="1">
      <c r="B64" s="294">
        <v>56</v>
      </c>
      <c r="C64" s="665">
        <f t="shared" si="1"/>
        <v>46222</v>
      </c>
      <c r="D64" s="666">
        <f t="shared" si="2"/>
        <v>554488.49829945026</v>
      </c>
      <c r="E64" s="285">
        <f t="shared" si="3"/>
        <v>11648.511020877717</v>
      </c>
      <c r="F64" s="292">
        <f t="shared" si="0"/>
        <v>566137.00932032801</v>
      </c>
      <c r="G64" s="285">
        <f t="shared" si="4"/>
        <v>27758845.853288796</v>
      </c>
      <c r="H64" s="667">
        <f t="shared" si="5"/>
        <v>2241154.1467112</v>
      </c>
      <c r="I64" s="53"/>
    </row>
    <row r="65" spans="2:9" ht="20.100000000000001" customHeight="1">
      <c r="B65" s="294">
        <v>57</v>
      </c>
      <c r="C65" s="665">
        <f t="shared" si="1"/>
        <v>46253</v>
      </c>
      <c r="D65" s="666">
        <f t="shared" si="2"/>
        <v>556798.86704236467</v>
      </c>
      <c r="E65" s="285">
        <f t="shared" si="3"/>
        <v>9338.1422779633413</v>
      </c>
      <c r="F65" s="292">
        <f t="shared" si="0"/>
        <v>566137.00932032801</v>
      </c>
      <c r="G65" s="285">
        <f t="shared" si="4"/>
        <v>28315644.720331162</v>
      </c>
      <c r="H65" s="667">
        <f t="shared" si="5"/>
        <v>1684355.2796688355</v>
      </c>
      <c r="I65" s="53"/>
    </row>
    <row r="66" spans="2:9" ht="20.100000000000001" customHeight="1">
      <c r="B66" s="294">
        <v>58</v>
      </c>
      <c r="C66" s="665">
        <f t="shared" si="1"/>
        <v>46284</v>
      </c>
      <c r="D66" s="666">
        <f t="shared" si="2"/>
        <v>559118.86232170789</v>
      </c>
      <c r="E66" s="285">
        <f t="shared" si="3"/>
        <v>7018.1469986201564</v>
      </c>
      <c r="F66" s="292">
        <f t="shared" si="0"/>
        <v>566137.00932032801</v>
      </c>
      <c r="G66" s="285">
        <f t="shared" si="4"/>
        <v>28874763.582652871</v>
      </c>
      <c r="H66" s="667">
        <f t="shared" si="5"/>
        <v>1125236.4173471276</v>
      </c>
      <c r="I66" s="53"/>
    </row>
    <row r="67" spans="2:9" ht="20.100000000000001" customHeight="1">
      <c r="B67" s="294">
        <v>59</v>
      </c>
      <c r="C67" s="665">
        <f t="shared" si="1"/>
        <v>46314</v>
      </c>
      <c r="D67" s="666">
        <f t="shared" si="2"/>
        <v>561448.52424804831</v>
      </c>
      <c r="E67" s="285">
        <f t="shared" si="3"/>
        <v>4688.4850722797082</v>
      </c>
      <c r="F67" s="292">
        <f t="shared" si="0"/>
        <v>566137.00932032801</v>
      </c>
      <c r="G67" s="285">
        <f t="shared" si="4"/>
        <v>29436212.106900919</v>
      </c>
      <c r="H67" s="667">
        <f t="shared" si="5"/>
        <v>563787.89309907926</v>
      </c>
      <c r="I67" s="53"/>
    </row>
    <row r="68" spans="2:9" ht="20.100000000000001" customHeight="1">
      <c r="B68" s="294">
        <v>60</v>
      </c>
      <c r="C68" s="665">
        <f t="shared" si="1"/>
        <v>46345</v>
      </c>
      <c r="D68" s="666">
        <f t="shared" si="2"/>
        <v>563787.89309908194</v>
      </c>
      <c r="E68" s="285">
        <f t="shared" si="3"/>
        <v>2349.1162212461736</v>
      </c>
      <c r="F68" s="292">
        <f t="shared" si="0"/>
        <v>566137.00932032813</v>
      </c>
      <c r="G68" s="285">
        <f t="shared" si="4"/>
        <v>30000000</v>
      </c>
      <c r="H68" s="667">
        <f t="shared" si="5"/>
        <v>-2.6775524020195007E-9</v>
      </c>
      <c r="I68" s="53"/>
    </row>
    <row r="69" spans="2:9" ht="20.100000000000001" customHeight="1">
      <c r="B69" s="294">
        <v>61</v>
      </c>
      <c r="C69" s="665" t="str">
        <f t="shared" si="1"/>
        <v/>
      </c>
      <c r="D69" s="666" t="str">
        <f t="shared" si="2"/>
        <v/>
      </c>
      <c r="E69" s="285" t="str">
        <f t="shared" si="3"/>
        <v/>
      </c>
      <c r="F69" s="292" t="str">
        <f t="shared" si="0"/>
        <v/>
      </c>
      <c r="G69" s="285" t="str">
        <f t="shared" si="4"/>
        <v/>
      </c>
      <c r="H69" s="667" t="str">
        <f t="shared" si="5"/>
        <v/>
      </c>
      <c r="I69" s="53"/>
    </row>
    <row r="70" spans="2:9" ht="20.100000000000001" customHeight="1">
      <c r="B70" s="294">
        <v>62</v>
      </c>
      <c r="C70" s="665" t="str">
        <f t="shared" si="1"/>
        <v/>
      </c>
      <c r="D70" s="666" t="str">
        <f t="shared" si="2"/>
        <v/>
      </c>
      <c r="E70" s="285" t="str">
        <f t="shared" si="3"/>
        <v/>
      </c>
      <c r="F70" s="292" t="str">
        <f t="shared" si="0"/>
        <v/>
      </c>
      <c r="G70" s="285" t="str">
        <f t="shared" si="4"/>
        <v/>
      </c>
      <c r="H70" s="667" t="str">
        <f t="shared" si="5"/>
        <v/>
      </c>
      <c r="I70" s="53"/>
    </row>
    <row r="71" spans="2:9" ht="20.100000000000001" customHeight="1">
      <c r="B71" s="294">
        <v>63</v>
      </c>
      <c r="C71" s="665" t="str">
        <f t="shared" si="1"/>
        <v/>
      </c>
      <c r="D71" s="666" t="str">
        <f t="shared" si="2"/>
        <v/>
      </c>
      <c r="E71" s="285" t="str">
        <f t="shared" si="3"/>
        <v/>
      </c>
      <c r="F71" s="292" t="str">
        <f t="shared" si="0"/>
        <v/>
      </c>
      <c r="G71" s="285" t="str">
        <f t="shared" si="4"/>
        <v/>
      </c>
      <c r="H71" s="667" t="str">
        <f t="shared" si="5"/>
        <v/>
      </c>
      <c r="I71" s="53"/>
    </row>
    <row r="72" spans="2:9" ht="20.100000000000001" customHeight="1">
      <c r="B72" s="294">
        <v>64</v>
      </c>
      <c r="C72" s="665" t="str">
        <f t="shared" si="1"/>
        <v/>
      </c>
      <c r="D72" s="666" t="str">
        <f t="shared" si="2"/>
        <v/>
      </c>
      <c r="E72" s="285" t="str">
        <f t="shared" si="3"/>
        <v/>
      </c>
      <c r="F72" s="292" t="str">
        <f t="shared" si="0"/>
        <v/>
      </c>
      <c r="G72" s="285" t="str">
        <f t="shared" si="4"/>
        <v/>
      </c>
      <c r="H72" s="667" t="str">
        <f t="shared" si="5"/>
        <v/>
      </c>
      <c r="I72" s="53"/>
    </row>
    <row r="73" spans="2:9" ht="20.100000000000001" customHeight="1">
      <c r="B73" s="294">
        <v>65</v>
      </c>
      <c r="C73" s="665" t="str">
        <f t="shared" si="1"/>
        <v/>
      </c>
      <c r="D73" s="666" t="str">
        <f t="shared" si="2"/>
        <v/>
      </c>
      <c r="E73" s="285" t="str">
        <f t="shared" si="3"/>
        <v/>
      </c>
      <c r="F73" s="292" t="str">
        <f t="shared" si="0"/>
        <v/>
      </c>
      <c r="G73" s="285" t="str">
        <f t="shared" si="4"/>
        <v/>
      </c>
      <c r="H73" s="667" t="str">
        <f t="shared" si="5"/>
        <v/>
      </c>
      <c r="I73" s="53"/>
    </row>
    <row r="74" spans="2:9" ht="20.100000000000001" customHeight="1">
      <c r="B74" s="294">
        <v>66</v>
      </c>
      <c r="C74" s="665" t="str">
        <f t="shared" si="1"/>
        <v/>
      </c>
      <c r="D74" s="666" t="str">
        <f t="shared" si="2"/>
        <v/>
      </c>
      <c r="E74" s="285" t="str">
        <f t="shared" si="3"/>
        <v/>
      </c>
      <c r="F74" s="292" t="str">
        <f t="shared" ref="F74:F137" si="6">IF($H$4="","",IF($F$4="원리금균등상환",IFERROR(D74+E74,""),IF($F$4="원금균등상환",D74+E74,"")))</f>
        <v/>
      </c>
      <c r="G74" s="285" t="str">
        <f t="shared" si="4"/>
        <v/>
      </c>
      <c r="H74" s="667" t="str">
        <f t="shared" si="5"/>
        <v/>
      </c>
      <c r="I74" s="53"/>
    </row>
    <row r="75" spans="2:9" ht="20.100000000000001" customHeight="1">
      <c r="B75" s="294">
        <v>67</v>
      </c>
      <c r="C75" s="665" t="str">
        <f t="shared" ref="C75:C138" si="7">IF($H$4="","",IF(B75&gt;($B$6),"",IF(B75&lt;=($B$6),DATE(YEAR($G$4),MONTH($G$4)+B74,DAY($G$4)),"")))</f>
        <v/>
      </c>
      <c r="D75" s="666" t="str">
        <f t="shared" ref="D75:D138" si="8">IF($H$4="","",IF($F$4="원리금균등상환",IFERROR(IF(B75&lt;=$D$6,0,-PPMT($E$4/12,B75-$D$6,($B$6-$D$6),$D$4)),""),IF($F$4="원금균등상환",IF(B75&lt;($D$6+1),0,IF(B75&gt;$B$6,0,$D$4/($B$6-$D$6))),IF($F$4="만기일시상환",0,""))))</f>
        <v/>
      </c>
      <c r="E75" s="285" t="str">
        <f t="shared" ref="E75:E138" si="9">IF($H$4="","",IF($F$4="원리금균등상환",IFERROR(IF(B75&lt;=$D$6,$H74*($E$4/12),-IPMT($E$4/12,B75-$D$6,($B$6-$D$6),$D$4)),""),IF($F$4="원금균등상환",(H74-D75)*$E$4/12,IF($F$4="만기일시상환",IFERROR(IF(B75&lt;=$B$6,$D$4*($E$4/12),""),"")))))</f>
        <v/>
      </c>
      <c r="F75" s="292" t="str">
        <f t="shared" si="6"/>
        <v/>
      </c>
      <c r="G75" s="285" t="str">
        <f t="shared" ref="G75:G138" si="10">IFERROR(IF(B75&gt;(($D$6+$B$6)*12),"",IF(B75=1,D75,D75+G74)),"")</f>
        <v/>
      </c>
      <c r="H75" s="667" t="str">
        <f t="shared" ref="H75:H138" si="11">IFERROR(IF($H$4="","",H74-D75),"")</f>
        <v/>
      </c>
      <c r="I75" s="53"/>
    </row>
    <row r="76" spans="2:9" ht="20.100000000000001" customHeight="1">
      <c r="B76" s="294">
        <v>68</v>
      </c>
      <c r="C76" s="665" t="str">
        <f t="shared" si="7"/>
        <v/>
      </c>
      <c r="D76" s="666" t="str">
        <f t="shared" si="8"/>
        <v/>
      </c>
      <c r="E76" s="285" t="str">
        <f t="shared" si="9"/>
        <v/>
      </c>
      <c r="F76" s="292" t="str">
        <f t="shared" si="6"/>
        <v/>
      </c>
      <c r="G76" s="285" t="str">
        <f t="shared" si="10"/>
        <v/>
      </c>
      <c r="H76" s="667" t="str">
        <f t="shared" si="11"/>
        <v/>
      </c>
      <c r="I76" s="53"/>
    </row>
    <row r="77" spans="2:9" ht="20.100000000000001" customHeight="1">
      <c r="B77" s="294">
        <v>69</v>
      </c>
      <c r="C77" s="665" t="str">
        <f t="shared" si="7"/>
        <v/>
      </c>
      <c r="D77" s="666" t="str">
        <f t="shared" si="8"/>
        <v/>
      </c>
      <c r="E77" s="285" t="str">
        <f t="shared" si="9"/>
        <v/>
      </c>
      <c r="F77" s="292" t="str">
        <f t="shared" si="6"/>
        <v/>
      </c>
      <c r="G77" s="285" t="str">
        <f t="shared" si="10"/>
        <v/>
      </c>
      <c r="H77" s="667" t="str">
        <f t="shared" si="11"/>
        <v/>
      </c>
      <c r="I77" s="53"/>
    </row>
    <row r="78" spans="2:9" ht="20.100000000000001" customHeight="1">
      <c r="B78" s="294">
        <v>70</v>
      </c>
      <c r="C78" s="665" t="str">
        <f t="shared" si="7"/>
        <v/>
      </c>
      <c r="D78" s="666" t="str">
        <f t="shared" si="8"/>
        <v/>
      </c>
      <c r="E78" s="285" t="str">
        <f t="shared" si="9"/>
        <v/>
      </c>
      <c r="F78" s="292" t="str">
        <f t="shared" si="6"/>
        <v/>
      </c>
      <c r="G78" s="285" t="str">
        <f t="shared" si="10"/>
        <v/>
      </c>
      <c r="H78" s="667" t="str">
        <f t="shared" si="11"/>
        <v/>
      </c>
      <c r="I78" s="53"/>
    </row>
    <row r="79" spans="2:9" ht="20.100000000000001" customHeight="1">
      <c r="B79" s="294">
        <v>71</v>
      </c>
      <c r="C79" s="665" t="str">
        <f t="shared" si="7"/>
        <v/>
      </c>
      <c r="D79" s="666" t="str">
        <f t="shared" si="8"/>
        <v/>
      </c>
      <c r="E79" s="285" t="str">
        <f t="shared" si="9"/>
        <v/>
      </c>
      <c r="F79" s="292" t="str">
        <f t="shared" si="6"/>
        <v/>
      </c>
      <c r="G79" s="285" t="str">
        <f t="shared" si="10"/>
        <v/>
      </c>
      <c r="H79" s="667" t="str">
        <f t="shared" si="11"/>
        <v/>
      </c>
      <c r="I79" s="53"/>
    </row>
    <row r="80" spans="2:9" ht="20.100000000000001" customHeight="1">
      <c r="B80" s="294">
        <v>72</v>
      </c>
      <c r="C80" s="665" t="str">
        <f t="shared" si="7"/>
        <v/>
      </c>
      <c r="D80" s="666" t="str">
        <f t="shared" si="8"/>
        <v/>
      </c>
      <c r="E80" s="285" t="str">
        <f t="shared" si="9"/>
        <v/>
      </c>
      <c r="F80" s="292" t="str">
        <f t="shared" si="6"/>
        <v/>
      </c>
      <c r="G80" s="285" t="str">
        <f t="shared" si="10"/>
        <v/>
      </c>
      <c r="H80" s="667" t="str">
        <f t="shared" si="11"/>
        <v/>
      </c>
      <c r="I80" s="53"/>
    </row>
    <row r="81" spans="2:9" ht="20.100000000000001" customHeight="1">
      <c r="B81" s="294">
        <v>73</v>
      </c>
      <c r="C81" s="665" t="str">
        <f t="shared" si="7"/>
        <v/>
      </c>
      <c r="D81" s="666" t="str">
        <f t="shared" si="8"/>
        <v/>
      </c>
      <c r="E81" s="285" t="str">
        <f t="shared" si="9"/>
        <v/>
      </c>
      <c r="F81" s="292" t="str">
        <f t="shared" si="6"/>
        <v/>
      </c>
      <c r="G81" s="285" t="str">
        <f t="shared" si="10"/>
        <v/>
      </c>
      <c r="H81" s="667" t="str">
        <f t="shared" si="11"/>
        <v/>
      </c>
      <c r="I81" s="53"/>
    </row>
    <row r="82" spans="2:9" ht="20.100000000000001" customHeight="1">
      <c r="B82" s="294">
        <v>74</v>
      </c>
      <c r="C82" s="665" t="str">
        <f t="shared" si="7"/>
        <v/>
      </c>
      <c r="D82" s="666" t="str">
        <f t="shared" si="8"/>
        <v/>
      </c>
      <c r="E82" s="285" t="str">
        <f t="shared" si="9"/>
        <v/>
      </c>
      <c r="F82" s="292" t="str">
        <f t="shared" si="6"/>
        <v/>
      </c>
      <c r="G82" s="285" t="str">
        <f t="shared" si="10"/>
        <v/>
      </c>
      <c r="H82" s="667" t="str">
        <f t="shared" si="11"/>
        <v/>
      </c>
      <c r="I82" s="53"/>
    </row>
    <row r="83" spans="2:9" ht="20.100000000000001" customHeight="1">
      <c r="B83" s="294">
        <v>75</v>
      </c>
      <c r="C83" s="665" t="str">
        <f t="shared" si="7"/>
        <v/>
      </c>
      <c r="D83" s="666" t="str">
        <f t="shared" si="8"/>
        <v/>
      </c>
      <c r="E83" s="285" t="str">
        <f t="shared" si="9"/>
        <v/>
      </c>
      <c r="F83" s="292" t="str">
        <f t="shared" si="6"/>
        <v/>
      </c>
      <c r="G83" s="285" t="str">
        <f t="shared" si="10"/>
        <v/>
      </c>
      <c r="H83" s="667" t="str">
        <f t="shared" si="11"/>
        <v/>
      </c>
      <c r="I83" s="53"/>
    </row>
    <row r="84" spans="2:9" ht="20.100000000000001" customHeight="1">
      <c r="B84" s="294">
        <v>76</v>
      </c>
      <c r="C84" s="665" t="str">
        <f t="shared" si="7"/>
        <v/>
      </c>
      <c r="D84" s="666" t="str">
        <f t="shared" si="8"/>
        <v/>
      </c>
      <c r="E84" s="285" t="str">
        <f t="shared" si="9"/>
        <v/>
      </c>
      <c r="F84" s="292" t="str">
        <f t="shared" si="6"/>
        <v/>
      </c>
      <c r="G84" s="285" t="str">
        <f t="shared" si="10"/>
        <v/>
      </c>
      <c r="H84" s="667" t="str">
        <f t="shared" si="11"/>
        <v/>
      </c>
      <c r="I84" s="53"/>
    </row>
    <row r="85" spans="2:9" ht="20.100000000000001" customHeight="1">
      <c r="B85" s="294">
        <v>77</v>
      </c>
      <c r="C85" s="665" t="str">
        <f t="shared" si="7"/>
        <v/>
      </c>
      <c r="D85" s="666" t="str">
        <f t="shared" si="8"/>
        <v/>
      </c>
      <c r="E85" s="285" t="str">
        <f t="shared" si="9"/>
        <v/>
      </c>
      <c r="F85" s="292" t="str">
        <f t="shared" si="6"/>
        <v/>
      </c>
      <c r="G85" s="285" t="str">
        <f t="shared" si="10"/>
        <v/>
      </c>
      <c r="H85" s="667" t="str">
        <f t="shared" si="11"/>
        <v/>
      </c>
      <c r="I85" s="53"/>
    </row>
    <row r="86" spans="2:9" ht="20.100000000000001" customHeight="1">
      <c r="B86" s="294">
        <v>78</v>
      </c>
      <c r="C86" s="665" t="str">
        <f t="shared" si="7"/>
        <v/>
      </c>
      <c r="D86" s="666" t="str">
        <f t="shared" si="8"/>
        <v/>
      </c>
      <c r="E86" s="285" t="str">
        <f t="shared" si="9"/>
        <v/>
      </c>
      <c r="F86" s="292" t="str">
        <f t="shared" si="6"/>
        <v/>
      </c>
      <c r="G86" s="285" t="str">
        <f t="shared" si="10"/>
        <v/>
      </c>
      <c r="H86" s="667" t="str">
        <f t="shared" si="11"/>
        <v/>
      </c>
      <c r="I86" s="53"/>
    </row>
    <row r="87" spans="2:9" ht="20.100000000000001" customHeight="1">
      <c r="B87" s="294">
        <v>79</v>
      </c>
      <c r="C87" s="665" t="str">
        <f t="shared" si="7"/>
        <v/>
      </c>
      <c r="D87" s="666" t="str">
        <f t="shared" si="8"/>
        <v/>
      </c>
      <c r="E87" s="285" t="str">
        <f t="shared" si="9"/>
        <v/>
      </c>
      <c r="F87" s="292" t="str">
        <f t="shared" si="6"/>
        <v/>
      </c>
      <c r="G87" s="285" t="str">
        <f t="shared" si="10"/>
        <v/>
      </c>
      <c r="H87" s="667" t="str">
        <f t="shared" si="11"/>
        <v/>
      </c>
      <c r="I87" s="53"/>
    </row>
    <row r="88" spans="2:9" ht="20.100000000000001" customHeight="1">
      <c r="B88" s="294">
        <v>80</v>
      </c>
      <c r="C88" s="665" t="str">
        <f t="shared" si="7"/>
        <v/>
      </c>
      <c r="D88" s="666" t="str">
        <f t="shared" si="8"/>
        <v/>
      </c>
      <c r="E88" s="285" t="str">
        <f t="shared" si="9"/>
        <v/>
      </c>
      <c r="F88" s="292" t="str">
        <f t="shared" si="6"/>
        <v/>
      </c>
      <c r="G88" s="285" t="str">
        <f t="shared" si="10"/>
        <v/>
      </c>
      <c r="H88" s="667" t="str">
        <f t="shared" si="11"/>
        <v/>
      </c>
      <c r="I88" s="53"/>
    </row>
    <row r="89" spans="2:9" ht="20.100000000000001" customHeight="1">
      <c r="B89" s="294">
        <v>81</v>
      </c>
      <c r="C89" s="665" t="str">
        <f t="shared" si="7"/>
        <v/>
      </c>
      <c r="D89" s="666" t="str">
        <f t="shared" si="8"/>
        <v/>
      </c>
      <c r="E89" s="285" t="str">
        <f t="shared" si="9"/>
        <v/>
      </c>
      <c r="F89" s="292" t="str">
        <f t="shared" si="6"/>
        <v/>
      </c>
      <c r="G89" s="285" t="str">
        <f t="shared" si="10"/>
        <v/>
      </c>
      <c r="H89" s="667" t="str">
        <f t="shared" si="11"/>
        <v/>
      </c>
      <c r="I89" s="53"/>
    </row>
    <row r="90" spans="2:9" ht="20.100000000000001" customHeight="1">
      <c r="B90" s="294">
        <v>82</v>
      </c>
      <c r="C90" s="665" t="str">
        <f t="shared" si="7"/>
        <v/>
      </c>
      <c r="D90" s="666" t="str">
        <f t="shared" si="8"/>
        <v/>
      </c>
      <c r="E90" s="285" t="str">
        <f t="shared" si="9"/>
        <v/>
      </c>
      <c r="F90" s="292" t="str">
        <f t="shared" si="6"/>
        <v/>
      </c>
      <c r="G90" s="285" t="str">
        <f t="shared" si="10"/>
        <v/>
      </c>
      <c r="H90" s="667" t="str">
        <f t="shared" si="11"/>
        <v/>
      </c>
      <c r="I90" s="53"/>
    </row>
    <row r="91" spans="2:9" ht="20.100000000000001" customHeight="1">
      <c r="B91" s="294">
        <v>83</v>
      </c>
      <c r="C91" s="665" t="str">
        <f t="shared" si="7"/>
        <v/>
      </c>
      <c r="D91" s="666" t="str">
        <f t="shared" si="8"/>
        <v/>
      </c>
      <c r="E91" s="285" t="str">
        <f t="shared" si="9"/>
        <v/>
      </c>
      <c r="F91" s="292" t="str">
        <f t="shared" si="6"/>
        <v/>
      </c>
      <c r="G91" s="285" t="str">
        <f t="shared" si="10"/>
        <v/>
      </c>
      <c r="H91" s="667" t="str">
        <f t="shared" si="11"/>
        <v/>
      </c>
      <c r="I91" s="53"/>
    </row>
    <row r="92" spans="2:9" ht="20.100000000000001" customHeight="1">
      <c r="B92" s="294">
        <v>84</v>
      </c>
      <c r="C92" s="665" t="str">
        <f t="shared" si="7"/>
        <v/>
      </c>
      <c r="D92" s="666" t="str">
        <f t="shared" si="8"/>
        <v/>
      </c>
      <c r="E92" s="285" t="str">
        <f t="shared" si="9"/>
        <v/>
      </c>
      <c r="F92" s="292" t="str">
        <f t="shared" si="6"/>
        <v/>
      </c>
      <c r="G92" s="285" t="str">
        <f t="shared" si="10"/>
        <v/>
      </c>
      <c r="H92" s="667" t="str">
        <f t="shared" si="11"/>
        <v/>
      </c>
      <c r="I92" s="53"/>
    </row>
    <row r="93" spans="2:9" ht="20.100000000000001" customHeight="1">
      <c r="B93" s="294">
        <v>85</v>
      </c>
      <c r="C93" s="665" t="str">
        <f t="shared" si="7"/>
        <v/>
      </c>
      <c r="D93" s="666" t="str">
        <f t="shared" si="8"/>
        <v/>
      </c>
      <c r="E93" s="285" t="str">
        <f t="shared" si="9"/>
        <v/>
      </c>
      <c r="F93" s="292" t="str">
        <f t="shared" si="6"/>
        <v/>
      </c>
      <c r="G93" s="285" t="str">
        <f t="shared" si="10"/>
        <v/>
      </c>
      <c r="H93" s="667" t="str">
        <f t="shared" si="11"/>
        <v/>
      </c>
      <c r="I93" s="53"/>
    </row>
    <row r="94" spans="2:9" ht="20.100000000000001" customHeight="1">
      <c r="B94" s="294">
        <v>86</v>
      </c>
      <c r="C94" s="665" t="str">
        <f t="shared" si="7"/>
        <v/>
      </c>
      <c r="D94" s="666" t="str">
        <f t="shared" si="8"/>
        <v/>
      </c>
      <c r="E94" s="285" t="str">
        <f t="shared" si="9"/>
        <v/>
      </c>
      <c r="F94" s="292" t="str">
        <f t="shared" si="6"/>
        <v/>
      </c>
      <c r="G94" s="285" t="str">
        <f t="shared" si="10"/>
        <v/>
      </c>
      <c r="H94" s="667" t="str">
        <f t="shared" si="11"/>
        <v/>
      </c>
      <c r="I94" s="53"/>
    </row>
    <row r="95" spans="2:9" ht="20.100000000000001" customHeight="1">
      <c r="B95" s="294">
        <v>87</v>
      </c>
      <c r="C95" s="665" t="str">
        <f t="shared" si="7"/>
        <v/>
      </c>
      <c r="D95" s="666" t="str">
        <f t="shared" si="8"/>
        <v/>
      </c>
      <c r="E95" s="285" t="str">
        <f t="shared" si="9"/>
        <v/>
      </c>
      <c r="F95" s="292" t="str">
        <f t="shared" si="6"/>
        <v/>
      </c>
      <c r="G95" s="285" t="str">
        <f t="shared" si="10"/>
        <v/>
      </c>
      <c r="H95" s="667" t="str">
        <f t="shared" si="11"/>
        <v/>
      </c>
      <c r="I95" s="53"/>
    </row>
    <row r="96" spans="2:9" ht="20.100000000000001" customHeight="1">
      <c r="B96" s="294">
        <v>88</v>
      </c>
      <c r="C96" s="665" t="str">
        <f t="shared" si="7"/>
        <v/>
      </c>
      <c r="D96" s="666" t="str">
        <f t="shared" si="8"/>
        <v/>
      </c>
      <c r="E96" s="285" t="str">
        <f t="shared" si="9"/>
        <v/>
      </c>
      <c r="F96" s="292" t="str">
        <f t="shared" si="6"/>
        <v/>
      </c>
      <c r="G96" s="285" t="str">
        <f t="shared" si="10"/>
        <v/>
      </c>
      <c r="H96" s="667" t="str">
        <f t="shared" si="11"/>
        <v/>
      </c>
      <c r="I96" s="53"/>
    </row>
    <row r="97" spans="2:9" ht="20.100000000000001" customHeight="1">
      <c r="B97" s="294">
        <v>89</v>
      </c>
      <c r="C97" s="665" t="str">
        <f t="shared" si="7"/>
        <v/>
      </c>
      <c r="D97" s="666" t="str">
        <f t="shared" si="8"/>
        <v/>
      </c>
      <c r="E97" s="285" t="str">
        <f t="shared" si="9"/>
        <v/>
      </c>
      <c r="F97" s="292" t="str">
        <f t="shared" si="6"/>
        <v/>
      </c>
      <c r="G97" s="285" t="str">
        <f t="shared" si="10"/>
        <v/>
      </c>
      <c r="H97" s="667" t="str">
        <f t="shared" si="11"/>
        <v/>
      </c>
      <c r="I97" s="53"/>
    </row>
    <row r="98" spans="2:9" ht="20.100000000000001" customHeight="1">
      <c r="B98" s="294">
        <v>90</v>
      </c>
      <c r="C98" s="665" t="str">
        <f t="shared" si="7"/>
        <v/>
      </c>
      <c r="D98" s="666" t="str">
        <f t="shared" si="8"/>
        <v/>
      </c>
      <c r="E98" s="285" t="str">
        <f t="shared" si="9"/>
        <v/>
      </c>
      <c r="F98" s="292" t="str">
        <f t="shared" si="6"/>
        <v/>
      </c>
      <c r="G98" s="285" t="str">
        <f t="shared" si="10"/>
        <v/>
      </c>
      <c r="H98" s="667" t="str">
        <f t="shared" si="11"/>
        <v/>
      </c>
      <c r="I98" s="53"/>
    </row>
    <row r="99" spans="2:9" ht="20.100000000000001" customHeight="1">
      <c r="B99" s="294">
        <v>91</v>
      </c>
      <c r="C99" s="665" t="str">
        <f t="shared" si="7"/>
        <v/>
      </c>
      <c r="D99" s="666" t="str">
        <f t="shared" si="8"/>
        <v/>
      </c>
      <c r="E99" s="285" t="str">
        <f t="shared" si="9"/>
        <v/>
      </c>
      <c r="F99" s="292" t="str">
        <f t="shared" si="6"/>
        <v/>
      </c>
      <c r="G99" s="285" t="str">
        <f t="shared" si="10"/>
        <v/>
      </c>
      <c r="H99" s="667" t="str">
        <f t="shared" si="11"/>
        <v/>
      </c>
      <c r="I99" s="53"/>
    </row>
    <row r="100" spans="2:9" ht="20.100000000000001" customHeight="1">
      <c r="B100" s="294">
        <v>92</v>
      </c>
      <c r="C100" s="665" t="str">
        <f t="shared" si="7"/>
        <v/>
      </c>
      <c r="D100" s="666" t="str">
        <f t="shared" si="8"/>
        <v/>
      </c>
      <c r="E100" s="285" t="str">
        <f t="shared" si="9"/>
        <v/>
      </c>
      <c r="F100" s="292" t="str">
        <f t="shared" si="6"/>
        <v/>
      </c>
      <c r="G100" s="285" t="str">
        <f t="shared" si="10"/>
        <v/>
      </c>
      <c r="H100" s="667" t="str">
        <f t="shared" si="11"/>
        <v/>
      </c>
      <c r="I100" s="53"/>
    </row>
    <row r="101" spans="2:9" ht="20.100000000000001" customHeight="1">
      <c r="B101" s="294">
        <v>93</v>
      </c>
      <c r="C101" s="665" t="str">
        <f t="shared" si="7"/>
        <v/>
      </c>
      <c r="D101" s="666" t="str">
        <f t="shared" si="8"/>
        <v/>
      </c>
      <c r="E101" s="285" t="str">
        <f t="shared" si="9"/>
        <v/>
      </c>
      <c r="F101" s="292" t="str">
        <f t="shared" si="6"/>
        <v/>
      </c>
      <c r="G101" s="285" t="str">
        <f t="shared" si="10"/>
        <v/>
      </c>
      <c r="H101" s="667" t="str">
        <f t="shared" si="11"/>
        <v/>
      </c>
      <c r="I101" s="53"/>
    </row>
    <row r="102" spans="2:9" ht="20.100000000000001" customHeight="1">
      <c r="B102" s="294">
        <v>94</v>
      </c>
      <c r="C102" s="665" t="str">
        <f t="shared" si="7"/>
        <v/>
      </c>
      <c r="D102" s="666" t="str">
        <f t="shared" si="8"/>
        <v/>
      </c>
      <c r="E102" s="285" t="str">
        <f t="shared" si="9"/>
        <v/>
      </c>
      <c r="F102" s="292" t="str">
        <f t="shared" si="6"/>
        <v/>
      </c>
      <c r="G102" s="285" t="str">
        <f t="shared" si="10"/>
        <v/>
      </c>
      <c r="H102" s="667" t="str">
        <f t="shared" si="11"/>
        <v/>
      </c>
      <c r="I102" s="53"/>
    </row>
    <row r="103" spans="2:9" ht="20.100000000000001" customHeight="1">
      <c r="B103" s="294">
        <v>95</v>
      </c>
      <c r="C103" s="665" t="str">
        <f t="shared" si="7"/>
        <v/>
      </c>
      <c r="D103" s="666" t="str">
        <f t="shared" si="8"/>
        <v/>
      </c>
      <c r="E103" s="285" t="str">
        <f t="shared" si="9"/>
        <v/>
      </c>
      <c r="F103" s="292" t="str">
        <f t="shared" si="6"/>
        <v/>
      </c>
      <c r="G103" s="285" t="str">
        <f t="shared" si="10"/>
        <v/>
      </c>
      <c r="H103" s="667" t="str">
        <f t="shared" si="11"/>
        <v/>
      </c>
      <c r="I103" s="53"/>
    </row>
    <row r="104" spans="2:9" ht="20.100000000000001" customHeight="1">
      <c r="B104" s="294">
        <v>96</v>
      </c>
      <c r="C104" s="665" t="str">
        <f t="shared" si="7"/>
        <v/>
      </c>
      <c r="D104" s="666" t="str">
        <f t="shared" si="8"/>
        <v/>
      </c>
      <c r="E104" s="285" t="str">
        <f t="shared" si="9"/>
        <v/>
      </c>
      <c r="F104" s="292" t="str">
        <f t="shared" si="6"/>
        <v/>
      </c>
      <c r="G104" s="285" t="str">
        <f t="shared" si="10"/>
        <v/>
      </c>
      <c r="H104" s="667" t="str">
        <f t="shared" si="11"/>
        <v/>
      </c>
      <c r="I104" s="53"/>
    </row>
    <row r="105" spans="2:9" ht="20.100000000000001" customHeight="1">
      <c r="B105" s="294">
        <v>97</v>
      </c>
      <c r="C105" s="665" t="str">
        <f t="shared" si="7"/>
        <v/>
      </c>
      <c r="D105" s="666" t="str">
        <f t="shared" si="8"/>
        <v/>
      </c>
      <c r="E105" s="285" t="str">
        <f t="shared" si="9"/>
        <v/>
      </c>
      <c r="F105" s="292" t="str">
        <f t="shared" si="6"/>
        <v/>
      </c>
      <c r="G105" s="285" t="str">
        <f t="shared" si="10"/>
        <v/>
      </c>
      <c r="H105" s="667" t="str">
        <f t="shared" si="11"/>
        <v/>
      </c>
      <c r="I105" s="53"/>
    </row>
    <row r="106" spans="2:9" ht="20.100000000000001" customHeight="1">
      <c r="B106" s="294">
        <v>98</v>
      </c>
      <c r="C106" s="665" t="str">
        <f t="shared" si="7"/>
        <v/>
      </c>
      <c r="D106" s="666" t="str">
        <f t="shared" si="8"/>
        <v/>
      </c>
      <c r="E106" s="285" t="str">
        <f t="shared" si="9"/>
        <v/>
      </c>
      <c r="F106" s="292" t="str">
        <f t="shared" si="6"/>
        <v/>
      </c>
      <c r="G106" s="285" t="str">
        <f t="shared" si="10"/>
        <v/>
      </c>
      <c r="H106" s="667" t="str">
        <f t="shared" si="11"/>
        <v/>
      </c>
      <c r="I106" s="53"/>
    </row>
    <row r="107" spans="2:9" ht="20.100000000000001" customHeight="1">
      <c r="B107" s="294">
        <v>99</v>
      </c>
      <c r="C107" s="665" t="str">
        <f t="shared" si="7"/>
        <v/>
      </c>
      <c r="D107" s="666" t="str">
        <f t="shared" si="8"/>
        <v/>
      </c>
      <c r="E107" s="285" t="str">
        <f t="shared" si="9"/>
        <v/>
      </c>
      <c r="F107" s="292" t="str">
        <f t="shared" si="6"/>
        <v/>
      </c>
      <c r="G107" s="285" t="str">
        <f t="shared" si="10"/>
        <v/>
      </c>
      <c r="H107" s="667" t="str">
        <f t="shared" si="11"/>
        <v/>
      </c>
      <c r="I107" s="53"/>
    </row>
    <row r="108" spans="2:9" ht="20.100000000000001" customHeight="1">
      <c r="B108" s="294">
        <v>100</v>
      </c>
      <c r="C108" s="665" t="str">
        <f t="shared" si="7"/>
        <v/>
      </c>
      <c r="D108" s="666" t="str">
        <f t="shared" si="8"/>
        <v/>
      </c>
      <c r="E108" s="285" t="str">
        <f t="shared" si="9"/>
        <v/>
      </c>
      <c r="F108" s="292" t="str">
        <f t="shared" si="6"/>
        <v/>
      </c>
      <c r="G108" s="285" t="str">
        <f t="shared" si="10"/>
        <v/>
      </c>
      <c r="H108" s="667" t="str">
        <f t="shared" si="11"/>
        <v/>
      </c>
      <c r="I108" s="53"/>
    </row>
    <row r="109" spans="2:9" ht="20.100000000000001" customHeight="1">
      <c r="B109" s="294">
        <v>101</v>
      </c>
      <c r="C109" s="665" t="str">
        <f t="shared" si="7"/>
        <v/>
      </c>
      <c r="D109" s="666" t="str">
        <f t="shared" si="8"/>
        <v/>
      </c>
      <c r="E109" s="285" t="str">
        <f t="shared" si="9"/>
        <v/>
      </c>
      <c r="F109" s="292" t="str">
        <f t="shared" si="6"/>
        <v/>
      </c>
      <c r="G109" s="285" t="str">
        <f t="shared" si="10"/>
        <v/>
      </c>
      <c r="H109" s="667" t="str">
        <f t="shared" si="11"/>
        <v/>
      </c>
      <c r="I109" s="53"/>
    </row>
    <row r="110" spans="2:9" ht="20.100000000000001" customHeight="1">
      <c r="B110" s="294">
        <v>102</v>
      </c>
      <c r="C110" s="665" t="str">
        <f t="shared" si="7"/>
        <v/>
      </c>
      <c r="D110" s="666" t="str">
        <f t="shared" si="8"/>
        <v/>
      </c>
      <c r="E110" s="285" t="str">
        <f t="shared" si="9"/>
        <v/>
      </c>
      <c r="F110" s="292" t="str">
        <f t="shared" si="6"/>
        <v/>
      </c>
      <c r="G110" s="285" t="str">
        <f t="shared" si="10"/>
        <v/>
      </c>
      <c r="H110" s="667" t="str">
        <f t="shared" si="11"/>
        <v/>
      </c>
      <c r="I110" s="53"/>
    </row>
    <row r="111" spans="2:9" ht="20.100000000000001" customHeight="1">
      <c r="B111" s="294">
        <v>103</v>
      </c>
      <c r="C111" s="665" t="str">
        <f t="shared" si="7"/>
        <v/>
      </c>
      <c r="D111" s="666" t="str">
        <f t="shared" si="8"/>
        <v/>
      </c>
      <c r="E111" s="285" t="str">
        <f t="shared" si="9"/>
        <v/>
      </c>
      <c r="F111" s="292" t="str">
        <f t="shared" si="6"/>
        <v/>
      </c>
      <c r="G111" s="285" t="str">
        <f t="shared" si="10"/>
        <v/>
      </c>
      <c r="H111" s="667" t="str">
        <f t="shared" si="11"/>
        <v/>
      </c>
      <c r="I111" s="53"/>
    </row>
    <row r="112" spans="2:9" ht="20.100000000000001" customHeight="1">
      <c r="B112" s="294">
        <v>104</v>
      </c>
      <c r="C112" s="665" t="str">
        <f t="shared" si="7"/>
        <v/>
      </c>
      <c r="D112" s="666" t="str">
        <f t="shared" si="8"/>
        <v/>
      </c>
      <c r="E112" s="285" t="str">
        <f t="shared" si="9"/>
        <v/>
      </c>
      <c r="F112" s="292" t="str">
        <f t="shared" si="6"/>
        <v/>
      </c>
      <c r="G112" s="285" t="str">
        <f t="shared" si="10"/>
        <v/>
      </c>
      <c r="H112" s="667" t="str">
        <f t="shared" si="11"/>
        <v/>
      </c>
      <c r="I112" s="53"/>
    </row>
    <row r="113" spans="2:9" ht="20.100000000000001" customHeight="1">
      <c r="B113" s="294">
        <v>105</v>
      </c>
      <c r="C113" s="665" t="str">
        <f t="shared" si="7"/>
        <v/>
      </c>
      <c r="D113" s="666" t="str">
        <f t="shared" si="8"/>
        <v/>
      </c>
      <c r="E113" s="285" t="str">
        <f t="shared" si="9"/>
        <v/>
      </c>
      <c r="F113" s="292" t="str">
        <f t="shared" si="6"/>
        <v/>
      </c>
      <c r="G113" s="285" t="str">
        <f t="shared" si="10"/>
        <v/>
      </c>
      <c r="H113" s="667" t="str">
        <f t="shared" si="11"/>
        <v/>
      </c>
      <c r="I113" s="53"/>
    </row>
    <row r="114" spans="2:9" ht="20.100000000000001" customHeight="1">
      <c r="B114" s="294">
        <v>106</v>
      </c>
      <c r="C114" s="665" t="str">
        <f t="shared" si="7"/>
        <v/>
      </c>
      <c r="D114" s="666" t="str">
        <f t="shared" si="8"/>
        <v/>
      </c>
      <c r="E114" s="285" t="str">
        <f t="shared" si="9"/>
        <v/>
      </c>
      <c r="F114" s="292" t="str">
        <f t="shared" si="6"/>
        <v/>
      </c>
      <c r="G114" s="285" t="str">
        <f t="shared" si="10"/>
        <v/>
      </c>
      <c r="H114" s="667" t="str">
        <f t="shared" si="11"/>
        <v/>
      </c>
      <c r="I114" s="53"/>
    </row>
    <row r="115" spans="2:9" ht="20.100000000000001" customHeight="1">
      <c r="B115" s="294">
        <v>107</v>
      </c>
      <c r="C115" s="665" t="str">
        <f t="shared" si="7"/>
        <v/>
      </c>
      <c r="D115" s="666" t="str">
        <f t="shared" si="8"/>
        <v/>
      </c>
      <c r="E115" s="285" t="str">
        <f t="shared" si="9"/>
        <v/>
      </c>
      <c r="F115" s="292" t="str">
        <f t="shared" si="6"/>
        <v/>
      </c>
      <c r="G115" s="285" t="str">
        <f t="shared" si="10"/>
        <v/>
      </c>
      <c r="H115" s="667" t="str">
        <f t="shared" si="11"/>
        <v/>
      </c>
      <c r="I115" s="53"/>
    </row>
    <row r="116" spans="2:9" ht="20.100000000000001" customHeight="1">
      <c r="B116" s="294">
        <v>108</v>
      </c>
      <c r="C116" s="665" t="str">
        <f t="shared" si="7"/>
        <v/>
      </c>
      <c r="D116" s="666" t="str">
        <f t="shared" si="8"/>
        <v/>
      </c>
      <c r="E116" s="285" t="str">
        <f t="shared" si="9"/>
        <v/>
      </c>
      <c r="F116" s="292" t="str">
        <f t="shared" si="6"/>
        <v/>
      </c>
      <c r="G116" s="285" t="str">
        <f t="shared" si="10"/>
        <v/>
      </c>
      <c r="H116" s="667" t="str">
        <f t="shared" si="11"/>
        <v/>
      </c>
      <c r="I116" s="53"/>
    </row>
    <row r="117" spans="2:9" ht="20.100000000000001" customHeight="1">
      <c r="B117" s="294">
        <v>109</v>
      </c>
      <c r="C117" s="665" t="str">
        <f t="shared" si="7"/>
        <v/>
      </c>
      <c r="D117" s="666" t="str">
        <f t="shared" si="8"/>
        <v/>
      </c>
      <c r="E117" s="285" t="str">
        <f t="shared" si="9"/>
        <v/>
      </c>
      <c r="F117" s="292" t="str">
        <f t="shared" si="6"/>
        <v/>
      </c>
      <c r="G117" s="285" t="str">
        <f t="shared" si="10"/>
        <v/>
      </c>
      <c r="H117" s="667" t="str">
        <f t="shared" si="11"/>
        <v/>
      </c>
      <c r="I117" s="53"/>
    </row>
    <row r="118" spans="2:9" ht="20.100000000000001" customHeight="1">
      <c r="B118" s="294">
        <v>110</v>
      </c>
      <c r="C118" s="665" t="str">
        <f t="shared" si="7"/>
        <v/>
      </c>
      <c r="D118" s="666" t="str">
        <f t="shared" si="8"/>
        <v/>
      </c>
      <c r="E118" s="285" t="str">
        <f t="shared" si="9"/>
        <v/>
      </c>
      <c r="F118" s="292" t="str">
        <f t="shared" si="6"/>
        <v/>
      </c>
      <c r="G118" s="285" t="str">
        <f t="shared" si="10"/>
        <v/>
      </c>
      <c r="H118" s="667" t="str">
        <f t="shared" si="11"/>
        <v/>
      </c>
      <c r="I118" s="53"/>
    </row>
    <row r="119" spans="2:9" ht="20.100000000000001" customHeight="1">
      <c r="B119" s="294">
        <v>111</v>
      </c>
      <c r="C119" s="665" t="str">
        <f t="shared" si="7"/>
        <v/>
      </c>
      <c r="D119" s="666" t="str">
        <f t="shared" si="8"/>
        <v/>
      </c>
      <c r="E119" s="285" t="str">
        <f t="shared" si="9"/>
        <v/>
      </c>
      <c r="F119" s="292" t="str">
        <f t="shared" si="6"/>
        <v/>
      </c>
      <c r="G119" s="285" t="str">
        <f t="shared" si="10"/>
        <v/>
      </c>
      <c r="H119" s="667" t="str">
        <f t="shared" si="11"/>
        <v/>
      </c>
      <c r="I119" s="53"/>
    </row>
    <row r="120" spans="2:9" ht="20.100000000000001" customHeight="1">
      <c r="B120" s="294">
        <v>112</v>
      </c>
      <c r="C120" s="665" t="str">
        <f t="shared" si="7"/>
        <v/>
      </c>
      <c r="D120" s="666" t="str">
        <f t="shared" si="8"/>
        <v/>
      </c>
      <c r="E120" s="285" t="str">
        <f t="shared" si="9"/>
        <v/>
      </c>
      <c r="F120" s="292" t="str">
        <f t="shared" si="6"/>
        <v/>
      </c>
      <c r="G120" s="285" t="str">
        <f t="shared" si="10"/>
        <v/>
      </c>
      <c r="H120" s="667" t="str">
        <f t="shared" si="11"/>
        <v/>
      </c>
      <c r="I120" s="53"/>
    </row>
    <row r="121" spans="2:9" ht="20.100000000000001" customHeight="1">
      <c r="B121" s="294">
        <v>113</v>
      </c>
      <c r="C121" s="665" t="str">
        <f t="shared" si="7"/>
        <v/>
      </c>
      <c r="D121" s="666" t="str">
        <f t="shared" si="8"/>
        <v/>
      </c>
      <c r="E121" s="285" t="str">
        <f t="shared" si="9"/>
        <v/>
      </c>
      <c r="F121" s="292" t="str">
        <f t="shared" si="6"/>
        <v/>
      </c>
      <c r="G121" s="285" t="str">
        <f t="shared" si="10"/>
        <v/>
      </c>
      <c r="H121" s="667" t="str">
        <f t="shared" si="11"/>
        <v/>
      </c>
      <c r="I121" s="53"/>
    </row>
    <row r="122" spans="2:9" ht="20.100000000000001" customHeight="1">
      <c r="B122" s="294">
        <v>114</v>
      </c>
      <c r="C122" s="665" t="str">
        <f t="shared" si="7"/>
        <v/>
      </c>
      <c r="D122" s="666" t="str">
        <f t="shared" si="8"/>
        <v/>
      </c>
      <c r="E122" s="285" t="str">
        <f t="shared" si="9"/>
        <v/>
      </c>
      <c r="F122" s="292" t="str">
        <f t="shared" si="6"/>
        <v/>
      </c>
      <c r="G122" s="285" t="str">
        <f t="shared" si="10"/>
        <v/>
      </c>
      <c r="H122" s="667" t="str">
        <f t="shared" si="11"/>
        <v/>
      </c>
      <c r="I122" s="53"/>
    </row>
    <row r="123" spans="2:9" ht="20.100000000000001" customHeight="1">
      <c r="B123" s="294">
        <v>115</v>
      </c>
      <c r="C123" s="665" t="str">
        <f t="shared" si="7"/>
        <v/>
      </c>
      <c r="D123" s="666" t="str">
        <f t="shared" si="8"/>
        <v/>
      </c>
      <c r="E123" s="285" t="str">
        <f t="shared" si="9"/>
        <v/>
      </c>
      <c r="F123" s="292" t="str">
        <f t="shared" si="6"/>
        <v/>
      </c>
      <c r="G123" s="285" t="str">
        <f t="shared" si="10"/>
        <v/>
      </c>
      <c r="H123" s="667" t="str">
        <f t="shared" si="11"/>
        <v/>
      </c>
      <c r="I123" s="53"/>
    </row>
    <row r="124" spans="2:9" ht="20.100000000000001" customHeight="1">
      <c r="B124" s="294">
        <v>116</v>
      </c>
      <c r="C124" s="665" t="str">
        <f t="shared" si="7"/>
        <v/>
      </c>
      <c r="D124" s="666" t="str">
        <f t="shared" si="8"/>
        <v/>
      </c>
      <c r="E124" s="285" t="str">
        <f t="shared" si="9"/>
        <v/>
      </c>
      <c r="F124" s="292" t="str">
        <f t="shared" si="6"/>
        <v/>
      </c>
      <c r="G124" s="285" t="str">
        <f t="shared" si="10"/>
        <v/>
      </c>
      <c r="H124" s="667" t="str">
        <f t="shared" si="11"/>
        <v/>
      </c>
      <c r="I124" s="53"/>
    </row>
    <row r="125" spans="2:9" ht="20.100000000000001" customHeight="1">
      <c r="B125" s="294">
        <v>117</v>
      </c>
      <c r="C125" s="665" t="str">
        <f t="shared" si="7"/>
        <v/>
      </c>
      <c r="D125" s="666" t="str">
        <f t="shared" si="8"/>
        <v/>
      </c>
      <c r="E125" s="285" t="str">
        <f t="shared" si="9"/>
        <v/>
      </c>
      <c r="F125" s="292" t="str">
        <f t="shared" si="6"/>
        <v/>
      </c>
      <c r="G125" s="285" t="str">
        <f t="shared" si="10"/>
        <v/>
      </c>
      <c r="H125" s="667" t="str">
        <f t="shared" si="11"/>
        <v/>
      </c>
      <c r="I125" s="53"/>
    </row>
    <row r="126" spans="2:9" ht="20.100000000000001" customHeight="1">
      <c r="B126" s="294">
        <v>118</v>
      </c>
      <c r="C126" s="665" t="str">
        <f t="shared" si="7"/>
        <v/>
      </c>
      <c r="D126" s="666" t="str">
        <f t="shared" si="8"/>
        <v/>
      </c>
      <c r="E126" s="285" t="str">
        <f t="shared" si="9"/>
        <v/>
      </c>
      <c r="F126" s="292" t="str">
        <f t="shared" si="6"/>
        <v/>
      </c>
      <c r="G126" s="285" t="str">
        <f t="shared" si="10"/>
        <v/>
      </c>
      <c r="H126" s="667" t="str">
        <f t="shared" si="11"/>
        <v/>
      </c>
      <c r="I126" s="53"/>
    </row>
    <row r="127" spans="2:9" ht="20.100000000000001" customHeight="1">
      <c r="B127" s="294">
        <v>119</v>
      </c>
      <c r="C127" s="665" t="str">
        <f t="shared" si="7"/>
        <v/>
      </c>
      <c r="D127" s="666" t="str">
        <f t="shared" si="8"/>
        <v/>
      </c>
      <c r="E127" s="285" t="str">
        <f t="shared" si="9"/>
        <v/>
      </c>
      <c r="F127" s="292" t="str">
        <f t="shared" si="6"/>
        <v/>
      </c>
      <c r="G127" s="285" t="str">
        <f t="shared" si="10"/>
        <v/>
      </c>
      <c r="H127" s="667" t="str">
        <f t="shared" si="11"/>
        <v/>
      </c>
      <c r="I127" s="53"/>
    </row>
    <row r="128" spans="2:9" ht="20.100000000000001" customHeight="1">
      <c r="B128" s="294">
        <v>120</v>
      </c>
      <c r="C128" s="665" t="str">
        <f t="shared" si="7"/>
        <v/>
      </c>
      <c r="D128" s="666" t="str">
        <f t="shared" si="8"/>
        <v/>
      </c>
      <c r="E128" s="285" t="str">
        <f t="shared" si="9"/>
        <v/>
      </c>
      <c r="F128" s="292" t="str">
        <f t="shared" si="6"/>
        <v/>
      </c>
      <c r="G128" s="285" t="str">
        <f t="shared" si="10"/>
        <v/>
      </c>
      <c r="H128" s="667" t="str">
        <f t="shared" si="11"/>
        <v/>
      </c>
      <c r="I128" s="53"/>
    </row>
    <row r="129" spans="2:9" ht="20.100000000000001" customHeight="1">
      <c r="B129" s="294">
        <v>121</v>
      </c>
      <c r="C129" s="665" t="str">
        <f t="shared" si="7"/>
        <v/>
      </c>
      <c r="D129" s="666" t="str">
        <f t="shared" si="8"/>
        <v/>
      </c>
      <c r="E129" s="285" t="str">
        <f t="shared" si="9"/>
        <v/>
      </c>
      <c r="F129" s="292" t="str">
        <f t="shared" si="6"/>
        <v/>
      </c>
      <c r="G129" s="285" t="str">
        <f t="shared" si="10"/>
        <v/>
      </c>
      <c r="H129" s="667" t="str">
        <f t="shared" si="11"/>
        <v/>
      </c>
      <c r="I129" s="53"/>
    </row>
    <row r="130" spans="2:9" ht="20.100000000000001" customHeight="1">
      <c r="B130" s="294">
        <v>122</v>
      </c>
      <c r="C130" s="665" t="str">
        <f t="shared" si="7"/>
        <v/>
      </c>
      <c r="D130" s="666" t="str">
        <f t="shared" si="8"/>
        <v/>
      </c>
      <c r="E130" s="285" t="str">
        <f t="shared" si="9"/>
        <v/>
      </c>
      <c r="F130" s="292" t="str">
        <f t="shared" si="6"/>
        <v/>
      </c>
      <c r="G130" s="285" t="str">
        <f t="shared" si="10"/>
        <v/>
      </c>
      <c r="H130" s="667" t="str">
        <f t="shared" si="11"/>
        <v/>
      </c>
      <c r="I130" s="53"/>
    </row>
    <row r="131" spans="2:9" ht="20.100000000000001" customHeight="1">
      <c r="B131" s="294">
        <v>123</v>
      </c>
      <c r="C131" s="665" t="str">
        <f t="shared" si="7"/>
        <v/>
      </c>
      <c r="D131" s="666" t="str">
        <f t="shared" si="8"/>
        <v/>
      </c>
      <c r="E131" s="285" t="str">
        <f t="shared" si="9"/>
        <v/>
      </c>
      <c r="F131" s="292" t="str">
        <f t="shared" si="6"/>
        <v/>
      </c>
      <c r="G131" s="285" t="str">
        <f t="shared" si="10"/>
        <v/>
      </c>
      <c r="H131" s="667" t="str">
        <f t="shared" si="11"/>
        <v/>
      </c>
      <c r="I131" s="53"/>
    </row>
    <row r="132" spans="2:9" ht="20.100000000000001" customHeight="1">
      <c r="B132" s="294">
        <v>124</v>
      </c>
      <c r="C132" s="665" t="str">
        <f t="shared" si="7"/>
        <v/>
      </c>
      <c r="D132" s="666" t="str">
        <f t="shared" si="8"/>
        <v/>
      </c>
      <c r="E132" s="285" t="str">
        <f t="shared" si="9"/>
        <v/>
      </c>
      <c r="F132" s="292" t="str">
        <f t="shared" si="6"/>
        <v/>
      </c>
      <c r="G132" s="285" t="str">
        <f t="shared" si="10"/>
        <v/>
      </c>
      <c r="H132" s="667" t="str">
        <f t="shared" si="11"/>
        <v/>
      </c>
      <c r="I132" s="53"/>
    </row>
    <row r="133" spans="2:9" ht="20.100000000000001" customHeight="1">
      <c r="B133" s="294">
        <v>125</v>
      </c>
      <c r="C133" s="665" t="str">
        <f t="shared" si="7"/>
        <v/>
      </c>
      <c r="D133" s="666" t="str">
        <f t="shared" si="8"/>
        <v/>
      </c>
      <c r="E133" s="285" t="str">
        <f t="shared" si="9"/>
        <v/>
      </c>
      <c r="F133" s="292" t="str">
        <f t="shared" si="6"/>
        <v/>
      </c>
      <c r="G133" s="285" t="str">
        <f t="shared" si="10"/>
        <v/>
      </c>
      <c r="H133" s="667" t="str">
        <f t="shared" si="11"/>
        <v/>
      </c>
      <c r="I133" s="53"/>
    </row>
    <row r="134" spans="2:9" ht="20.100000000000001" customHeight="1">
      <c r="B134" s="294">
        <v>126</v>
      </c>
      <c r="C134" s="665" t="str">
        <f t="shared" si="7"/>
        <v/>
      </c>
      <c r="D134" s="666" t="str">
        <f t="shared" si="8"/>
        <v/>
      </c>
      <c r="E134" s="285" t="str">
        <f t="shared" si="9"/>
        <v/>
      </c>
      <c r="F134" s="292" t="str">
        <f t="shared" si="6"/>
        <v/>
      </c>
      <c r="G134" s="285" t="str">
        <f t="shared" si="10"/>
        <v/>
      </c>
      <c r="H134" s="667" t="str">
        <f t="shared" si="11"/>
        <v/>
      </c>
      <c r="I134" s="53"/>
    </row>
    <row r="135" spans="2:9" ht="20.100000000000001" customHeight="1">
      <c r="B135" s="294">
        <v>127</v>
      </c>
      <c r="C135" s="665" t="str">
        <f t="shared" si="7"/>
        <v/>
      </c>
      <c r="D135" s="666" t="str">
        <f t="shared" si="8"/>
        <v/>
      </c>
      <c r="E135" s="285" t="str">
        <f t="shared" si="9"/>
        <v/>
      </c>
      <c r="F135" s="292" t="str">
        <f t="shared" si="6"/>
        <v/>
      </c>
      <c r="G135" s="285" t="str">
        <f t="shared" si="10"/>
        <v/>
      </c>
      <c r="H135" s="667" t="str">
        <f t="shared" si="11"/>
        <v/>
      </c>
      <c r="I135" s="53"/>
    </row>
    <row r="136" spans="2:9" ht="20.100000000000001" customHeight="1">
      <c r="B136" s="294">
        <v>128</v>
      </c>
      <c r="C136" s="665" t="str">
        <f t="shared" si="7"/>
        <v/>
      </c>
      <c r="D136" s="666" t="str">
        <f t="shared" si="8"/>
        <v/>
      </c>
      <c r="E136" s="285" t="str">
        <f t="shared" si="9"/>
        <v/>
      </c>
      <c r="F136" s="292" t="str">
        <f t="shared" si="6"/>
        <v/>
      </c>
      <c r="G136" s="285" t="str">
        <f t="shared" si="10"/>
        <v/>
      </c>
      <c r="H136" s="667" t="str">
        <f t="shared" si="11"/>
        <v/>
      </c>
      <c r="I136" s="53"/>
    </row>
    <row r="137" spans="2:9" ht="20.100000000000001" customHeight="1">
      <c r="B137" s="294">
        <v>129</v>
      </c>
      <c r="C137" s="665" t="str">
        <f t="shared" si="7"/>
        <v/>
      </c>
      <c r="D137" s="666" t="str">
        <f t="shared" si="8"/>
        <v/>
      </c>
      <c r="E137" s="285" t="str">
        <f t="shared" si="9"/>
        <v/>
      </c>
      <c r="F137" s="292" t="str">
        <f t="shared" si="6"/>
        <v/>
      </c>
      <c r="G137" s="285" t="str">
        <f t="shared" si="10"/>
        <v/>
      </c>
      <c r="H137" s="667" t="str">
        <f t="shared" si="11"/>
        <v/>
      </c>
      <c r="I137" s="53"/>
    </row>
    <row r="138" spans="2:9" ht="20.100000000000001" customHeight="1">
      <c r="B138" s="294">
        <v>130</v>
      </c>
      <c r="C138" s="665" t="str">
        <f t="shared" si="7"/>
        <v/>
      </c>
      <c r="D138" s="666" t="str">
        <f t="shared" si="8"/>
        <v/>
      </c>
      <c r="E138" s="285" t="str">
        <f t="shared" si="9"/>
        <v/>
      </c>
      <c r="F138" s="292" t="str">
        <f t="shared" ref="F138:F201" si="12">IF($H$4="","",IF($F$4="원리금균등상환",IFERROR(D138+E138,""),IF($F$4="원금균등상환",D138+E138,"")))</f>
        <v/>
      </c>
      <c r="G138" s="285" t="str">
        <f t="shared" si="10"/>
        <v/>
      </c>
      <c r="H138" s="667" t="str">
        <f t="shared" si="11"/>
        <v/>
      </c>
      <c r="I138" s="53"/>
    </row>
    <row r="139" spans="2:9" ht="20.100000000000001" customHeight="1">
      <c r="B139" s="294">
        <v>131</v>
      </c>
      <c r="C139" s="665" t="str">
        <f t="shared" ref="C139:C202" si="13">IF($H$4="","",IF(B139&gt;($B$6),"",IF(B139&lt;=($B$6),DATE(YEAR($G$4),MONTH($G$4)+B138,DAY($G$4)),"")))</f>
        <v/>
      </c>
      <c r="D139" s="666" t="str">
        <f t="shared" ref="D139:D202" si="14">IF($H$4="","",IF($F$4="원리금균등상환",IFERROR(IF(B139&lt;=$D$6,0,-PPMT($E$4/12,B139-$D$6,($B$6-$D$6),$D$4)),""),IF($F$4="원금균등상환",IF(B139&lt;($D$6+1),0,IF(B139&gt;$B$6,0,$D$4/($B$6-$D$6))),IF($F$4="만기일시상환",0,""))))</f>
        <v/>
      </c>
      <c r="E139" s="285" t="str">
        <f t="shared" ref="E139:E202" si="15">IF($H$4="","",IF($F$4="원리금균등상환",IFERROR(IF(B139&lt;=$D$6,$H138*($E$4/12),-IPMT($E$4/12,B139-$D$6,($B$6-$D$6),$D$4)),""),IF($F$4="원금균등상환",(H138-D139)*$E$4/12,IF($F$4="만기일시상환",IFERROR(IF(B139&lt;=$B$6,$D$4*($E$4/12),""),"")))))</f>
        <v/>
      </c>
      <c r="F139" s="292" t="str">
        <f t="shared" si="12"/>
        <v/>
      </c>
      <c r="G139" s="285" t="str">
        <f t="shared" ref="G139:G202" si="16">IFERROR(IF(B139&gt;(($D$6+$B$6)*12),"",IF(B139=1,D139,D139+G138)),"")</f>
        <v/>
      </c>
      <c r="H139" s="667" t="str">
        <f t="shared" ref="H139:H202" si="17">IFERROR(IF($H$4="","",H138-D139),"")</f>
        <v/>
      </c>
      <c r="I139" s="53"/>
    </row>
    <row r="140" spans="2:9" ht="20.100000000000001" customHeight="1">
      <c r="B140" s="294">
        <v>132</v>
      </c>
      <c r="C140" s="665" t="str">
        <f t="shared" si="13"/>
        <v/>
      </c>
      <c r="D140" s="666" t="str">
        <f t="shared" si="14"/>
        <v/>
      </c>
      <c r="E140" s="285" t="str">
        <f t="shared" si="15"/>
        <v/>
      </c>
      <c r="F140" s="292" t="str">
        <f t="shared" si="12"/>
        <v/>
      </c>
      <c r="G140" s="285" t="str">
        <f t="shared" si="16"/>
        <v/>
      </c>
      <c r="H140" s="667" t="str">
        <f t="shared" si="17"/>
        <v/>
      </c>
      <c r="I140" s="53"/>
    </row>
    <row r="141" spans="2:9" ht="20.100000000000001" customHeight="1">
      <c r="B141" s="294">
        <v>133</v>
      </c>
      <c r="C141" s="665" t="str">
        <f t="shared" si="13"/>
        <v/>
      </c>
      <c r="D141" s="666" t="str">
        <f t="shared" si="14"/>
        <v/>
      </c>
      <c r="E141" s="285" t="str">
        <f t="shared" si="15"/>
        <v/>
      </c>
      <c r="F141" s="292" t="str">
        <f t="shared" si="12"/>
        <v/>
      </c>
      <c r="G141" s="285" t="str">
        <f t="shared" si="16"/>
        <v/>
      </c>
      <c r="H141" s="667" t="str">
        <f t="shared" si="17"/>
        <v/>
      </c>
      <c r="I141" s="53"/>
    </row>
    <row r="142" spans="2:9" ht="20.100000000000001" customHeight="1">
      <c r="B142" s="294">
        <v>134</v>
      </c>
      <c r="C142" s="665" t="str">
        <f t="shared" si="13"/>
        <v/>
      </c>
      <c r="D142" s="666" t="str">
        <f t="shared" si="14"/>
        <v/>
      </c>
      <c r="E142" s="285" t="str">
        <f t="shared" si="15"/>
        <v/>
      </c>
      <c r="F142" s="292" t="str">
        <f t="shared" si="12"/>
        <v/>
      </c>
      <c r="G142" s="285" t="str">
        <f t="shared" si="16"/>
        <v/>
      </c>
      <c r="H142" s="667" t="str">
        <f t="shared" si="17"/>
        <v/>
      </c>
      <c r="I142" s="53"/>
    </row>
    <row r="143" spans="2:9" ht="20.100000000000001" customHeight="1">
      <c r="B143" s="294">
        <v>135</v>
      </c>
      <c r="C143" s="665" t="str">
        <f t="shared" si="13"/>
        <v/>
      </c>
      <c r="D143" s="666" t="str">
        <f t="shared" si="14"/>
        <v/>
      </c>
      <c r="E143" s="285" t="str">
        <f t="shared" si="15"/>
        <v/>
      </c>
      <c r="F143" s="292" t="str">
        <f t="shared" si="12"/>
        <v/>
      </c>
      <c r="G143" s="285" t="str">
        <f t="shared" si="16"/>
        <v/>
      </c>
      <c r="H143" s="667" t="str">
        <f t="shared" si="17"/>
        <v/>
      </c>
      <c r="I143" s="53"/>
    </row>
    <row r="144" spans="2:9" ht="20.100000000000001" customHeight="1">
      <c r="B144" s="294">
        <v>136</v>
      </c>
      <c r="C144" s="665" t="str">
        <f t="shared" si="13"/>
        <v/>
      </c>
      <c r="D144" s="666" t="str">
        <f t="shared" si="14"/>
        <v/>
      </c>
      <c r="E144" s="285" t="str">
        <f t="shared" si="15"/>
        <v/>
      </c>
      <c r="F144" s="292" t="str">
        <f t="shared" si="12"/>
        <v/>
      </c>
      <c r="G144" s="285" t="str">
        <f t="shared" si="16"/>
        <v/>
      </c>
      <c r="H144" s="667" t="str">
        <f t="shared" si="17"/>
        <v/>
      </c>
      <c r="I144" s="53"/>
    </row>
    <row r="145" spans="2:9" ht="20.100000000000001" customHeight="1">
      <c r="B145" s="294">
        <v>137</v>
      </c>
      <c r="C145" s="665" t="str">
        <f t="shared" si="13"/>
        <v/>
      </c>
      <c r="D145" s="666" t="str">
        <f t="shared" si="14"/>
        <v/>
      </c>
      <c r="E145" s="285" t="str">
        <f t="shared" si="15"/>
        <v/>
      </c>
      <c r="F145" s="292" t="str">
        <f t="shared" si="12"/>
        <v/>
      </c>
      <c r="G145" s="285" t="str">
        <f t="shared" si="16"/>
        <v/>
      </c>
      <c r="H145" s="667" t="str">
        <f t="shared" si="17"/>
        <v/>
      </c>
      <c r="I145" s="53"/>
    </row>
    <row r="146" spans="2:9" ht="20.100000000000001" customHeight="1">
      <c r="B146" s="294">
        <v>138</v>
      </c>
      <c r="C146" s="665" t="str">
        <f t="shared" si="13"/>
        <v/>
      </c>
      <c r="D146" s="666" t="str">
        <f t="shared" si="14"/>
        <v/>
      </c>
      <c r="E146" s="285" t="str">
        <f t="shared" si="15"/>
        <v/>
      </c>
      <c r="F146" s="292" t="str">
        <f t="shared" si="12"/>
        <v/>
      </c>
      <c r="G146" s="285" t="str">
        <f t="shared" si="16"/>
        <v/>
      </c>
      <c r="H146" s="667" t="str">
        <f t="shared" si="17"/>
        <v/>
      </c>
      <c r="I146" s="53"/>
    </row>
    <row r="147" spans="2:9" ht="20.100000000000001" customHeight="1">
      <c r="B147" s="294">
        <v>139</v>
      </c>
      <c r="C147" s="665" t="str">
        <f t="shared" si="13"/>
        <v/>
      </c>
      <c r="D147" s="666" t="str">
        <f t="shared" si="14"/>
        <v/>
      </c>
      <c r="E147" s="285" t="str">
        <f t="shared" si="15"/>
        <v/>
      </c>
      <c r="F147" s="292" t="str">
        <f t="shared" si="12"/>
        <v/>
      </c>
      <c r="G147" s="285" t="str">
        <f t="shared" si="16"/>
        <v/>
      </c>
      <c r="H147" s="667" t="str">
        <f t="shared" si="17"/>
        <v/>
      </c>
      <c r="I147" s="53"/>
    </row>
    <row r="148" spans="2:9" ht="20.100000000000001" customHeight="1">
      <c r="B148" s="294">
        <v>140</v>
      </c>
      <c r="C148" s="665" t="str">
        <f t="shared" si="13"/>
        <v/>
      </c>
      <c r="D148" s="666" t="str">
        <f t="shared" si="14"/>
        <v/>
      </c>
      <c r="E148" s="285" t="str">
        <f t="shared" si="15"/>
        <v/>
      </c>
      <c r="F148" s="292" t="str">
        <f t="shared" si="12"/>
        <v/>
      </c>
      <c r="G148" s="285" t="str">
        <f t="shared" si="16"/>
        <v/>
      </c>
      <c r="H148" s="667" t="str">
        <f t="shared" si="17"/>
        <v/>
      </c>
      <c r="I148" s="53"/>
    </row>
    <row r="149" spans="2:9" ht="20.100000000000001" customHeight="1">
      <c r="B149" s="294">
        <v>141</v>
      </c>
      <c r="C149" s="665" t="str">
        <f t="shared" si="13"/>
        <v/>
      </c>
      <c r="D149" s="666" t="str">
        <f t="shared" si="14"/>
        <v/>
      </c>
      <c r="E149" s="285" t="str">
        <f t="shared" si="15"/>
        <v/>
      </c>
      <c r="F149" s="292" t="str">
        <f t="shared" si="12"/>
        <v/>
      </c>
      <c r="G149" s="285" t="str">
        <f t="shared" si="16"/>
        <v/>
      </c>
      <c r="H149" s="667" t="str">
        <f t="shared" si="17"/>
        <v/>
      </c>
      <c r="I149" s="53"/>
    </row>
    <row r="150" spans="2:9" ht="20.100000000000001" customHeight="1">
      <c r="B150" s="294">
        <v>142</v>
      </c>
      <c r="C150" s="665" t="str">
        <f t="shared" si="13"/>
        <v/>
      </c>
      <c r="D150" s="666" t="str">
        <f t="shared" si="14"/>
        <v/>
      </c>
      <c r="E150" s="285" t="str">
        <f t="shared" si="15"/>
        <v/>
      </c>
      <c r="F150" s="292" t="str">
        <f t="shared" si="12"/>
        <v/>
      </c>
      <c r="G150" s="285" t="str">
        <f t="shared" si="16"/>
        <v/>
      </c>
      <c r="H150" s="667" t="str">
        <f t="shared" si="17"/>
        <v/>
      </c>
      <c r="I150" s="53"/>
    </row>
    <row r="151" spans="2:9" ht="20.100000000000001" customHeight="1">
      <c r="B151" s="294">
        <v>143</v>
      </c>
      <c r="C151" s="665" t="str">
        <f t="shared" si="13"/>
        <v/>
      </c>
      <c r="D151" s="666" t="str">
        <f t="shared" si="14"/>
        <v/>
      </c>
      <c r="E151" s="285" t="str">
        <f t="shared" si="15"/>
        <v/>
      </c>
      <c r="F151" s="292" t="str">
        <f t="shared" si="12"/>
        <v/>
      </c>
      <c r="G151" s="285" t="str">
        <f t="shared" si="16"/>
        <v/>
      </c>
      <c r="H151" s="667" t="str">
        <f t="shared" si="17"/>
        <v/>
      </c>
      <c r="I151" s="53"/>
    </row>
    <row r="152" spans="2:9" ht="20.100000000000001" customHeight="1">
      <c r="B152" s="294">
        <v>144</v>
      </c>
      <c r="C152" s="665" t="str">
        <f t="shared" si="13"/>
        <v/>
      </c>
      <c r="D152" s="666" t="str">
        <f t="shared" si="14"/>
        <v/>
      </c>
      <c r="E152" s="285" t="str">
        <f t="shared" si="15"/>
        <v/>
      </c>
      <c r="F152" s="292" t="str">
        <f t="shared" si="12"/>
        <v/>
      </c>
      <c r="G152" s="285" t="str">
        <f t="shared" si="16"/>
        <v/>
      </c>
      <c r="H152" s="667" t="str">
        <f t="shared" si="17"/>
        <v/>
      </c>
      <c r="I152" s="53"/>
    </row>
    <row r="153" spans="2:9" ht="20.100000000000001" customHeight="1">
      <c r="B153" s="294">
        <v>145</v>
      </c>
      <c r="C153" s="665" t="str">
        <f t="shared" si="13"/>
        <v/>
      </c>
      <c r="D153" s="666" t="str">
        <f t="shared" si="14"/>
        <v/>
      </c>
      <c r="E153" s="285" t="str">
        <f t="shared" si="15"/>
        <v/>
      </c>
      <c r="F153" s="292" t="str">
        <f t="shared" si="12"/>
        <v/>
      </c>
      <c r="G153" s="285" t="str">
        <f t="shared" si="16"/>
        <v/>
      </c>
      <c r="H153" s="667" t="str">
        <f t="shared" si="17"/>
        <v/>
      </c>
      <c r="I153" s="53"/>
    </row>
    <row r="154" spans="2:9" ht="20.100000000000001" customHeight="1">
      <c r="B154" s="294">
        <v>146</v>
      </c>
      <c r="C154" s="665" t="str">
        <f t="shared" si="13"/>
        <v/>
      </c>
      <c r="D154" s="666" t="str">
        <f t="shared" si="14"/>
        <v/>
      </c>
      <c r="E154" s="285" t="str">
        <f t="shared" si="15"/>
        <v/>
      </c>
      <c r="F154" s="292" t="str">
        <f t="shared" si="12"/>
        <v/>
      </c>
      <c r="G154" s="285" t="str">
        <f t="shared" si="16"/>
        <v/>
      </c>
      <c r="H154" s="667" t="str">
        <f t="shared" si="17"/>
        <v/>
      </c>
      <c r="I154" s="53"/>
    </row>
    <row r="155" spans="2:9" ht="20.100000000000001" customHeight="1">
      <c r="B155" s="294">
        <v>147</v>
      </c>
      <c r="C155" s="665" t="str">
        <f t="shared" si="13"/>
        <v/>
      </c>
      <c r="D155" s="666" t="str">
        <f t="shared" si="14"/>
        <v/>
      </c>
      <c r="E155" s="285" t="str">
        <f t="shared" si="15"/>
        <v/>
      </c>
      <c r="F155" s="292" t="str">
        <f t="shared" si="12"/>
        <v/>
      </c>
      <c r="G155" s="285" t="str">
        <f t="shared" si="16"/>
        <v/>
      </c>
      <c r="H155" s="667" t="str">
        <f t="shared" si="17"/>
        <v/>
      </c>
      <c r="I155" s="53"/>
    </row>
    <row r="156" spans="2:9" ht="20.100000000000001" customHeight="1">
      <c r="B156" s="294">
        <v>148</v>
      </c>
      <c r="C156" s="665" t="str">
        <f t="shared" si="13"/>
        <v/>
      </c>
      <c r="D156" s="666" t="str">
        <f t="shared" si="14"/>
        <v/>
      </c>
      <c r="E156" s="285" t="str">
        <f t="shared" si="15"/>
        <v/>
      </c>
      <c r="F156" s="292" t="str">
        <f t="shared" si="12"/>
        <v/>
      </c>
      <c r="G156" s="285" t="str">
        <f t="shared" si="16"/>
        <v/>
      </c>
      <c r="H156" s="667" t="str">
        <f t="shared" si="17"/>
        <v/>
      </c>
      <c r="I156" s="53"/>
    </row>
    <row r="157" spans="2:9" ht="20.100000000000001" customHeight="1">
      <c r="B157" s="294">
        <v>149</v>
      </c>
      <c r="C157" s="665" t="str">
        <f t="shared" si="13"/>
        <v/>
      </c>
      <c r="D157" s="666" t="str">
        <f t="shared" si="14"/>
        <v/>
      </c>
      <c r="E157" s="285" t="str">
        <f t="shared" si="15"/>
        <v/>
      </c>
      <c r="F157" s="292" t="str">
        <f t="shared" si="12"/>
        <v/>
      </c>
      <c r="G157" s="285" t="str">
        <f t="shared" si="16"/>
        <v/>
      </c>
      <c r="H157" s="667" t="str">
        <f t="shared" si="17"/>
        <v/>
      </c>
      <c r="I157" s="53"/>
    </row>
    <row r="158" spans="2:9" ht="20.100000000000001" customHeight="1">
      <c r="B158" s="294">
        <v>150</v>
      </c>
      <c r="C158" s="665" t="str">
        <f t="shared" si="13"/>
        <v/>
      </c>
      <c r="D158" s="666" t="str">
        <f t="shared" si="14"/>
        <v/>
      </c>
      <c r="E158" s="285" t="str">
        <f t="shared" si="15"/>
        <v/>
      </c>
      <c r="F158" s="292" t="str">
        <f t="shared" si="12"/>
        <v/>
      </c>
      <c r="G158" s="285" t="str">
        <f t="shared" si="16"/>
        <v/>
      </c>
      <c r="H158" s="667" t="str">
        <f t="shared" si="17"/>
        <v/>
      </c>
      <c r="I158" s="53"/>
    </row>
    <row r="159" spans="2:9" ht="20.100000000000001" customHeight="1">
      <c r="B159" s="294">
        <v>151</v>
      </c>
      <c r="C159" s="665" t="str">
        <f t="shared" si="13"/>
        <v/>
      </c>
      <c r="D159" s="666" t="str">
        <f t="shared" si="14"/>
        <v/>
      </c>
      <c r="E159" s="285" t="str">
        <f t="shared" si="15"/>
        <v/>
      </c>
      <c r="F159" s="292" t="str">
        <f t="shared" si="12"/>
        <v/>
      </c>
      <c r="G159" s="285" t="str">
        <f t="shared" si="16"/>
        <v/>
      </c>
      <c r="H159" s="667" t="str">
        <f t="shared" si="17"/>
        <v/>
      </c>
      <c r="I159" s="53"/>
    </row>
    <row r="160" spans="2:9" ht="20.100000000000001" customHeight="1">
      <c r="B160" s="294">
        <v>152</v>
      </c>
      <c r="C160" s="665" t="str">
        <f t="shared" si="13"/>
        <v/>
      </c>
      <c r="D160" s="666" t="str">
        <f t="shared" si="14"/>
        <v/>
      </c>
      <c r="E160" s="285" t="str">
        <f t="shared" si="15"/>
        <v/>
      </c>
      <c r="F160" s="292" t="str">
        <f t="shared" si="12"/>
        <v/>
      </c>
      <c r="G160" s="285" t="str">
        <f t="shared" si="16"/>
        <v/>
      </c>
      <c r="H160" s="667" t="str">
        <f t="shared" si="17"/>
        <v/>
      </c>
      <c r="I160" s="53"/>
    </row>
    <row r="161" spans="2:9" ht="20.100000000000001" customHeight="1">
      <c r="B161" s="294">
        <v>153</v>
      </c>
      <c r="C161" s="665" t="str">
        <f t="shared" si="13"/>
        <v/>
      </c>
      <c r="D161" s="666" t="str">
        <f t="shared" si="14"/>
        <v/>
      </c>
      <c r="E161" s="285" t="str">
        <f t="shared" si="15"/>
        <v/>
      </c>
      <c r="F161" s="292" t="str">
        <f t="shared" si="12"/>
        <v/>
      </c>
      <c r="G161" s="285" t="str">
        <f t="shared" si="16"/>
        <v/>
      </c>
      <c r="H161" s="667" t="str">
        <f t="shared" si="17"/>
        <v/>
      </c>
      <c r="I161" s="53"/>
    </row>
    <row r="162" spans="2:9" ht="20.100000000000001" customHeight="1">
      <c r="B162" s="294">
        <v>154</v>
      </c>
      <c r="C162" s="665" t="str">
        <f t="shared" si="13"/>
        <v/>
      </c>
      <c r="D162" s="666" t="str">
        <f t="shared" si="14"/>
        <v/>
      </c>
      <c r="E162" s="285" t="str">
        <f t="shared" si="15"/>
        <v/>
      </c>
      <c r="F162" s="292" t="str">
        <f t="shared" si="12"/>
        <v/>
      </c>
      <c r="G162" s="285" t="str">
        <f t="shared" si="16"/>
        <v/>
      </c>
      <c r="H162" s="667" t="str">
        <f t="shared" si="17"/>
        <v/>
      </c>
      <c r="I162" s="53"/>
    </row>
    <row r="163" spans="2:9" ht="20.100000000000001" customHeight="1">
      <c r="B163" s="294">
        <v>155</v>
      </c>
      <c r="C163" s="665" t="str">
        <f t="shared" si="13"/>
        <v/>
      </c>
      <c r="D163" s="666" t="str">
        <f t="shared" si="14"/>
        <v/>
      </c>
      <c r="E163" s="285" t="str">
        <f t="shared" si="15"/>
        <v/>
      </c>
      <c r="F163" s="292" t="str">
        <f t="shared" si="12"/>
        <v/>
      </c>
      <c r="G163" s="285" t="str">
        <f t="shared" si="16"/>
        <v/>
      </c>
      <c r="H163" s="667" t="str">
        <f t="shared" si="17"/>
        <v/>
      </c>
      <c r="I163" s="53"/>
    </row>
    <row r="164" spans="2:9" ht="20.100000000000001" customHeight="1">
      <c r="B164" s="294">
        <v>156</v>
      </c>
      <c r="C164" s="665" t="str">
        <f t="shared" si="13"/>
        <v/>
      </c>
      <c r="D164" s="666" t="str">
        <f t="shared" si="14"/>
        <v/>
      </c>
      <c r="E164" s="285" t="str">
        <f t="shared" si="15"/>
        <v/>
      </c>
      <c r="F164" s="292" t="str">
        <f t="shared" si="12"/>
        <v/>
      </c>
      <c r="G164" s="285" t="str">
        <f t="shared" si="16"/>
        <v/>
      </c>
      <c r="H164" s="667" t="str">
        <f t="shared" si="17"/>
        <v/>
      </c>
      <c r="I164" s="53"/>
    </row>
    <row r="165" spans="2:9" ht="20.100000000000001" customHeight="1">
      <c r="B165" s="294">
        <v>157</v>
      </c>
      <c r="C165" s="665" t="str">
        <f t="shared" si="13"/>
        <v/>
      </c>
      <c r="D165" s="666" t="str">
        <f t="shared" si="14"/>
        <v/>
      </c>
      <c r="E165" s="285" t="str">
        <f t="shared" si="15"/>
        <v/>
      </c>
      <c r="F165" s="292" t="str">
        <f t="shared" si="12"/>
        <v/>
      </c>
      <c r="G165" s="285" t="str">
        <f t="shared" si="16"/>
        <v/>
      </c>
      <c r="H165" s="667" t="str">
        <f t="shared" si="17"/>
        <v/>
      </c>
      <c r="I165" s="53"/>
    </row>
    <row r="166" spans="2:9" ht="20.100000000000001" customHeight="1">
      <c r="B166" s="294">
        <v>158</v>
      </c>
      <c r="C166" s="665" t="str">
        <f t="shared" si="13"/>
        <v/>
      </c>
      <c r="D166" s="666" t="str">
        <f t="shared" si="14"/>
        <v/>
      </c>
      <c r="E166" s="285" t="str">
        <f t="shared" si="15"/>
        <v/>
      </c>
      <c r="F166" s="292" t="str">
        <f t="shared" si="12"/>
        <v/>
      </c>
      <c r="G166" s="285" t="str">
        <f t="shared" si="16"/>
        <v/>
      </c>
      <c r="H166" s="667" t="str">
        <f t="shared" si="17"/>
        <v/>
      </c>
      <c r="I166" s="53"/>
    </row>
    <row r="167" spans="2:9" ht="20.100000000000001" customHeight="1">
      <c r="B167" s="294">
        <v>159</v>
      </c>
      <c r="C167" s="665" t="str">
        <f t="shared" si="13"/>
        <v/>
      </c>
      <c r="D167" s="666" t="str">
        <f t="shared" si="14"/>
        <v/>
      </c>
      <c r="E167" s="285" t="str">
        <f t="shared" si="15"/>
        <v/>
      </c>
      <c r="F167" s="292" t="str">
        <f t="shared" si="12"/>
        <v/>
      </c>
      <c r="G167" s="285" t="str">
        <f t="shared" si="16"/>
        <v/>
      </c>
      <c r="H167" s="667" t="str">
        <f t="shared" si="17"/>
        <v/>
      </c>
      <c r="I167" s="53"/>
    </row>
    <row r="168" spans="2:9" ht="20.100000000000001" customHeight="1">
      <c r="B168" s="294">
        <v>160</v>
      </c>
      <c r="C168" s="665" t="str">
        <f t="shared" si="13"/>
        <v/>
      </c>
      <c r="D168" s="666" t="str">
        <f t="shared" si="14"/>
        <v/>
      </c>
      <c r="E168" s="285" t="str">
        <f t="shared" si="15"/>
        <v/>
      </c>
      <c r="F168" s="292" t="str">
        <f t="shared" si="12"/>
        <v/>
      </c>
      <c r="G168" s="285" t="str">
        <f t="shared" si="16"/>
        <v/>
      </c>
      <c r="H168" s="667" t="str">
        <f t="shared" si="17"/>
        <v/>
      </c>
      <c r="I168" s="53"/>
    </row>
    <row r="169" spans="2:9" ht="20.100000000000001" customHeight="1">
      <c r="B169" s="294">
        <v>161</v>
      </c>
      <c r="C169" s="665" t="str">
        <f t="shared" si="13"/>
        <v/>
      </c>
      <c r="D169" s="666" t="str">
        <f t="shared" si="14"/>
        <v/>
      </c>
      <c r="E169" s="285" t="str">
        <f t="shared" si="15"/>
        <v/>
      </c>
      <c r="F169" s="292" t="str">
        <f t="shared" si="12"/>
        <v/>
      </c>
      <c r="G169" s="285" t="str">
        <f t="shared" si="16"/>
        <v/>
      </c>
      <c r="H169" s="667" t="str">
        <f t="shared" si="17"/>
        <v/>
      </c>
      <c r="I169" s="53"/>
    </row>
    <row r="170" spans="2:9" ht="20.100000000000001" customHeight="1">
      <c r="B170" s="294">
        <v>162</v>
      </c>
      <c r="C170" s="665" t="str">
        <f t="shared" si="13"/>
        <v/>
      </c>
      <c r="D170" s="666" t="str">
        <f t="shared" si="14"/>
        <v/>
      </c>
      <c r="E170" s="285" t="str">
        <f t="shared" si="15"/>
        <v/>
      </c>
      <c r="F170" s="292" t="str">
        <f t="shared" si="12"/>
        <v/>
      </c>
      <c r="G170" s="285" t="str">
        <f t="shared" si="16"/>
        <v/>
      </c>
      <c r="H170" s="667" t="str">
        <f t="shared" si="17"/>
        <v/>
      </c>
      <c r="I170" s="53"/>
    </row>
    <row r="171" spans="2:9" ht="20.100000000000001" customHeight="1">
      <c r="B171" s="294">
        <v>163</v>
      </c>
      <c r="C171" s="665" t="str">
        <f t="shared" si="13"/>
        <v/>
      </c>
      <c r="D171" s="666" t="str">
        <f t="shared" si="14"/>
        <v/>
      </c>
      <c r="E171" s="285" t="str">
        <f t="shared" si="15"/>
        <v/>
      </c>
      <c r="F171" s="292" t="str">
        <f t="shared" si="12"/>
        <v/>
      </c>
      <c r="G171" s="285" t="str">
        <f t="shared" si="16"/>
        <v/>
      </c>
      <c r="H171" s="667" t="str">
        <f t="shared" si="17"/>
        <v/>
      </c>
      <c r="I171" s="53"/>
    </row>
    <row r="172" spans="2:9" ht="20.100000000000001" customHeight="1">
      <c r="B172" s="294">
        <v>164</v>
      </c>
      <c r="C172" s="665" t="str">
        <f t="shared" si="13"/>
        <v/>
      </c>
      <c r="D172" s="666" t="str">
        <f t="shared" si="14"/>
        <v/>
      </c>
      <c r="E172" s="285" t="str">
        <f t="shared" si="15"/>
        <v/>
      </c>
      <c r="F172" s="292" t="str">
        <f t="shared" si="12"/>
        <v/>
      </c>
      <c r="G172" s="285" t="str">
        <f t="shared" si="16"/>
        <v/>
      </c>
      <c r="H172" s="667" t="str">
        <f t="shared" si="17"/>
        <v/>
      </c>
      <c r="I172" s="53"/>
    </row>
    <row r="173" spans="2:9" ht="20.100000000000001" customHeight="1">
      <c r="B173" s="294">
        <v>165</v>
      </c>
      <c r="C173" s="665" t="str">
        <f t="shared" si="13"/>
        <v/>
      </c>
      <c r="D173" s="666" t="str">
        <f t="shared" si="14"/>
        <v/>
      </c>
      <c r="E173" s="285" t="str">
        <f t="shared" si="15"/>
        <v/>
      </c>
      <c r="F173" s="292" t="str">
        <f t="shared" si="12"/>
        <v/>
      </c>
      <c r="G173" s="285" t="str">
        <f t="shared" si="16"/>
        <v/>
      </c>
      <c r="H173" s="667" t="str">
        <f t="shared" si="17"/>
        <v/>
      </c>
      <c r="I173" s="53"/>
    </row>
    <row r="174" spans="2:9" ht="20.100000000000001" customHeight="1">
      <c r="B174" s="294">
        <v>166</v>
      </c>
      <c r="C174" s="665" t="str">
        <f t="shared" si="13"/>
        <v/>
      </c>
      <c r="D174" s="666" t="str">
        <f t="shared" si="14"/>
        <v/>
      </c>
      <c r="E174" s="285" t="str">
        <f t="shared" si="15"/>
        <v/>
      </c>
      <c r="F174" s="292" t="str">
        <f t="shared" si="12"/>
        <v/>
      </c>
      <c r="G174" s="285" t="str">
        <f t="shared" si="16"/>
        <v/>
      </c>
      <c r="H174" s="667" t="str">
        <f t="shared" si="17"/>
        <v/>
      </c>
      <c r="I174" s="53"/>
    </row>
    <row r="175" spans="2:9" ht="20.100000000000001" customHeight="1">
      <c r="B175" s="294">
        <v>167</v>
      </c>
      <c r="C175" s="665" t="str">
        <f t="shared" si="13"/>
        <v/>
      </c>
      <c r="D175" s="666" t="str">
        <f t="shared" si="14"/>
        <v/>
      </c>
      <c r="E175" s="285" t="str">
        <f t="shared" si="15"/>
        <v/>
      </c>
      <c r="F175" s="292" t="str">
        <f t="shared" si="12"/>
        <v/>
      </c>
      <c r="G175" s="285" t="str">
        <f t="shared" si="16"/>
        <v/>
      </c>
      <c r="H175" s="667" t="str">
        <f t="shared" si="17"/>
        <v/>
      </c>
      <c r="I175" s="53"/>
    </row>
    <row r="176" spans="2:9" ht="20.100000000000001" customHeight="1">
      <c r="B176" s="294">
        <v>168</v>
      </c>
      <c r="C176" s="665" t="str">
        <f t="shared" si="13"/>
        <v/>
      </c>
      <c r="D176" s="666" t="str">
        <f t="shared" si="14"/>
        <v/>
      </c>
      <c r="E176" s="285" t="str">
        <f t="shared" si="15"/>
        <v/>
      </c>
      <c r="F176" s="292" t="str">
        <f t="shared" si="12"/>
        <v/>
      </c>
      <c r="G176" s="285" t="str">
        <f t="shared" si="16"/>
        <v/>
      </c>
      <c r="H176" s="667" t="str">
        <f t="shared" si="17"/>
        <v/>
      </c>
      <c r="I176" s="53"/>
    </row>
    <row r="177" spans="2:9" ht="20.100000000000001" customHeight="1">
      <c r="B177" s="294">
        <v>169</v>
      </c>
      <c r="C177" s="665" t="str">
        <f t="shared" si="13"/>
        <v/>
      </c>
      <c r="D177" s="666" t="str">
        <f t="shared" si="14"/>
        <v/>
      </c>
      <c r="E177" s="285" t="str">
        <f t="shared" si="15"/>
        <v/>
      </c>
      <c r="F177" s="292" t="str">
        <f t="shared" si="12"/>
        <v/>
      </c>
      <c r="G177" s="285" t="str">
        <f t="shared" si="16"/>
        <v/>
      </c>
      <c r="H177" s="667" t="str">
        <f t="shared" si="17"/>
        <v/>
      </c>
      <c r="I177" s="53"/>
    </row>
    <row r="178" spans="2:9" ht="20.100000000000001" customHeight="1">
      <c r="B178" s="294">
        <v>170</v>
      </c>
      <c r="C178" s="665" t="str">
        <f t="shared" si="13"/>
        <v/>
      </c>
      <c r="D178" s="666" t="str">
        <f t="shared" si="14"/>
        <v/>
      </c>
      <c r="E178" s="285" t="str">
        <f t="shared" si="15"/>
        <v/>
      </c>
      <c r="F178" s="292" t="str">
        <f t="shared" si="12"/>
        <v/>
      </c>
      <c r="G178" s="285" t="str">
        <f t="shared" si="16"/>
        <v/>
      </c>
      <c r="H178" s="667" t="str">
        <f t="shared" si="17"/>
        <v/>
      </c>
      <c r="I178" s="53"/>
    </row>
    <row r="179" spans="2:9" ht="20.100000000000001" customHeight="1">
      <c r="B179" s="294">
        <v>171</v>
      </c>
      <c r="C179" s="665" t="str">
        <f t="shared" si="13"/>
        <v/>
      </c>
      <c r="D179" s="666" t="str">
        <f t="shared" si="14"/>
        <v/>
      </c>
      <c r="E179" s="285" t="str">
        <f t="shared" si="15"/>
        <v/>
      </c>
      <c r="F179" s="292" t="str">
        <f t="shared" si="12"/>
        <v/>
      </c>
      <c r="G179" s="285" t="str">
        <f t="shared" si="16"/>
        <v/>
      </c>
      <c r="H179" s="667" t="str">
        <f t="shared" si="17"/>
        <v/>
      </c>
      <c r="I179" s="53"/>
    </row>
    <row r="180" spans="2:9" ht="20.100000000000001" customHeight="1">
      <c r="B180" s="294">
        <v>172</v>
      </c>
      <c r="C180" s="665" t="str">
        <f t="shared" si="13"/>
        <v/>
      </c>
      <c r="D180" s="666" t="str">
        <f t="shared" si="14"/>
        <v/>
      </c>
      <c r="E180" s="285" t="str">
        <f t="shared" si="15"/>
        <v/>
      </c>
      <c r="F180" s="292" t="str">
        <f t="shared" si="12"/>
        <v/>
      </c>
      <c r="G180" s="285" t="str">
        <f t="shared" si="16"/>
        <v/>
      </c>
      <c r="H180" s="667" t="str">
        <f t="shared" si="17"/>
        <v/>
      </c>
      <c r="I180" s="53"/>
    </row>
    <row r="181" spans="2:9" ht="20.100000000000001" customHeight="1">
      <c r="B181" s="294">
        <v>173</v>
      </c>
      <c r="C181" s="665" t="str">
        <f t="shared" si="13"/>
        <v/>
      </c>
      <c r="D181" s="666" t="str">
        <f t="shared" si="14"/>
        <v/>
      </c>
      <c r="E181" s="285" t="str">
        <f t="shared" si="15"/>
        <v/>
      </c>
      <c r="F181" s="292" t="str">
        <f t="shared" si="12"/>
        <v/>
      </c>
      <c r="G181" s="285" t="str">
        <f t="shared" si="16"/>
        <v/>
      </c>
      <c r="H181" s="667" t="str">
        <f t="shared" si="17"/>
        <v/>
      </c>
      <c r="I181" s="53"/>
    </row>
    <row r="182" spans="2:9" ht="20.100000000000001" customHeight="1">
      <c r="B182" s="294">
        <v>174</v>
      </c>
      <c r="C182" s="665" t="str">
        <f t="shared" si="13"/>
        <v/>
      </c>
      <c r="D182" s="666" t="str">
        <f t="shared" si="14"/>
        <v/>
      </c>
      <c r="E182" s="285" t="str">
        <f t="shared" si="15"/>
        <v/>
      </c>
      <c r="F182" s="292" t="str">
        <f t="shared" si="12"/>
        <v/>
      </c>
      <c r="G182" s="285" t="str">
        <f t="shared" si="16"/>
        <v/>
      </c>
      <c r="H182" s="667" t="str">
        <f t="shared" si="17"/>
        <v/>
      </c>
      <c r="I182" s="53"/>
    </row>
    <row r="183" spans="2:9" ht="20.100000000000001" customHeight="1">
      <c r="B183" s="294">
        <v>175</v>
      </c>
      <c r="C183" s="665" t="str">
        <f t="shared" si="13"/>
        <v/>
      </c>
      <c r="D183" s="666" t="str">
        <f t="shared" si="14"/>
        <v/>
      </c>
      <c r="E183" s="285" t="str">
        <f t="shared" si="15"/>
        <v/>
      </c>
      <c r="F183" s="292" t="str">
        <f t="shared" si="12"/>
        <v/>
      </c>
      <c r="G183" s="285" t="str">
        <f t="shared" si="16"/>
        <v/>
      </c>
      <c r="H183" s="667" t="str">
        <f t="shared" si="17"/>
        <v/>
      </c>
      <c r="I183" s="53"/>
    </row>
    <row r="184" spans="2:9" ht="20.100000000000001" customHeight="1">
      <c r="B184" s="294">
        <v>176</v>
      </c>
      <c r="C184" s="665" t="str">
        <f t="shared" si="13"/>
        <v/>
      </c>
      <c r="D184" s="666" t="str">
        <f t="shared" si="14"/>
        <v/>
      </c>
      <c r="E184" s="285" t="str">
        <f t="shared" si="15"/>
        <v/>
      </c>
      <c r="F184" s="292" t="str">
        <f t="shared" si="12"/>
        <v/>
      </c>
      <c r="G184" s="285" t="str">
        <f t="shared" si="16"/>
        <v/>
      </c>
      <c r="H184" s="667" t="str">
        <f t="shared" si="17"/>
        <v/>
      </c>
      <c r="I184" s="53"/>
    </row>
    <row r="185" spans="2:9" ht="20.100000000000001" customHeight="1">
      <c r="B185" s="294">
        <v>177</v>
      </c>
      <c r="C185" s="665" t="str">
        <f t="shared" si="13"/>
        <v/>
      </c>
      <c r="D185" s="666" t="str">
        <f t="shared" si="14"/>
        <v/>
      </c>
      <c r="E185" s="285" t="str">
        <f t="shared" si="15"/>
        <v/>
      </c>
      <c r="F185" s="292" t="str">
        <f t="shared" si="12"/>
        <v/>
      </c>
      <c r="G185" s="285" t="str">
        <f t="shared" si="16"/>
        <v/>
      </c>
      <c r="H185" s="667" t="str">
        <f t="shared" si="17"/>
        <v/>
      </c>
      <c r="I185" s="53"/>
    </row>
    <row r="186" spans="2:9" ht="20.100000000000001" customHeight="1">
      <c r="B186" s="294">
        <v>178</v>
      </c>
      <c r="C186" s="665" t="str">
        <f t="shared" si="13"/>
        <v/>
      </c>
      <c r="D186" s="666" t="str">
        <f t="shared" si="14"/>
        <v/>
      </c>
      <c r="E186" s="285" t="str">
        <f t="shared" si="15"/>
        <v/>
      </c>
      <c r="F186" s="292" t="str">
        <f t="shared" si="12"/>
        <v/>
      </c>
      <c r="G186" s="285" t="str">
        <f t="shared" si="16"/>
        <v/>
      </c>
      <c r="H186" s="667" t="str">
        <f t="shared" si="17"/>
        <v/>
      </c>
      <c r="I186" s="53"/>
    </row>
    <row r="187" spans="2:9" ht="20.100000000000001" customHeight="1">
      <c r="B187" s="294">
        <v>179</v>
      </c>
      <c r="C187" s="665" t="str">
        <f t="shared" si="13"/>
        <v/>
      </c>
      <c r="D187" s="666" t="str">
        <f t="shared" si="14"/>
        <v/>
      </c>
      <c r="E187" s="285" t="str">
        <f t="shared" si="15"/>
        <v/>
      </c>
      <c r="F187" s="292" t="str">
        <f t="shared" si="12"/>
        <v/>
      </c>
      <c r="G187" s="285" t="str">
        <f t="shared" si="16"/>
        <v/>
      </c>
      <c r="H187" s="667" t="str">
        <f t="shared" si="17"/>
        <v/>
      </c>
      <c r="I187" s="53"/>
    </row>
    <row r="188" spans="2:9" ht="20.100000000000001" customHeight="1">
      <c r="B188" s="294">
        <v>180</v>
      </c>
      <c r="C188" s="665" t="str">
        <f t="shared" si="13"/>
        <v/>
      </c>
      <c r="D188" s="666" t="str">
        <f t="shared" si="14"/>
        <v/>
      </c>
      <c r="E188" s="285" t="str">
        <f t="shared" si="15"/>
        <v/>
      </c>
      <c r="F188" s="292" t="str">
        <f t="shared" si="12"/>
        <v/>
      </c>
      <c r="G188" s="285" t="str">
        <f t="shared" si="16"/>
        <v/>
      </c>
      <c r="H188" s="667" t="str">
        <f t="shared" si="17"/>
        <v/>
      </c>
      <c r="I188" s="53"/>
    </row>
    <row r="189" spans="2:9" ht="20.100000000000001" customHeight="1">
      <c r="B189" s="294">
        <v>181</v>
      </c>
      <c r="C189" s="665" t="str">
        <f t="shared" si="13"/>
        <v/>
      </c>
      <c r="D189" s="666" t="str">
        <f t="shared" si="14"/>
        <v/>
      </c>
      <c r="E189" s="285" t="str">
        <f t="shared" si="15"/>
        <v/>
      </c>
      <c r="F189" s="292" t="str">
        <f t="shared" si="12"/>
        <v/>
      </c>
      <c r="G189" s="285" t="str">
        <f t="shared" si="16"/>
        <v/>
      </c>
      <c r="H189" s="667" t="str">
        <f t="shared" si="17"/>
        <v/>
      </c>
      <c r="I189" s="53"/>
    </row>
    <row r="190" spans="2:9" ht="20.100000000000001" customHeight="1">
      <c r="B190" s="294">
        <v>182</v>
      </c>
      <c r="C190" s="665" t="str">
        <f t="shared" si="13"/>
        <v/>
      </c>
      <c r="D190" s="666" t="str">
        <f t="shared" si="14"/>
        <v/>
      </c>
      <c r="E190" s="285" t="str">
        <f t="shared" si="15"/>
        <v/>
      </c>
      <c r="F190" s="292" t="str">
        <f t="shared" si="12"/>
        <v/>
      </c>
      <c r="G190" s="285" t="str">
        <f t="shared" si="16"/>
        <v/>
      </c>
      <c r="H190" s="667" t="str">
        <f t="shared" si="17"/>
        <v/>
      </c>
      <c r="I190" s="53"/>
    </row>
    <row r="191" spans="2:9" ht="20.100000000000001" customHeight="1">
      <c r="B191" s="294">
        <v>183</v>
      </c>
      <c r="C191" s="665" t="str">
        <f t="shared" si="13"/>
        <v/>
      </c>
      <c r="D191" s="666" t="str">
        <f t="shared" si="14"/>
        <v/>
      </c>
      <c r="E191" s="285" t="str">
        <f t="shared" si="15"/>
        <v/>
      </c>
      <c r="F191" s="292" t="str">
        <f t="shared" si="12"/>
        <v/>
      </c>
      <c r="G191" s="285" t="str">
        <f t="shared" si="16"/>
        <v/>
      </c>
      <c r="H191" s="667" t="str">
        <f t="shared" si="17"/>
        <v/>
      </c>
      <c r="I191" s="53"/>
    </row>
    <row r="192" spans="2:9" ht="20.100000000000001" customHeight="1">
      <c r="B192" s="294">
        <v>184</v>
      </c>
      <c r="C192" s="665" t="str">
        <f t="shared" si="13"/>
        <v/>
      </c>
      <c r="D192" s="666" t="str">
        <f t="shared" si="14"/>
        <v/>
      </c>
      <c r="E192" s="285" t="str">
        <f t="shared" si="15"/>
        <v/>
      </c>
      <c r="F192" s="292" t="str">
        <f t="shared" si="12"/>
        <v/>
      </c>
      <c r="G192" s="285" t="str">
        <f t="shared" si="16"/>
        <v/>
      </c>
      <c r="H192" s="667" t="str">
        <f t="shared" si="17"/>
        <v/>
      </c>
      <c r="I192" s="53"/>
    </row>
    <row r="193" spans="2:9" ht="20.100000000000001" customHeight="1">
      <c r="B193" s="294">
        <v>185</v>
      </c>
      <c r="C193" s="665" t="str">
        <f t="shared" si="13"/>
        <v/>
      </c>
      <c r="D193" s="666" t="str">
        <f t="shared" si="14"/>
        <v/>
      </c>
      <c r="E193" s="285" t="str">
        <f t="shared" si="15"/>
        <v/>
      </c>
      <c r="F193" s="292" t="str">
        <f t="shared" si="12"/>
        <v/>
      </c>
      <c r="G193" s="285" t="str">
        <f t="shared" si="16"/>
        <v/>
      </c>
      <c r="H193" s="667" t="str">
        <f t="shared" si="17"/>
        <v/>
      </c>
      <c r="I193" s="53"/>
    </row>
    <row r="194" spans="2:9" ht="20.100000000000001" customHeight="1">
      <c r="B194" s="294">
        <v>186</v>
      </c>
      <c r="C194" s="665" t="str">
        <f t="shared" si="13"/>
        <v/>
      </c>
      <c r="D194" s="666" t="str">
        <f t="shared" si="14"/>
        <v/>
      </c>
      <c r="E194" s="285" t="str">
        <f t="shared" si="15"/>
        <v/>
      </c>
      <c r="F194" s="292" t="str">
        <f t="shared" si="12"/>
        <v/>
      </c>
      <c r="G194" s="285" t="str">
        <f t="shared" si="16"/>
        <v/>
      </c>
      <c r="H194" s="667" t="str">
        <f t="shared" si="17"/>
        <v/>
      </c>
      <c r="I194" s="53"/>
    </row>
    <row r="195" spans="2:9" ht="20.100000000000001" customHeight="1">
      <c r="B195" s="294">
        <v>187</v>
      </c>
      <c r="C195" s="665" t="str">
        <f t="shared" si="13"/>
        <v/>
      </c>
      <c r="D195" s="666" t="str">
        <f t="shared" si="14"/>
        <v/>
      </c>
      <c r="E195" s="285" t="str">
        <f t="shared" si="15"/>
        <v/>
      </c>
      <c r="F195" s="292" t="str">
        <f t="shared" si="12"/>
        <v/>
      </c>
      <c r="G195" s="285" t="str">
        <f t="shared" si="16"/>
        <v/>
      </c>
      <c r="H195" s="667" t="str">
        <f t="shared" si="17"/>
        <v/>
      </c>
      <c r="I195" s="53"/>
    </row>
    <row r="196" spans="2:9" ht="20.100000000000001" customHeight="1">
      <c r="B196" s="294">
        <v>188</v>
      </c>
      <c r="C196" s="665" t="str">
        <f t="shared" si="13"/>
        <v/>
      </c>
      <c r="D196" s="666" t="str">
        <f t="shared" si="14"/>
        <v/>
      </c>
      <c r="E196" s="285" t="str">
        <f t="shared" si="15"/>
        <v/>
      </c>
      <c r="F196" s="292" t="str">
        <f t="shared" si="12"/>
        <v/>
      </c>
      <c r="G196" s="285" t="str">
        <f t="shared" si="16"/>
        <v/>
      </c>
      <c r="H196" s="667" t="str">
        <f t="shared" si="17"/>
        <v/>
      </c>
      <c r="I196" s="53"/>
    </row>
    <row r="197" spans="2:9" ht="20.100000000000001" customHeight="1">
      <c r="B197" s="294">
        <v>189</v>
      </c>
      <c r="C197" s="665" t="str">
        <f t="shared" si="13"/>
        <v/>
      </c>
      <c r="D197" s="666" t="str">
        <f t="shared" si="14"/>
        <v/>
      </c>
      <c r="E197" s="285" t="str">
        <f t="shared" si="15"/>
        <v/>
      </c>
      <c r="F197" s="292" t="str">
        <f t="shared" si="12"/>
        <v/>
      </c>
      <c r="G197" s="285" t="str">
        <f t="shared" si="16"/>
        <v/>
      </c>
      <c r="H197" s="667" t="str">
        <f t="shared" si="17"/>
        <v/>
      </c>
      <c r="I197" s="53"/>
    </row>
    <row r="198" spans="2:9" ht="20.100000000000001" customHeight="1">
      <c r="B198" s="294">
        <v>190</v>
      </c>
      <c r="C198" s="665" t="str">
        <f t="shared" si="13"/>
        <v/>
      </c>
      <c r="D198" s="666" t="str">
        <f t="shared" si="14"/>
        <v/>
      </c>
      <c r="E198" s="285" t="str">
        <f t="shared" si="15"/>
        <v/>
      </c>
      <c r="F198" s="292" t="str">
        <f t="shared" si="12"/>
        <v/>
      </c>
      <c r="G198" s="285" t="str">
        <f t="shared" si="16"/>
        <v/>
      </c>
      <c r="H198" s="667" t="str">
        <f t="shared" si="17"/>
        <v/>
      </c>
      <c r="I198" s="53"/>
    </row>
    <row r="199" spans="2:9" ht="20.100000000000001" customHeight="1">
      <c r="B199" s="294">
        <v>191</v>
      </c>
      <c r="C199" s="665" t="str">
        <f t="shared" si="13"/>
        <v/>
      </c>
      <c r="D199" s="666" t="str">
        <f t="shared" si="14"/>
        <v/>
      </c>
      <c r="E199" s="285" t="str">
        <f t="shared" si="15"/>
        <v/>
      </c>
      <c r="F199" s="292" t="str">
        <f t="shared" si="12"/>
        <v/>
      </c>
      <c r="G199" s="285" t="str">
        <f t="shared" si="16"/>
        <v/>
      </c>
      <c r="H199" s="667" t="str">
        <f t="shared" si="17"/>
        <v/>
      </c>
      <c r="I199" s="53"/>
    </row>
    <row r="200" spans="2:9" ht="20.100000000000001" customHeight="1">
      <c r="B200" s="294">
        <v>192</v>
      </c>
      <c r="C200" s="665" t="str">
        <f t="shared" si="13"/>
        <v/>
      </c>
      <c r="D200" s="666" t="str">
        <f t="shared" si="14"/>
        <v/>
      </c>
      <c r="E200" s="285" t="str">
        <f t="shared" si="15"/>
        <v/>
      </c>
      <c r="F200" s="292" t="str">
        <f t="shared" si="12"/>
        <v/>
      </c>
      <c r="G200" s="285" t="str">
        <f t="shared" si="16"/>
        <v/>
      </c>
      <c r="H200" s="667" t="str">
        <f t="shared" si="17"/>
        <v/>
      </c>
      <c r="I200" s="53"/>
    </row>
    <row r="201" spans="2:9" ht="20.100000000000001" customHeight="1">
      <c r="B201" s="294">
        <v>193</v>
      </c>
      <c r="C201" s="665" t="str">
        <f t="shared" si="13"/>
        <v/>
      </c>
      <c r="D201" s="666" t="str">
        <f t="shared" si="14"/>
        <v/>
      </c>
      <c r="E201" s="285" t="str">
        <f t="shared" si="15"/>
        <v/>
      </c>
      <c r="F201" s="292" t="str">
        <f t="shared" si="12"/>
        <v/>
      </c>
      <c r="G201" s="285" t="str">
        <f t="shared" si="16"/>
        <v/>
      </c>
      <c r="H201" s="667" t="str">
        <f t="shared" si="17"/>
        <v/>
      </c>
      <c r="I201" s="53"/>
    </row>
    <row r="202" spans="2:9" ht="20.100000000000001" customHeight="1">
      <c r="B202" s="294">
        <v>194</v>
      </c>
      <c r="C202" s="665" t="str">
        <f t="shared" si="13"/>
        <v/>
      </c>
      <c r="D202" s="666" t="str">
        <f t="shared" si="14"/>
        <v/>
      </c>
      <c r="E202" s="285" t="str">
        <f t="shared" si="15"/>
        <v/>
      </c>
      <c r="F202" s="292" t="str">
        <f t="shared" ref="F202:F265" si="18">IF($H$4="","",IF($F$4="원리금균등상환",IFERROR(D202+E202,""),IF($F$4="원금균등상환",D202+E202,"")))</f>
        <v/>
      </c>
      <c r="G202" s="285" t="str">
        <f t="shared" si="16"/>
        <v/>
      </c>
      <c r="H202" s="667" t="str">
        <f t="shared" si="17"/>
        <v/>
      </c>
      <c r="I202" s="53"/>
    </row>
    <row r="203" spans="2:9" ht="20.100000000000001" customHeight="1">
      <c r="B203" s="294">
        <v>195</v>
      </c>
      <c r="C203" s="665" t="str">
        <f t="shared" ref="C203:C266" si="19">IF($H$4="","",IF(B203&gt;($B$6),"",IF(B203&lt;=($B$6),DATE(YEAR($G$4),MONTH($G$4)+B202,DAY($G$4)),"")))</f>
        <v/>
      </c>
      <c r="D203" s="666" t="str">
        <f t="shared" ref="D203:D266" si="20">IF($H$4="","",IF($F$4="원리금균등상환",IFERROR(IF(B203&lt;=$D$6,0,-PPMT($E$4/12,B203-$D$6,($B$6-$D$6),$D$4)),""),IF($F$4="원금균등상환",IF(B203&lt;($D$6+1),0,IF(B203&gt;$B$6,0,$D$4/($B$6-$D$6))),IF($F$4="만기일시상환",0,""))))</f>
        <v/>
      </c>
      <c r="E203" s="285" t="str">
        <f t="shared" ref="E203:E266" si="21">IF($H$4="","",IF($F$4="원리금균등상환",IFERROR(IF(B203&lt;=$D$6,$H202*($E$4/12),-IPMT($E$4/12,B203-$D$6,($B$6-$D$6),$D$4)),""),IF($F$4="원금균등상환",(H202-D203)*$E$4/12,IF($F$4="만기일시상환",IFERROR(IF(B203&lt;=$B$6,$D$4*($E$4/12),""),"")))))</f>
        <v/>
      </c>
      <c r="F203" s="292" t="str">
        <f t="shared" si="18"/>
        <v/>
      </c>
      <c r="G203" s="285" t="str">
        <f t="shared" ref="G203:G266" si="22">IFERROR(IF(B203&gt;(($D$6+$B$6)*12),"",IF(B203=1,D203,D203+G202)),"")</f>
        <v/>
      </c>
      <c r="H203" s="667" t="str">
        <f t="shared" ref="H203:H266" si="23">IFERROR(IF($H$4="","",H202-D203),"")</f>
        <v/>
      </c>
      <c r="I203" s="53"/>
    </row>
    <row r="204" spans="2:9" ht="20.100000000000001" customHeight="1">
      <c r="B204" s="294">
        <v>196</v>
      </c>
      <c r="C204" s="665" t="str">
        <f t="shared" si="19"/>
        <v/>
      </c>
      <c r="D204" s="666" t="str">
        <f t="shared" si="20"/>
        <v/>
      </c>
      <c r="E204" s="285" t="str">
        <f t="shared" si="21"/>
        <v/>
      </c>
      <c r="F204" s="292" t="str">
        <f t="shared" si="18"/>
        <v/>
      </c>
      <c r="G204" s="285" t="str">
        <f t="shared" si="22"/>
        <v/>
      </c>
      <c r="H204" s="667" t="str">
        <f t="shared" si="23"/>
        <v/>
      </c>
      <c r="I204" s="53"/>
    </row>
    <row r="205" spans="2:9" ht="20.100000000000001" customHeight="1">
      <c r="B205" s="294">
        <v>197</v>
      </c>
      <c r="C205" s="665" t="str">
        <f t="shared" si="19"/>
        <v/>
      </c>
      <c r="D205" s="666" t="str">
        <f t="shared" si="20"/>
        <v/>
      </c>
      <c r="E205" s="285" t="str">
        <f t="shared" si="21"/>
        <v/>
      </c>
      <c r="F205" s="292" t="str">
        <f t="shared" si="18"/>
        <v/>
      </c>
      <c r="G205" s="285" t="str">
        <f t="shared" si="22"/>
        <v/>
      </c>
      <c r="H205" s="667" t="str">
        <f t="shared" si="23"/>
        <v/>
      </c>
      <c r="I205" s="53"/>
    </row>
    <row r="206" spans="2:9" ht="20.100000000000001" customHeight="1">
      <c r="B206" s="294">
        <v>198</v>
      </c>
      <c r="C206" s="665" t="str">
        <f t="shared" si="19"/>
        <v/>
      </c>
      <c r="D206" s="666" t="str">
        <f t="shared" si="20"/>
        <v/>
      </c>
      <c r="E206" s="285" t="str">
        <f t="shared" si="21"/>
        <v/>
      </c>
      <c r="F206" s="292" t="str">
        <f t="shared" si="18"/>
        <v/>
      </c>
      <c r="G206" s="285" t="str">
        <f t="shared" si="22"/>
        <v/>
      </c>
      <c r="H206" s="667" t="str">
        <f t="shared" si="23"/>
        <v/>
      </c>
      <c r="I206" s="53"/>
    </row>
    <row r="207" spans="2:9" ht="20.100000000000001" customHeight="1">
      <c r="B207" s="294">
        <v>199</v>
      </c>
      <c r="C207" s="665" t="str">
        <f t="shared" si="19"/>
        <v/>
      </c>
      <c r="D207" s="666" t="str">
        <f t="shared" si="20"/>
        <v/>
      </c>
      <c r="E207" s="285" t="str">
        <f t="shared" si="21"/>
        <v/>
      </c>
      <c r="F207" s="292" t="str">
        <f t="shared" si="18"/>
        <v/>
      </c>
      <c r="G207" s="285" t="str">
        <f t="shared" si="22"/>
        <v/>
      </c>
      <c r="H207" s="667" t="str">
        <f t="shared" si="23"/>
        <v/>
      </c>
      <c r="I207" s="53"/>
    </row>
    <row r="208" spans="2:9" ht="20.100000000000001" customHeight="1">
      <c r="B208" s="294">
        <v>200</v>
      </c>
      <c r="C208" s="665" t="str">
        <f t="shared" si="19"/>
        <v/>
      </c>
      <c r="D208" s="666" t="str">
        <f t="shared" si="20"/>
        <v/>
      </c>
      <c r="E208" s="285" t="str">
        <f t="shared" si="21"/>
        <v/>
      </c>
      <c r="F208" s="292" t="str">
        <f t="shared" si="18"/>
        <v/>
      </c>
      <c r="G208" s="285" t="str">
        <f t="shared" si="22"/>
        <v/>
      </c>
      <c r="H208" s="667" t="str">
        <f t="shared" si="23"/>
        <v/>
      </c>
      <c r="I208" s="53"/>
    </row>
    <row r="209" spans="2:9" ht="20.100000000000001" customHeight="1">
      <c r="B209" s="294">
        <v>201</v>
      </c>
      <c r="C209" s="665" t="str">
        <f t="shared" si="19"/>
        <v/>
      </c>
      <c r="D209" s="666" t="str">
        <f t="shared" si="20"/>
        <v/>
      </c>
      <c r="E209" s="285" t="str">
        <f t="shared" si="21"/>
        <v/>
      </c>
      <c r="F209" s="292" t="str">
        <f t="shared" si="18"/>
        <v/>
      </c>
      <c r="G209" s="285" t="str">
        <f t="shared" si="22"/>
        <v/>
      </c>
      <c r="H209" s="667" t="str">
        <f t="shared" si="23"/>
        <v/>
      </c>
      <c r="I209" s="53"/>
    </row>
    <row r="210" spans="2:9" ht="20.100000000000001" customHeight="1">
      <c r="B210" s="294">
        <v>202</v>
      </c>
      <c r="C210" s="665" t="str">
        <f t="shared" si="19"/>
        <v/>
      </c>
      <c r="D210" s="666" t="str">
        <f t="shared" si="20"/>
        <v/>
      </c>
      <c r="E210" s="285" t="str">
        <f t="shared" si="21"/>
        <v/>
      </c>
      <c r="F210" s="292" t="str">
        <f t="shared" si="18"/>
        <v/>
      </c>
      <c r="G210" s="285" t="str">
        <f t="shared" si="22"/>
        <v/>
      </c>
      <c r="H210" s="667" t="str">
        <f t="shared" si="23"/>
        <v/>
      </c>
      <c r="I210" s="53"/>
    </row>
    <row r="211" spans="2:9" ht="20.100000000000001" customHeight="1">
      <c r="B211" s="294">
        <v>203</v>
      </c>
      <c r="C211" s="665" t="str">
        <f t="shared" si="19"/>
        <v/>
      </c>
      <c r="D211" s="666" t="str">
        <f t="shared" si="20"/>
        <v/>
      </c>
      <c r="E211" s="285" t="str">
        <f t="shared" si="21"/>
        <v/>
      </c>
      <c r="F211" s="292" t="str">
        <f t="shared" si="18"/>
        <v/>
      </c>
      <c r="G211" s="285" t="str">
        <f t="shared" si="22"/>
        <v/>
      </c>
      <c r="H211" s="667" t="str">
        <f t="shared" si="23"/>
        <v/>
      </c>
      <c r="I211" s="53"/>
    </row>
    <row r="212" spans="2:9" ht="20.100000000000001" customHeight="1">
      <c r="B212" s="294">
        <v>204</v>
      </c>
      <c r="C212" s="665" t="str">
        <f t="shared" si="19"/>
        <v/>
      </c>
      <c r="D212" s="666" t="str">
        <f t="shared" si="20"/>
        <v/>
      </c>
      <c r="E212" s="285" t="str">
        <f t="shared" si="21"/>
        <v/>
      </c>
      <c r="F212" s="292" t="str">
        <f t="shared" si="18"/>
        <v/>
      </c>
      <c r="G212" s="285" t="str">
        <f t="shared" si="22"/>
        <v/>
      </c>
      <c r="H212" s="667" t="str">
        <f t="shared" si="23"/>
        <v/>
      </c>
      <c r="I212" s="53"/>
    </row>
    <row r="213" spans="2:9" ht="20.100000000000001" customHeight="1">
      <c r="B213" s="294">
        <v>205</v>
      </c>
      <c r="C213" s="665" t="str">
        <f t="shared" si="19"/>
        <v/>
      </c>
      <c r="D213" s="666" t="str">
        <f t="shared" si="20"/>
        <v/>
      </c>
      <c r="E213" s="285" t="str">
        <f t="shared" si="21"/>
        <v/>
      </c>
      <c r="F213" s="292" t="str">
        <f t="shared" si="18"/>
        <v/>
      </c>
      <c r="G213" s="285" t="str">
        <f t="shared" si="22"/>
        <v/>
      </c>
      <c r="H213" s="667" t="str">
        <f t="shared" si="23"/>
        <v/>
      </c>
      <c r="I213" s="53"/>
    </row>
    <row r="214" spans="2:9" ht="20.100000000000001" customHeight="1">
      <c r="B214" s="294">
        <v>206</v>
      </c>
      <c r="C214" s="665" t="str">
        <f t="shared" si="19"/>
        <v/>
      </c>
      <c r="D214" s="666" t="str">
        <f t="shared" si="20"/>
        <v/>
      </c>
      <c r="E214" s="285" t="str">
        <f t="shared" si="21"/>
        <v/>
      </c>
      <c r="F214" s="292" t="str">
        <f t="shared" si="18"/>
        <v/>
      </c>
      <c r="G214" s="285" t="str">
        <f t="shared" si="22"/>
        <v/>
      </c>
      <c r="H214" s="667" t="str">
        <f t="shared" si="23"/>
        <v/>
      </c>
      <c r="I214" s="53"/>
    </row>
    <row r="215" spans="2:9" ht="20.100000000000001" customHeight="1">
      <c r="B215" s="294">
        <v>207</v>
      </c>
      <c r="C215" s="665" t="str">
        <f t="shared" si="19"/>
        <v/>
      </c>
      <c r="D215" s="666" t="str">
        <f t="shared" si="20"/>
        <v/>
      </c>
      <c r="E215" s="285" t="str">
        <f t="shared" si="21"/>
        <v/>
      </c>
      <c r="F215" s="292" t="str">
        <f t="shared" si="18"/>
        <v/>
      </c>
      <c r="G215" s="285" t="str">
        <f t="shared" si="22"/>
        <v/>
      </c>
      <c r="H215" s="667" t="str">
        <f t="shared" si="23"/>
        <v/>
      </c>
      <c r="I215" s="53"/>
    </row>
    <row r="216" spans="2:9" ht="20.100000000000001" customHeight="1">
      <c r="B216" s="294">
        <v>208</v>
      </c>
      <c r="C216" s="665" t="str">
        <f t="shared" si="19"/>
        <v/>
      </c>
      <c r="D216" s="666" t="str">
        <f t="shared" si="20"/>
        <v/>
      </c>
      <c r="E216" s="285" t="str">
        <f t="shared" si="21"/>
        <v/>
      </c>
      <c r="F216" s="292" t="str">
        <f t="shared" si="18"/>
        <v/>
      </c>
      <c r="G216" s="285" t="str">
        <f t="shared" si="22"/>
        <v/>
      </c>
      <c r="H216" s="667" t="str">
        <f t="shared" si="23"/>
        <v/>
      </c>
      <c r="I216" s="53"/>
    </row>
    <row r="217" spans="2:9" ht="20.100000000000001" customHeight="1">
      <c r="B217" s="294">
        <v>209</v>
      </c>
      <c r="C217" s="665" t="str">
        <f t="shared" si="19"/>
        <v/>
      </c>
      <c r="D217" s="666" t="str">
        <f t="shared" si="20"/>
        <v/>
      </c>
      <c r="E217" s="285" t="str">
        <f t="shared" si="21"/>
        <v/>
      </c>
      <c r="F217" s="292" t="str">
        <f t="shared" si="18"/>
        <v/>
      </c>
      <c r="G217" s="285" t="str">
        <f t="shared" si="22"/>
        <v/>
      </c>
      <c r="H217" s="667" t="str">
        <f t="shared" si="23"/>
        <v/>
      </c>
      <c r="I217" s="53"/>
    </row>
    <row r="218" spans="2:9" ht="20.100000000000001" customHeight="1">
      <c r="B218" s="294">
        <v>210</v>
      </c>
      <c r="C218" s="665" t="str">
        <f t="shared" si="19"/>
        <v/>
      </c>
      <c r="D218" s="666" t="str">
        <f t="shared" si="20"/>
        <v/>
      </c>
      <c r="E218" s="285" t="str">
        <f t="shared" si="21"/>
        <v/>
      </c>
      <c r="F218" s="292" t="str">
        <f t="shared" si="18"/>
        <v/>
      </c>
      <c r="G218" s="285" t="str">
        <f t="shared" si="22"/>
        <v/>
      </c>
      <c r="H218" s="667" t="str">
        <f t="shared" si="23"/>
        <v/>
      </c>
      <c r="I218" s="53"/>
    </row>
    <row r="219" spans="2:9" ht="20.100000000000001" customHeight="1">
      <c r="B219" s="294">
        <v>211</v>
      </c>
      <c r="C219" s="665" t="str">
        <f t="shared" si="19"/>
        <v/>
      </c>
      <c r="D219" s="666" t="str">
        <f t="shared" si="20"/>
        <v/>
      </c>
      <c r="E219" s="285" t="str">
        <f t="shared" si="21"/>
        <v/>
      </c>
      <c r="F219" s="292" t="str">
        <f t="shared" si="18"/>
        <v/>
      </c>
      <c r="G219" s="285" t="str">
        <f t="shared" si="22"/>
        <v/>
      </c>
      <c r="H219" s="667" t="str">
        <f t="shared" si="23"/>
        <v/>
      </c>
      <c r="I219" s="53"/>
    </row>
    <row r="220" spans="2:9" ht="20.100000000000001" customHeight="1">
      <c r="B220" s="294">
        <v>212</v>
      </c>
      <c r="C220" s="665" t="str">
        <f t="shared" si="19"/>
        <v/>
      </c>
      <c r="D220" s="666" t="str">
        <f t="shared" si="20"/>
        <v/>
      </c>
      <c r="E220" s="285" t="str">
        <f t="shared" si="21"/>
        <v/>
      </c>
      <c r="F220" s="292" t="str">
        <f t="shared" si="18"/>
        <v/>
      </c>
      <c r="G220" s="285" t="str">
        <f t="shared" si="22"/>
        <v/>
      </c>
      <c r="H220" s="667" t="str">
        <f t="shared" si="23"/>
        <v/>
      </c>
      <c r="I220" s="53"/>
    </row>
    <row r="221" spans="2:9" ht="20.100000000000001" customHeight="1">
      <c r="B221" s="294">
        <v>213</v>
      </c>
      <c r="C221" s="665" t="str">
        <f t="shared" si="19"/>
        <v/>
      </c>
      <c r="D221" s="666" t="str">
        <f t="shared" si="20"/>
        <v/>
      </c>
      <c r="E221" s="285" t="str">
        <f t="shared" si="21"/>
        <v/>
      </c>
      <c r="F221" s="292" t="str">
        <f t="shared" si="18"/>
        <v/>
      </c>
      <c r="G221" s="285" t="str">
        <f t="shared" si="22"/>
        <v/>
      </c>
      <c r="H221" s="667" t="str">
        <f t="shared" si="23"/>
        <v/>
      </c>
      <c r="I221" s="53"/>
    </row>
    <row r="222" spans="2:9" ht="20.100000000000001" customHeight="1">
      <c r="B222" s="294">
        <v>214</v>
      </c>
      <c r="C222" s="665" t="str">
        <f t="shared" si="19"/>
        <v/>
      </c>
      <c r="D222" s="666" t="str">
        <f t="shared" si="20"/>
        <v/>
      </c>
      <c r="E222" s="285" t="str">
        <f t="shared" si="21"/>
        <v/>
      </c>
      <c r="F222" s="292" t="str">
        <f t="shared" si="18"/>
        <v/>
      </c>
      <c r="G222" s="285" t="str">
        <f t="shared" si="22"/>
        <v/>
      </c>
      <c r="H222" s="667" t="str">
        <f t="shared" si="23"/>
        <v/>
      </c>
      <c r="I222" s="53"/>
    </row>
    <row r="223" spans="2:9" ht="20.100000000000001" customHeight="1">
      <c r="B223" s="294">
        <v>215</v>
      </c>
      <c r="C223" s="665" t="str">
        <f t="shared" si="19"/>
        <v/>
      </c>
      <c r="D223" s="666" t="str">
        <f t="shared" si="20"/>
        <v/>
      </c>
      <c r="E223" s="285" t="str">
        <f t="shared" si="21"/>
        <v/>
      </c>
      <c r="F223" s="292" t="str">
        <f t="shared" si="18"/>
        <v/>
      </c>
      <c r="G223" s="285" t="str">
        <f t="shared" si="22"/>
        <v/>
      </c>
      <c r="H223" s="667" t="str">
        <f t="shared" si="23"/>
        <v/>
      </c>
      <c r="I223" s="53"/>
    </row>
    <row r="224" spans="2:9" ht="20.100000000000001" customHeight="1">
      <c r="B224" s="294">
        <v>216</v>
      </c>
      <c r="C224" s="665" t="str">
        <f t="shared" si="19"/>
        <v/>
      </c>
      <c r="D224" s="666" t="str">
        <f t="shared" si="20"/>
        <v/>
      </c>
      <c r="E224" s="285" t="str">
        <f t="shared" si="21"/>
        <v/>
      </c>
      <c r="F224" s="292" t="str">
        <f t="shared" si="18"/>
        <v/>
      </c>
      <c r="G224" s="285" t="str">
        <f t="shared" si="22"/>
        <v/>
      </c>
      <c r="H224" s="667" t="str">
        <f t="shared" si="23"/>
        <v/>
      </c>
      <c r="I224" s="53"/>
    </row>
    <row r="225" spans="2:9" ht="20.100000000000001" customHeight="1">
      <c r="B225" s="294">
        <v>217</v>
      </c>
      <c r="C225" s="665" t="str">
        <f t="shared" si="19"/>
        <v/>
      </c>
      <c r="D225" s="666" t="str">
        <f t="shared" si="20"/>
        <v/>
      </c>
      <c r="E225" s="285" t="str">
        <f t="shared" si="21"/>
        <v/>
      </c>
      <c r="F225" s="292" t="str">
        <f t="shared" si="18"/>
        <v/>
      </c>
      <c r="G225" s="285" t="str">
        <f t="shared" si="22"/>
        <v/>
      </c>
      <c r="H225" s="667" t="str">
        <f t="shared" si="23"/>
        <v/>
      </c>
      <c r="I225" s="53"/>
    </row>
    <row r="226" spans="2:9" ht="20.100000000000001" customHeight="1">
      <c r="B226" s="294">
        <v>218</v>
      </c>
      <c r="C226" s="665" t="str">
        <f t="shared" si="19"/>
        <v/>
      </c>
      <c r="D226" s="666" t="str">
        <f t="shared" si="20"/>
        <v/>
      </c>
      <c r="E226" s="285" t="str">
        <f t="shared" si="21"/>
        <v/>
      </c>
      <c r="F226" s="292" t="str">
        <f t="shared" si="18"/>
        <v/>
      </c>
      <c r="G226" s="285" t="str">
        <f t="shared" si="22"/>
        <v/>
      </c>
      <c r="H226" s="667" t="str">
        <f t="shared" si="23"/>
        <v/>
      </c>
      <c r="I226" s="53"/>
    </row>
    <row r="227" spans="2:9" ht="20.100000000000001" customHeight="1">
      <c r="B227" s="294">
        <v>219</v>
      </c>
      <c r="C227" s="665" t="str">
        <f t="shared" si="19"/>
        <v/>
      </c>
      <c r="D227" s="666" t="str">
        <f t="shared" si="20"/>
        <v/>
      </c>
      <c r="E227" s="285" t="str">
        <f t="shared" si="21"/>
        <v/>
      </c>
      <c r="F227" s="292" t="str">
        <f t="shared" si="18"/>
        <v/>
      </c>
      <c r="G227" s="285" t="str">
        <f t="shared" si="22"/>
        <v/>
      </c>
      <c r="H227" s="667" t="str">
        <f t="shared" si="23"/>
        <v/>
      </c>
      <c r="I227" s="53"/>
    </row>
    <row r="228" spans="2:9" ht="20.100000000000001" customHeight="1">
      <c r="B228" s="294">
        <v>220</v>
      </c>
      <c r="C228" s="665" t="str">
        <f t="shared" si="19"/>
        <v/>
      </c>
      <c r="D228" s="666" t="str">
        <f t="shared" si="20"/>
        <v/>
      </c>
      <c r="E228" s="285" t="str">
        <f t="shared" si="21"/>
        <v/>
      </c>
      <c r="F228" s="292" t="str">
        <f t="shared" si="18"/>
        <v/>
      </c>
      <c r="G228" s="285" t="str">
        <f t="shared" si="22"/>
        <v/>
      </c>
      <c r="H228" s="667" t="str">
        <f t="shared" si="23"/>
        <v/>
      </c>
      <c r="I228" s="53"/>
    </row>
    <row r="229" spans="2:9" ht="20.100000000000001" customHeight="1">
      <c r="B229" s="294">
        <v>221</v>
      </c>
      <c r="C229" s="665" t="str">
        <f t="shared" si="19"/>
        <v/>
      </c>
      <c r="D229" s="666" t="str">
        <f t="shared" si="20"/>
        <v/>
      </c>
      <c r="E229" s="285" t="str">
        <f t="shared" si="21"/>
        <v/>
      </c>
      <c r="F229" s="292" t="str">
        <f t="shared" si="18"/>
        <v/>
      </c>
      <c r="G229" s="285" t="str">
        <f t="shared" si="22"/>
        <v/>
      </c>
      <c r="H229" s="667" t="str">
        <f t="shared" si="23"/>
        <v/>
      </c>
      <c r="I229" s="53"/>
    </row>
    <row r="230" spans="2:9" ht="20.100000000000001" customHeight="1">
      <c r="B230" s="294">
        <v>222</v>
      </c>
      <c r="C230" s="665" t="str">
        <f t="shared" si="19"/>
        <v/>
      </c>
      <c r="D230" s="666" t="str">
        <f t="shared" si="20"/>
        <v/>
      </c>
      <c r="E230" s="285" t="str">
        <f t="shared" si="21"/>
        <v/>
      </c>
      <c r="F230" s="292" t="str">
        <f t="shared" si="18"/>
        <v/>
      </c>
      <c r="G230" s="285" t="str">
        <f t="shared" si="22"/>
        <v/>
      </c>
      <c r="H230" s="667" t="str">
        <f t="shared" si="23"/>
        <v/>
      </c>
      <c r="I230" s="53"/>
    </row>
    <row r="231" spans="2:9" ht="20.100000000000001" customHeight="1">
      <c r="B231" s="294">
        <v>223</v>
      </c>
      <c r="C231" s="665" t="str">
        <f t="shared" si="19"/>
        <v/>
      </c>
      <c r="D231" s="666" t="str">
        <f t="shared" si="20"/>
        <v/>
      </c>
      <c r="E231" s="285" t="str">
        <f t="shared" si="21"/>
        <v/>
      </c>
      <c r="F231" s="292" t="str">
        <f t="shared" si="18"/>
        <v/>
      </c>
      <c r="G231" s="285" t="str">
        <f t="shared" si="22"/>
        <v/>
      </c>
      <c r="H231" s="667" t="str">
        <f t="shared" si="23"/>
        <v/>
      </c>
      <c r="I231" s="53"/>
    </row>
    <row r="232" spans="2:9" ht="20.100000000000001" customHeight="1">
      <c r="B232" s="294">
        <v>224</v>
      </c>
      <c r="C232" s="665" t="str">
        <f t="shared" si="19"/>
        <v/>
      </c>
      <c r="D232" s="666" t="str">
        <f t="shared" si="20"/>
        <v/>
      </c>
      <c r="E232" s="285" t="str">
        <f t="shared" si="21"/>
        <v/>
      </c>
      <c r="F232" s="292" t="str">
        <f t="shared" si="18"/>
        <v/>
      </c>
      <c r="G232" s="285" t="str">
        <f t="shared" si="22"/>
        <v/>
      </c>
      <c r="H232" s="667" t="str">
        <f t="shared" si="23"/>
        <v/>
      </c>
      <c r="I232" s="53"/>
    </row>
    <row r="233" spans="2:9" ht="20.100000000000001" customHeight="1">
      <c r="B233" s="294">
        <v>225</v>
      </c>
      <c r="C233" s="665" t="str">
        <f t="shared" si="19"/>
        <v/>
      </c>
      <c r="D233" s="666" t="str">
        <f t="shared" si="20"/>
        <v/>
      </c>
      <c r="E233" s="285" t="str">
        <f t="shared" si="21"/>
        <v/>
      </c>
      <c r="F233" s="292" t="str">
        <f t="shared" si="18"/>
        <v/>
      </c>
      <c r="G233" s="285" t="str">
        <f t="shared" si="22"/>
        <v/>
      </c>
      <c r="H233" s="667" t="str">
        <f t="shared" si="23"/>
        <v/>
      </c>
      <c r="I233" s="53"/>
    </row>
    <row r="234" spans="2:9" ht="20.100000000000001" customHeight="1">
      <c r="B234" s="294">
        <v>226</v>
      </c>
      <c r="C234" s="665" t="str">
        <f t="shared" si="19"/>
        <v/>
      </c>
      <c r="D234" s="666" t="str">
        <f t="shared" si="20"/>
        <v/>
      </c>
      <c r="E234" s="285" t="str">
        <f t="shared" si="21"/>
        <v/>
      </c>
      <c r="F234" s="292" t="str">
        <f t="shared" si="18"/>
        <v/>
      </c>
      <c r="G234" s="285" t="str">
        <f t="shared" si="22"/>
        <v/>
      </c>
      <c r="H234" s="667" t="str">
        <f t="shared" si="23"/>
        <v/>
      </c>
      <c r="I234" s="53"/>
    </row>
    <row r="235" spans="2:9" ht="20.100000000000001" customHeight="1">
      <c r="B235" s="294">
        <v>227</v>
      </c>
      <c r="C235" s="665" t="str">
        <f t="shared" si="19"/>
        <v/>
      </c>
      <c r="D235" s="666" t="str">
        <f t="shared" si="20"/>
        <v/>
      </c>
      <c r="E235" s="285" t="str">
        <f t="shared" si="21"/>
        <v/>
      </c>
      <c r="F235" s="292" t="str">
        <f t="shared" si="18"/>
        <v/>
      </c>
      <c r="G235" s="285" t="str">
        <f t="shared" si="22"/>
        <v/>
      </c>
      <c r="H235" s="667" t="str">
        <f t="shared" si="23"/>
        <v/>
      </c>
      <c r="I235" s="53"/>
    </row>
    <row r="236" spans="2:9" ht="20.100000000000001" customHeight="1">
      <c r="B236" s="294">
        <v>228</v>
      </c>
      <c r="C236" s="665" t="str">
        <f t="shared" si="19"/>
        <v/>
      </c>
      <c r="D236" s="666" t="str">
        <f t="shared" si="20"/>
        <v/>
      </c>
      <c r="E236" s="285" t="str">
        <f t="shared" si="21"/>
        <v/>
      </c>
      <c r="F236" s="292" t="str">
        <f t="shared" si="18"/>
        <v/>
      </c>
      <c r="G236" s="285" t="str">
        <f t="shared" si="22"/>
        <v/>
      </c>
      <c r="H236" s="667" t="str">
        <f t="shared" si="23"/>
        <v/>
      </c>
      <c r="I236" s="53"/>
    </row>
    <row r="237" spans="2:9" ht="20.100000000000001" customHeight="1">
      <c r="B237" s="294">
        <v>229</v>
      </c>
      <c r="C237" s="665" t="str">
        <f t="shared" si="19"/>
        <v/>
      </c>
      <c r="D237" s="666" t="str">
        <f t="shared" si="20"/>
        <v/>
      </c>
      <c r="E237" s="285" t="str">
        <f t="shared" si="21"/>
        <v/>
      </c>
      <c r="F237" s="292" t="str">
        <f t="shared" si="18"/>
        <v/>
      </c>
      <c r="G237" s="285" t="str">
        <f t="shared" si="22"/>
        <v/>
      </c>
      <c r="H237" s="667" t="str">
        <f t="shared" si="23"/>
        <v/>
      </c>
      <c r="I237" s="53"/>
    </row>
    <row r="238" spans="2:9" ht="20.100000000000001" customHeight="1">
      <c r="B238" s="294">
        <v>230</v>
      </c>
      <c r="C238" s="665" t="str">
        <f t="shared" si="19"/>
        <v/>
      </c>
      <c r="D238" s="666" t="str">
        <f t="shared" si="20"/>
        <v/>
      </c>
      <c r="E238" s="285" t="str">
        <f t="shared" si="21"/>
        <v/>
      </c>
      <c r="F238" s="292" t="str">
        <f t="shared" si="18"/>
        <v/>
      </c>
      <c r="G238" s="285" t="str">
        <f t="shared" si="22"/>
        <v/>
      </c>
      <c r="H238" s="667" t="str">
        <f t="shared" si="23"/>
        <v/>
      </c>
      <c r="I238" s="53"/>
    </row>
    <row r="239" spans="2:9" ht="20.100000000000001" customHeight="1">
      <c r="B239" s="294">
        <v>231</v>
      </c>
      <c r="C239" s="665" t="str">
        <f t="shared" si="19"/>
        <v/>
      </c>
      <c r="D239" s="666" t="str">
        <f t="shared" si="20"/>
        <v/>
      </c>
      <c r="E239" s="285" t="str">
        <f t="shared" si="21"/>
        <v/>
      </c>
      <c r="F239" s="292" t="str">
        <f t="shared" si="18"/>
        <v/>
      </c>
      <c r="G239" s="285" t="str">
        <f t="shared" si="22"/>
        <v/>
      </c>
      <c r="H239" s="667" t="str">
        <f t="shared" si="23"/>
        <v/>
      </c>
      <c r="I239" s="53"/>
    </row>
    <row r="240" spans="2:9" ht="20.100000000000001" customHeight="1">
      <c r="B240" s="294">
        <v>232</v>
      </c>
      <c r="C240" s="665" t="str">
        <f t="shared" si="19"/>
        <v/>
      </c>
      <c r="D240" s="666" t="str">
        <f t="shared" si="20"/>
        <v/>
      </c>
      <c r="E240" s="285" t="str">
        <f t="shared" si="21"/>
        <v/>
      </c>
      <c r="F240" s="292" t="str">
        <f t="shared" si="18"/>
        <v/>
      </c>
      <c r="G240" s="285" t="str">
        <f t="shared" si="22"/>
        <v/>
      </c>
      <c r="H240" s="667" t="str">
        <f t="shared" si="23"/>
        <v/>
      </c>
      <c r="I240" s="53"/>
    </row>
    <row r="241" spans="2:9" ht="20.100000000000001" customHeight="1">
      <c r="B241" s="294">
        <v>233</v>
      </c>
      <c r="C241" s="665" t="str">
        <f t="shared" si="19"/>
        <v/>
      </c>
      <c r="D241" s="666" t="str">
        <f t="shared" si="20"/>
        <v/>
      </c>
      <c r="E241" s="285" t="str">
        <f t="shared" si="21"/>
        <v/>
      </c>
      <c r="F241" s="292" t="str">
        <f t="shared" si="18"/>
        <v/>
      </c>
      <c r="G241" s="285" t="str">
        <f t="shared" si="22"/>
        <v/>
      </c>
      <c r="H241" s="667" t="str">
        <f t="shared" si="23"/>
        <v/>
      </c>
      <c r="I241" s="53"/>
    </row>
    <row r="242" spans="2:9" ht="20.100000000000001" customHeight="1">
      <c r="B242" s="294">
        <v>234</v>
      </c>
      <c r="C242" s="665" t="str">
        <f t="shared" si="19"/>
        <v/>
      </c>
      <c r="D242" s="666" t="str">
        <f t="shared" si="20"/>
        <v/>
      </c>
      <c r="E242" s="285" t="str">
        <f t="shared" si="21"/>
        <v/>
      </c>
      <c r="F242" s="292" t="str">
        <f t="shared" si="18"/>
        <v/>
      </c>
      <c r="G242" s="285" t="str">
        <f t="shared" si="22"/>
        <v/>
      </c>
      <c r="H242" s="667" t="str">
        <f t="shared" si="23"/>
        <v/>
      </c>
      <c r="I242" s="53"/>
    </row>
    <row r="243" spans="2:9" ht="20.100000000000001" customHeight="1">
      <c r="B243" s="294">
        <v>235</v>
      </c>
      <c r="C243" s="665" t="str">
        <f t="shared" si="19"/>
        <v/>
      </c>
      <c r="D243" s="666" t="str">
        <f t="shared" si="20"/>
        <v/>
      </c>
      <c r="E243" s="285" t="str">
        <f t="shared" si="21"/>
        <v/>
      </c>
      <c r="F243" s="292" t="str">
        <f t="shared" si="18"/>
        <v/>
      </c>
      <c r="G243" s="285" t="str">
        <f t="shared" si="22"/>
        <v/>
      </c>
      <c r="H243" s="667" t="str">
        <f t="shared" si="23"/>
        <v/>
      </c>
      <c r="I243" s="53"/>
    </row>
    <row r="244" spans="2:9" ht="20.100000000000001" customHeight="1">
      <c r="B244" s="294">
        <v>236</v>
      </c>
      <c r="C244" s="665" t="str">
        <f t="shared" si="19"/>
        <v/>
      </c>
      <c r="D244" s="666" t="str">
        <f t="shared" si="20"/>
        <v/>
      </c>
      <c r="E244" s="285" t="str">
        <f t="shared" si="21"/>
        <v/>
      </c>
      <c r="F244" s="292" t="str">
        <f t="shared" si="18"/>
        <v/>
      </c>
      <c r="G244" s="285" t="str">
        <f t="shared" si="22"/>
        <v/>
      </c>
      <c r="H244" s="667" t="str">
        <f t="shared" si="23"/>
        <v/>
      </c>
      <c r="I244" s="53"/>
    </row>
    <row r="245" spans="2:9" ht="20.100000000000001" customHeight="1">
      <c r="B245" s="294">
        <v>237</v>
      </c>
      <c r="C245" s="665" t="str">
        <f t="shared" si="19"/>
        <v/>
      </c>
      <c r="D245" s="666" t="str">
        <f t="shared" si="20"/>
        <v/>
      </c>
      <c r="E245" s="285" t="str">
        <f t="shared" si="21"/>
        <v/>
      </c>
      <c r="F245" s="292" t="str">
        <f t="shared" si="18"/>
        <v/>
      </c>
      <c r="G245" s="285" t="str">
        <f t="shared" si="22"/>
        <v/>
      </c>
      <c r="H245" s="667" t="str">
        <f t="shared" si="23"/>
        <v/>
      </c>
      <c r="I245" s="53"/>
    </row>
    <row r="246" spans="2:9" ht="20.100000000000001" customHeight="1">
      <c r="B246" s="294">
        <v>238</v>
      </c>
      <c r="C246" s="665" t="str">
        <f t="shared" si="19"/>
        <v/>
      </c>
      <c r="D246" s="666" t="str">
        <f t="shared" si="20"/>
        <v/>
      </c>
      <c r="E246" s="285" t="str">
        <f t="shared" si="21"/>
        <v/>
      </c>
      <c r="F246" s="292" t="str">
        <f t="shared" si="18"/>
        <v/>
      </c>
      <c r="G246" s="285" t="str">
        <f t="shared" si="22"/>
        <v/>
      </c>
      <c r="H246" s="667" t="str">
        <f t="shared" si="23"/>
        <v/>
      </c>
      <c r="I246" s="53"/>
    </row>
    <row r="247" spans="2:9" ht="20.100000000000001" customHeight="1">
      <c r="B247" s="294">
        <v>239</v>
      </c>
      <c r="C247" s="665" t="str">
        <f t="shared" si="19"/>
        <v/>
      </c>
      <c r="D247" s="666" t="str">
        <f t="shared" si="20"/>
        <v/>
      </c>
      <c r="E247" s="285" t="str">
        <f t="shared" si="21"/>
        <v/>
      </c>
      <c r="F247" s="292" t="str">
        <f t="shared" si="18"/>
        <v/>
      </c>
      <c r="G247" s="285" t="str">
        <f t="shared" si="22"/>
        <v/>
      </c>
      <c r="H247" s="667" t="str">
        <f t="shared" si="23"/>
        <v/>
      </c>
      <c r="I247" s="53"/>
    </row>
    <row r="248" spans="2:9" ht="20.100000000000001" customHeight="1">
      <c r="B248" s="294">
        <v>240</v>
      </c>
      <c r="C248" s="665" t="str">
        <f t="shared" si="19"/>
        <v/>
      </c>
      <c r="D248" s="666" t="str">
        <f t="shared" si="20"/>
        <v/>
      </c>
      <c r="E248" s="285" t="str">
        <f t="shared" si="21"/>
        <v/>
      </c>
      <c r="F248" s="292" t="str">
        <f t="shared" si="18"/>
        <v/>
      </c>
      <c r="G248" s="285" t="str">
        <f t="shared" si="22"/>
        <v/>
      </c>
      <c r="H248" s="667" t="str">
        <f t="shared" si="23"/>
        <v/>
      </c>
      <c r="I248" s="53"/>
    </row>
    <row r="249" spans="2:9" ht="20.100000000000001" customHeight="1">
      <c r="B249" s="294">
        <v>241</v>
      </c>
      <c r="C249" s="665" t="str">
        <f t="shared" si="19"/>
        <v/>
      </c>
      <c r="D249" s="666" t="str">
        <f t="shared" si="20"/>
        <v/>
      </c>
      <c r="E249" s="285" t="str">
        <f t="shared" si="21"/>
        <v/>
      </c>
      <c r="F249" s="292" t="str">
        <f t="shared" si="18"/>
        <v/>
      </c>
      <c r="G249" s="285" t="str">
        <f t="shared" si="22"/>
        <v/>
      </c>
      <c r="H249" s="667" t="str">
        <f t="shared" si="23"/>
        <v/>
      </c>
      <c r="I249" s="53"/>
    </row>
    <row r="250" spans="2:9" ht="20.100000000000001" customHeight="1">
      <c r="B250" s="294">
        <v>242</v>
      </c>
      <c r="C250" s="665" t="str">
        <f t="shared" si="19"/>
        <v/>
      </c>
      <c r="D250" s="666" t="str">
        <f t="shared" si="20"/>
        <v/>
      </c>
      <c r="E250" s="285" t="str">
        <f t="shared" si="21"/>
        <v/>
      </c>
      <c r="F250" s="292" t="str">
        <f t="shared" si="18"/>
        <v/>
      </c>
      <c r="G250" s="285" t="str">
        <f t="shared" si="22"/>
        <v/>
      </c>
      <c r="H250" s="667" t="str">
        <f t="shared" si="23"/>
        <v/>
      </c>
      <c r="I250" s="53"/>
    </row>
    <row r="251" spans="2:9" ht="20.100000000000001" customHeight="1">
      <c r="B251" s="294">
        <v>243</v>
      </c>
      <c r="C251" s="665" t="str">
        <f t="shared" si="19"/>
        <v/>
      </c>
      <c r="D251" s="666" t="str">
        <f t="shared" si="20"/>
        <v/>
      </c>
      <c r="E251" s="285" t="str">
        <f t="shared" si="21"/>
        <v/>
      </c>
      <c r="F251" s="292" t="str">
        <f t="shared" si="18"/>
        <v/>
      </c>
      <c r="G251" s="285" t="str">
        <f t="shared" si="22"/>
        <v/>
      </c>
      <c r="H251" s="667" t="str">
        <f t="shared" si="23"/>
        <v/>
      </c>
      <c r="I251" s="53"/>
    </row>
    <row r="252" spans="2:9" ht="20.100000000000001" customHeight="1">
      <c r="B252" s="294">
        <v>244</v>
      </c>
      <c r="C252" s="665" t="str">
        <f t="shared" si="19"/>
        <v/>
      </c>
      <c r="D252" s="666" t="str">
        <f t="shared" si="20"/>
        <v/>
      </c>
      <c r="E252" s="285" t="str">
        <f t="shared" si="21"/>
        <v/>
      </c>
      <c r="F252" s="292" t="str">
        <f t="shared" si="18"/>
        <v/>
      </c>
      <c r="G252" s="285" t="str">
        <f t="shared" si="22"/>
        <v/>
      </c>
      <c r="H252" s="667" t="str">
        <f t="shared" si="23"/>
        <v/>
      </c>
      <c r="I252" s="53"/>
    </row>
    <row r="253" spans="2:9" ht="20.100000000000001" customHeight="1">
      <c r="B253" s="294">
        <v>245</v>
      </c>
      <c r="C253" s="665" t="str">
        <f t="shared" si="19"/>
        <v/>
      </c>
      <c r="D253" s="666" t="str">
        <f t="shared" si="20"/>
        <v/>
      </c>
      <c r="E253" s="285" t="str">
        <f t="shared" si="21"/>
        <v/>
      </c>
      <c r="F253" s="292" t="str">
        <f t="shared" si="18"/>
        <v/>
      </c>
      <c r="G253" s="285" t="str">
        <f t="shared" si="22"/>
        <v/>
      </c>
      <c r="H253" s="667" t="str">
        <f t="shared" si="23"/>
        <v/>
      </c>
      <c r="I253" s="53"/>
    </row>
    <row r="254" spans="2:9" ht="20.100000000000001" customHeight="1">
      <c r="B254" s="294">
        <v>246</v>
      </c>
      <c r="C254" s="665" t="str">
        <f t="shared" si="19"/>
        <v/>
      </c>
      <c r="D254" s="666" t="str">
        <f t="shared" si="20"/>
        <v/>
      </c>
      <c r="E254" s="285" t="str">
        <f t="shared" si="21"/>
        <v/>
      </c>
      <c r="F254" s="292" t="str">
        <f t="shared" si="18"/>
        <v/>
      </c>
      <c r="G254" s="285" t="str">
        <f t="shared" si="22"/>
        <v/>
      </c>
      <c r="H254" s="667" t="str">
        <f t="shared" si="23"/>
        <v/>
      </c>
      <c r="I254" s="53"/>
    </row>
    <row r="255" spans="2:9" ht="20.100000000000001" customHeight="1">
      <c r="B255" s="294">
        <v>247</v>
      </c>
      <c r="C255" s="665" t="str">
        <f t="shared" si="19"/>
        <v/>
      </c>
      <c r="D255" s="666" t="str">
        <f t="shared" si="20"/>
        <v/>
      </c>
      <c r="E255" s="285" t="str">
        <f t="shared" si="21"/>
        <v/>
      </c>
      <c r="F255" s="292" t="str">
        <f t="shared" si="18"/>
        <v/>
      </c>
      <c r="G255" s="285" t="str">
        <f t="shared" si="22"/>
        <v/>
      </c>
      <c r="H255" s="667" t="str">
        <f t="shared" si="23"/>
        <v/>
      </c>
      <c r="I255" s="53"/>
    </row>
    <row r="256" spans="2:9" ht="20.100000000000001" customHeight="1">
      <c r="B256" s="294">
        <v>248</v>
      </c>
      <c r="C256" s="665" t="str">
        <f t="shared" si="19"/>
        <v/>
      </c>
      <c r="D256" s="666" t="str">
        <f t="shared" si="20"/>
        <v/>
      </c>
      <c r="E256" s="285" t="str">
        <f t="shared" si="21"/>
        <v/>
      </c>
      <c r="F256" s="292" t="str">
        <f t="shared" si="18"/>
        <v/>
      </c>
      <c r="G256" s="285" t="str">
        <f t="shared" si="22"/>
        <v/>
      </c>
      <c r="H256" s="667" t="str">
        <f t="shared" si="23"/>
        <v/>
      </c>
      <c r="I256" s="53"/>
    </row>
    <row r="257" spans="2:9" ht="20.100000000000001" customHeight="1">
      <c r="B257" s="294">
        <v>249</v>
      </c>
      <c r="C257" s="665" t="str">
        <f t="shared" si="19"/>
        <v/>
      </c>
      <c r="D257" s="666" t="str">
        <f t="shared" si="20"/>
        <v/>
      </c>
      <c r="E257" s="285" t="str">
        <f t="shared" si="21"/>
        <v/>
      </c>
      <c r="F257" s="292" t="str">
        <f t="shared" si="18"/>
        <v/>
      </c>
      <c r="G257" s="285" t="str">
        <f t="shared" si="22"/>
        <v/>
      </c>
      <c r="H257" s="667" t="str">
        <f t="shared" si="23"/>
        <v/>
      </c>
      <c r="I257" s="53"/>
    </row>
    <row r="258" spans="2:9" ht="20.100000000000001" customHeight="1">
      <c r="B258" s="294">
        <v>250</v>
      </c>
      <c r="C258" s="665" t="str">
        <f t="shared" si="19"/>
        <v/>
      </c>
      <c r="D258" s="666" t="str">
        <f t="shared" si="20"/>
        <v/>
      </c>
      <c r="E258" s="285" t="str">
        <f t="shared" si="21"/>
        <v/>
      </c>
      <c r="F258" s="292" t="str">
        <f t="shared" si="18"/>
        <v/>
      </c>
      <c r="G258" s="285" t="str">
        <f t="shared" si="22"/>
        <v/>
      </c>
      <c r="H258" s="667" t="str">
        <f t="shared" si="23"/>
        <v/>
      </c>
      <c r="I258" s="53"/>
    </row>
    <row r="259" spans="2:9" ht="20.100000000000001" customHeight="1">
      <c r="B259" s="294">
        <v>251</v>
      </c>
      <c r="C259" s="665" t="str">
        <f t="shared" si="19"/>
        <v/>
      </c>
      <c r="D259" s="666" t="str">
        <f t="shared" si="20"/>
        <v/>
      </c>
      <c r="E259" s="285" t="str">
        <f t="shared" si="21"/>
        <v/>
      </c>
      <c r="F259" s="292" t="str">
        <f t="shared" si="18"/>
        <v/>
      </c>
      <c r="G259" s="285" t="str">
        <f t="shared" si="22"/>
        <v/>
      </c>
      <c r="H259" s="667" t="str">
        <f t="shared" si="23"/>
        <v/>
      </c>
      <c r="I259" s="53"/>
    </row>
    <row r="260" spans="2:9" ht="20.100000000000001" customHeight="1">
      <c r="B260" s="294">
        <v>252</v>
      </c>
      <c r="C260" s="665" t="str">
        <f t="shared" si="19"/>
        <v/>
      </c>
      <c r="D260" s="666" t="str">
        <f t="shared" si="20"/>
        <v/>
      </c>
      <c r="E260" s="285" t="str">
        <f t="shared" si="21"/>
        <v/>
      </c>
      <c r="F260" s="292" t="str">
        <f t="shared" si="18"/>
        <v/>
      </c>
      <c r="G260" s="285" t="str">
        <f t="shared" si="22"/>
        <v/>
      </c>
      <c r="H260" s="667" t="str">
        <f t="shared" si="23"/>
        <v/>
      </c>
      <c r="I260" s="53"/>
    </row>
    <row r="261" spans="2:9" ht="20.100000000000001" customHeight="1">
      <c r="B261" s="294">
        <v>253</v>
      </c>
      <c r="C261" s="665" t="str">
        <f t="shared" si="19"/>
        <v/>
      </c>
      <c r="D261" s="666" t="str">
        <f t="shared" si="20"/>
        <v/>
      </c>
      <c r="E261" s="285" t="str">
        <f t="shared" si="21"/>
        <v/>
      </c>
      <c r="F261" s="292" t="str">
        <f t="shared" si="18"/>
        <v/>
      </c>
      <c r="G261" s="285" t="str">
        <f t="shared" si="22"/>
        <v/>
      </c>
      <c r="H261" s="667" t="str">
        <f t="shared" si="23"/>
        <v/>
      </c>
      <c r="I261" s="53"/>
    </row>
    <row r="262" spans="2:9" ht="20.100000000000001" customHeight="1">
      <c r="B262" s="294">
        <v>254</v>
      </c>
      <c r="C262" s="665" t="str">
        <f t="shared" si="19"/>
        <v/>
      </c>
      <c r="D262" s="666" t="str">
        <f t="shared" si="20"/>
        <v/>
      </c>
      <c r="E262" s="285" t="str">
        <f t="shared" si="21"/>
        <v/>
      </c>
      <c r="F262" s="292" t="str">
        <f t="shared" si="18"/>
        <v/>
      </c>
      <c r="G262" s="285" t="str">
        <f t="shared" si="22"/>
        <v/>
      </c>
      <c r="H262" s="667" t="str">
        <f t="shared" si="23"/>
        <v/>
      </c>
      <c r="I262" s="53"/>
    </row>
    <row r="263" spans="2:9" ht="20.100000000000001" customHeight="1">
      <c r="B263" s="294">
        <v>255</v>
      </c>
      <c r="C263" s="665" t="str">
        <f t="shared" si="19"/>
        <v/>
      </c>
      <c r="D263" s="666" t="str">
        <f t="shared" si="20"/>
        <v/>
      </c>
      <c r="E263" s="285" t="str">
        <f t="shared" si="21"/>
        <v/>
      </c>
      <c r="F263" s="292" t="str">
        <f t="shared" si="18"/>
        <v/>
      </c>
      <c r="G263" s="285" t="str">
        <f t="shared" si="22"/>
        <v/>
      </c>
      <c r="H263" s="667" t="str">
        <f t="shared" si="23"/>
        <v/>
      </c>
      <c r="I263" s="53"/>
    </row>
    <row r="264" spans="2:9" ht="20.100000000000001" customHeight="1">
      <c r="B264" s="294">
        <v>256</v>
      </c>
      <c r="C264" s="665" t="str">
        <f t="shared" si="19"/>
        <v/>
      </c>
      <c r="D264" s="666" t="str">
        <f t="shared" si="20"/>
        <v/>
      </c>
      <c r="E264" s="285" t="str">
        <f t="shared" si="21"/>
        <v/>
      </c>
      <c r="F264" s="292" t="str">
        <f t="shared" si="18"/>
        <v/>
      </c>
      <c r="G264" s="285" t="str">
        <f t="shared" si="22"/>
        <v/>
      </c>
      <c r="H264" s="667" t="str">
        <f t="shared" si="23"/>
        <v/>
      </c>
      <c r="I264" s="53"/>
    </row>
    <row r="265" spans="2:9" ht="20.100000000000001" customHeight="1">
      <c r="B265" s="294">
        <v>257</v>
      </c>
      <c r="C265" s="665" t="str">
        <f t="shared" si="19"/>
        <v/>
      </c>
      <c r="D265" s="666" t="str">
        <f t="shared" si="20"/>
        <v/>
      </c>
      <c r="E265" s="285" t="str">
        <f t="shared" si="21"/>
        <v/>
      </c>
      <c r="F265" s="292" t="str">
        <f t="shared" si="18"/>
        <v/>
      </c>
      <c r="G265" s="285" t="str">
        <f t="shared" si="22"/>
        <v/>
      </c>
      <c r="H265" s="667" t="str">
        <f t="shared" si="23"/>
        <v/>
      </c>
      <c r="I265" s="53"/>
    </row>
    <row r="266" spans="2:9" ht="20.100000000000001" customHeight="1">
      <c r="B266" s="294">
        <v>258</v>
      </c>
      <c r="C266" s="665" t="str">
        <f t="shared" si="19"/>
        <v/>
      </c>
      <c r="D266" s="666" t="str">
        <f t="shared" si="20"/>
        <v/>
      </c>
      <c r="E266" s="285" t="str">
        <f t="shared" si="21"/>
        <v/>
      </c>
      <c r="F266" s="292" t="str">
        <f t="shared" ref="F266:F329" si="24">IF($H$4="","",IF($F$4="원리금균등상환",IFERROR(D266+E266,""),IF($F$4="원금균등상환",D266+E266,"")))</f>
        <v/>
      </c>
      <c r="G266" s="285" t="str">
        <f t="shared" si="22"/>
        <v/>
      </c>
      <c r="H266" s="667" t="str">
        <f t="shared" si="23"/>
        <v/>
      </c>
      <c r="I266" s="53"/>
    </row>
    <row r="267" spans="2:9" ht="20.100000000000001" customHeight="1">
      <c r="B267" s="294">
        <v>259</v>
      </c>
      <c r="C267" s="665" t="str">
        <f t="shared" ref="C267:C330" si="25">IF($H$4="","",IF(B267&gt;($B$6),"",IF(B267&lt;=($B$6),DATE(YEAR($G$4),MONTH($G$4)+B266,DAY($G$4)),"")))</f>
        <v/>
      </c>
      <c r="D267" s="666" t="str">
        <f t="shared" ref="D267:D330" si="26">IF($H$4="","",IF($F$4="원리금균등상환",IFERROR(IF(B267&lt;=$D$6,0,-PPMT($E$4/12,B267-$D$6,($B$6-$D$6),$D$4)),""),IF($F$4="원금균등상환",IF(B267&lt;($D$6+1),0,IF(B267&gt;$B$6,0,$D$4/($B$6-$D$6))),IF($F$4="만기일시상환",0,""))))</f>
        <v/>
      </c>
      <c r="E267" s="285" t="str">
        <f t="shared" ref="E267:E330" si="27">IF($H$4="","",IF($F$4="원리금균등상환",IFERROR(IF(B267&lt;=$D$6,$H266*($E$4/12),-IPMT($E$4/12,B267-$D$6,($B$6-$D$6),$D$4)),""),IF($F$4="원금균등상환",(H266-D267)*$E$4/12,IF($F$4="만기일시상환",IFERROR(IF(B267&lt;=$B$6,$D$4*($E$4/12),""),"")))))</f>
        <v/>
      </c>
      <c r="F267" s="292" t="str">
        <f t="shared" si="24"/>
        <v/>
      </c>
      <c r="G267" s="285" t="str">
        <f t="shared" ref="G267:G330" si="28">IFERROR(IF(B267&gt;(($D$6+$B$6)*12),"",IF(B267=1,D267,D267+G266)),"")</f>
        <v/>
      </c>
      <c r="H267" s="667" t="str">
        <f t="shared" ref="H267:H330" si="29">IFERROR(IF($H$4="","",H266-D267),"")</f>
        <v/>
      </c>
      <c r="I267" s="53"/>
    </row>
    <row r="268" spans="2:9" ht="20.100000000000001" customHeight="1">
      <c r="B268" s="294">
        <v>260</v>
      </c>
      <c r="C268" s="665" t="str">
        <f t="shared" si="25"/>
        <v/>
      </c>
      <c r="D268" s="666" t="str">
        <f t="shared" si="26"/>
        <v/>
      </c>
      <c r="E268" s="285" t="str">
        <f t="shared" si="27"/>
        <v/>
      </c>
      <c r="F268" s="292" t="str">
        <f t="shared" si="24"/>
        <v/>
      </c>
      <c r="G268" s="285" t="str">
        <f t="shared" si="28"/>
        <v/>
      </c>
      <c r="H268" s="667" t="str">
        <f t="shared" si="29"/>
        <v/>
      </c>
      <c r="I268" s="53"/>
    </row>
    <row r="269" spans="2:9" ht="20.100000000000001" customHeight="1">
      <c r="B269" s="294">
        <v>261</v>
      </c>
      <c r="C269" s="665" t="str">
        <f t="shared" si="25"/>
        <v/>
      </c>
      <c r="D269" s="666" t="str">
        <f t="shared" si="26"/>
        <v/>
      </c>
      <c r="E269" s="285" t="str">
        <f t="shared" si="27"/>
        <v/>
      </c>
      <c r="F269" s="292" t="str">
        <f t="shared" si="24"/>
        <v/>
      </c>
      <c r="G269" s="285" t="str">
        <f t="shared" si="28"/>
        <v/>
      </c>
      <c r="H269" s="667" t="str">
        <f t="shared" si="29"/>
        <v/>
      </c>
      <c r="I269" s="53"/>
    </row>
    <row r="270" spans="2:9" ht="20.100000000000001" customHeight="1">
      <c r="B270" s="294">
        <v>262</v>
      </c>
      <c r="C270" s="665" t="str">
        <f t="shared" si="25"/>
        <v/>
      </c>
      <c r="D270" s="666" t="str">
        <f t="shared" si="26"/>
        <v/>
      </c>
      <c r="E270" s="285" t="str">
        <f t="shared" si="27"/>
        <v/>
      </c>
      <c r="F270" s="292" t="str">
        <f t="shared" si="24"/>
        <v/>
      </c>
      <c r="G270" s="285" t="str">
        <f t="shared" si="28"/>
        <v/>
      </c>
      <c r="H270" s="667" t="str">
        <f t="shared" si="29"/>
        <v/>
      </c>
      <c r="I270" s="53"/>
    </row>
    <row r="271" spans="2:9" ht="20.100000000000001" customHeight="1">
      <c r="B271" s="294">
        <v>263</v>
      </c>
      <c r="C271" s="665" t="str">
        <f t="shared" si="25"/>
        <v/>
      </c>
      <c r="D271" s="666" t="str">
        <f t="shared" si="26"/>
        <v/>
      </c>
      <c r="E271" s="285" t="str">
        <f t="shared" si="27"/>
        <v/>
      </c>
      <c r="F271" s="292" t="str">
        <f t="shared" si="24"/>
        <v/>
      </c>
      <c r="G271" s="285" t="str">
        <f t="shared" si="28"/>
        <v/>
      </c>
      <c r="H271" s="667" t="str">
        <f t="shared" si="29"/>
        <v/>
      </c>
      <c r="I271" s="53"/>
    </row>
    <row r="272" spans="2:9" ht="20.100000000000001" customHeight="1">
      <c r="B272" s="294">
        <v>264</v>
      </c>
      <c r="C272" s="665" t="str">
        <f t="shared" si="25"/>
        <v/>
      </c>
      <c r="D272" s="666" t="str">
        <f t="shared" si="26"/>
        <v/>
      </c>
      <c r="E272" s="285" t="str">
        <f t="shared" si="27"/>
        <v/>
      </c>
      <c r="F272" s="292" t="str">
        <f t="shared" si="24"/>
        <v/>
      </c>
      <c r="G272" s="285" t="str">
        <f t="shared" si="28"/>
        <v/>
      </c>
      <c r="H272" s="667" t="str">
        <f t="shared" si="29"/>
        <v/>
      </c>
      <c r="I272" s="53"/>
    </row>
    <row r="273" spans="2:9" ht="20.100000000000001" customHeight="1">
      <c r="B273" s="294">
        <v>265</v>
      </c>
      <c r="C273" s="665" t="str">
        <f t="shared" si="25"/>
        <v/>
      </c>
      <c r="D273" s="666" t="str">
        <f t="shared" si="26"/>
        <v/>
      </c>
      <c r="E273" s="285" t="str">
        <f t="shared" si="27"/>
        <v/>
      </c>
      <c r="F273" s="292" t="str">
        <f t="shared" si="24"/>
        <v/>
      </c>
      <c r="G273" s="285" t="str">
        <f t="shared" si="28"/>
        <v/>
      </c>
      <c r="H273" s="667" t="str">
        <f t="shared" si="29"/>
        <v/>
      </c>
      <c r="I273" s="53"/>
    </row>
    <row r="274" spans="2:9" ht="20.100000000000001" customHeight="1">
      <c r="B274" s="294">
        <v>266</v>
      </c>
      <c r="C274" s="665" t="str">
        <f t="shared" si="25"/>
        <v/>
      </c>
      <c r="D274" s="666" t="str">
        <f t="shared" si="26"/>
        <v/>
      </c>
      <c r="E274" s="285" t="str">
        <f t="shared" si="27"/>
        <v/>
      </c>
      <c r="F274" s="292" t="str">
        <f t="shared" si="24"/>
        <v/>
      </c>
      <c r="G274" s="285" t="str">
        <f t="shared" si="28"/>
        <v/>
      </c>
      <c r="H274" s="667" t="str">
        <f t="shared" si="29"/>
        <v/>
      </c>
      <c r="I274" s="53"/>
    </row>
    <row r="275" spans="2:9" ht="20.100000000000001" customHeight="1">
      <c r="B275" s="294">
        <v>267</v>
      </c>
      <c r="C275" s="665" t="str">
        <f t="shared" si="25"/>
        <v/>
      </c>
      <c r="D275" s="666" t="str">
        <f t="shared" si="26"/>
        <v/>
      </c>
      <c r="E275" s="285" t="str">
        <f t="shared" si="27"/>
        <v/>
      </c>
      <c r="F275" s="292" t="str">
        <f t="shared" si="24"/>
        <v/>
      </c>
      <c r="G275" s="285" t="str">
        <f t="shared" si="28"/>
        <v/>
      </c>
      <c r="H275" s="667" t="str">
        <f t="shared" si="29"/>
        <v/>
      </c>
      <c r="I275" s="53"/>
    </row>
    <row r="276" spans="2:9" ht="20.100000000000001" customHeight="1">
      <c r="B276" s="294">
        <v>268</v>
      </c>
      <c r="C276" s="665" t="str">
        <f t="shared" si="25"/>
        <v/>
      </c>
      <c r="D276" s="666" t="str">
        <f t="shared" si="26"/>
        <v/>
      </c>
      <c r="E276" s="285" t="str">
        <f t="shared" si="27"/>
        <v/>
      </c>
      <c r="F276" s="292" t="str">
        <f t="shared" si="24"/>
        <v/>
      </c>
      <c r="G276" s="285" t="str">
        <f t="shared" si="28"/>
        <v/>
      </c>
      <c r="H276" s="667" t="str">
        <f t="shared" si="29"/>
        <v/>
      </c>
      <c r="I276" s="53"/>
    </row>
    <row r="277" spans="2:9" ht="20.100000000000001" customHeight="1">
      <c r="B277" s="294">
        <v>269</v>
      </c>
      <c r="C277" s="665" t="str">
        <f t="shared" si="25"/>
        <v/>
      </c>
      <c r="D277" s="666" t="str">
        <f t="shared" si="26"/>
        <v/>
      </c>
      <c r="E277" s="285" t="str">
        <f t="shared" si="27"/>
        <v/>
      </c>
      <c r="F277" s="292" t="str">
        <f t="shared" si="24"/>
        <v/>
      </c>
      <c r="G277" s="285" t="str">
        <f t="shared" si="28"/>
        <v/>
      </c>
      <c r="H277" s="667" t="str">
        <f t="shared" si="29"/>
        <v/>
      </c>
      <c r="I277" s="53"/>
    </row>
    <row r="278" spans="2:9" ht="20.100000000000001" customHeight="1">
      <c r="B278" s="294">
        <v>270</v>
      </c>
      <c r="C278" s="665" t="str">
        <f t="shared" si="25"/>
        <v/>
      </c>
      <c r="D278" s="666" t="str">
        <f t="shared" si="26"/>
        <v/>
      </c>
      <c r="E278" s="285" t="str">
        <f t="shared" si="27"/>
        <v/>
      </c>
      <c r="F278" s="292" t="str">
        <f t="shared" si="24"/>
        <v/>
      </c>
      <c r="G278" s="285" t="str">
        <f t="shared" si="28"/>
        <v/>
      </c>
      <c r="H278" s="667" t="str">
        <f t="shared" si="29"/>
        <v/>
      </c>
      <c r="I278" s="53"/>
    </row>
    <row r="279" spans="2:9" ht="20.100000000000001" customHeight="1">
      <c r="B279" s="294">
        <v>271</v>
      </c>
      <c r="C279" s="665" t="str">
        <f t="shared" si="25"/>
        <v/>
      </c>
      <c r="D279" s="666" t="str">
        <f t="shared" si="26"/>
        <v/>
      </c>
      <c r="E279" s="285" t="str">
        <f t="shared" si="27"/>
        <v/>
      </c>
      <c r="F279" s="292" t="str">
        <f t="shared" si="24"/>
        <v/>
      </c>
      <c r="G279" s="285" t="str">
        <f t="shared" si="28"/>
        <v/>
      </c>
      <c r="H279" s="667" t="str">
        <f t="shared" si="29"/>
        <v/>
      </c>
      <c r="I279" s="53"/>
    </row>
    <row r="280" spans="2:9" ht="20.100000000000001" customHeight="1">
      <c r="B280" s="294">
        <v>272</v>
      </c>
      <c r="C280" s="665" t="str">
        <f t="shared" si="25"/>
        <v/>
      </c>
      <c r="D280" s="666" t="str">
        <f t="shared" si="26"/>
        <v/>
      </c>
      <c r="E280" s="285" t="str">
        <f t="shared" si="27"/>
        <v/>
      </c>
      <c r="F280" s="292" t="str">
        <f t="shared" si="24"/>
        <v/>
      </c>
      <c r="G280" s="285" t="str">
        <f t="shared" si="28"/>
        <v/>
      </c>
      <c r="H280" s="667" t="str">
        <f t="shared" si="29"/>
        <v/>
      </c>
      <c r="I280" s="53"/>
    </row>
    <row r="281" spans="2:9" ht="20.100000000000001" customHeight="1">
      <c r="B281" s="294">
        <v>273</v>
      </c>
      <c r="C281" s="665" t="str">
        <f t="shared" si="25"/>
        <v/>
      </c>
      <c r="D281" s="666" t="str">
        <f t="shared" si="26"/>
        <v/>
      </c>
      <c r="E281" s="285" t="str">
        <f t="shared" si="27"/>
        <v/>
      </c>
      <c r="F281" s="292" t="str">
        <f t="shared" si="24"/>
        <v/>
      </c>
      <c r="G281" s="285" t="str">
        <f t="shared" si="28"/>
        <v/>
      </c>
      <c r="H281" s="667" t="str">
        <f t="shared" si="29"/>
        <v/>
      </c>
      <c r="I281" s="53"/>
    </row>
    <row r="282" spans="2:9" ht="20.100000000000001" customHeight="1">
      <c r="B282" s="294">
        <v>274</v>
      </c>
      <c r="C282" s="665" t="str">
        <f t="shared" si="25"/>
        <v/>
      </c>
      <c r="D282" s="666" t="str">
        <f t="shared" si="26"/>
        <v/>
      </c>
      <c r="E282" s="285" t="str">
        <f t="shared" si="27"/>
        <v/>
      </c>
      <c r="F282" s="292" t="str">
        <f t="shared" si="24"/>
        <v/>
      </c>
      <c r="G282" s="285" t="str">
        <f t="shared" si="28"/>
        <v/>
      </c>
      <c r="H282" s="667" t="str">
        <f t="shared" si="29"/>
        <v/>
      </c>
      <c r="I282" s="53"/>
    </row>
    <row r="283" spans="2:9" ht="20.100000000000001" customHeight="1">
      <c r="B283" s="294">
        <v>275</v>
      </c>
      <c r="C283" s="665" t="str">
        <f t="shared" si="25"/>
        <v/>
      </c>
      <c r="D283" s="666" t="str">
        <f t="shared" si="26"/>
        <v/>
      </c>
      <c r="E283" s="285" t="str">
        <f t="shared" si="27"/>
        <v/>
      </c>
      <c r="F283" s="292" t="str">
        <f t="shared" si="24"/>
        <v/>
      </c>
      <c r="G283" s="285" t="str">
        <f t="shared" si="28"/>
        <v/>
      </c>
      <c r="H283" s="667" t="str">
        <f t="shared" si="29"/>
        <v/>
      </c>
      <c r="I283" s="53"/>
    </row>
    <row r="284" spans="2:9" ht="20.100000000000001" customHeight="1">
      <c r="B284" s="294">
        <v>276</v>
      </c>
      <c r="C284" s="665" t="str">
        <f t="shared" si="25"/>
        <v/>
      </c>
      <c r="D284" s="666" t="str">
        <f t="shared" si="26"/>
        <v/>
      </c>
      <c r="E284" s="285" t="str">
        <f t="shared" si="27"/>
        <v/>
      </c>
      <c r="F284" s="292" t="str">
        <f t="shared" si="24"/>
        <v/>
      </c>
      <c r="G284" s="285" t="str">
        <f t="shared" si="28"/>
        <v/>
      </c>
      <c r="H284" s="667" t="str">
        <f t="shared" si="29"/>
        <v/>
      </c>
      <c r="I284" s="53"/>
    </row>
    <row r="285" spans="2:9" ht="20.100000000000001" customHeight="1">
      <c r="B285" s="294">
        <v>277</v>
      </c>
      <c r="C285" s="665" t="str">
        <f t="shared" si="25"/>
        <v/>
      </c>
      <c r="D285" s="666" t="str">
        <f t="shared" si="26"/>
        <v/>
      </c>
      <c r="E285" s="285" t="str">
        <f t="shared" si="27"/>
        <v/>
      </c>
      <c r="F285" s="292" t="str">
        <f t="shared" si="24"/>
        <v/>
      </c>
      <c r="G285" s="285" t="str">
        <f t="shared" si="28"/>
        <v/>
      </c>
      <c r="H285" s="667" t="str">
        <f t="shared" si="29"/>
        <v/>
      </c>
      <c r="I285" s="53"/>
    </row>
    <row r="286" spans="2:9" ht="20.100000000000001" customHeight="1">
      <c r="B286" s="294">
        <v>278</v>
      </c>
      <c r="C286" s="665" t="str">
        <f t="shared" si="25"/>
        <v/>
      </c>
      <c r="D286" s="666" t="str">
        <f t="shared" si="26"/>
        <v/>
      </c>
      <c r="E286" s="285" t="str">
        <f t="shared" si="27"/>
        <v/>
      </c>
      <c r="F286" s="292" t="str">
        <f t="shared" si="24"/>
        <v/>
      </c>
      <c r="G286" s="285" t="str">
        <f t="shared" si="28"/>
        <v/>
      </c>
      <c r="H286" s="667" t="str">
        <f t="shared" si="29"/>
        <v/>
      </c>
      <c r="I286" s="53"/>
    </row>
    <row r="287" spans="2:9" ht="20.100000000000001" customHeight="1">
      <c r="B287" s="294">
        <v>279</v>
      </c>
      <c r="C287" s="665" t="str">
        <f t="shared" si="25"/>
        <v/>
      </c>
      <c r="D287" s="666" t="str">
        <f t="shared" si="26"/>
        <v/>
      </c>
      <c r="E287" s="285" t="str">
        <f t="shared" si="27"/>
        <v/>
      </c>
      <c r="F287" s="292" t="str">
        <f t="shared" si="24"/>
        <v/>
      </c>
      <c r="G287" s="285" t="str">
        <f t="shared" si="28"/>
        <v/>
      </c>
      <c r="H287" s="667" t="str">
        <f t="shared" si="29"/>
        <v/>
      </c>
      <c r="I287" s="53"/>
    </row>
    <row r="288" spans="2:9" ht="20.100000000000001" customHeight="1">
      <c r="B288" s="294">
        <v>280</v>
      </c>
      <c r="C288" s="665" t="str">
        <f t="shared" si="25"/>
        <v/>
      </c>
      <c r="D288" s="666" t="str">
        <f t="shared" si="26"/>
        <v/>
      </c>
      <c r="E288" s="285" t="str">
        <f t="shared" si="27"/>
        <v/>
      </c>
      <c r="F288" s="292" t="str">
        <f t="shared" si="24"/>
        <v/>
      </c>
      <c r="G288" s="285" t="str">
        <f t="shared" si="28"/>
        <v/>
      </c>
      <c r="H288" s="667" t="str">
        <f t="shared" si="29"/>
        <v/>
      </c>
      <c r="I288" s="53"/>
    </row>
    <row r="289" spans="2:9" ht="20.100000000000001" customHeight="1">
      <c r="B289" s="294">
        <v>281</v>
      </c>
      <c r="C289" s="665" t="str">
        <f t="shared" si="25"/>
        <v/>
      </c>
      <c r="D289" s="666" t="str">
        <f t="shared" si="26"/>
        <v/>
      </c>
      <c r="E289" s="285" t="str">
        <f t="shared" si="27"/>
        <v/>
      </c>
      <c r="F289" s="292" t="str">
        <f t="shared" si="24"/>
        <v/>
      </c>
      <c r="G289" s="285" t="str">
        <f t="shared" si="28"/>
        <v/>
      </c>
      <c r="H289" s="667" t="str">
        <f t="shared" si="29"/>
        <v/>
      </c>
      <c r="I289" s="53"/>
    </row>
    <row r="290" spans="2:9" ht="20.100000000000001" customHeight="1">
      <c r="B290" s="294">
        <v>282</v>
      </c>
      <c r="C290" s="665" t="str">
        <f t="shared" si="25"/>
        <v/>
      </c>
      <c r="D290" s="666" t="str">
        <f t="shared" si="26"/>
        <v/>
      </c>
      <c r="E290" s="285" t="str">
        <f t="shared" si="27"/>
        <v/>
      </c>
      <c r="F290" s="292" t="str">
        <f t="shared" si="24"/>
        <v/>
      </c>
      <c r="G290" s="285" t="str">
        <f t="shared" si="28"/>
        <v/>
      </c>
      <c r="H290" s="667" t="str">
        <f t="shared" si="29"/>
        <v/>
      </c>
      <c r="I290" s="53"/>
    </row>
    <row r="291" spans="2:9" ht="20.100000000000001" customHeight="1">
      <c r="B291" s="294">
        <v>283</v>
      </c>
      <c r="C291" s="665" t="str">
        <f t="shared" si="25"/>
        <v/>
      </c>
      <c r="D291" s="666" t="str">
        <f t="shared" si="26"/>
        <v/>
      </c>
      <c r="E291" s="285" t="str">
        <f t="shared" si="27"/>
        <v/>
      </c>
      <c r="F291" s="292" t="str">
        <f t="shared" si="24"/>
        <v/>
      </c>
      <c r="G291" s="285" t="str">
        <f t="shared" si="28"/>
        <v/>
      </c>
      <c r="H291" s="667" t="str">
        <f t="shared" si="29"/>
        <v/>
      </c>
      <c r="I291" s="53"/>
    </row>
    <row r="292" spans="2:9" ht="20.100000000000001" customHeight="1">
      <c r="B292" s="294">
        <v>284</v>
      </c>
      <c r="C292" s="665" t="str">
        <f t="shared" si="25"/>
        <v/>
      </c>
      <c r="D292" s="666" t="str">
        <f t="shared" si="26"/>
        <v/>
      </c>
      <c r="E292" s="285" t="str">
        <f t="shared" si="27"/>
        <v/>
      </c>
      <c r="F292" s="292" t="str">
        <f t="shared" si="24"/>
        <v/>
      </c>
      <c r="G292" s="285" t="str">
        <f t="shared" si="28"/>
        <v/>
      </c>
      <c r="H292" s="667" t="str">
        <f t="shared" si="29"/>
        <v/>
      </c>
      <c r="I292" s="53"/>
    </row>
    <row r="293" spans="2:9" ht="20.100000000000001" customHeight="1">
      <c r="B293" s="294">
        <v>285</v>
      </c>
      <c r="C293" s="665" t="str">
        <f t="shared" si="25"/>
        <v/>
      </c>
      <c r="D293" s="666" t="str">
        <f t="shared" si="26"/>
        <v/>
      </c>
      <c r="E293" s="285" t="str">
        <f t="shared" si="27"/>
        <v/>
      </c>
      <c r="F293" s="292" t="str">
        <f t="shared" si="24"/>
        <v/>
      </c>
      <c r="G293" s="285" t="str">
        <f t="shared" si="28"/>
        <v/>
      </c>
      <c r="H293" s="667" t="str">
        <f t="shared" si="29"/>
        <v/>
      </c>
      <c r="I293" s="53"/>
    </row>
    <row r="294" spans="2:9" ht="20.100000000000001" customHeight="1">
      <c r="B294" s="294">
        <v>286</v>
      </c>
      <c r="C294" s="665" t="str">
        <f t="shared" si="25"/>
        <v/>
      </c>
      <c r="D294" s="666" t="str">
        <f t="shared" si="26"/>
        <v/>
      </c>
      <c r="E294" s="285" t="str">
        <f t="shared" si="27"/>
        <v/>
      </c>
      <c r="F294" s="292" t="str">
        <f t="shared" si="24"/>
        <v/>
      </c>
      <c r="G294" s="285" t="str">
        <f t="shared" si="28"/>
        <v/>
      </c>
      <c r="H294" s="667" t="str">
        <f t="shared" si="29"/>
        <v/>
      </c>
      <c r="I294" s="53"/>
    </row>
    <row r="295" spans="2:9" ht="20.100000000000001" customHeight="1">
      <c r="B295" s="294">
        <v>287</v>
      </c>
      <c r="C295" s="665" t="str">
        <f t="shared" si="25"/>
        <v/>
      </c>
      <c r="D295" s="666" t="str">
        <f t="shared" si="26"/>
        <v/>
      </c>
      <c r="E295" s="285" t="str">
        <f t="shared" si="27"/>
        <v/>
      </c>
      <c r="F295" s="292" t="str">
        <f t="shared" si="24"/>
        <v/>
      </c>
      <c r="G295" s="285" t="str">
        <f t="shared" si="28"/>
        <v/>
      </c>
      <c r="H295" s="667" t="str">
        <f t="shared" si="29"/>
        <v/>
      </c>
      <c r="I295" s="53"/>
    </row>
    <row r="296" spans="2:9" ht="20.100000000000001" customHeight="1">
      <c r="B296" s="294">
        <v>288</v>
      </c>
      <c r="C296" s="665" t="str">
        <f t="shared" si="25"/>
        <v/>
      </c>
      <c r="D296" s="666" t="str">
        <f t="shared" si="26"/>
        <v/>
      </c>
      <c r="E296" s="285" t="str">
        <f t="shared" si="27"/>
        <v/>
      </c>
      <c r="F296" s="292" t="str">
        <f t="shared" si="24"/>
        <v/>
      </c>
      <c r="G296" s="285" t="str">
        <f t="shared" si="28"/>
        <v/>
      </c>
      <c r="H296" s="667" t="str">
        <f t="shared" si="29"/>
        <v/>
      </c>
      <c r="I296" s="53"/>
    </row>
    <row r="297" spans="2:9" ht="20.100000000000001" customHeight="1">
      <c r="B297" s="294">
        <v>289</v>
      </c>
      <c r="C297" s="665" t="str">
        <f t="shared" si="25"/>
        <v/>
      </c>
      <c r="D297" s="666" t="str">
        <f t="shared" si="26"/>
        <v/>
      </c>
      <c r="E297" s="285" t="str">
        <f t="shared" si="27"/>
        <v/>
      </c>
      <c r="F297" s="292" t="str">
        <f t="shared" si="24"/>
        <v/>
      </c>
      <c r="G297" s="285" t="str">
        <f t="shared" si="28"/>
        <v/>
      </c>
      <c r="H297" s="667" t="str">
        <f t="shared" si="29"/>
        <v/>
      </c>
      <c r="I297" s="53"/>
    </row>
    <row r="298" spans="2:9" ht="20.100000000000001" customHeight="1">
      <c r="B298" s="294">
        <v>290</v>
      </c>
      <c r="C298" s="665" t="str">
        <f t="shared" si="25"/>
        <v/>
      </c>
      <c r="D298" s="666" t="str">
        <f t="shared" si="26"/>
        <v/>
      </c>
      <c r="E298" s="285" t="str">
        <f t="shared" si="27"/>
        <v/>
      </c>
      <c r="F298" s="292" t="str">
        <f t="shared" si="24"/>
        <v/>
      </c>
      <c r="G298" s="285" t="str">
        <f t="shared" si="28"/>
        <v/>
      </c>
      <c r="H298" s="667" t="str">
        <f t="shared" si="29"/>
        <v/>
      </c>
      <c r="I298" s="53"/>
    </row>
    <row r="299" spans="2:9" ht="20.100000000000001" customHeight="1">
      <c r="B299" s="294">
        <v>291</v>
      </c>
      <c r="C299" s="665" t="str">
        <f t="shared" si="25"/>
        <v/>
      </c>
      <c r="D299" s="666" t="str">
        <f t="shared" si="26"/>
        <v/>
      </c>
      <c r="E299" s="285" t="str">
        <f t="shared" si="27"/>
        <v/>
      </c>
      <c r="F299" s="292" t="str">
        <f t="shared" si="24"/>
        <v/>
      </c>
      <c r="G299" s="285" t="str">
        <f t="shared" si="28"/>
        <v/>
      </c>
      <c r="H299" s="667" t="str">
        <f t="shared" si="29"/>
        <v/>
      </c>
      <c r="I299" s="53"/>
    </row>
    <row r="300" spans="2:9" ht="20.100000000000001" customHeight="1">
      <c r="B300" s="294">
        <v>292</v>
      </c>
      <c r="C300" s="665" t="str">
        <f t="shared" si="25"/>
        <v/>
      </c>
      <c r="D300" s="666" t="str">
        <f t="shared" si="26"/>
        <v/>
      </c>
      <c r="E300" s="285" t="str">
        <f t="shared" si="27"/>
        <v/>
      </c>
      <c r="F300" s="292" t="str">
        <f t="shared" si="24"/>
        <v/>
      </c>
      <c r="G300" s="285" t="str">
        <f t="shared" si="28"/>
        <v/>
      </c>
      <c r="H300" s="667" t="str">
        <f t="shared" si="29"/>
        <v/>
      </c>
      <c r="I300" s="53"/>
    </row>
    <row r="301" spans="2:9" ht="20.100000000000001" customHeight="1">
      <c r="B301" s="294">
        <v>293</v>
      </c>
      <c r="C301" s="665" t="str">
        <f t="shared" si="25"/>
        <v/>
      </c>
      <c r="D301" s="666" t="str">
        <f t="shared" si="26"/>
        <v/>
      </c>
      <c r="E301" s="285" t="str">
        <f t="shared" si="27"/>
        <v/>
      </c>
      <c r="F301" s="292" t="str">
        <f t="shared" si="24"/>
        <v/>
      </c>
      <c r="G301" s="285" t="str">
        <f t="shared" si="28"/>
        <v/>
      </c>
      <c r="H301" s="667" t="str">
        <f t="shared" si="29"/>
        <v/>
      </c>
      <c r="I301" s="53"/>
    </row>
    <row r="302" spans="2:9" ht="20.100000000000001" customHeight="1">
      <c r="B302" s="294">
        <v>294</v>
      </c>
      <c r="C302" s="665" t="str">
        <f t="shared" si="25"/>
        <v/>
      </c>
      <c r="D302" s="666" t="str">
        <f t="shared" si="26"/>
        <v/>
      </c>
      <c r="E302" s="285" t="str">
        <f t="shared" si="27"/>
        <v/>
      </c>
      <c r="F302" s="292" t="str">
        <f t="shared" si="24"/>
        <v/>
      </c>
      <c r="G302" s="285" t="str">
        <f t="shared" si="28"/>
        <v/>
      </c>
      <c r="H302" s="667" t="str">
        <f t="shared" si="29"/>
        <v/>
      </c>
      <c r="I302" s="53"/>
    </row>
    <row r="303" spans="2:9" ht="20.100000000000001" customHeight="1">
      <c r="B303" s="294">
        <v>295</v>
      </c>
      <c r="C303" s="665" t="str">
        <f t="shared" si="25"/>
        <v/>
      </c>
      <c r="D303" s="666" t="str">
        <f t="shared" si="26"/>
        <v/>
      </c>
      <c r="E303" s="285" t="str">
        <f t="shared" si="27"/>
        <v/>
      </c>
      <c r="F303" s="292" t="str">
        <f t="shared" si="24"/>
        <v/>
      </c>
      <c r="G303" s="285" t="str">
        <f t="shared" si="28"/>
        <v/>
      </c>
      <c r="H303" s="667" t="str">
        <f t="shared" si="29"/>
        <v/>
      </c>
      <c r="I303" s="53"/>
    </row>
    <row r="304" spans="2:9" ht="20.100000000000001" customHeight="1">
      <c r="B304" s="294">
        <v>296</v>
      </c>
      <c r="C304" s="665" t="str">
        <f t="shared" si="25"/>
        <v/>
      </c>
      <c r="D304" s="666" t="str">
        <f t="shared" si="26"/>
        <v/>
      </c>
      <c r="E304" s="285" t="str">
        <f t="shared" si="27"/>
        <v/>
      </c>
      <c r="F304" s="292" t="str">
        <f t="shared" si="24"/>
        <v/>
      </c>
      <c r="G304" s="285" t="str">
        <f t="shared" si="28"/>
        <v/>
      </c>
      <c r="H304" s="667" t="str">
        <f t="shared" si="29"/>
        <v/>
      </c>
      <c r="I304" s="53"/>
    </row>
    <row r="305" spans="2:9" ht="20.100000000000001" customHeight="1">
      <c r="B305" s="294">
        <v>297</v>
      </c>
      <c r="C305" s="665" t="str">
        <f t="shared" si="25"/>
        <v/>
      </c>
      <c r="D305" s="666" t="str">
        <f t="shared" si="26"/>
        <v/>
      </c>
      <c r="E305" s="285" t="str">
        <f t="shared" si="27"/>
        <v/>
      </c>
      <c r="F305" s="292" t="str">
        <f t="shared" si="24"/>
        <v/>
      </c>
      <c r="G305" s="285" t="str">
        <f t="shared" si="28"/>
        <v/>
      </c>
      <c r="H305" s="667" t="str">
        <f t="shared" si="29"/>
        <v/>
      </c>
      <c r="I305" s="53"/>
    </row>
    <row r="306" spans="2:9" ht="20.100000000000001" customHeight="1">
      <c r="B306" s="294">
        <v>298</v>
      </c>
      <c r="C306" s="665" t="str">
        <f t="shared" si="25"/>
        <v/>
      </c>
      <c r="D306" s="666" t="str">
        <f t="shared" si="26"/>
        <v/>
      </c>
      <c r="E306" s="285" t="str">
        <f t="shared" si="27"/>
        <v/>
      </c>
      <c r="F306" s="292" t="str">
        <f t="shared" si="24"/>
        <v/>
      </c>
      <c r="G306" s="285" t="str">
        <f t="shared" si="28"/>
        <v/>
      </c>
      <c r="H306" s="667" t="str">
        <f t="shared" si="29"/>
        <v/>
      </c>
      <c r="I306" s="53"/>
    </row>
    <row r="307" spans="2:9" ht="20.100000000000001" customHeight="1">
      <c r="B307" s="294">
        <v>299</v>
      </c>
      <c r="C307" s="665" t="str">
        <f t="shared" si="25"/>
        <v/>
      </c>
      <c r="D307" s="666" t="str">
        <f t="shared" si="26"/>
        <v/>
      </c>
      <c r="E307" s="285" t="str">
        <f t="shared" si="27"/>
        <v/>
      </c>
      <c r="F307" s="292" t="str">
        <f t="shared" si="24"/>
        <v/>
      </c>
      <c r="G307" s="285" t="str">
        <f t="shared" si="28"/>
        <v/>
      </c>
      <c r="H307" s="667" t="str">
        <f t="shared" si="29"/>
        <v/>
      </c>
      <c r="I307" s="53"/>
    </row>
    <row r="308" spans="2:9" ht="20.100000000000001" customHeight="1">
      <c r="B308" s="294">
        <v>300</v>
      </c>
      <c r="C308" s="665" t="str">
        <f t="shared" si="25"/>
        <v/>
      </c>
      <c r="D308" s="666" t="str">
        <f t="shared" si="26"/>
        <v/>
      </c>
      <c r="E308" s="285" t="str">
        <f t="shared" si="27"/>
        <v/>
      </c>
      <c r="F308" s="292" t="str">
        <f t="shared" si="24"/>
        <v/>
      </c>
      <c r="G308" s="285" t="str">
        <f t="shared" si="28"/>
        <v/>
      </c>
      <c r="H308" s="667" t="str">
        <f t="shared" si="29"/>
        <v/>
      </c>
      <c r="I308" s="53"/>
    </row>
    <row r="309" spans="2:9" ht="20.100000000000001" customHeight="1">
      <c r="B309" s="294">
        <v>301</v>
      </c>
      <c r="C309" s="665" t="str">
        <f t="shared" si="25"/>
        <v/>
      </c>
      <c r="D309" s="666" t="str">
        <f t="shared" si="26"/>
        <v/>
      </c>
      <c r="E309" s="285" t="str">
        <f t="shared" si="27"/>
        <v/>
      </c>
      <c r="F309" s="292" t="str">
        <f t="shared" si="24"/>
        <v/>
      </c>
      <c r="G309" s="285" t="str">
        <f t="shared" si="28"/>
        <v/>
      </c>
      <c r="H309" s="667" t="str">
        <f t="shared" si="29"/>
        <v/>
      </c>
      <c r="I309" s="53"/>
    </row>
    <row r="310" spans="2:9" ht="20.100000000000001" customHeight="1">
      <c r="B310" s="294">
        <v>302</v>
      </c>
      <c r="C310" s="665" t="str">
        <f t="shared" si="25"/>
        <v/>
      </c>
      <c r="D310" s="666" t="str">
        <f t="shared" si="26"/>
        <v/>
      </c>
      <c r="E310" s="285" t="str">
        <f t="shared" si="27"/>
        <v/>
      </c>
      <c r="F310" s="292" t="str">
        <f t="shared" si="24"/>
        <v/>
      </c>
      <c r="G310" s="285" t="str">
        <f t="shared" si="28"/>
        <v/>
      </c>
      <c r="H310" s="667" t="str">
        <f t="shared" si="29"/>
        <v/>
      </c>
      <c r="I310" s="53"/>
    </row>
    <row r="311" spans="2:9" ht="20.100000000000001" customHeight="1">
      <c r="B311" s="294">
        <v>303</v>
      </c>
      <c r="C311" s="665" t="str">
        <f t="shared" si="25"/>
        <v/>
      </c>
      <c r="D311" s="666" t="str">
        <f t="shared" si="26"/>
        <v/>
      </c>
      <c r="E311" s="285" t="str">
        <f t="shared" si="27"/>
        <v/>
      </c>
      <c r="F311" s="292" t="str">
        <f t="shared" si="24"/>
        <v/>
      </c>
      <c r="G311" s="285" t="str">
        <f t="shared" si="28"/>
        <v/>
      </c>
      <c r="H311" s="667" t="str">
        <f t="shared" si="29"/>
        <v/>
      </c>
      <c r="I311" s="53"/>
    </row>
    <row r="312" spans="2:9" ht="20.100000000000001" customHeight="1">
      <c r="B312" s="294">
        <v>304</v>
      </c>
      <c r="C312" s="665" t="str">
        <f t="shared" si="25"/>
        <v/>
      </c>
      <c r="D312" s="666" t="str">
        <f t="shared" si="26"/>
        <v/>
      </c>
      <c r="E312" s="285" t="str">
        <f t="shared" si="27"/>
        <v/>
      </c>
      <c r="F312" s="292" t="str">
        <f t="shared" si="24"/>
        <v/>
      </c>
      <c r="G312" s="285" t="str">
        <f t="shared" si="28"/>
        <v/>
      </c>
      <c r="H312" s="667" t="str">
        <f t="shared" si="29"/>
        <v/>
      </c>
      <c r="I312" s="53"/>
    </row>
    <row r="313" spans="2:9" ht="20.100000000000001" customHeight="1">
      <c r="B313" s="294">
        <v>305</v>
      </c>
      <c r="C313" s="665" t="str">
        <f t="shared" si="25"/>
        <v/>
      </c>
      <c r="D313" s="666" t="str">
        <f t="shared" si="26"/>
        <v/>
      </c>
      <c r="E313" s="285" t="str">
        <f t="shared" si="27"/>
        <v/>
      </c>
      <c r="F313" s="292" t="str">
        <f t="shared" si="24"/>
        <v/>
      </c>
      <c r="G313" s="285" t="str">
        <f t="shared" si="28"/>
        <v/>
      </c>
      <c r="H313" s="667" t="str">
        <f t="shared" si="29"/>
        <v/>
      </c>
      <c r="I313" s="53"/>
    </row>
    <row r="314" spans="2:9" ht="20.100000000000001" customHeight="1">
      <c r="B314" s="294">
        <v>306</v>
      </c>
      <c r="C314" s="665" t="str">
        <f t="shared" si="25"/>
        <v/>
      </c>
      <c r="D314" s="666" t="str">
        <f t="shared" si="26"/>
        <v/>
      </c>
      <c r="E314" s="285" t="str">
        <f t="shared" si="27"/>
        <v/>
      </c>
      <c r="F314" s="292" t="str">
        <f t="shared" si="24"/>
        <v/>
      </c>
      <c r="G314" s="285" t="str">
        <f t="shared" si="28"/>
        <v/>
      </c>
      <c r="H314" s="667" t="str">
        <f t="shared" si="29"/>
        <v/>
      </c>
      <c r="I314" s="53"/>
    </row>
    <row r="315" spans="2:9" ht="20.100000000000001" customHeight="1">
      <c r="B315" s="294">
        <v>307</v>
      </c>
      <c r="C315" s="665" t="str">
        <f t="shared" si="25"/>
        <v/>
      </c>
      <c r="D315" s="666" t="str">
        <f t="shared" si="26"/>
        <v/>
      </c>
      <c r="E315" s="285" t="str">
        <f t="shared" si="27"/>
        <v/>
      </c>
      <c r="F315" s="292" t="str">
        <f t="shared" si="24"/>
        <v/>
      </c>
      <c r="G315" s="285" t="str">
        <f t="shared" si="28"/>
        <v/>
      </c>
      <c r="H315" s="667" t="str">
        <f t="shared" si="29"/>
        <v/>
      </c>
      <c r="I315" s="53"/>
    </row>
    <row r="316" spans="2:9" ht="20.100000000000001" customHeight="1">
      <c r="B316" s="294">
        <v>308</v>
      </c>
      <c r="C316" s="665" t="str">
        <f t="shared" si="25"/>
        <v/>
      </c>
      <c r="D316" s="666" t="str">
        <f t="shared" si="26"/>
        <v/>
      </c>
      <c r="E316" s="285" t="str">
        <f t="shared" si="27"/>
        <v/>
      </c>
      <c r="F316" s="292" t="str">
        <f t="shared" si="24"/>
        <v/>
      </c>
      <c r="G316" s="285" t="str">
        <f t="shared" si="28"/>
        <v/>
      </c>
      <c r="H316" s="667" t="str">
        <f t="shared" si="29"/>
        <v/>
      </c>
      <c r="I316" s="53"/>
    </row>
    <row r="317" spans="2:9" ht="20.100000000000001" customHeight="1">
      <c r="B317" s="294">
        <v>309</v>
      </c>
      <c r="C317" s="665" t="str">
        <f t="shared" si="25"/>
        <v/>
      </c>
      <c r="D317" s="666" t="str">
        <f t="shared" si="26"/>
        <v/>
      </c>
      <c r="E317" s="285" t="str">
        <f t="shared" si="27"/>
        <v/>
      </c>
      <c r="F317" s="292" t="str">
        <f t="shared" si="24"/>
        <v/>
      </c>
      <c r="G317" s="285" t="str">
        <f t="shared" si="28"/>
        <v/>
      </c>
      <c r="H317" s="667" t="str">
        <f t="shared" si="29"/>
        <v/>
      </c>
      <c r="I317" s="53"/>
    </row>
    <row r="318" spans="2:9" ht="20.100000000000001" customHeight="1">
      <c r="B318" s="294">
        <v>310</v>
      </c>
      <c r="C318" s="665" t="str">
        <f t="shared" si="25"/>
        <v/>
      </c>
      <c r="D318" s="666" t="str">
        <f t="shared" si="26"/>
        <v/>
      </c>
      <c r="E318" s="285" t="str">
        <f t="shared" si="27"/>
        <v/>
      </c>
      <c r="F318" s="292" t="str">
        <f t="shared" si="24"/>
        <v/>
      </c>
      <c r="G318" s="285" t="str">
        <f t="shared" si="28"/>
        <v/>
      </c>
      <c r="H318" s="667" t="str">
        <f t="shared" si="29"/>
        <v/>
      </c>
      <c r="I318" s="53"/>
    </row>
    <row r="319" spans="2:9" ht="20.100000000000001" customHeight="1">
      <c r="B319" s="294">
        <v>311</v>
      </c>
      <c r="C319" s="665" t="str">
        <f t="shared" si="25"/>
        <v/>
      </c>
      <c r="D319" s="666" t="str">
        <f t="shared" si="26"/>
        <v/>
      </c>
      <c r="E319" s="285" t="str">
        <f t="shared" si="27"/>
        <v/>
      </c>
      <c r="F319" s="292" t="str">
        <f t="shared" si="24"/>
        <v/>
      </c>
      <c r="G319" s="285" t="str">
        <f t="shared" si="28"/>
        <v/>
      </c>
      <c r="H319" s="667" t="str">
        <f t="shared" si="29"/>
        <v/>
      </c>
      <c r="I319" s="53"/>
    </row>
    <row r="320" spans="2:9" ht="20.100000000000001" customHeight="1">
      <c r="B320" s="294">
        <v>312</v>
      </c>
      <c r="C320" s="665" t="str">
        <f t="shared" si="25"/>
        <v/>
      </c>
      <c r="D320" s="666" t="str">
        <f t="shared" si="26"/>
        <v/>
      </c>
      <c r="E320" s="285" t="str">
        <f t="shared" si="27"/>
        <v/>
      </c>
      <c r="F320" s="292" t="str">
        <f t="shared" si="24"/>
        <v/>
      </c>
      <c r="G320" s="285" t="str">
        <f t="shared" si="28"/>
        <v/>
      </c>
      <c r="H320" s="667" t="str">
        <f t="shared" si="29"/>
        <v/>
      </c>
      <c r="I320" s="53"/>
    </row>
    <row r="321" spans="2:9" ht="20.100000000000001" customHeight="1">
      <c r="B321" s="294">
        <v>313</v>
      </c>
      <c r="C321" s="665" t="str">
        <f t="shared" si="25"/>
        <v/>
      </c>
      <c r="D321" s="666" t="str">
        <f t="shared" si="26"/>
        <v/>
      </c>
      <c r="E321" s="285" t="str">
        <f t="shared" si="27"/>
        <v/>
      </c>
      <c r="F321" s="292" t="str">
        <f t="shared" si="24"/>
        <v/>
      </c>
      <c r="G321" s="285" t="str">
        <f t="shared" si="28"/>
        <v/>
      </c>
      <c r="H321" s="667" t="str">
        <f t="shared" si="29"/>
        <v/>
      </c>
      <c r="I321" s="53"/>
    </row>
    <row r="322" spans="2:9" ht="20.100000000000001" customHeight="1">
      <c r="B322" s="294">
        <v>314</v>
      </c>
      <c r="C322" s="665" t="str">
        <f t="shared" si="25"/>
        <v/>
      </c>
      <c r="D322" s="666" t="str">
        <f t="shared" si="26"/>
        <v/>
      </c>
      <c r="E322" s="285" t="str">
        <f t="shared" si="27"/>
        <v/>
      </c>
      <c r="F322" s="292" t="str">
        <f t="shared" si="24"/>
        <v/>
      </c>
      <c r="G322" s="285" t="str">
        <f t="shared" si="28"/>
        <v/>
      </c>
      <c r="H322" s="667" t="str">
        <f t="shared" si="29"/>
        <v/>
      </c>
      <c r="I322" s="53"/>
    </row>
    <row r="323" spans="2:9" ht="20.100000000000001" customHeight="1">
      <c r="B323" s="294">
        <v>315</v>
      </c>
      <c r="C323" s="665" t="str">
        <f t="shared" si="25"/>
        <v/>
      </c>
      <c r="D323" s="666" t="str">
        <f t="shared" si="26"/>
        <v/>
      </c>
      <c r="E323" s="285" t="str">
        <f t="shared" si="27"/>
        <v/>
      </c>
      <c r="F323" s="292" t="str">
        <f t="shared" si="24"/>
        <v/>
      </c>
      <c r="G323" s="285" t="str">
        <f t="shared" si="28"/>
        <v/>
      </c>
      <c r="H323" s="667" t="str">
        <f t="shared" si="29"/>
        <v/>
      </c>
      <c r="I323" s="53"/>
    </row>
    <row r="324" spans="2:9" ht="20.100000000000001" customHeight="1">
      <c r="B324" s="294">
        <v>316</v>
      </c>
      <c r="C324" s="665" t="str">
        <f t="shared" si="25"/>
        <v/>
      </c>
      <c r="D324" s="666" t="str">
        <f t="shared" si="26"/>
        <v/>
      </c>
      <c r="E324" s="285" t="str">
        <f t="shared" si="27"/>
        <v/>
      </c>
      <c r="F324" s="292" t="str">
        <f t="shared" si="24"/>
        <v/>
      </c>
      <c r="G324" s="285" t="str">
        <f t="shared" si="28"/>
        <v/>
      </c>
      <c r="H324" s="667" t="str">
        <f t="shared" si="29"/>
        <v/>
      </c>
      <c r="I324" s="53"/>
    </row>
    <row r="325" spans="2:9" ht="20.100000000000001" customHeight="1">
      <c r="B325" s="294">
        <v>317</v>
      </c>
      <c r="C325" s="665" t="str">
        <f t="shared" si="25"/>
        <v/>
      </c>
      <c r="D325" s="666" t="str">
        <f t="shared" si="26"/>
        <v/>
      </c>
      <c r="E325" s="285" t="str">
        <f t="shared" si="27"/>
        <v/>
      </c>
      <c r="F325" s="292" t="str">
        <f t="shared" si="24"/>
        <v/>
      </c>
      <c r="G325" s="285" t="str">
        <f t="shared" si="28"/>
        <v/>
      </c>
      <c r="H325" s="667" t="str">
        <f t="shared" si="29"/>
        <v/>
      </c>
      <c r="I325" s="53"/>
    </row>
    <row r="326" spans="2:9" ht="20.100000000000001" customHeight="1">
      <c r="B326" s="294">
        <v>318</v>
      </c>
      <c r="C326" s="665" t="str">
        <f t="shared" si="25"/>
        <v/>
      </c>
      <c r="D326" s="666" t="str">
        <f t="shared" si="26"/>
        <v/>
      </c>
      <c r="E326" s="285" t="str">
        <f t="shared" si="27"/>
        <v/>
      </c>
      <c r="F326" s="292" t="str">
        <f t="shared" si="24"/>
        <v/>
      </c>
      <c r="G326" s="285" t="str">
        <f t="shared" si="28"/>
        <v/>
      </c>
      <c r="H326" s="667" t="str">
        <f t="shared" si="29"/>
        <v/>
      </c>
      <c r="I326" s="53"/>
    </row>
    <row r="327" spans="2:9" ht="20.100000000000001" customHeight="1">
      <c r="B327" s="294">
        <v>319</v>
      </c>
      <c r="C327" s="665" t="str">
        <f t="shared" si="25"/>
        <v/>
      </c>
      <c r="D327" s="666" t="str">
        <f t="shared" si="26"/>
        <v/>
      </c>
      <c r="E327" s="285" t="str">
        <f t="shared" si="27"/>
        <v/>
      </c>
      <c r="F327" s="292" t="str">
        <f t="shared" si="24"/>
        <v/>
      </c>
      <c r="G327" s="285" t="str">
        <f t="shared" si="28"/>
        <v/>
      </c>
      <c r="H327" s="667" t="str">
        <f t="shared" si="29"/>
        <v/>
      </c>
      <c r="I327" s="53"/>
    </row>
    <row r="328" spans="2:9" ht="20.100000000000001" customHeight="1">
      <c r="B328" s="294">
        <v>320</v>
      </c>
      <c r="C328" s="665" t="str">
        <f t="shared" si="25"/>
        <v/>
      </c>
      <c r="D328" s="666" t="str">
        <f t="shared" si="26"/>
        <v/>
      </c>
      <c r="E328" s="285" t="str">
        <f t="shared" si="27"/>
        <v/>
      </c>
      <c r="F328" s="292" t="str">
        <f t="shared" si="24"/>
        <v/>
      </c>
      <c r="G328" s="285" t="str">
        <f t="shared" si="28"/>
        <v/>
      </c>
      <c r="H328" s="667" t="str">
        <f t="shared" si="29"/>
        <v/>
      </c>
      <c r="I328" s="53"/>
    </row>
    <row r="329" spans="2:9" ht="20.100000000000001" customHeight="1">
      <c r="B329" s="294">
        <v>321</v>
      </c>
      <c r="C329" s="665" t="str">
        <f t="shared" si="25"/>
        <v/>
      </c>
      <c r="D329" s="666" t="str">
        <f t="shared" si="26"/>
        <v/>
      </c>
      <c r="E329" s="285" t="str">
        <f t="shared" si="27"/>
        <v/>
      </c>
      <c r="F329" s="292" t="str">
        <f t="shared" si="24"/>
        <v/>
      </c>
      <c r="G329" s="285" t="str">
        <f t="shared" si="28"/>
        <v/>
      </c>
      <c r="H329" s="667" t="str">
        <f t="shared" si="29"/>
        <v/>
      </c>
      <c r="I329" s="53"/>
    </row>
    <row r="330" spans="2:9" ht="20.100000000000001" customHeight="1">
      <c r="B330" s="294">
        <v>322</v>
      </c>
      <c r="C330" s="665" t="str">
        <f t="shared" si="25"/>
        <v/>
      </c>
      <c r="D330" s="666" t="str">
        <f t="shared" si="26"/>
        <v/>
      </c>
      <c r="E330" s="285" t="str">
        <f t="shared" si="27"/>
        <v/>
      </c>
      <c r="F330" s="292" t="str">
        <f t="shared" ref="F330:F393" si="30">IF($H$4="","",IF($F$4="원리금균등상환",IFERROR(D330+E330,""),IF($F$4="원금균등상환",D330+E330,"")))</f>
        <v/>
      </c>
      <c r="G330" s="285" t="str">
        <f t="shared" si="28"/>
        <v/>
      </c>
      <c r="H330" s="667" t="str">
        <f t="shared" si="29"/>
        <v/>
      </c>
      <c r="I330" s="53"/>
    </row>
    <row r="331" spans="2:9" ht="20.100000000000001" customHeight="1">
      <c r="B331" s="294">
        <v>323</v>
      </c>
      <c r="C331" s="665" t="str">
        <f t="shared" ref="C331:C394" si="31">IF($H$4="","",IF(B331&gt;($B$6),"",IF(B331&lt;=($B$6),DATE(YEAR($G$4),MONTH($G$4)+B330,DAY($G$4)),"")))</f>
        <v/>
      </c>
      <c r="D331" s="666" t="str">
        <f t="shared" ref="D331:D394" si="32">IF($H$4="","",IF($F$4="원리금균등상환",IFERROR(IF(B331&lt;=$D$6,0,-PPMT($E$4/12,B331-$D$6,($B$6-$D$6),$D$4)),""),IF($F$4="원금균등상환",IF(B331&lt;($D$6+1),0,IF(B331&gt;$B$6,0,$D$4/($B$6-$D$6))),IF($F$4="만기일시상환",0,""))))</f>
        <v/>
      </c>
      <c r="E331" s="285" t="str">
        <f t="shared" ref="E331:E394" si="33">IF($H$4="","",IF($F$4="원리금균등상환",IFERROR(IF(B331&lt;=$D$6,$H330*($E$4/12),-IPMT($E$4/12,B331-$D$6,($B$6-$D$6),$D$4)),""),IF($F$4="원금균등상환",(H330-D331)*$E$4/12,IF($F$4="만기일시상환",IFERROR(IF(B331&lt;=$B$6,$D$4*($E$4/12),""),"")))))</f>
        <v/>
      </c>
      <c r="F331" s="292" t="str">
        <f t="shared" si="30"/>
        <v/>
      </c>
      <c r="G331" s="285" t="str">
        <f t="shared" ref="G331:G394" si="34">IFERROR(IF(B331&gt;(($D$6+$B$6)*12),"",IF(B331=1,D331,D331+G330)),"")</f>
        <v/>
      </c>
      <c r="H331" s="667" t="str">
        <f t="shared" ref="H331:H394" si="35">IFERROR(IF($H$4="","",H330-D331),"")</f>
        <v/>
      </c>
      <c r="I331" s="53"/>
    </row>
    <row r="332" spans="2:9" ht="20.100000000000001" customHeight="1">
      <c r="B332" s="294">
        <v>324</v>
      </c>
      <c r="C332" s="665" t="str">
        <f t="shared" si="31"/>
        <v/>
      </c>
      <c r="D332" s="666" t="str">
        <f t="shared" si="32"/>
        <v/>
      </c>
      <c r="E332" s="285" t="str">
        <f t="shared" si="33"/>
        <v/>
      </c>
      <c r="F332" s="292" t="str">
        <f t="shared" si="30"/>
        <v/>
      </c>
      <c r="G332" s="285" t="str">
        <f t="shared" si="34"/>
        <v/>
      </c>
      <c r="H332" s="667" t="str">
        <f t="shared" si="35"/>
        <v/>
      </c>
      <c r="I332" s="53"/>
    </row>
    <row r="333" spans="2:9" ht="20.100000000000001" customHeight="1">
      <c r="B333" s="294">
        <v>325</v>
      </c>
      <c r="C333" s="665" t="str">
        <f t="shared" si="31"/>
        <v/>
      </c>
      <c r="D333" s="666" t="str">
        <f t="shared" si="32"/>
        <v/>
      </c>
      <c r="E333" s="285" t="str">
        <f t="shared" si="33"/>
        <v/>
      </c>
      <c r="F333" s="292" t="str">
        <f t="shared" si="30"/>
        <v/>
      </c>
      <c r="G333" s="285" t="str">
        <f t="shared" si="34"/>
        <v/>
      </c>
      <c r="H333" s="667" t="str">
        <f t="shared" si="35"/>
        <v/>
      </c>
      <c r="I333" s="53"/>
    </row>
    <row r="334" spans="2:9" ht="20.100000000000001" customHeight="1">
      <c r="B334" s="294">
        <v>326</v>
      </c>
      <c r="C334" s="665" t="str">
        <f t="shared" si="31"/>
        <v/>
      </c>
      <c r="D334" s="666" t="str">
        <f t="shared" si="32"/>
        <v/>
      </c>
      <c r="E334" s="285" t="str">
        <f t="shared" si="33"/>
        <v/>
      </c>
      <c r="F334" s="292" t="str">
        <f t="shared" si="30"/>
        <v/>
      </c>
      <c r="G334" s="285" t="str">
        <f t="shared" si="34"/>
        <v/>
      </c>
      <c r="H334" s="667" t="str">
        <f t="shared" si="35"/>
        <v/>
      </c>
      <c r="I334" s="53"/>
    </row>
    <row r="335" spans="2:9" ht="20.100000000000001" customHeight="1">
      <c r="B335" s="294">
        <v>327</v>
      </c>
      <c r="C335" s="665" t="str">
        <f t="shared" si="31"/>
        <v/>
      </c>
      <c r="D335" s="666" t="str">
        <f t="shared" si="32"/>
        <v/>
      </c>
      <c r="E335" s="285" t="str">
        <f t="shared" si="33"/>
        <v/>
      </c>
      <c r="F335" s="292" t="str">
        <f t="shared" si="30"/>
        <v/>
      </c>
      <c r="G335" s="285" t="str">
        <f t="shared" si="34"/>
        <v/>
      </c>
      <c r="H335" s="667" t="str">
        <f t="shared" si="35"/>
        <v/>
      </c>
      <c r="I335" s="53"/>
    </row>
    <row r="336" spans="2:9" ht="20.100000000000001" customHeight="1">
      <c r="B336" s="294">
        <v>328</v>
      </c>
      <c r="C336" s="665" t="str">
        <f t="shared" si="31"/>
        <v/>
      </c>
      <c r="D336" s="666" t="str">
        <f t="shared" si="32"/>
        <v/>
      </c>
      <c r="E336" s="285" t="str">
        <f t="shared" si="33"/>
        <v/>
      </c>
      <c r="F336" s="292" t="str">
        <f t="shared" si="30"/>
        <v/>
      </c>
      <c r="G336" s="285" t="str">
        <f t="shared" si="34"/>
        <v/>
      </c>
      <c r="H336" s="667" t="str">
        <f t="shared" si="35"/>
        <v/>
      </c>
      <c r="I336" s="53"/>
    </row>
    <row r="337" spans="2:9" ht="20.100000000000001" customHeight="1">
      <c r="B337" s="294">
        <v>329</v>
      </c>
      <c r="C337" s="665" t="str">
        <f t="shared" si="31"/>
        <v/>
      </c>
      <c r="D337" s="666" t="str">
        <f t="shared" si="32"/>
        <v/>
      </c>
      <c r="E337" s="285" t="str">
        <f t="shared" si="33"/>
        <v/>
      </c>
      <c r="F337" s="292" t="str">
        <f t="shared" si="30"/>
        <v/>
      </c>
      <c r="G337" s="285" t="str">
        <f t="shared" si="34"/>
        <v/>
      </c>
      <c r="H337" s="667" t="str">
        <f t="shared" si="35"/>
        <v/>
      </c>
      <c r="I337" s="53"/>
    </row>
    <row r="338" spans="2:9" ht="20.100000000000001" customHeight="1">
      <c r="B338" s="294">
        <v>330</v>
      </c>
      <c r="C338" s="665" t="str">
        <f t="shared" si="31"/>
        <v/>
      </c>
      <c r="D338" s="666" t="str">
        <f t="shared" si="32"/>
        <v/>
      </c>
      <c r="E338" s="285" t="str">
        <f t="shared" si="33"/>
        <v/>
      </c>
      <c r="F338" s="292" t="str">
        <f t="shared" si="30"/>
        <v/>
      </c>
      <c r="G338" s="285" t="str">
        <f t="shared" si="34"/>
        <v/>
      </c>
      <c r="H338" s="667" t="str">
        <f t="shared" si="35"/>
        <v/>
      </c>
      <c r="I338" s="53"/>
    </row>
    <row r="339" spans="2:9" ht="20.100000000000001" customHeight="1">
      <c r="B339" s="294">
        <v>331</v>
      </c>
      <c r="C339" s="665" t="str">
        <f t="shared" si="31"/>
        <v/>
      </c>
      <c r="D339" s="666" t="str">
        <f t="shared" si="32"/>
        <v/>
      </c>
      <c r="E339" s="285" t="str">
        <f t="shared" si="33"/>
        <v/>
      </c>
      <c r="F339" s="292" t="str">
        <f t="shared" si="30"/>
        <v/>
      </c>
      <c r="G339" s="285" t="str">
        <f t="shared" si="34"/>
        <v/>
      </c>
      <c r="H339" s="667" t="str">
        <f t="shared" si="35"/>
        <v/>
      </c>
      <c r="I339" s="53"/>
    </row>
    <row r="340" spans="2:9" ht="20.100000000000001" customHeight="1">
      <c r="B340" s="294">
        <v>332</v>
      </c>
      <c r="C340" s="665" t="str">
        <f t="shared" si="31"/>
        <v/>
      </c>
      <c r="D340" s="666" t="str">
        <f t="shared" si="32"/>
        <v/>
      </c>
      <c r="E340" s="285" t="str">
        <f t="shared" si="33"/>
        <v/>
      </c>
      <c r="F340" s="292" t="str">
        <f t="shared" si="30"/>
        <v/>
      </c>
      <c r="G340" s="285" t="str">
        <f t="shared" si="34"/>
        <v/>
      </c>
      <c r="H340" s="667" t="str">
        <f t="shared" si="35"/>
        <v/>
      </c>
      <c r="I340" s="53"/>
    </row>
    <row r="341" spans="2:9" ht="20.100000000000001" customHeight="1">
      <c r="B341" s="294">
        <v>333</v>
      </c>
      <c r="C341" s="665" t="str">
        <f t="shared" si="31"/>
        <v/>
      </c>
      <c r="D341" s="666" t="str">
        <f t="shared" si="32"/>
        <v/>
      </c>
      <c r="E341" s="285" t="str">
        <f t="shared" si="33"/>
        <v/>
      </c>
      <c r="F341" s="292" t="str">
        <f t="shared" si="30"/>
        <v/>
      </c>
      <c r="G341" s="285" t="str">
        <f t="shared" si="34"/>
        <v/>
      </c>
      <c r="H341" s="667" t="str">
        <f t="shared" si="35"/>
        <v/>
      </c>
      <c r="I341" s="53"/>
    </row>
    <row r="342" spans="2:9" ht="20.100000000000001" customHeight="1">
      <c r="B342" s="294">
        <v>334</v>
      </c>
      <c r="C342" s="665" t="str">
        <f t="shared" si="31"/>
        <v/>
      </c>
      <c r="D342" s="666" t="str">
        <f t="shared" si="32"/>
        <v/>
      </c>
      <c r="E342" s="285" t="str">
        <f t="shared" si="33"/>
        <v/>
      </c>
      <c r="F342" s="292" t="str">
        <f t="shared" si="30"/>
        <v/>
      </c>
      <c r="G342" s="285" t="str">
        <f t="shared" si="34"/>
        <v/>
      </c>
      <c r="H342" s="667" t="str">
        <f t="shared" si="35"/>
        <v/>
      </c>
      <c r="I342" s="53"/>
    </row>
    <row r="343" spans="2:9" ht="20.100000000000001" customHeight="1">
      <c r="B343" s="294">
        <v>335</v>
      </c>
      <c r="C343" s="665" t="str">
        <f t="shared" si="31"/>
        <v/>
      </c>
      <c r="D343" s="666" t="str">
        <f t="shared" si="32"/>
        <v/>
      </c>
      <c r="E343" s="285" t="str">
        <f t="shared" si="33"/>
        <v/>
      </c>
      <c r="F343" s="292" t="str">
        <f t="shared" si="30"/>
        <v/>
      </c>
      <c r="G343" s="285" t="str">
        <f t="shared" si="34"/>
        <v/>
      </c>
      <c r="H343" s="667" t="str">
        <f t="shared" si="35"/>
        <v/>
      </c>
      <c r="I343" s="53"/>
    </row>
    <row r="344" spans="2:9" ht="20.100000000000001" customHeight="1">
      <c r="B344" s="294">
        <v>336</v>
      </c>
      <c r="C344" s="665" t="str">
        <f t="shared" si="31"/>
        <v/>
      </c>
      <c r="D344" s="666" t="str">
        <f t="shared" si="32"/>
        <v/>
      </c>
      <c r="E344" s="285" t="str">
        <f t="shared" si="33"/>
        <v/>
      </c>
      <c r="F344" s="292" t="str">
        <f t="shared" si="30"/>
        <v/>
      </c>
      <c r="G344" s="285" t="str">
        <f t="shared" si="34"/>
        <v/>
      </c>
      <c r="H344" s="667" t="str">
        <f t="shared" si="35"/>
        <v/>
      </c>
      <c r="I344" s="53"/>
    </row>
    <row r="345" spans="2:9" ht="20.100000000000001" customHeight="1">
      <c r="B345" s="294">
        <v>337</v>
      </c>
      <c r="C345" s="665" t="str">
        <f t="shared" si="31"/>
        <v/>
      </c>
      <c r="D345" s="666" t="str">
        <f t="shared" si="32"/>
        <v/>
      </c>
      <c r="E345" s="285" t="str">
        <f t="shared" si="33"/>
        <v/>
      </c>
      <c r="F345" s="292" t="str">
        <f t="shared" si="30"/>
        <v/>
      </c>
      <c r="G345" s="285" t="str">
        <f t="shared" si="34"/>
        <v/>
      </c>
      <c r="H345" s="667" t="str">
        <f t="shared" si="35"/>
        <v/>
      </c>
      <c r="I345" s="53"/>
    </row>
    <row r="346" spans="2:9" ht="20.100000000000001" customHeight="1">
      <c r="B346" s="294">
        <v>338</v>
      </c>
      <c r="C346" s="665" t="str">
        <f t="shared" si="31"/>
        <v/>
      </c>
      <c r="D346" s="666" t="str">
        <f t="shared" si="32"/>
        <v/>
      </c>
      <c r="E346" s="285" t="str">
        <f t="shared" si="33"/>
        <v/>
      </c>
      <c r="F346" s="292" t="str">
        <f t="shared" si="30"/>
        <v/>
      </c>
      <c r="G346" s="285" t="str">
        <f t="shared" si="34"/>
        <v/>
      </c>
      <c r="H346" s="667" t="str">
        <f t="shared" si="35"/>
        <v/>
      </c>
      <c r="I346" s="53"/>
    </row>
    <row r="347" spans="2:9" ht="20.100000000000001" customHeight="1">
      <c r="B347" s="294">
        <v>339</v>
      </c>
      <c r="C347" s="665" t="str">
        <f t="shared" si="31"/>
        <v/>
      </c>
      <c r="D347" s="666" t="str">
        <f t="shared" si="32"/>
        <v/>
      </c>
      <c r="E347" s="285" t="str">
        <f t="shared" si="33"/>
        <v/>
      </c>
      <c r="F347" s="292" t="str">
        <f t="shared" si="30"/>
        <v/>
      </c>
      <c r="G347" s="285" t="str">
        <f t="shared" si="34"/>
        <v/>
      </c>
      <c r="H347" s="667" t="str">
        <f t="shared" si="35"/>
        <v/>
      </c>
      <c r="I347" s="53"/>
    </row>
    <row r="348" spans="2:9" ht="20.100000000000001" customHeight="1">
      <c r="B348" s="294">
        <v>340</v>
      </c>
      <c r="C348" s="665" t="str">
        <f t="shared" si="31"/>
        <v/>
      </c>
      <c r="D348" s="666" t="str">
        <f t="shared" si="32"/>
        <v/>
      </c>
      <c r="E348" s="285" t="str">
        <f t="shared" si="33"/>
        <v/>
      </c>
      <c r="F348" s="292" t="str">
        <f t="shared" si="30"/>
        <v/>
      </c>
      <c r="G348" s="285" t="str">
        <f t="shared" si="34"/>
        <v/>
      </c>
      <c r="H348" s="667" t="str">
        <f t="shared" si="35"/>
        <v/>
      </c>
      <c r="I348" s="53"/>
    </row>
    <row r="349" spans="2:9" ht="20.100000000000001" customHeight="1">
      <c r="B349" s="294">
        <v>341</v>
      </c>
      <c r="C349" s="665" t="str">
        <f t="shared" si="31"/>
        <v/>
      </c>
      <c r="D349" s="666" t="str">
        <f t="shared" si="32"/>
        <v/>
      </c>
      <c r="E349" s="285" t="str">
        <f t="shared" si="33"/>
        <v/>
      </c>
      <c r="F349" s="292" t="str">
        <f t="shared" si="30"/>
        <v/>
      </c>
      <c r="G349" s="285" t="str">
        <f t="shared" si="34"/>
        <v/>
      </c>
      <c r="H349" s="667" t="str">
        <f t="shared" si="35"/>
        <v/>
      </c>
      <c r="I349" s="53"/>
    </row>
    <row r="350" spans="2:9" ht="20.100000000000001" customHeight="1">
      <c r="B350" s="294">
        <v>342</v>
      </c>
      <c r="C350" s="665" t="str">
        <f t="shared" si="31"/>
        <v/>
      </c>
      <c r="D350" s="666" t="str">
        <f t="shared" si="32"/>
        <v/>
      </c>
      <c r="E350" s="285" t="str">
        <f t="shared" si="33"/>
        <v/>
      </c>
      <c r="F350" s="292" t="str">
        <f t="shared" si="30"/>
        <v/>
      </c>
      <c r="G350" s="285" t="str">
        <f t="shared" si="34"/>
        <v/>
      </c>
      <c r="H350" s="667" t="str">
        <f t="shared" si="35"/>
        <v/>
      </c>
      <c r="I350" s="53"/>
    </row>
    <row r="351" spans="2:9" ht="20.100000000000001" customHeight="1">
      <c r="B351" s="294">
        <v>343</v>
      </c>
      <c r="C351" s="665" t="str">
        <f t="shared" si="31"/>
        <v/>
      </c>
      <c r="D351" s="666" t="str">
        <f t="shared" si="32"/>
        <v/>
      </c>
      <c r="E351" s="285" t="str">
        <f t="shared" si="33"/>
        <v/>
      </c>
      <c r="F351" s="292" t="str">
        <f t="shared" si="30"/>
        <v/>
      </c>
      <c r="G351" s="285" t="str">
        <f t="shared" si="34"/>
        <v/>
      </c>
      <c r="H351" s="667" t="str">
        <f t="shared" si="35"/>
        <v/>
      </c>
      <c r="I351" s="53"/>
    </row>
    <row r="352" spans="2:9" ht="20.100000000000001" customHeight="1">
      <c r="B352" s="294">
        <v>344</v>
      </c>
      <c r="C352" s="665" t="str">
        <f t="shared" si="31"/>
        <v/>
      </c>
      <c r="D352" s="666" t="str">
        <f t="shared" si="32"/>
        <v/>
      </c>
      <c r="E352" s="285" t="str">
        <f t="shared" si="33"/>
        <v/>
      </c>
      <c r="F352" s="292" t="str">
        <f t="shared" si="30"/>
        <v/>
      </c>
      <c r="G352" s="285" t="str">
        <f t="shared" si="34"/>
        <v/>
      </c>
      <c r="H352" s="667" t="str">
        <f t="shared" si="35"/>
        <v/>
      </c>
      <c r="I352" s="53"/>
    </row>
    <row r="353" spans="2:9" ht="20.100000000000001" customHeight="1">
      <c r="B353" s="294">
        <v>345</v>
      </c>
      <c r="C353" s="665" t="str">
        <f t="shared" si="31"/>
        <v/>
      </c>
      <c r="D353" s="666" t="str">
        <f t="shared" si="32"/>
        <v/>
      </c>
      <c r="E353" s="285" t="str">
        <f t="shared" si="33"/>
        <v/>
      </c>
      <c r="F353" s="292" t="str">
        <f t="shared" si="30"/>
        <v/>
      </c>
      <c r="G353" s="285" t="str">
        <f t="shared" si="34"/>
        <v/>
      </c>
      <c r="H353" s="667" t="str">
        <f t="shared" si="35"/>
        <v/>
      </c>
      <c r="I353" s="53"/>
    </row>
    <row r="354" spans="2:9" ht="20.100000000000001" customHeight="1">
      <c r="B354" s="294">
        <v>346</v>
      </c>
      <c r="C354" s="665" t="str">
        <f t="shared" si="31"/>
        <v/>
      </c>
      <c r="D354" s="666" t="str">
        <f t="shared" si="32"/>
        <v/>
      </c>
      <c r="E354" s="285" t="str">
        <f t="shared" si="33"/>
        <v/>
      </c>
      <c r="F354" s="292" t="str">
        <f t="shared" si="30"/>
        <v/>
      </c>
      <c r="G354" s="285" t="str">
        <f t="shared" si="34"/>
        <v/>
      </c>
      <c r="H354" s="667" t="str">
        <f t="shared" si="35"/>
        <v/>
      </c>
      <c r="I354" s="53"/>
    </row>
    <row r="355" spans="2:9" ht="20.100000000000001" customHeight="1">
      <c r="B355" s="294">
        <v>347</v>
      </c>
      <c r="C355" s="665" t="str">
        <f t="shared" si="31"/>
        <v/>
      </c>
      <c r="D355" s="666" t="str">
        <f t="shared" si="32"/>
        <v/>
      </c>
      <c r="E355" s="285" t="str">
        <f t="shared" si="33"/>
        <v/>
      </c>
      <c r="F355" s="292" t="str">
        <f t="shared" si="30"/>
        <v/>
      </c>
      <c r="G355" s="285" t="str">
        <f t="shared" si="34"/>
        <v/>
      </c>
      <c r="H355" s="667" t="str">
        <f t="shared" si="35"/>
        <v/>
      </c>
      <c r="I355" s="53"/>
    </row>
    <row r="356" spans="2:9" ht="20.100000000000001" customHeight="1">
      <c r="B356" s="294">
        <v>348</v>
      </c>
      <c r="C356" s="665" t="str">
        <f t="shared" si="31"/>
        <v/>
      </c>
      <c r="D356" s="666" t="str">
        <f t="shared" si="32"/>
        <v/>
      </c>
      <c r="E356" s="285" t="str">
        <f t="shared" si="33"/>
        <v/>
      </c>
      <c r="F356" s="292" t="str">
        <f t="shared" si="30"/>
        <v/>
      </c>
      <c r="G356" s="285" t="str">
        <f t="shared" si="34"/>
        <v/>
      </c>
      <c r="H356" s="667" t="str">
        <f t="shared" si="35"/>
        <v/>
      </c>
      <c r="I356" s="53"/>
    </row>
    <row r="357" spans="2:9" ht="20.100000000000001" customHeight="1">
      <c r="B357" s="294">
        <v>349</v>
      </c>
      <c r="C357" s="665" t="str">
        <f t="shared" si="31"/>
        <v/>
      </c>
      <c r="D357" s="666" t="str">
        <f t="shared" si="32"/>
        <v/>
      </c>
      <c r="E357" s="285" t="str">
        <f t="shared" si="33"/>
        <v/>
      </c>
      <c r="F357" s="292" t="str">
        <f t="shared" si="30"/>
        <v/>
      </c>
      <c r="G357" s="285" t="str">
        <f t="shared" si="34"/>
        <v/>
      </c>
      <c r="H357" s="667" t="str">
        <f t="shared" si="35"/>
        <v/>
      </c>
      <c r="I357" s="53"/>
    </row>
    <row r="358" spans="2:9" ht="20.100000000000001" customHeight="1">
      <c r="B358" s="294">
        <v>350</v>
      </c>
      <c r="C358" s="665" t="str">
        <f t="shared" si="31"/>
        <v/>
      </c>
      <c r="D358" s="666" t="str">
        <f t="shared" si="32"/>
        <v/>
      </c>
      <c r="E358" s="285" t="str">
        <f t="shared" si="33"/>
        <v/>
      </c>
      <c r="F358" s="292" t="str">
        <f t="shared" si="30"/>
        <v/>
      </c>
      <c r="G358" s="285" t="str">
        <f t="shared" si="34"/>
        <v/>
      </c>
      <c r="H358" s="667" t="str">
        <f t="shared" si="35"/>
        <v/>
      </c>
      <c r="I358" s="53"/>
    </row>
    <row r="359" spans="2:9" ht="20.100000000000001" customHeight="1">
      <c r="B359" s="294">
        <v>351</v>
      </c>
      <c r="C359" s="665" t="str">
        <f t="shared" si="31"/>
        <v/>
      </c>
      <c r="D359" s="666" t="str">
        <f t="shared" si="32"/>
        <v/>
      </c>
      <c r="E359" s="285" t="str">
        <f t="shared" si="33"/>
        <v/>
      </c>
      <c r="F359" s="292" t="str">
        <f t="shared" si="30"/>
        <v/>
      </c>
      <c r="G359" s="285" t="str">
        <f t="shared" si="34"/>
        <v/>
      </c>
      <c r="H359" s="667" t="str">
        <f t="shared" si="35"/>
        <v/>
      </c>
      <c r="I359" s="53"/>
    </row>
    <row r="360" spans="2:9" ht="20.100000000000001" customHeight="1">
      <c r="B360" s="294">
        <v>352</v>
      </c>
      <c r="C360" s="665" t="str">
        <f t="shared" si="31"/>
        <v/>
      </c>
      <c r="D360" s="666" t="str">
        <f t="shared" si="32"/>
        <v/>
      </c>
      <c r="E360" s="285" t="str">
        <f t="shared" si="33"/>
        <v/>
      </c>
      <c r="F360" s="292" t="str">
        <f t="shared" si="30"/>
        <v/>
      </c>
      <c r="G360" s="285" t="str">
        <f t="shared" si="34"/>
        <v/>
      </c>
      <c r="H360" s="667" t="str">
        <f t="shared" si="35"/>
        <v/>
      </c>
      <c r="I360" s="53"/>
    </row>
    <row r="361" spans="2:9" ht="20.100000000000001" customHeight="1">
      <c r="B361" s="294">
        <v>353</v>
      </c>
      <c r="C361" s="665" t="str">
        <f t="shared" si="31"/>
        <v/>
      </c>
      <c r="D361" s="666" t="str">
        <f t="shared" si="32"/>
        <v/>
      </c>
      <c r="E361" s="285" t="str">
        <f t="shared" si="33"/>
        <v/>
      </c>
      <c r="F361" s="292" t="str">
        <f t="shared" si="30"/>
        <v/>
      </c>
      <c r="G361" s="285" t="str">
        <f t="shared" si="34"/>
        <v/>
      </c>
      <c r="H361" s="667" t="str">
        <f t="shared" si="35"/>
        <v/>
      </c>
      <c r="I361" s="53"/>
    </row>
    <row r="362" spans="2:9" ht="20.100000000000001" customHeight="1">
      <c r="B362" s="294">
        <v>354</v>
      </c>
      <c r="C362" s="665" t="str">
        <f t="shared" si="31"/>
        <v/>
      </c>
      <c r="D362" s="666" t="str">
        <f t="shared" si="32"/>
        <v/>
      </c>
      <c r="E362" s="285" t="str">
        <f t="shared" si="33"/>
        <v/>
      </c>
      <c r="F362" s="292" t="str">
        <f t="shared" si="30"/>
        <v/>
      </c>
      <c r="G362" s="285" t="str">
        <f t="shared" si="34"/>
        <v/>
      </c>
      <c r="H362" s="667" t="str">
        <f t="shared" si="35"/>
        <v/>
      </c>
      <c r="I362" s="53"/>
    </row>
    <row r="363" spans="2:9" ht="20.100000000000001" customHeight="1">
      <c r="B363" s="294">
        <v>355</v>
      </c>
      <c r="C363" s="665" t="str">
        <f t="shared" si="31"/>
        <v/>
      </c>
      <c r="D363" s="666" t="str">
        <f t="shared" si="32"/>
        <v/>
      </c>
      <c r="E363" s="285" t="str">
        <f t="shared" si="33"/>
        <v/>
      </c>
      <c r="F363" s="292" t="str">
        <f t="shared" si="30"/>
        <v/>
      </c>
      <c r="G363" s="285" t="str">
        <f t="shared" si="34"/>
        <v/>
      </c>
      <c r="H363" s="667" t="str">
        <f t="shared" si="35"/>
        <v/>
      </c>
      <c r="I363" s="53"/>
    </row>
    <row r="364" spans="2:9" ht="20.100000000000001" customHeight="1">
      <c r="B364" s="294">
        <v>356</v>
      </c>
      <c r="C364" s="665" t="str">
        <f t="shared" si="31"/>
        <v/>
      </c>
      <c r="D364" s="666" t="str">
        <f t="shared" si="32"/>
        <v/>
      </c>
      <c r="E364" s="285" t="str">
        <f t="shared" si="33"/>
        <v/>
      </c>
      <c r="F364" s="292" t="str">
        <f t="shared" si="30"/>
        <v/>
      </c>
      <c r="G364" s="285" t="str">
        <f t="shared" si="34"/>
        <v/>
      </c>
      <c r="H364" s="667" t="str">
        <f t="shared" si="35"/>
        <v/>
      </c>
      <c r="I364" s="53"/>
    </row>
    <row r="365" spans="2:9" ht="20.100000000000001" customHeight="1">
      <c r="B365" s="294">
        <v>357</v>
      </c>
      <c r="C365" s="665" t="str">
        <f t="shared" si="31"/>
        <v/>
      </c>
      <c r="D365" s="666" t="str">
        <f t="shared" si="32"/>
        <v/>
      </c>
      <c r="E365" s="285" t="str">
        <f t="shared" si="33"/>
        <v/>
      </c>
      <c r="F365" s="292" t="str">
        <f t="shared" si="30"/>
        <v/>
      </c>
      <c r="G365" s="285" t="str">
        <f t="shared" si="34"/>
        <v/>
      </c>
      <c r="H365" s="667" t="str">
        <f t="shared" si="35"/>
        <v/>
      </c>
      <c r="I365" s="53"/>
    </row>
    <row r="366" spans="2:9" ht="20.100000000000001" customHeight="1">
      <c r="B366" s="294">
        <v>358</v>
      </c>
      <c r="C366" s="665" t="str">
        <f t="shared" si="31"/>
        <v/>
      </c>
      <c r="D366" s="666" t="str">
        <f t="shared" si="32"/>
        <v/>
      </c>
      <c r="E366" s="285" t="str">
        <f t="shared" si="33"/>
        <v/>
      </c>
      <c r="F366" s="292" t="str">
        <f t="shared" si="30"/>
        <v/>
      </c>
      <c r="G366" s="285" t="str">
        <f t="shared" si="34"/>
        <v/>
      </c>
      <c r="H366" s="667" t="str">
        <f t="shared" si="35"/>
        <v/>
      </c>
      <c r="I366" s="53"/>
    </row>
    <row r="367" spans="2:9" ht="20.100000000000001" customHeight="1">
      <c r="B367" s="294">
        <v>359</v>
      </c>
      <c r="C367" s="665" t="str">
        <f t="shared" si="31"/>
        <v/>
      </c>
      <c r="D367" s="666" t="str">
        <f t="shared" si="32"/>
        <v/>
      </c>
      <c r="E367" s="285" t="str">
        <f t="shared" si="33"/>
        <v/>
      </c>
      <c r="F367" s="292" t="str">
        <f t="shared" si="30"/>
        <v/>
      </c>
      <c r="G367" s="285" t="str">
        <f t="shared" si="34"/>
        <v/>
      </c>
      <c r="H367" s="667" t="str">
        <f t="shared" si="35"/>
        <v/>
      </c>
      <c r="I367" s="53"/>
    </row>
    <row r="368" spans="2:9" ht="20.100000000000001" customHeight="1">
      <c r="B368" s="294">
        <v>360</v>
      </c>
      <c r="C368" s="665" t="str">
        <f t="shared" si="31"/>
        <v/>
      </c>
      <c r="D368" s="666" t="str">
        <f t="shared" si="32"/>
        <v/>
      </c>
      <c r="E368" s="285" t="str">
        <f t="shared" si="33"/>
        <v/>
      </c>
      <c r="F368" s="292" t="str">
        <f t="shared" si="30"/>
        <v/>
      </c>
      <c r="G368" s="285" t="str">
        <f t="shared" si="34"/>
        <v/>
      </c>
      <c r="H368" s="667" t="str">
        <f t="shared" si="35"/>
        <v/>
      </c>
      <c r="I368" s="53"/>
    </row>
    <row r="369" spans="2:9" ht="20.100000000000001" customHeight="1">
      <c r="B369" s="294">
        <v>361</v>
      </c>
      <c r="C369" s="665" t="str">
        <f t="shared" si="31"/>
        <v/>
      </c>
      <c r="D369" s="666" t="str">
        <f t="shared" si="32"/>
        <v/>
      </c>
      <c r="E369" s="285" t="str">
        <f t="shared" si="33"/>
        <v/>
      </c>
      <c r="F369" s="292" t="str">
        <f t="shared" si="30"/>
        <v/>
      </c>
      <c r="G369" s="285" t="str">
        <f t="shared" si="34"/>
        <v/>
      </c>
      <c r="H369" s="667" t="str">
        <f t="shared" si="35"/>
        <v/>
      </c>
      <c r="I369" s="53"/>
    </row>
    <row r="370" spans="2:9" ht="20.100000000000001" customHeight="1">
      <c r="B370" s="294">
        <v>362</v>
      </c>
      <c r="C370" s="665" t="str">
        <f t="shared" si="31"/>
        <v/>
      </c>
      <c r="D370" s="666" t="str">
        <f t="shared" si="32"/>
        <v/>
      </c>
      <c r="E370" s="285" t="str">
        <f t="shared" si="33"/>
        <v/>
      </c>
      <c r="F370" s="292" t="str">
        <f t="shared" si="30"/>
        <v/>
      </c>
      <c r="G370" s="285" t="str">
        <f t="shared" si="34"/>
        <v/>
      </c>
      <c r="H370" s="667" t="str">
        <f t="shared" si="35"/>
        <v/>
      </c>
      <c r="I370" s="53"/>
    </row>
    <row r="371" spans="2:9" ht="20.100000000000001" customHeight="1">
      <c r="B371" s="294">
        <v>363</v>
      </c>
      <c r="C371" s="665" t="str">
        <f t="shared" si="31"/>
        <v/>
      </c>
      <c r="D371" s="666" t="str">
        <f t="shared" si="32"/>
        <v/>
      </c>
      <c r="E371" s="285" t="str">
        <f t="shared" si="33"/>
        <v/>
      </c>
      <c r="F371" s="292" t="str">
        <f t="shared" si="30"/>
        <v/>
      </c>
      <c r="G371" s="285" t="str">
        <f t="shared" si="34"/>
        <v/>
      </c>
      <c r="H371" s="667" t="str">
        <f t="shared" si="35"/>
        <v/>
      </c>
      <c r="I371" s="53"/>
    </row>
    <row r="372" spans="2:9" ht="20.100000000000001" customHeight="1">
      <c r="B372" s="294">
        <v>364</v>
      </c>
      <c r="C372" s="665" t="str">
        <f t="shared" si="31"/>
        <v/>
      </c>
      <c r="D372" s="666" t="str">
        <f t="shared" si="32"/>
        <v/>
      </c>
      <c r="E372" s="285" t="str">
        <f t="shared" si="33"/>
        <v/>
      </c>
      <c r="F372" s="292" t="str">
        <f t="shared" si="30"/>
        <v/>
      </c>
      <c r="G372" s="285" t="str">
        <f t="shared" si="34"/>
        <v/>
      </c>
      <c r="H372" s="667" t="str">
        <f t="shared" si="35"/>
        <v/>
      </c>
      <c r="I372" s="53"/>
    </row>
    <row r="373" spans="2:9" ht="20.100000000000001" customHeight="1">
      <c r="B373" s="294">
        <v>365</v>
      </c>
      <c r="C373" s="665" t="str">
        <f t="shared" si="31"/>
        <v/>
      </c>
      <c r="D373" s="666" t="str">
        <f t="shared" si="32"/>
        <v/>
      </c>
      <c r="E373" s="285" t="str">
        <f t="shared" si="33"/>
        <v/>
      </c>
      <c r="F373" s="292" t="str">
        <f t="shared" si="30"/>
        <v/>
      </c>
      <c r="G373" s="285" t="str">
        <f t="shared" si="34"/>
        <v/>
      </c>
      <c r="H373" s="667" t="str">
        <f t="shared" si="35"/>
        <v/>
      </c>
      <c r="I373" s="53"/>
    </row>
    <row r="374" spans="2:9" ht="20.100000000000001" customHeight="1">
      <c r="B374" s="294">
        <v>366</v>
      </c>
      <c r="C374" s="665" t="str">
        <f t="shared" si="31"/>
        <v/>
      </c>
      <c r="D374" s="666" t="str">
        <f t="shared" si="32"/>
        <v/>
      </c>
      <c r="E374" s="285" t="str">
        <f t="shared" si="33"/>
        <v/>
      </c>
      <c r="F374" s="292" t="str">
        <f t="shared" si="30"/>
        <v/>
      </c>
      <c r="G374" s="285" t="str">
        <f t="shared" si="34"/>
        <v/>
      </c>
      <c r="H374" s="667" t="str">
        <f t="shared" si="35"/>
        <v/>
      </c>
      <c r="I374" s="53"/>
    </row>
    <row r="375" spans="2:9" ht="20.100000000000001" customHeight="1">
      <c r="B375" s="294">
        <v>367</v>
      </c>
      <c r="C375" s="665" t="str">
        <f t="shared" si="31"/>
        <v/>
      </c>
      <c r="D375" s="666" t="str">
        <f t="shared" si="32"/>
        <v/>
      </c>
      <c r="E375" s="285" t="str">
        <f t="shared" si="33"/>
        <v/>
      </c>
      <c r="F375" s="292" t="str">
        <f t="shared" si="30"/>
        <v/>
      </c>
      <c r="G375" s="285" t="str">
        <f t="shared" si="34"/>
        <v/>
      </c>
      <c r="H375" s="667" t="str">
        <f t="shared" si="35"/>
        <v/>
      </c>
      <c r="I375" s="53"/>
    </row>
    <row r="376" spans="2:9" ht="20.100000000000001" customHeight="1">
      <c r="B376" s="294">
        <v>368</v>
      </c>
      <c r="C376" s="665" t="str">
        <f t="shared" si="31"/>
        <v/>
      </c>
      <c r="D376" s="666" t="str">
        <f t="shared" si="32"/>
        <v/>
      </c>
      <c r="E376" s="285" t="str">
        <f t="shared" si="33"/>
        <v/>
      </c>
      <c r="F376" s="292" t="str">
        <f t="shared" si="30"/>
        <v/>
      </c>
      <c r="G376" s="285" t="str">
        <f t="shared" si="34"/>
        <v/>
      </c>
      <c r="H376" s="667" t="str">
        <f t="shared" si="35"/>
        <v/>
      </c>
      <c r="I376" s="53"/>
    </row>
    <row r="377" spans="2:9" ht="20.100000000000001" customHeight="1">
      <c r="B377" s="294">
        <v>369</v>
      </c>
      <c r="C377" s="665" t="str">
        <f t="shared" si="31"/>
        <v/>
      </c>
      <c r="D377" s="666" t="str">
        <f t="shared" si="32"/>
        <v/>
      </c>
      <c r="E377" s="285" t="str">
        <f t="shared" si="33"/>
        <v/>
      </c>
      <c r="F377" s="292" t="str">
        <f t="shared" si="30"/>
        <v/>
      </c>
      <c r="G377" s="285" t="str">
        <f t="shared" si="34"/>
        <v/>
      </c>
      <c r="H377" s="667" t="str">
        <f t="shared" si="35"/>
        <v/>
      </c>
      <c r="I377" s="53"/>
    </row>
    <row r="378" spans="2:9" ht="20.100000000000001" customHeight="1">
      <c r="B378" s="294">
        <v>370</v>
      </c>
      <c r="C378" s="665" t="str">
        <f t="shared" si="31"/>
        <v/>
      </c>
      <c r="D378" s="666" t="str">
        <f t="shared" si="32"/>
        <v/>
      </c>
      <c r="E378" s="285" t="str">
        <f t="shared" si="33"/>
        <v/>
      </c>
      <c r="F378" s="292" t="str">
        <f t="shared" si="30"/>
        <v/>
      </c>
      <c r="G378" s="285" t="str">
        <f t="shared" si="34"/>
        <v/>
      </c>
      <c r="H378" s="667" t="str">
        <f t="shared" si="35"/>
        <v/>
      </c>
      <c r="I378" s="53"/>
    </row>
    <row r="379" spans="2:9" ht="20.100000000000001" customHeight="1">
      <c r="B379" s="294">
        <v>371</v>
      </c>
      <c r="C379" s="665" t="str">
        <f t="shared" si="31"/>
        <v/>
      </c>
      <c r="D379" s="666" t="str">
        <f t="shared" si="32"/>
        <v/>
      </c>
      <c r="E379" s="285" t="str">
        <f t="shared" si="33"/>
        <v/>
      </c>
      <c r="F379" s="292" t="str">
        <f t="shared" si="30"/>
        <v/>
      </c>
      <c r="G379" s="285" t="str">
        <f t="shared" si="34"/>
        <v/>
      </c>
      <c r="H379" s="667" t="str">
        <f t="shared" si="35"/>
        <v/>
      </c>
      <c r="I379" s="53"/>
    </row>
    <row r="380" spans="2:9" ht="20.100000000000001" customHeight="1">
      <c r="B380" s="294">
        <v>372</v>
      </c>
      <c r="C380" s="665" t="str">
        <f t="shared" si="31"/>
        <v/>
      </c>
      <c r="D380" s="666" t="str">
        <f t="shared" si="32"/>
        <v/>
      </c>
      <c r="E380" s="285" t="str">
        <f t="shared" si="33"/>
        <v/>
      </c>
      <c r="F380" s="292" t="str">
        <f t="shared" si="30"/>
        <v/>
      </c>
      <c r="G380" s="285" t="str">
        <f t="shared" si="34"/>
        <v/>
      </c>
      <c r="H380" s="667" t="str">
        <f t="shared" si="35"/>
        <v/>
      </c>
      <c r="I380" s="53"/>
    </row>
    <row r="381" spans="2:9" ht="20.100000000000001" customHeight="1">
      <c r="B381" s="294">
        <v>373</v>
      </c>
      <c r="C381" s="665" t="str">
        <f t="shared" si="31"/>
        <v/>
      </c>
      <c r="D381" s="666" t="str">
        <f t="shared" si="32"/>
        <v/>
      </c>
      <c r="E381" s="285" t="str">
        <f t="shared" si="33"/>
        <v/>
      </c>
      <c r="F381" s="292" t="str">
        <f t="shared" si="30"/>
        <v/>
      </c>
      <c r="G381" s="285" t="str">
        <f t="shared" si="34"/>
        <v/>
      </c>
      <c r="H381" s="667" t="str">
        <f t="shared" si="35"/>
        <v/>
      </c>
      <c r="I381" s="53"/>
    </row>
    <row r="382" spans="2:9" ht="20.100000000000001" customHeight="1">
      <c r="B382" s="294">
        <v>374</v>
      </c>
      <c r="C382" s="665" t="str">
        <f t="shared" si="31"/>
        <v/>
      </c>
      <c r="D382" s="666" t="str">
        <f t="shared" si="32"/>
        <v/>
      </c>
      <c r="E382" s="285" t="str">
        <f t="shared" si="33"/>
        <v/>
      </c>
      <c r="F382" s="292" t="str">
        <f t="shared" si="30"/>
        <v/>
      </c>
      <c r="G382" s="285" t="str">
        <f t="shared" si="34"/>
        <v/>
      </c>
      <c r="H382" s="667" t="str">
        <f t="shared" si="35"/>
        <v/>
      </c>
      <c r="I382" s="53"/>
    </row>
    <row r="383" spans="2:9" ht="20.100000000000001" customHeight="1">
      <c r="B383" s="294">
        <v>375</v>
      </c>
      <c r="C383" s="665" t="str">
        <f t="shared" si="31"/>
        <v/>
      </c>
      <c r="D383" s="666" t="str">
        <f t="shared" si="32"/>
        <v/>
      </c>
      <c r="E383" s="285" t="str">
        <f t="shared" si="33"/>
        <v/>
      </c>
      <c r="F383" s="292" t="str">
        <f t="shared" si="30"/>
        <v/>
      </c>
      <c r="G383" s="285" t="str">
        <f t="shared" si="34"/>
        <v/>
      </c>
      <c r="H383" s="667" t="str">
        <f t="shared" si="35"/>
        <v/>
      </c>
      <c r="I383" s="53"/>
    </row>
    <row r="384" spans="2:9" ht="20.100000000000001" customHeight="1">
      <c r="B384" s="294">
        <v>376</v>
      </c>
      <c r="C384" s="665" t="str">
        <f t="shared" si="31"/>
        <v/>
      </c>
      <c r="D384" s="666" t="str">
        <f t="shared" si="32"/>
        <v/>
      </c>
      <c r="E384" s="285" t="str">
        <f t="shared" si="33"/>
        <v/>
      </c>
      <c r="F384" s="292" t="str">
        <f t="shared" si="30"/>
        <v/>
      </c>
      <c r="G384" s="285" t="str">
        <f t="shared" si="34"/>
        <v/>
      </c>
      <c r="H384" s="667" t="str">
        <f t="shared" si="35"/>
        <v/>
      </c>
      <c r="I384" s="53"/>
    </row>
    <row r="385" spans="2:9" ht="20.100000000000001" customHeight="1">
      <c r="B385" s="294">
        <v>377</v>
      </c>
      <c r="C385" s="665" t="str">
        <f t="shared" si="31"/>
        <v/>
      </c>
      <c r="D385" s="666" t="str">
        <f t="shared" si="32"/>
        <v/>
      </c>
      <c r="E385" s="285" t="str">
        <f t="shared" si="33"/>
        <v/>
      </c>
      <c r="F385" s="292" t="str">
        <f t="shared" si="30"/>
        <v/>
      </c>
      <c r="G385" s="285" t="str">
        <f t="shared" si="34"/>
        <v/>
      </c>
      <c r="H385" s="667" t="str">
        <f t="shared" si="35"/>
        <v/>
      </c>
      <c r="I385" s="53"/>
    </row>
    <row r="386" spans="2:9" ht="20.100000000000001" customHeight="1">
      <c r="B386" s="294">
        <v>378</v>
      </c>
      <c r="C386" s="665" t="str">
        <f t="shared" si="31"/>
        <v/>
      </c>
      <c r="D386" s="666" t="str">
        <f t="shared" si="32"/>
        <v/>
      </c>
      <c r="E386" s="285" t="str">
        <f t="shared" si="33"/>
        <v/>
      </c>
      <c r="F386" s="292" t="str">
        <f t="shared" si="30"/>
        <v/>
      </c>
      <c r="G386" s="285" t="str">
        <f t="shared" si="34"/>
        <v/>
      </c>
      <c r="H386" s="667" t="str">
        <f t="shared" si="35"/>
        <v/>
      </c>
      <c r="I386" s="53"/>
    </row>
    <row r="387" spans="2:9" ht="20.100000000000001" customHeight="1">
      <c r="B387" s="294">
        <v>379</v>
      </c>
      <c r="C387" s="665" t="str">
        <f t="shared" si="31"/>
        <v/>
      </c>
      <c r="D387" s="666" t="str">
        <f t="shared" si="32"/>
        <v/>
      </c>
      <c r="E387" s="285" t="str">
        <f t="shared" si="33"/>
        <v/>
      </c>
      <c r="F387" s="292" t="str">
        <f t="shared" si="30"/>
        <v/>
      </c>
      <c r="G387" s="285" t="str">
        <f t="shared" si="34"/>
        <v/>
      </c>
      <c r="H387" s="667" t="str">
        <f t="shared" si="35"/>
        <v/>
      </c>
      <c r="I387" s="53"/>
    </row>
    <row r="388" spans="2:9" ht="20.100000000000001" customHeight="1">
      <c r="B388" s="294">
        <v>380</v>
      </c>
      <c r="C388" s="665" t="str">
        <f t="shared" si="31"/>
        <v/>
      </c>
      <c r="D388" s="666" t="str">
        <f t="shared" si="32"/>
        <v/>
      </c>
      <c r="E388" s="285" t="str">
        <f t="shared" si="33"/>
        <v/>
      </c>
      <c r="F388" s="292" t="str">
        <f t="shared" si="30"/>
        <v/>
      </c>
      <c r="G388" s="285" t="str">
        <f t="shared" si="34"/>
        <v/>
      </c>
      <c r="H388" s="667" t="str">
        <f t="shared" si="35"/>
        <v/>
      </c>
      <c r="I388" s="53"/>
    </row>
    <row r="389" spans="2:9" ht="20.100000000000001" customHeight="1">
      <c r="B389" s="294">
        <v>381</v>
      </c>
      <c r="C389" s="665" t="str">
        <f t="shared" si="31"/>
        <v/>
      </c>
      <c r="D389" s="666" t="str">
        <f t="shared" si="32"/>
        <v/>
      </c>
      <c r="E389" s="285" t="str">
        <f t="shared" si="33"/>
        <v/>
      </c>
      <c r="F389" s="292" t="str">
        <f t="shared" si="30"/>
        <v/>
      </c>
      <c r="G389" s="285" t="str">
        <f t="shared" si="34"/>
        <v/>
      </c>
      <c r="H389" s="667" t="str">
        <f t="shared" si="35"/>
        <v/>
      </c>
      <c r="I389" s="53"/>
    </row>
    <row r="390" spans="2:9" ht="20.100000000000001" customHeight="1">
      <c r="B390" s="294">
        <v>382</v>
      </c>
      <c r="C390" s="665" t="str">
        <f t="shared" si="31"/>
        <v/>
      </c>
      <c r="D390" s="666" t="str">
        <f t="shared" si="32"/>
        <v/>
      </c>
      <c r="E390" s="285" t="str">
        <f t="shared" si="33"/>
        <v/>
      </c>
      <c r="F390" s="292" t="str">
        <f t="shared" si="30"/>
        <v/>
      </c>
      <c r="G390" s="285" t="str">
        <f t="shared" si="34"/>
        <v/>
      </c>
      <c r="H390" s="667" t="str">
        <f t="shared" si="35"/>
        <v/>
      </c>
      <c r="I390" s="53"/>
    </row>
    <row r="391" spans="2:9" ht="20.100000000000001" customHeight="1">
      <c r="B391" s="294">
        <v>383</v>
      </c>
      <c r="C391" s="665" t="str">
        <f t="shared" si="31"/>
        <v/>
      </c>
      <c r="D391" s="666" t="str">
        <f t="shared" si="32"/>
        <v/>
      </c>
      <c r="E391" s="285" t="str">
        <f t="shared" si="33"/>
        <v/>
      </c>
      <c r="F391" s="292" t="str">
        <f t="shared" si="30"/>
        <v/>
      </c>
      <c r="G391" s="285" t="str">
        <f t="shared" si="34"/>
        <v/>
      </c>
      <c r="H391" s="667" t="str">
        <f t="shared" si="35"/>
        <v/>
      </c>
      <c r="I391" s="53"/>
    </row>
    <row r="392" spans="2:9" ht="20.100000000000001" customHeight="1">
      <c r="B392" s="294">
        <v>384</v>
      </c>
      <c r="C392" s="665" t="str">
        <f t="shared" si="31"/>
        <v/>
      </c>
      <c r="D392" s="666" t="str">
        <f t="shared" si="32"/>
        <v/>
      </c>
      <c r="E392" s="285" t="str">
        <f t="shared" si="33"/>
        <v/>
      </c>
      <c r="F392" s="292" t="str">
        <f t="shared" si="30"/>
        <v/>
      </c>
      <c r="G392" s="285" t="str">
        <f t="shared" si="34"/>
        <v/>
      </c>
      <c r="H392" s="667" t="str">
        <f t="shared" si="35"/>
        <v/>
      </c>
      <c r="I392" s="53"/>
    </row>
    <row r="393" spans="2:9" ht="20.100000000000001" customHeight="1">
      <c r="B393" s="294">
        <v>385</v>
      </c>
      <c r="C393" s="665" t="str">
        <f t="shared" si="31"/>
        <v/>
      </c>
      <c r="D393" s="666" t="str">
        <f t="shared" si="32"/>
        <v/>
      </c>
      <c r="E393" s="285" t="str">
        <f t="shared" si="33"/>
        <v/>
      </c>
      <c r="F393" s="292" t="str">
        <f t="shared" si="30"/>
        <v/>
      </c>
      <c r="G393" s="285" t="str">
        <f t="shared" si="34"/>
        <v/>
      </c>
      <c r="H393" s="667" t="str">
        <f t="shared" si="35"/>
        <v/>
      </c>
      <c r="I393" s="53"/>
    </row>
    <row r="394" spans="2:9" ht="20.100000000000001" customHeight="1">
      <c r="B394" s="294">
        <v>386</v>
      </c>
      <c r="C394" s="665" t="str">
        <f t="shared" si="31"/>
        <v/>
      </c>
      <c r="D394" s="666" t="str">
        <f t="shared" si="32"/>
        <v/>
      </c>
      <c r="E394" s="285" t="str">
        <f t="shared" si="33"/>
        <v/>
      </c>
      <c r="F394" s="292" t="str">
        <f t="shared" ref="F394:F457" si="36">IF($H$4="","",IF($F$4="원리금균등상환",IFERROR(D394+E394,""),IF($F$4="원금균등상환",D394+E394,"")))</f>
        <v/>
      </c>
      <c r="G394" s="285" t="str">
        <f t="shared" si="34"/>
        <v/>
      </c>
      <c r="H394" s="667" t="str">
        <f t="shared" si="35"/>
        <v/>
      </c>
      <c r="I394" s="53"/>
    </row>
    <row r="395" spans="2:9" ht="20.100000000000001" customHeight="1">
      <c r="B395" s="294">
        <v>387</v>
      </c>
      <c r="C395" s="665" t="str">
        <f t="shared" ref="C395:C458" si="37">IF($H$4="","",IF(B395&gt;($B$6),"",IF(B395&lt;=($B$6),DATE(YEAR($G$4),MONTH($G$4)+B394,DAY($G$4)),"")))</f>
        <v/>
      </c>
      <c r="D395" s="666" t="str">
        <f t="shared" ref="D395:D458" si="38">IF($H$4="","",IF($F$4="원리금균등상환",IFERROR(IF(B395&lt;=$D$6,0,-PPMT($E$4/12,B395-$D$6,($B$6-$D$6),$D$4)),""),IF($F$4="원금균등상환",IF(B395&lt;($D$6+1),0,IF(B395&gt;$B$6,0,$D$4/($B$6-$D$6))),IF($F$4="만기일시상환",0,""))))</f>
        <v/>
      </c>
      <c r="E395" s="285" t="str">
        <f t="shared" ref="E395:E458" si="39">IF($H$4="","",IF($F$4="원리금균등상환",IFERROR(IF(B395&lt;=$D$6,$H394*($E$4/12),-IPMT($E$4/12,B395-$D$6,($B$6-$D$6),$D$4)),""),IF($F$4="원금균등상환",(H394-D395)*$E$4/12,IF($F$4="만기일시상환",IFERROR(IF(B395&lt;=$B$6,$D$4*($E$4/12),""),"")))))</f>
        <v/>
      </c>
      <c r="F395" s="292" t="str">
        <f t="shared" si="36"/>
        <v/>
      </c>
      <c r="G395" s="285" t="str">
        <f t="shared" ref="G395:G458" si="40">IFERROR(IF(B395&gt;(($D$6+$B$6)*12),"",IF(B395=1,D395,D395+G394)),"")</f>
        <v/>
      </c>
      <c r="H395" s="667" t="str">
        <f t="shared" ref="H395:H458" si="41">IFERROR(IF($H$4="","",H394-D395),"")</f>
        <v/>
      </c>
      <c r="I395" s="53"/>
    </row>
    <row r="396" spans="2:9" ht="20.100000000000001" customHeight="1">
      <c r="B396" s="294">
        <v>388</v>
      </c>
      <c r="C396" s="665" t="str">
        <f t="shared" si="37"/>
        <v/>
      </c>
      <c r="D396" s="666" t="str">
        <f t="shared" si="38"/>
        <v/>
      </c>
      <c r="E396" s="285" t="str">
        <f t="shared" si="39"/>
        <v/>
      </c>
      <c r="F396" s="292" t="str">
        <f t="shared" si="36"/>
        <v/>
      </c>
      <c r="G396" s="285" t="str">
        <f t="shared" si="40"/>
        <v/>
      </c>
      <c r="H396" s="667" t="str">
        <f t="shared" si="41"/>
        <v/>
      </c>
      <c r="I396" s="53"/>
    </row>
    <row r="397" spans="2:9" ht="20.100000000000001" customHeight="1">
      <c r="B397" s="294">
        <v>389</v>
      </c>
      <c r="C397" s="665" t="str">
        <f t="shared" si="37"/>
        <v/>
      </c>
      <c r="D397" s="666" t="str">
        <f t="shared" si="38"/>
        <v/>
      </c>
      <c r="E397" s="285" t="str">
        <f t="shared" si="39"/>
        <v/>
      </c>
      <c r="F397" s="292" t="str">
        <f t="shared" si="36"/>
        <v/>
      </c>
      <c r="G397" s="285" t="str">
        <f t="shared" si="40"/>
        <v/>
      </c>
      <c r="H397" s="667" t="str">
        <f t="shared" si="41"/>
        <v/>
      </c>
      <c r="I397" s="53"/>
    </row>
    <row r="398" spans="2:9" ht="20.100000000000001" customHeight="1">
      <c r="B398" s="294">
        <v>390</v>
      </c>
      <c r="C398" s="665" t="str">
        <f t="shared" si="37"/>
        <v/>
      </c>
      <c r="D398" s="666" t="str">
        <f t="shared" si="38"/>
        <v/>
      </c>
      <c r="E398" s="285" t="str">
        <f t="shared" si="39"/>
        <v/>
      </c>
      <c r="F398" s="292" t="str">
        <f t="shared" si="36"/>
        <v/>
      </c>
      <c r="G398" s="285" t="str">
        <f t="shared" si="40"/>
        <v/>
      </c>
      <c r="H398" s="667" t="str">
        <f t="shared" si="41"/>
        <v/>
      </c>
      <c r="I398" s="53"/>
    </row>
    <row r="399" spans="2:9" ht="20.100000000000001" customHeight="1">
      <c r="B399" s="294">
        <v>391</v>
      </c>
      <c r="C399" s="665" t="str">
        <f t="shared" si="37"/>
        <v/>
      </c>
      <c r="D399" s="666" t="str">
        <f t="shared" si="38"/>
        <v/>
      </c>
      <c r="E399" s="285" t="str">
        <f t="shared" si="39"/>
        <v/>
      </c>
      <c r="F399" s="292" t="str">
        <f t="shared" si="36"/>
        <v/>
      </c>
      <c r="G399" s="285" t="str">
        <f t="shared" si="40"/>
        <v/>
      </c>
      <c r="H399" s="667" t="str">
        <f t="shared" si="41"/>
        <v/>
      </c>
      <c r="I399" s="53"/>
    </row>
    <row r="400" spans="2:9" ht="20.100000000000001" customHeight="1">
      <c r="B400" s="294">
        <v>392</v>
      </c>
      <c r="C400" s="665" t="str">
        <f t="shared" si="37"/>
        <v/>
      </c>
      <c r="D400" s="666" t="str">
        <f t="shared" si="38"/>
        <v/>
      </c>
      <c r="E400" s="285" t="str">
        <f t="shared" si="39"/>
        <v/>
      </c>
      <c r="F400" s="292" t="str">
        <f t="shared" si="36"/>
        <v/>
      </c>
      <c r="G400" s="285" t="str">
        <f t="shared" si="40"/>
        <v/>
      </c>
      <c r="H400" s="667" t="str">
        <f t="shared" si="41"/>
        <v/>
      </c>
      <c r="I400" s="53"/>
    </row>
    <row r="401" spans="2:9" ht="20.100000000000001" customHeight="1">
      <c r="B401" s="294">
        <v>393</v>
      </c>
      <c r="C401" s="665" t="str">
        <f t="shared" si="37"/>
        <v/>
      </c>
      <c r="D401" s="666" t="str">
        <f t="shared" si="38"/>
        <v/>
      </c>
      <c r="E401" s="285" t="str">
        <f t="shared" si="39"/>
        <v/>
      </c>
      <c r="F401" s="292" t="str">
        <f t="shared" si="36"/>
        <v/>
      </c>
      <c r="G401" s="285" t="str">
        <f t="shared" si="40"/>
        <v/>
      </c>
      <c r="H401" s="667" t="str">
        <f t="shared" si="41"/>
        <v/>
      </c>
      <c r="I401" s="53"/>
    </row>
    <row r="402" spans="2:9" ht="20.100000000000001" customHeight="1">
      <c r="B402" s="294">
        <v>394</v>
      </c>
      <c r="C402" s="665" t="str">
        <f t="shared" si="37"/>
        <v/>
      </c>
      <c r="D402" s="666" t="str">
        <f t="shared" si="38"/>
        <v/>
      </c>
      <c r="E402" s="285" t="str">
        <f t="shared" si="39"/>
        <v/>
      </c>
      <c r="F402" s="292" t="str">
        <f t="shared" si="36"/>
        <v/>
      </c>
      <c r="G402" s="285" t="str">
        <f t="shared" si="40"/>
        <v/>
      </c>
      <c r="H402" s="667" t="str">
        <f t="shared" si="41"/>
        <v/>
      </c>
      <c r="I402" s="53"/>
    </row>
    <row r="403" spans="2:9" ht="20.100000000000001" customHeight="1">
      <c r="B403" s="294">
        <v>395</v>
      </c>
      <c r="C403" s="665" t="str">
        <f t="shared" si="37"/>
        <v/>
      </c>
      <c r="D403" s="666" t="str">
        <f t="shared" si="38"/>
        <v/>
      </c>
      <c r="E403" s="285" t="str">
        <f t="shared" si="39"/>
        <v/>
      </c>
      <c r="F403" s="292" t="str">
        <f t="shared" si="36"/>
        <v/>
      </c>
      <c r="G403" s="285" t="str">
        <f t="shared" si="40"/>
        <v/>
      </c>
      <c r="H403" s="667" t="str">
        <f t="shared" si="41"/>
        <v/>
      </c>
      <c r="I403" s="53"/>
    </row>
    <row r="404" spans="2:9" ht="20.100000000000001" customHeight="1">
      <c r="B404" s="294">
        <v>396</v>
      </c>
      <c r="C404" s="665" t="str">
        <f t="shared" si="37"/>
        <v/>
      </c>
      <c r="D404" s="666" t="str">
        <f t="shared" si="38"/>
        <v/>
      </c>
      <c r="E404" s="285" t="str">
        <f t="shared" si="39"/>
        <v/>
      </c>
      <c r="F404" s="292" t="str">
        <f t="shared" si="36"/>
        <v/>
      </c>
      <c r="G404" s="285" t="str">
        <f t="shared" si="40"/>
        <v/>
      </c>
      <c r="H404" s="667" t="str">
        <f t="shared" si="41"/>
        <v/>
      </c>
      <c r="I404" s="53"/>
    </row>
    <row r="405" spans="2:9" ht="20.100000000000001" customHeight="1">
      <c r="B405" s="294">
        <v>397</v>
      </c>
      <c r="C405" s="665" t="str">
        <f t="shared" si="37"/>
        <v/>
      </c>
      <c r="D405" s="666" t="str">
        <f t="shared" si="38"/>
        <v/>
      </c>
      <c r="E405" s="285" t="str">
        <f t="shared" si="39"/>
        <v/>
      </c>
      <c r="F405" s="292" t="str">
        <f t="shared" si="36"/>
        <v/>
      </c>
      <c r="G405" s="285" t="str">
        <f t="shared" si="40"/>
        <v/>
      </c>
      <c r="H405" s="667" t="str">
        <f t="shared" si="41"/>
        <v/>
      </c>
      <c r="I405" s="53"/>
    </row>
    <row r="406" spans="2:9" ht="20.100000000000001" customHeight="1">
      <c r="B406" s="294">
        <v>398</v>
      </c>
      <c r="C406" s="665" t="str">
        <f t="shared" si="37"/>
        <v/>
      </c>
      <c r="D406" s="666" t="str">
        <f t="shared" si="38"/>
        <v/>
      </c>
      <c r="E406" s="285" t="str">
        <f t="shared" si="39"/>
        <v/>
      </c>
      <c r="F406" s="292" t="str">
        <f t="shared" si="36"/>
        <v/>
      </c>
      <c r="G406" s="285" t="str">
        <f t="shared" si="40"/>
        <v/>
      </c>
      <c r="H406" s="667" t="str">
        <f t="shared" si="41"/>
        <v/>
      </c>
      <c r="I406" s="53"/>
    </row>
    <row r="407" spans="2:9" ht="20.100000000000001" customHeight="1">
      <c r="B407" s="294">
        <v>399</v>
      </c>
      <c r="C407" s="665" t="str">
        <f t="shared" si="37"/>
        <v/>
      </c>
      <c r="D407" s="666" t="str">
        <f t="shared" si="38"/>
        <v/>
      </c>
      <c r="E407" s="285" t="str">
        <f t="shared" si="39"/>
        <v/>
      </c>
      <c r="F407" s="292" t="str">
        <f t="shared" si="36"/>
        <v/>
      </c>
      <c r="G407" s="285" t="str">
        <f t="shared" si="40"/>
        <v/>
      </c>
      <c r="H407" s="667" t="str">
        <f t="shared" si="41"/>
        <v/>
      </c>
      <c r="I407" s="53"/>
    </row>
    <row r="408" spans="2:9" ht="20.100000000000001" customHeight="1">
      <c r="B408" s="294">
        <v>400</v>
      </c>
      <c r="C408" s="665" t="str">
        <f t="shared" si="37"/>
        <v/>
      </c>
      <c r="D408" s="666" t="str">
        <f t="shared" si="38"/>
        <v/>
      </c>
      <c r="E408" s="285" t="str">
        <f t="shared" si="39"/>
        <v/>
      </c>
      <c r="F408" s="292" t="str">
        <f t="shared" si="36"/>
        <v/>
      </c>
      <c r="G408" s="285" t="str">
        <f t="shared" si="40"/>
        <v/>
      </c>
      <c r="H408" s="667" t="str">
        <f t="shared" si="41"/>
        <v/>
      </c>
      <c r="I408" s="53"/>
    </row>
    <row r="409" spans="2:9" ht="20.100000000000001" customHeight="1">
      <c r="B409" s="294">
        <v>401</v>
      </c>
      <c r="C409" s="665" t="str">
        <f t="shared" si="37"/>
        <v/>
      </c>
      <c r="D409" s="666" t="str">
        <f t="shared" si="38"/>
        <v/>
      </c>
      <c r="E409" s="285" t="str">
        <f t="shared" si="39"/>
        <v/>
      </c>
      <c r="F409" s="292" t="str">
        <f t="shared" si="36"/>
        <v/>
      </c>
      <c r="G409" s="285" t="str">
        <f t="shared" si="40"/>
        <v/>
      </c>
      <c r="H409" s="667" t="str">
        <f t="shared" si="41"/>
        <v/>
      </c>
      <c r="I409" s="53"/>
    </row>
    <row r="410" spans="2:9" ht="20.100000000000001" customHeight="1">
      <c r="B410" s="294">
        <v>402</v>
      </c>
      <c r="C410" s="665" t="str">
        <f t="shared" si="37"/>
        <v/>
      </c>
      <c r="D410" s="666" t="str">
        <f t="shared" si="38"/>
        <v/>
      </c>
      <c r="E410" s="285" t="str">
        <f t="shared" si="39"/>
        <v/>
      </c>
      <c r="F410" s="292" t="str">
        <f t="shared" si="36"/>
        <v/>
      </c>
      <c r="G410" s="285" t="str">
        <f t="shared" si="40"/>
        <v/>
      </c>
      <c r="H410" s="667" t="str">
        <f t="shared" si="41"/>
        <v/>
      </c>
      <c r="I410" s="53"/>
    </row>
    <row r="411" spans="2:9" ht="20.100000000000001" customHeight="1">
      <c r="B411" s="294">
        <v>403</v>
      </c>
      <c r="C411" s="665" t="str">
        <f t="shared" si="37"/>
        <v/>
      </c>
      <c r="D411" s="666" t="str">
        <f t="shared" si="38"/>
        <v/>
      </c>
      <c r="E411" s="285" t="str">
        <f t="shared" si="39"/>
        <v/>
      </c>
      <c r="F411" s="292" t="str">
        <f t="shared" si="36"/>
        <v/>
      </c>
      <c r="G411" s="285" t="str">
        <f t="shared" si="40"/>
        <v/>
      </c>
      <c r="H411" s="667" t="str">
        <f t="shared" si="41"/>
        <v/>
      </c>
      <c r="I411" s="53"/>
    </row>
    <row r="412" spans="2:9" ht="20.100000000000001" customHeight="1">
      <c r="B412" s="294">
        <v>404</v>
      </c>
      <c r="C412" s="665" t="str">
        <f t="shared" si="37"/>
        <v/>
      </c>
      <c r="D412" s="666" t="str">
        <f t="shared" si="38"/>
        <v/>
      </c>
      <c r="E412" s="285" t="str">
        <f t="shared" si="39"/>
        <v/>
      </c>
      <c r="F412" s="292" t="str">
        <f t="shared" si="36"/>
        <v/>
      </c>
      <c r="G412" s="285" t="str">
        <f t="shared" si="40"/>
        <v/>
      </c>
      <c r="H412" s="667" t="str">
        <f t="shared" si="41"/>
        <v/>
      </c>
      <c r="I412" s="53"/>
    </row>
    <row r="413" spans="2:9" ht="20.100000000000001" customHeight="1">
      <c r="B413" s="294">
        <v>405</v>
      </c>
      <c r="C413" s="665" t="str">
        <f t="shared" si="37"/>
        <v/>
      </c>
      <c r="D413" s="666" t="str">
        <f t="shared" si="38"/>
        <v/>
      </c>
      <c r="E413" s="285" t="str">
        <f t="shared" si="39"/>
        <v/>
      </c>
      <c r="F413" s="292" t="str">
        <f t="shared" si="36"/>
        <v/>
      </c>
      <c r="G413" s="285" t="str">
        <f t="shared" si="40"/>
        <v/>
      </c>
      <c r="H413" s="667" t="str">
        <f t="shared" si="41"/>
        <v/>
      </c>
      <c r="I413" s="53"/>
    </row>
    <row r="414" spans="2:9" ht="20.100000000000001" customHeight="1">
      <c r="B414" s="294">
        <v>406</v>
      </c>
      <c r="C414" s="665" t="str">
        <f t="shared" si="37"/>
        <v/>
      </c>
      <c r="D414" s="666" t="str">
        <f t="shared" si="38"/>
        <v/>
      </c>
      <c r="E414" s="285" t="str">
        <f t="shared" si="39"/>
        <v/>
      </c>
      <c r="F414" s="292" t="str">
        <f t="shared" si="36"/>
        <v/>
      </c>
      <c r="G414" s="285" t="str">
        <f t="shared" si="40"/>
        <v/>
      </c>
      <c r="H414" s="667" t="str">
        <f t="shared" si="41"/>
        <v/>
      </c>
      <c r="I414" s="53"/>
    </row>
    <row r="415" spans="2:9" ht="20.100000000000001" customHeight="1">
      <c r="B415" s="294">
        <v>407</v>
      </c>
      <c r="C415" s="665" t="str">
        <f t="shared" si="37"/>
        <v/>
      </c>
      <c r="D415" s="666" t="str">
        <f t="shared" si="38"/>
        <v/>
      </c>
      <c r="E415" s="285" t="str">
        <f t="shared" si="39"/>
        <v/>
      </c>
      <c r="F415" s="292" t="str">
        <f t="shared" si="36"/>
        <v/>
      </c>
      <c r="G415" s="285" t="str">
        <f t="shared" si="40"/>
        <v/>
      </c>
      <c r="H415" s="667" t="str">
        <f t="shared" si="41"/>
        <v/>
      </c>
      <c r="I415" s="53"/>
    </row>
    <row r="416" spans="2:9" ht="20.100000000000001" customHeight="1">
      <c r="B416" s="294">
        <v>408</v>
      </c>
      <c r="C416" s="665" t="str">
        <f t="shared" si="37"/>
        <v/>
      </c>
      <c r="D416" s="666" t="str">
        <f t="shared" si="38"/>
        <v/>
      </c>
      <c r="E416" s="285" t="str">
        <f t="shared" si="39"/>
        <v/>
      </c>
      <c r="F416" s="292" t="str">
        <f t="shared" si="36"/>
        <v/>
      </c>
      <c r="G416" s="285" t="str">
        <f t="shared" si="40"/>
        <v/>
      </c>
      <c r="H416" s="667" t="str">
        <f t="shared" si="41"/>
        <v/>
      </c>
      <c r="I416" s="53"/>
    </row>
    <row r="417" spans="2:9" ht="20.100000000000001" customHeight="1">
      <c r="B417" s="294">
        <v>409</v>
      </c>
      <c r="C417" s="665" t="str">
        <f t="shared" si="37"/>
        <v/>
      </c>
      <c r="D417" s="666" t="str">
        <f t="shared" si="38"/>
        <v/>
      </c>
      <c r="E417" s="285" t="str">
        <f t="shared" si="39"/>
        <v/>
      </c>
      <c r="F417" s="292" t="str">
        <f t="shared" si="36"/>
        <v/>
      </c>
      <c r="G417" s="285" t="str">
        <f t="shared" si="40"/>
        <v/>
      </c>
      <c r="H417" s="667" t="str">
        <f t="shared" si="41"/>
        <v/>
      </c>
      <c r="I417" s="53"/>
    </row>
    <row r="418" spans="2:9" ht="20.100000000000001" customHeight="1">
      <c r="B418" s="294">
        <v>410</v>
      </c>
      <c r="C418" s="665" t="str">
        <f t="shared" si="37"/>
        <v/>
      </c>
      <c r="D418" s="666" t="str">
        <f t="shared" si="38"/>
        <v/>
      </c>
      <c r="E418" s="285" t="str">
        <f t="shared" si="39"/>
        <v/>
      </c>
      <c r="F418" s="292" t="str">
        <f t="shared" si="36"/>
        <v/>
      </c>
      <c r="G418" s="285" t="str">
        <f t="shared" si="40"/>
        <v/>
      </c>
      <c r="H418" s="667" t="str">
        <f t="shared" si="41"/>
        <v/>
      </c>
      <c r="I418" s="53"/>
    </row>
    <row r="419" spans="2:9" ht="20.100000000000001" customHeight="1">
      <c r="B419" s="294">
        <v>411</v>
      </c>
      <c r="C419" s="665" t="str">
        <f t="shared" si="37"/>
        <v/>
      </c>
      <c r="D419" s="666" t="str">
        <f t="shared" si="38"/>
        <v/>
      </c>
      <c r="E419" s="285" t="str">
        <f t="shared" si="39"/>
        <v/>
      </c>
      <c r="F419" s="292" t="str">
        <f t="shared" si="36"/>
        <v/>
      </c>
      <c r="G419" s="285" t="str">
        <f t="shared" si="40"/>
        <v/>
      </c>
      <c r="H419" s="667" t="str">
        <f t="shared" si="41"/>
        <v/>
      </c>
      <c r="I419" s="53"/>
    </row>
    <row r="420" spans="2:9" ht="20.100000000000001" customHeight="1">
      <c r="B420" s="294">
        <v>412</v>
      </c>
      <c r="C420" s="665" t="str">
        <f t="shared" si="37"/>
        <v/>
      </c>
      <c r="D420" s="666" t="str">
        <f t="shared" si="38"/>
        <v/>
      </c>
      <c r="E420" s="285" t="str">
        <f t="shared" si="39"/>
        <v/>
      </c>
      <c r="F420" s="292" t="str">
        <f t="shared" si="36"/>
        <v/>
      </c>
      <c r="G420" s="285" t="str">
        <f t="shared" si="40"/>
        <v/>
      </c>
      <c r="H420" s="667" t="str">
        <f t="shared" si="41"/>
        <v/>
      </c>
      <c r="I420" s="53"/>
    </row>
    <row r="421" spans="2:9" ht="20.100000000000001" customHeight="1">
      <c r="B421" s="294">
        <v>413</v>
      </c>
      <c r="C421" s="665" t="str">
        <f t="shared" si="37"/>
        <v/>
      </c>
      <c r="D421" s="666" t="str">
        <f t="shared" si="38"/>
        <v/>
      </c>
      <c r="E421" s="285" t="str">
        <f t="shared" si="39"/>
        <v/>
      </c>
      <c r="F421" s="292" t="str">
        <f t="shared" si="36"/>
        <v/>
      </c>
      <c r="G421" s="285" t="str">
        <f t="shared" si="40"/>
        <v/>
      </c>
      <c r="H421" s="667" t="str">
        <f t="shared" si="41"/>
        <v/>
      </c>
      <c r="I421" s="53"/>
    </row>
    <row r="422" spans="2:9" ht="20.100000000000001" customHeight="1">
      <c r="B422" s="294">
        <v>414</v>
      </c>
      <c r="C422" s="665" t="str">
        <f t="shared" si="37"/>
        <v/>
      </c>
      <c r="D422" s="666" t="str">
        <f t="shared" si="38"/>
        <v/>
      </c>
      <c r="E422" s="285" t="str">
        <f t="shared" si="39"/>
        <v/>
      </c>
      <c r="F422" s="292" t="str">
        <f t="shared" si="36"/>
        <v/>
      </c>
      <c r="G422" s="285" t="str">
        <f t="shared" si="40"/>
        <v/>
      </c>
      <c r="H422" s="667" t="str">
        <f t="shared" si="41"/>
        <v/>
      </c>
      <c r="I422" s="53"/>
    </row>
    <row r="423" spans="2:9" ht="20.100000000000001" customHeight="1">
      <c r="B423" s="294">
        <v>415</v>
      </c>
      <c r="C423" s="665" t="str">
        <f t="shared" si="37"/>
        <v/>
      </c>
      <c r="D423" s="666" t="str">
        <f t="shared" si="38"/>
        <v/>
      </c>
      <c r="E423" s="285" t="str">
        <f t="shared" si="39"/>
        <v/>
      </c>
      <c r="F423" s="292" t="str">
        <f t="shared" si="36"/>
        <v/>
      </c>
      <c r="G423" s="285" t="str">
        <f t="shared" si="40"/>
        <v/>
      </c>
      <c r="H423" s="667" t="str">
        <f t="shared" si="41"/>
        <v/>
      </c>
      <c r="I423" s="53"/>
    </row>
    <row r="424" spans="2:9" ht="20.100000000000001" customHeight="1">
      <c r="B424" s="294">
        <v>416</v>
      </c>
      <c r="C424" s="665" t="str">
        <f t="shared" si="37"/>
        <v/>
      </c>
      <c r="D424" s="666" t="str">
        <f t="shared" si="38"/>
        <v/>
      </c>
      <c r="E424" s="285" t="str">
        <f t="shared" si="39"/>
        <v/>
      </c>
      <c r="F424" s="292" t="str">
        <f t="shared" si="36"/>
        <v/>
      </c>
      <c r="G424" s="285" t="str">
        <f t="shared" si="40"/>
        <v/>
      </c>
      <c r="H424" s="667" t="str">
        <f t="shared" si="41"/>
        <v/>
      </c>
      <c r="I424" s="53"/>
    </row>
    <row r="425" spans="2:9" ht="20.100000000000001" customHeight="1">
      <c r="B425" s="294">
        <v>417</v>
      </c>
      <c r="C425" s="665" t="str">
        <f t="shared" si="37"/>
        <v/>
      </c>
      <c r="D425" s="666" t="str">
        <f t="shared" si="38"/>
        <v/>
      </c>
      <c r="E425" s="285" t="str">
        <f t="shared" si="39"/>
        <v/>
      </c>
      <c r="F425" s="292" t="str">
        <f t="shared" si="36"/>
        <v/>
      </c>
      <c r="G425" s="285" t="str">
        <f t="shared" si="40"/>
        <v/>
      </c>
      <c r="H425" s="667" t="str">
        <f t="shared" si="41"/>
        <v/>
      </c>
      <c r="I425" s="53"/>
    </row>
    <row r="426" spans="2:9" ht="20.100000000000001" customHeight="1">
      <c r="B426" s="294">
        <v>418</v>
      </c>
      <c r="C426" s="665" t="str">
        <f t="shared" si="37"/>
        <v/>
      </c>
      <c r="D426" s="666" t="str">
        <f t="shared" si="38"/>
        <v/>
      </c>
      <c r="E426" s="285" t="str">
        <f t="shared" si="39"/>
        <v/>
      </c>
      <c r="F426" s="292" t="str">
        <f t="shared" si="36"/>
        <v/>
      </c>
      <c r="G426" s="285" t="str">
        <f t="shared" si="40"/>
        <v/>
      </c>
      <c r="H426" s="667" t="str">
        <f t="shared" si="41"/>
        <v/>
      </c>
      <c r="I426" s="53"/>
    </row>
    <row r="427" spans="2:9" ht="20.100000000000001" customHeight="1">
      <c r="B427" s="294">
        <v>419</v>
      </c>
      <c r="C427" s="665" t="str">
        <f t="shared" si="37"/>
        <v/>
      </c>
      <c r="D427" s="666" t="str">
        <f t="shared" si="38"/>
        <v/>
      </c>
      <c r="E427" s="285" t="str">
        <f t="shared" si="39"/>
        <v/>
      </c>
      <c r="F427" s="292" t="str">
        <f t="shared" si="36"/>
        <v/>
      </c>
      <c r="G427" s="285" t="str">
        <f t="shared" si="40"/>
        <v/>
      </c>
      <c r="H427" s="667" t="str">
        <f t="shared" si="41"/>
        <v/>
      </c>
      <c r="I427" s="53"/>
    </row>
    <row r="428" spans="2:9" ht="20.100000000000001" customHeight="1">
      <c r="B428" s="294">
        <v>420</v>
      </c>
      <c r="C428" s="665" t="str">
        <f t="shared" si="37"/>
        <v/>
      </c>
      <c r="D428" s="666" t="str">
        <f t="shared" si="38"/>
        <v/>
      </c>
      <c r="E428" s="285" t="str">
        <f t="shared" si="39"/>
        <v/>
      </c>
      <c r="F428" s="292" t="str">
        <f t="shared" si="36"/>
        <v/>
      </c>
      <c r="G428" s="285" t="str">
        <f t="shared" si="40"/>
        <v/>
      </c>
      <c r="H428" s="667" t="str">
        <f t="shared" si="41"/>
        <v/>
      </c>
      <c r="I428" s="53"/>
    </row>
    <row r="429" spans="2:9" ht="20.100000000000001" customHeight="1">
      <c r="B429" s="294">
        <v>421</v>
      </c>
      <c r="C429" s="665" t="str">
        <f t="shared" si="37"/>
        <v/>
      </c>
      <c r="D429" s="666" t="str">
        <f t="shared" si="38"/>
        <v/>
      </c>
      <c r="E429" s="285" t="str">
        <f t="shared" si="39"/>
        <v/>
      </c>
      <c r="F429" s="292" t="str">
        <f t="shared" si="36"/>
        <v/>
      </c>
      <c r="G429" s="285" t="str">
        <f t="shared" si="40"/>
        <v/>
      </c>
      <c r="H429" s="667" t="str">
        <f t="shared" si="41"/>
        <v/>
      </c>
      <c r="I429" s="53"/>
    </row>
    <row r="430" spans="2:9" ht="20.100000000000001" customHeight="1">
      <c r="B430" s="294">
        <v>422</v>
      </c>
      <c r="C430" s="665" t="str">
        <f t="shared" si="37"/>
        <v/>
      </c>
      <c r="D430" s="666" t="str">
        <f t="shared" si="38"/>
        <v/>
      </c>
      <c r="E430" s="285" t="str">
        <f t="shared" si="39"/>
        <v/>
      </c>
      <c r="F430" s="292" t="str">
        <f t="shared" si="36"/>
        <v/>
      </c>
      <c r="G430" s="285" t="str">
        <f t="shared" si="40"/>
        <v/>
      </c>
      <c r="H430" s="667" t="str">
        <f t="shared" si="41"/>
        <v/>
      </c>
      <c r="I430" s="53"/>
    </row>
    <row r="431" spans="2:9" ht="20.100000000000001" customHeight="1">
      <c r="B431" s="294">
        <v>423</v>
      </c>
      <c r="C431" s="665" t="str">
        <f t="shared" si="37"/>
        <v/>
      </c>
      <c r="D431" s="666" t="str">
        <f t="shared" si="38"/>
        <v/>
      </c>
      <c r="E431" s="285" t="str">
        <f t="shared" si="39"/>
        <v/>
      </c>
      <c r="F431" s="292" t="str">
        <f t="shared" si="36"/>
        <v/>
      </c>
      <c r="G431" s="285" t="str">
        <f t="shared" si="40"/>
        <v/>
      </c>
      <c r="H431" s="667" t="str">
        <f t="shared" si="41"/>
        <v/>
      </c>
      <c r="I431" s="53"/>
    </row>
    <row r="432" spans="2:9" ht="20.100000000000001" customHeight="1">
      <c r="B432" s="294">
        <v>424</v>
      </c>
      <c r="C432" s="665" t="str">
        <f t="shared" si="37"/>
        <v/>
      </c>
      <c r="D432" s="666" t="str">
        <f t="shared" si="38"/>
        <v/>
      </c>
      <c r="E432" s="285" t="str">
        <f t="shared" si="39"/>
        <v/>
      </c>
      <c r="F432" s="292" t="str">
        <f t="shared" si="36"/>
        <v/>
      </c>
      <c r="G432" s="285" t="str">
        <f t="shared" si="40"/>
        <v/>
      </c>
      <c r="H432" s="667" t="str">
        <f t="shared" si="41"/>
        <v/>
      </c>
      <c r="I432" s="53"/>
    </row>
    <row r="433" spans="2:9" ht="20.100000000000001" customHeight="1">
      <c r="B433" s="294">
        <v>425</v>
      </c>
      <c r="C433" s="665" t="str">
        <f t="shared" si="37"/>
        <v/>
      </c>
      <c r="D433" s="666" t="str">
        <f t="shared" si="38"/>
        <v/>
      </c>
      <c r="E433" s="285" t="str">
        <f t="shared" si="39"/>
        <v/>
      </c>
      <c r="F433" s="292" t="str">
        <f t="shared" si="36"/>
        <v/>
      </c>
      <c r="G433" s="285" t="str">
        <f t="shared" si="40"/>
        <v/>
      </c>
      <c r="H433" s="667" t="str">
        <f t="shared" si="41"/>
        <v/>
      </c>
      <c r="I433" s="53"/>
    </row>
    <row r="434" spans="2:9" ht="20.100000000000001" customHeight="1">
      <c r="B434" s="294">
        <v>426</v>
      </c>
      <c r="C434" s="665" t="str">
        <f t="shared" si="37"/>
        <v/>
      </c>
      <c r="D434" s="666" t="str">
        <f t="shared" si="38"/>
        <v/>
      </c>
      <c r="E434" s="285" t="str">
        <f t="shared" si="39"/>
        <v/>
      </c>
      <c r="F434" s="292" t="str">
        <f t="shared" si="36"/>
        <v/>
      </c>
      <c r="G434" s="285" t="str">
        <f t="shared" si="40"/>
        <v/>
      </c>
      <c r="H434" s="667" t="str">
        <f t="shared" si="41"/>
        <v/>
      </c>
      <c r="I434" s="53"/>
    </row>
    <row r="435" spans="2:9" ht="20.100000000000001" customHeight="1">
      <c r="B435" s="294">
        <v>427</v>
      </c>
      <c r="C435" s="665" t="str">
        <f t="shared" si="37"/>
        <v/>
      </c>
      <c r="D435" s="666" t="str">
        <f t="shared" si="38"/>
        <v/>
      </c>
      <c r="E435" s="285" t="str">
        <f t="shared" si="39"/>
        <v/>
      </c>
      <c r="F435" s="292" t="str">
        <f t="shared" si="36"/>
        <v/>
      </c>
      <c r="G435" s="285" t="str">
        <f t="shared" si="40"/>
        <v/>
      </c>
      <c r="H435" s="667" t="str">
        <f t="shared" si="41"/>
        <v/>
      </c>
      <c r="I435" s="53"/>
    </row>
    <row r="436" spans="2:9" ht="20.100000000000001" customHeight="1">
      <c r="B436" s="294">
        <v>428</v>
      </c>
      <c r="C436" s="665" t="str">
        <f t="shared" si="37"/>
        <v/>
      </c>
      <c r="D436" s="666" t="str">
        <f t="shared" si="38"/>
        <v/>
      </c>
      <c r="E436" s="285" t="str">
        <f t="shared" si="39"/>
        <v/>
      </c>
      <c r="F436" s="292" t="str">
        <f t="shared" si="36"/>
        <v/>
      </c>
      <c r="G436" s="285" t="str">
        <f t="shared" si="40"/>
        <v/>
      </c>
      <c r="H436" s="667" t="str">
        <f t="shared" si="41"/>
        <v/>
      </c>
      <c r="I436" s="53"/>
    </row>
    <row r="437" spans="2:9" ht="20.100000000000001" customHeight="1">
      <c r="B437" s="294">
        <v>429</v>
      </c>
      <c r="C437" s="665" t="str">
        <f t="shared" si="37"/>
        <v/>
      </c>
      <c r="D437" s="666" t="str">
        <f t="shared" si="38"/>
        <v/>
      </c>
      <c r="E437" s="285" t="str">
        <f t="shared" si="39"/>
        <v/>
      </c>
      <c r="F437" s="292" t="str">
        <f t="shared" si="36"/>
        <v/>
      </c>
      <c r="G437" s="285" t="str">
        <f t="shared" si="40"/>
        <v/>
      </c>
      <c r="H437" s="667" t="str">
        <f t="shared" si="41"/>
        <v/>
      </c>
      <c r="I437" s="53"/>
    </row>
    <row r="438" spans="2:9" ht="20.100000000000001" customHeight="1">
      <c r="B438" s="294">
        <v>430</v>
      </c>
      <c r="C438" s="665" t="str">
        <f t="shared" si="37"/>
        <v/>
      </c>
      <c r="D438" s="666" t="str">
        <f t="shared" si="38"/>
        <v/>
      </c>
      <c r="E438" s="285" t="str">
        <f t="shared" si="39"/>
        <v/>
      </c>
      <c r="F438" s="292" t="str">
        <f t="shared" si="36"/>
        <v/>
      </c>
      <c r="G438" s="285" t="str">
        <f t="shared" si="40"/>
        <v/>
      </c>
      <c r="H438" s="667" t="str">
        <f t="shared" si="41"/>
        <v/>
      </c>
      <c r="I438" s="53"/>
    </row>
    <row r="439" spans="2:9" ht="20.100000000000001" customHeight="1">
      <c r="B439" s="294">
        <v>431</v>
      </c>
      <c r="C439" s="665" t="str">
        <f t="shared" si="37"/>
        <v/>
      </c>
      <c r="D439" s="666" t="str">
        <f t="shared" si="38"/>
        <v/>
      </c>
      <c r="E439" s="285" t="str">
        <f t="shared" si="39"/>
        <v/>
      </c>
      <c r="F439" s="292" t="str">
        <f t="shared" si="36"/>
        <v/>
      </c>
      <c r="G439" s="285" t="str">
        <f t="shared" si="40"/>
        <v/>
      </c>
      <c r="H439" s="667" t="str">
        <f t="shared" si="41"/>
        <v/>
      </c>
      <c r="I439" s="53"/>
    </row>
    <row r="440" spans="2:9" ht="20.100000000000001" customHeight="1">
      <c r="B440" s="294">
        <v>432</v>
      </c>
      <c r="C440" s="665" t="str">
        <f t="shared" si="37"/>
        <v/>
      </c>
      <c r="D440" s="666" t="str">
        <f t="shared" si="38"/>
        <v/>
      </c>
      <c r="E440" s="285" t="str">
        <f t="shared" si="39"/>
        <v/>
      </c>
      <c r="F440" s="292" t="str">
        <f t="shared" si="36"/>
        <v/>
      </c>
      <c r="G440" s="285" t="str">
        <f t="shared" si="40"/>
        <v/>
      </c>
      <c r="H440" s="667" t="str">
        <f t="shared" si="41"/>
        <v/>
      </c>
      <c r="I440" s="53"/>
    </row>
    <row r="441" spans="2:9" ht="20.100000000000001" customHeight="1">
      <c r="B441" s="294">
        <v>433</v>
      </c>
      <c r="C441" s="665" t="str">
        <f t="shared" si="37"/>
        <v/>
      </c>
      <c r="D441" s="666" t="str">
        <f t="shared" si="38"/>
        <v/>
      </c>
      <c r="E441" s="285" t="str">
        <f t="shared" si="39"/>
        <v/>
      </c>
      <c r="F441" s="292" t="str">
        <f t="shared" si="36"/>
        <v/>
      </c>
      <c r="G441" s="285" t="str">
        <f t="shared" si="40"/>
        <v/>
      </c>
      <c r="H441" s="667" t="str">
        <f t="shared" si="41"/>
        <v/>
      </c>
      <c r="I441" s="53"/>
    </row>
    <row r="442" spans="2:9" ht="20.100000000000001" customHeight="1">
      <c r="B442" s="294">
        <v>434</v>
      </c>
      <c r="C442" s="665" t="str">
        <f t="shared" si="37"/>
        <v/>
      </c>
      <c r="D442" s="666" t="str">
        <f t="shared" si="38"/>
        <v/>
      </c>
      <c r="E442" s="285" t="str">
        <f t="shared" si="39"/>
        <v/>
      </c>
      <c r="F442" s="292" t="str">
        <f t="shared" si="36"/>
        <v/>
      </c>
      <c r="G442" s="285" t="str">
        <f t="shared" si="40"/>
        <v/>
      </c>
      <c r="H442" s="667" t="str">
        <f t="shared" si="41"/>
        <v/>
      </c>
      <c r="I442" s="53"/>
    </row>
    <row r="443" spans="2:9" ht="20.100000000000001" customHeight="1">
      <c r="B443" s="294">
        <v>435</v>
      </c>
      <c r="C443" s="665" t="str">
        <f t="shared" si="37"/>
        <v/>
      </c>
      <c r="D443" s="666" t="str">
        <f t="shared" si="38"/>
        <v/>
      </c>
      <c r="E443" s="285" t="str">
        <f t="shared" si="39"/>
        <v/>
      </c>
      <c r="F443" s="292" t="str">
        <f t="shared" si="36"/>
        <v/>
      </c>
      <c r="G443" s="285" t="str">
        <f t="shared" si="40"/>
        <v/>
      </c>
      <c r="H443" s="667" t="str">
        <f t="shared" si="41"/>
        <v/>
      </c>
      <c r="I443" s="53"/>
    </row>
    <row r="444" spans="2:9" ht="20.100000000000001" customHeight="1">
      <c r="B444" s="294">
        <v>436</v>
      </c>
      <c r="C444" s="665" t="str">
        <f t="shared" si="37"/>
        <v/>
      </c>
      <c r="D444" s="666" t="str">
        <f t="shared" si="38"/>
        <v/>
      </c>
      <c r="E444" s="285" t="str">
        <f t="shared" si="39"/>
        <v/>
      </c>
      <c r="F444" s="292" t="str">
        <f t="shared" si="36"/>
        <v/>
      </c>
      <c r="G444" s="285" t="str">
        <f t="shared" si="40"/>
        <v/>
      </c>
      <c r="H444" s="667" t="str">
        <f t="shared" si="41"/>
        <v/>
      </c>
      <c r="I444" s="53"/>
    </row>
    <row r="445" spans="2:9" ht="20.100000000000001" customHeight="1">
      <c r="B445" s="294">
        <v>437</v>
      </c>
      <c r="C445" s="665" t="str">
        <f t="shared" si="37"/>
        <v/>
      </c>
      <c r="D445" s="666" t="str">
        <f t="shared" si="38"/>
        <v/>
      </c>
      <c r="E445" s="285" t="str">
        <f t="shared" si="39"/>
        <v/>
      </c>
      <c r="F445" s="292" t="str">
        <f t="shared" si="36"/>
        <v/>
      </c>
      <c r="G445" s="285" t="str">
        <f t="shared" si="40"/>
        <v/>
      </c>
      <c r="H445" s="667" t="str">
        <f t="shared" si="41"/>
        <v/>
      </c>
      <c r="I445" s="53"/>
    </row>
    <row r="446" spans="2:9" ht="20.100000000000001" customHeight="1">
      <c r="B446" s="294">
        <v>438</v>
      </c>
      <c r="C446" s="665" t="str">
        <f t="shared" si="37"/>
        <v/>
      </c>
      <c r="D446" s="666" t="str">
        <f t="shared" si="38"/>
        <v/>
      </c>
      <c r="E446" s="285" t="str">
        <f t="shared" si="39"/>
        <v/>
      </c>
      <c r="F446" s="292" t="str">
        <f t="shared" si="36"/>
        <v/>
      </c>
      <c r="G446" s="285" t="str">
        <f t="shared" si="40"/>
        <v/>
      </c>
      <c r="H446" s="667" t="str">
        <f t="shared" si="41"/>
        <v/>
      </c>
      <c r="I446" s="53"/>
    </row>
    <row r="447" spans="2:9" ht="20.100000000000001" customHeight="1">
      <c r="B447" s="294">
        <v>439</v>
      </c>
      <c r="C447" s="665" t="str">
        <f t="shared" si="37"/>
        <v/>
      </c>
      <c r="D447" s="666" t="str">
        <f t="shared" si="38"/>
        <v/>
      </c>
      <c r="E447" s="285" t="str">
        <f t="shared" si="39"/>
        <v/>
      </c>
      <c r="F447" s="292" t="str">
        <f t="shared" si="36"/>
        <v/>
      </c>
      <c r="G447" s="285" t="str">
        <f t="shared" si="40"/>
        <v/>
      </c>
      <c r="H447" s="667" t="str">
        <f t="shared" si="41"/>
        <v/>
      </c>
      <c r="I447" s="53"/>
    </row>
    <row r="448" spans="2:9" ht="20.100000000000001" customHeight="1">
      <c r="B448" s="294">
        <v>440</v>
      </c>
      <c r="C448" s="665" t="str">
        <f t="shared" si="37"/>
        <v/>
      </c>
      <c r="D448" s="666" t="str">
        <f t="shared" si="38"/>
        <v/>
      </c>
      <c r="E448" s="285" t="str">
        <f t="shared" si="39"/>
        <v/>
      </c>
      <c r="F448" s="292" t="str">
        <f t="shared" si="36"/>
        <v/>
      </c>
      <c r="G448" s="285" t="str">
        <f t="shared" si="40"/>
        <v/>
      </c>
      <c r="H448" s="667" t="str">
        <f t="shared" si="41"/>
        <v/>
      </c>
      <c r="I448" s="53"/>
    </row>
    <row r="449" spans="2:9" ht="20.100000000000001" customHeight="1">
      <c r="B449" s="294">
        <v>441</v>
      </c>
      <c r="C449" s="665" t="str">
        <f t="shared" si="37"/>
        <v/>
      </c>
      <c r="D449" s="666" t="str">
        <f t="shared" si="38"/>
        <v/>
      </c>
      <c r="E449" s="285" t="str">
        <f t="shared" si="39"/>
        <v/>
      </c>
      <c r="F449" s="292" t="str">
        <f t="shared" si="36"/>
        <v/>
      </c>
      <c r="G449" s="285" t="str">
        <f t="shared" si="40"/>
        <v/>
      </c>
      <c r="H449" s="667" t="str">
        <f t="shared" si="41"/>
        <v/>
      </c>
      <c r="I449" s="53"/>
    </row>
    <row r="450" spans="2:9" ht="20.100000000000001" customHeight="1">
      <c r="B450" s="294">
        <v>442</v>
      </c>
      <c r="C450" s="665" t="str">
        <f t="shared" si="37"/>
        <v/>
      </c>
      <c r="D450" s="666" t="str">
        <f t="shared" si="38"/>
        <v/>
      </c>
      <c r="E450" s="285" t="str">
        <f t="shared" si="39"/>
        <v/>
      </c>
      <c r="F450" s="292" t="str">
        <f t="shared" si="36"/>
        <v/>
      </c>
      <c r="G450" s="285" t="str">
        <f t="shared" si="40"/>
        <v/>
      </c>
      <c r="H450" s="667" t="str">
        <f t="shared" si="41"/>
        <v/>
      </c>
      <c r="I450" s="53"/>
    </row>
    <row r="451" spans="2:9" ht="20.100000000000001" customHeight="1">
      <c r="B451" s="294">
        <v>443</v>
      </c>
      <c r="C451" s="665" t="str">
        <f t="shared" si="37"/>
        <v/>
      </c>
      <c r="D451" s="666" t="str">
        <f t="shared" si="38"/>
        <v/>
      </c>
      <c r="E451" s="285" t="str">
        <f t="shared" si="39"/>
        <v/>
      </c>
      <c r="F451" s="292" t="str">
        <f t="shared" si="36"/>
        <v/>
      </c>
      <c r="G451" s="285" t="str">
        <f t="shared" si="40"/>
        <v/>
      </c>
      <c r="H451" s="667" t="str">
        <f t="shared" si="41"/>
        <v/>
      </c>
      <c r="I451" s="53"/>
    </row>
    <row r="452" spans="2:9" ht="20.100000000000001" customHeight="1">
      <c r="B452" s="294">
        <v>444</v>
      </c>
      <c r="C452" s="665" t="str">
        <f t="shared" si="37"/>
        <v/>
      </c>
      <c r="D452" s="666" t="str">
        <f t="shared" si="38"/>
        <v/>
      </c>
      <c r="E452" s="285" t="str">
        <f t="shared" si="39"/>
        <v/>
      </c>
      <c r="F452" s="292" t="str">
        <f t="shared" si="36"/>
        <v/>
      </c>
      <c r="G452" s="285" t="str">
        <f t="shared" si="40"/>
        <v/>
      </c>
      <c r="H452" s="667" t="str">
        <f t="shared" si="41"/>
        <v/>
      </c>
      <c r="I452" s="53"/>
    </row>
    <row r="453" spans="2:9" ht="20.100000000000001" customHeight="1">
      <c r="B453" s="294">
        <v>445</v>
      </c>
      <c r="C453" s="665" t="str">
        <f t="shared" si="37"/>
        <v/>
      </c>
      <c r="D453" s="666" t="str">
        <f t="shared" si="38"/>
        <v/>
      </c>
      <c r="E453" s="285" t="str">
        <f t="shared" si="39"/>
        <v/>
      </c>
      <c r="F453" s="292" t="str">
        <f t="shared" si="36"/>
        <v/>
      </c>
      <c r="G453" s="285" t="str">
        <f t="shared" si="40"/>
        <v/>
      </c>
      <c r="H453" s="667" t="str">
        <f t="shared" si="41"/>
        <v/>
      </c>
      <c r="I453" s="53"/>
    </row>
    <row r="454" spans="2:9" ht="20.100000000000001" customHeight="1">
      <c r="B454" s="294">
        <v>446</v>
      </c>
      <c r="C454" s="665" t="str">
        <f t="shared" si="37"/>
        <v/>
      </c>
      <c r="D454" s="666" t="str">
        <f t="shared" si="38"/>
        <v/>
      </c>
      <c r="E454" s="285" t="str">
        <f t="shared" si="39"/>
        <v/>
      </c>
      <c r="F454" s="292" t="str">
        <f t="shared" si="36"/>
        <v/>
      </c>
      <c r="G454" s="285" t="str">
        <f t="shared" si="40"/>
        <v/>
      </c>
      <c r="H454" s="667" t="str">
        <f t="shared" si="41"/>
        <v/>
      </c>
      <c r="I454" s="53"/>
    </row>
    <row r="455" spans="2:9" ht="20.100000000000001" customHeight="1">
      <c r="B455" s="294">
        <v>447</v>
      </c>
      <c r="C455" s="665" t="str">
        <f t="shared" si="37"/>
        <v/>
      </c>
      <c r="D455" s="666" t="str">
        <f t="shared" si="38"/>
        <v/>
      </c>
      <c r="E455" s="285" t="str">
        <f t="shared" si="39"/>
        <v/>
      </c>
      <c r="F455" s="292" t="str">
        <f t="shared" si="36"/>
        <v/>
      </c>
      <c r="G455" s="285" t="str">
        <f t="shared" si="40"/>
        <v/>
      </c>
      <c r="H455" s="667" t="str">
        <f t="shared" si="41"/>
        <v/>
      </c>
      <c r="I455" s="53"/>
    </row>
    <row r="456" spans="2:9" ht="20.100000000000001" customHeight="1">
      <c r="B456" s="294">
        <v>448</v>
      </c>
      <c r="C456" s="665" t="str">
        <f t="shared" si="37"/>
        <v/>
      </c>
      <c r="D456" s="666" t="str">
        <f t="shared" si="38"/>
        <v/>
      </c>
      <c r="E456" s="285" t="str">
        <f t="shared" si="39"/>
        <v/>
      </c>
      <c r="F456" s="292" t="str">
        <f t="shared" si="36"/>
        <v/>
      </c>
      <c r="G456" s="285" t="str">
        <f t="shared" si="40"/>
        <v/>
      </c>
      <c r="H456" s="667" t="str">
        <f t="shared" si="41"/>
        <v/>
      </c>
      <c r="I456" s="53"/>
    </row>
    <row r="457" spans="2:9" ht="20.100000000000001" customHeight="1">
      <c r="B457" s="294">
        <v>449</v>
      </c>
      <c r="C457" s="665" t="str">
        <f t="shared" si="37"/>
        <v/>
      </c>
      <c r="D457" s="666" t="str">
        <f t="shared" si="38"/>
        <v/>
      </c>
      <c r="E457" s="285" t="str">
        <f t="shared" si="39"/>
        <v/>
      </c>
      <c r="F457" s="292" t="str">
        <f t="shared" si="36"/>
        <v/>
      </c>
      <c r="G457" s="285" t="str">
        <f t="shared" si="40"/>
        <v/>
      </c>
      <c r="H457" s="667" t="str">
        <f t="shared" si="41"/>
        <v/>
      </c>
      <c r="I457" s="53"/>
    </row>
    <row r="458" spans="2:9" ht="20.100000000000001" customHeight="1">
      <c r="B458" s="294">
        <v>450</v>
      </c>
      <c r="C458" s="665" t="str">
        <f t="shared" si="37"/>
        <v/>
      </c>
      <c r="D458" s="666" t="str">
        <f t="shared" si="38"/>
        <v/>
      </c>
      <c r="E458" s="285" t="str">
        <f t="shared" si="39"/>
        <v/>
      </c>
      <c r="F458" s="292" t="str">
        <f t="shared" ref="F458:F521" si="42">IF($H$4="","",IF($F$4="원리금균등상환",IFERROR(D458+E458,""),IF($F$4="원금균등상환",D458+E458,"")))</f>
        <v/>
      </c>
      <c r="G458" s="285" t="str">
        <f t="shared" si="40"/>
        <v/>
      </c>
      <c r="H458" s="667" t="str">
        <f t="shared" si="41"/>
        <v/>
      </c>
      <c r="I458" s="53"/>
    </row>
    <row r="459" spans="2:9" ht="20.100000000000001" customHeight="1">
      <c r="B459" s="294">
        <v>451</v>
      </c>
      <c r="C459" s="665" t="str">
        <f t="shared" ref="C459:C522" si="43">IF($H$4="","",IF(B459&gt;($B$6),"",IF(B459&lt;=($B$6),DATE(YEAR($G$4),MONTH($G$4)+B458,DAY($G$4)),"")))</f>
        <v/>
      </c>
      <c r="D459" s="666" t="str">
        <f t="shared" ref="D459:D522" si="44">IF($H$4="","",IF($F$4="원리금균등상환",IFERROR(IF(B459&lt;=$D$6,0,-PPMT($E$4/12,B459-$D$6,($B$6-$D$6),$D$4)),""),IF($F$4="원금균등상환",IF(B459&lt;($D$6+1),0,IF(B459&gt;$B$6,0,$D$4/($B$6-$D$6))),IF($F$4="만기일시상환",0,""))))</f>
        <v/>
      </c>
      <c r="E459" s="285" t="str">
        <f t="shared" ref="E459:E522" si="45">IF($H$4="","",IF($F$4="원리금균등상환",IFERROR(IF(B459&lt;=$D$6,$H458*($E$4/12),-IPMT($E$4/12,B459-$D$6,($B$6-$D$6),$D$4)),""),IF($F$4="원금균등상환",(H458-D459)*$E$4/12,IF($F$4="만기일시상환",IFERROR(IF(B459&lt;=$B$6,$D$4*($E$4/12),""),"")))))</f>
        <v/>
      </c>
      <c r="F459" s="292" t="str">
        <f t="shared" si="42"/>
        <v/>
      </c>
      <c r="G459" s="285" t="str">
        <f t="shared" ref="G459:G522" si="46">IFERROR(IF(B459&gt;(($D$6+$B$6)*12),"",IF(B459=1,D459,D459+G458)),"")</f>
        <v/>
      </c>
      <c r="H459" s="667" t="str">
        <f t="shared" ref="H459:H522" si="47">IFERROR(IF($H$4="","",H458-D459),"")</f>
        <v/>
      </c>
      <c r="I459" s="53"/>
    </row>
    <row r="460" spans="2:9" ht="20.100000000000001" customHeight="1">
      <c r="B460" s="294">
        <v>452</v>
      </c>
      <c r="C460" s="665" t="str">
        <f t="shared" si="43"/>
        <v/>
      </c>
      <c r="D460" s="666" t="str">
        <f t="shared" si="44"/>
        <v/>
      </c>
      <c r="E460" s="285" t="str">
        <f t="shared" si="45"/>
        <v/>
      </c>
      <c r="F460" s="292" t="str">
        <f t="shared" si="42"/>
        <v/>
      </c>
      <c r="G460" s="285" t="str">
        <f t="shared" si="46"/>
        <v/>
      </c>
      <c r="H460" s="667" t="str">
        <f t="shared" si="47"/>
        <v/>
      </c>
      <c r="I460" s="53"/>
    </row>
    <row r="461" spans="2:9" ht="20.100000000000001" customHeight="1">
      <c r="B461" s="294">
        <v>453</v>
      </c>
      <c r="C461" s="665" t="str">
        <f t="shared" si="43"/>
        <v/>
      </c>
      <c r="D461" s="666" t="str">
        <f t="shared" si="44"/>
        <v/>
      </c>
      <c r="E461" s="285" t="str">
        <f t="shared" si="45"/>
        <v/>
      </c>
      <c r="F461" s="292" t="str">
        <f t="shared" si="42"/>
        <v/>
      </c>
      <c r="G461" s="285" t="str">
        <f t="shared" si="46"/>
        <v/>
      </c>
      <c r="H461" s="667" t="str">
        <f t="shared" si="47"/>
        <v/>
      </c>
      <c r="I461" s="53"/>
    </row>
    <row r="462" spans="2:9" ht="20.100000000000001" customHeight="1">
      <c r="B462" s="294">
        <v>454</v>
      </c>
      <c r="C462" s="665" t="str">
        <f t="shared" si="43"/>
        <v/>
      </c>
      <c r="D462" s="666" t="str">
        <f t="shared" si="44"/>
        <v/>
      </c>
      <c r="E462" s="285" t="str">
        <f t="shared" si="45"/>
        <v/>
      </c>
      <c r="F462" s="292" t="str">
        <f t="shared" si="42"/>
        <v/>
      </c>
      <c r="G462" s="285" t="str">
        <f t="shared" si="46"/>
        <v/>
      </c>
      <c r="H462" s="667" t="str">
        <f t="shared" si="47"/>
        <v/>
      </c>
      <c r="I462" s="53"/>
    </row>
    <row r="463" spans="2:9" ht="20.100000000000001" customHeight="1">
      <c r="B463" s="294">
        <v>455</v>
      </c>
      <c r="C463" s="665" t="str">
        <f t="shared" si="43"/>
        <v/>
      </c>
      <c r="D463" s="666" t="str">
        <f t="shared" si="44"/>
        <v/>
      </c>
      <c r="E463" s="285" t="str">
        <f t="shared" si="45"/>
        <v/>
      </c>
      <c r="F463" s="292" t="str">
        <f t="shared" si="42"/>
        <v/>
      </c>
      <c r="G463" s="285" t="str">
        <f t="shared" si="46"/>
        <v/>
      </c>
      <c r="H463" s="667" t="str">
        <f t="shared" si="47"/>
        <v/>
      </c>
      <c r="I463" s="53"/>
    </row>
    <row r="464" spans="2:9" ht="20.100000000000001" customHeight="1">
      <c r="B464" s="294">
        <v>456</v>
      </c>
      <c r="C464" s="665" t="str">
        <f t="shared" si="43"/>
        <v/>
      </c>
      <c r="D464" s="666" t="str">
        <f t="shared" si="44"/>
        <v/>
      </c>
      <c r="E464" s="285" t="str">
        <f t="shared" si="45"/>
        <v/>
      </c>
      <c r="F464" s="292" t="str">
        <f t="shared" si="42"/>
        <v/>
      </c>
      <c r="G464" s="285" t="str">
        <f t="shared" si="46"/>
        <v/>
      </c>
      <c r="H464" s="667" t="str">
        <f t="shared" si="47"/>
        <v/>
      </c>
      <c r="I464" s="53"/>
    </row>
    <row r="465" spans="2:9" ht="20.100000000000001" customHeight="1">
      <c r="B465" s="294">
        <v>457</v>
      </c>
      <c r="C465" s="665" t="str">
        <f t="shared" si="43"/>
        <v/>
      </c>
      <c r="D465" s="666" t="str">
        <f t="shared" si="44"/>
        <v/>
      </c>
      <c r="E465" s="285" t="str">
        <f t="shared" si="45"/>
        <v/>
      </c>
      <c r="F465" s="292" t="str">
        <f t="shared" si="42"/>
        <v/>
      </c>
      <c r="G465" s="285" t="str">
        <f t="shared" si="46"/>
        <v/>
      </c>
      <c r="H465" s="667" t="str">
        <f t="shared" si="47"/>
        <v/>
      </c>
      <c r="I465" s="53"/>
    </row>
    <row r="466" spans="2:9" ht="20.100000000000001" customHeight="1">
      <c r="B466" s="294">
        <v>458</v>
      </c>
      <c r="C466" s="665" t="str">
        <f t="shared" si="43"/>
        <v/>
      </c>
      <c r="D466" s="666" t="str">
        <f t="shared" si="44"/>
        <v/>
      </c>
      <c r="E466" s="285" t="str">
        <f t="shared" si="45"/>
        <v/>
      </c>
      <c r="F466" s="292" t="str">
        <f t="shared" si="42"/>
        <v/>
      </c>
      <c r="G466" s="285" t="str">
        <f t="shared" si="46"/>
        <v/>
      </c>
      <c r="H466" s="667" t="str">
        <f t="shared" si="47"/>
        <v/>
      </c>
      <c r="I466" s="53"/>
    </row>
    <row r="467" spans="2:9" ht="20.100000000000001" customHeight="1">
      <c r="B467" s="294">
        <v>459</v>
      </c>
      <c r="C467" s="665" t="str">
        <f t="shared" si="43"/>
        <v/>
      </c>
      <c r="D467" s="666" t="str">
        <f t="shared" si="44"/>
        <v/>
      </c>
      <c r="E467" s="285" t="str">
        <f t="shared" si="45"/>
        <v/>
      </c>
      <c r="F467" s="292" t="str">
        <f t="shared" si="42"/>
        <v/>
      </c>
      <c r="G467" s="285" t="str">
        <f t="shared" si="46"/>
        <v/>
      </c>
      <c r="H467" s="667" t="str">
        <f t="shared" si="47"/>
        <v/>
      </c>
      <c r="I467" s="53"/>
    </row>
    <row r="468" spans="2:9" ht="20.100000000000001" customHeight="1">
      <c r="B468" s="294">
        <v>460</v>
      </c>
      <c r="C468" s="665" t="str">
        <f t="shared" si="43"/>
        <v/>
      </c>
      <c r="D468" s="666" t="str">
        <f t="shared" si="44"/>
        <v/>
      </c>
      <c r="E468" s="285" t="str">
        <f t="shared" si="45"/>
        <v/>
      </c>
      <c r="F468" s="292" t="str">
        <f t="shared" si="42"/>
        <v/>
      </c>
      <c r="G468" s="285" t="str">
        <f t="shared" si="46"/>
        <v/>
      </c>
      <c r="H468" s="667" t="str">
        <f t="shared" si="47"/>
        <v/>
      </c>
      <c r="I468" s="53"/>
    </row>
    <row r="469" spans="2:9" ht="20.100000000000001" customHeight="1">
      <c r="B469" s="294">
        <v>461</v>
      </c>
      <c r="C469" s="665" t="str">
        <f t="shared" si="43"/>
        <v/>
      </c>
      <c r="D469" s="666" t="str">
        <f t="shared" si="44"/>
        <v/>
      </c>
      <c r="E469" s="285" t="str">
        <f t="shared" si="45"/>
        <v/>
      </c>
      <c r="F469" s="292" t="str">
        <f t="shared" si="42"/>
        <v/>
      </c>
      <c r="G469" s="285" t="str">
        <f t="shared" si="46"/>
        <v/>
      </c>
      <c r="H469" s="667" t="str">
        <f t="shared" si="47"/>
        <v/>
      </c>
      <c r="I469" s="53"/>
    </row>
    <row r="470" spans="2:9" ht="20.100000000000001" customHeight="1">
      <c r="B470" s="294">
        <v>462</v>
      </c>
      <c r="C470" s="665" t="str">
        <f t="shared" si="43"/>
        <v/>
      </c>
      <c r="D470" s="666" t="str">
        <f t="shared" si="44"/>
        <v/>
      </c>
      <c r="E470" s="285" t="str">
        <f t="shared" si="45"/>
        <v/>
      </c>
      <c r="F470" s="292" t="str">
        <f t="shared" si="42"/>
        <v/>
      </c>
      <c r="G470" s="285" t="str">
        <f t="shared" si="46"/>
        <v/>
      </c>
      <c r="H470" s="667" t="str">
        <f t="shared" si="47"/>
        <v/>
      </c>
      <c r="I470" s="53"/>
    </row>
    <row r="471" spans="2:9" ht="20.100000000000001" customHeight="1">
      <c r="B471" s="294">
        <v>463</v>
      </c>
      <c r="C471" s="665" t="str">
        <f t="shared" si="43"/>
        <v/>
      </c>
      <c r="D471" s="666" t="str">
        <f t="shared" si="44"/>
        <v/>
      </c>
      <c r="E471" s="285" t="str">
        <f t="shared" si="45"/>
        <v/>
      </c>
      <c r="F471" s="292" t="str">
        <f t="shared" si="42"/>
        <v/>
      </c>
      <c r="G471" s="285" t="str">
        <f t="shared" si="46"/>
        <v/>
      </c>
      <c r="H471" s="667" t="str">
        <f t="shared" si="47"/>
        <v/>
      </c>
      <c r="I471" s="53"/>
    </row>
    <row r="472" spans="2:9" ht="20.100000000000001" customHeight="1">
      <c r="B472" s="294">
        <v>464</v>
      </c>
      <c r="C472" s="665" t="str">
        <f t="shared" si="43"/>
        <v/>
      </c>
      <c r="D472" s="666" t="str">
        <f t="shared" si="44"/>
        <v/>
      </c>
      <c r="E472" s="285" t="str">
        <f t="shared" si="45"/>
        <v/>
      </c>
      <c r="F472" s="292" t="str">
        <f t="shared" si="42"/>
        <v/>
      </c>
      <c r="G472" s="285" t="str">
        <f t="shared" si="46"/>
        <v/>
      </c>
      <c r="H472" s="667" t="str">
        <f t="shared" si="47"/>
        <v/>
      </c>
      <c r="I472" s="53"/>
    </row>
    <row r="473" spans="2:9" ht="20.100000000000001" customHeight="1">
      <c r="B473" s="294">
        <v>465</v>
      </c>
      <c r="C473" s="665" t="str">
        <f t="shared" si="43"/>
        <v/>
      </c>
      <c r="D473" s="666" t="str">
        <f t="shared" si="44"/>
        <v/>
      </c>
      <c r="E473" s="285" t="str">
        <f t="shared" si="45"/>
        <v/>
      </c>
      <c r="F473" s="292" t="str">
        <f t="shared" si="42"/>
        <v/>
      </c>
      <c r="G473" s="285" t="str">
        <f t="shared" si="46"/>
        <v/>
      </c>
      <c r="H473" s="667" t="str">
        <f t="shared" si="47"/>
        <v/>
      </c>
      <c r="I473" s="53"/>
    </row>
    <row r="474" spans="2:9" ht="20.100000000000001" customHeight="1">
      <c r="B474" s="294">
        <v>466</v>
      </c>
      <c r="C474" s="665" t="str">
        <f t="shared" si="43"/>
        <v/>
      </c>
      <c r="D474" s="666" t="str">
        <f t="shared" si="44"/>
        <v/>
      </c>
      <c r="E474" s="285" t="str">
        <f t="shared" si="45"/>
        <v/>
      </c>
      <c r="F474" s="292" t="str">
        <f t="shared" si="42"/>
        <v/>
      </c>
      <c r="G474" s="285" t="str">
        <f t="shared" si="46"/>
        <v/>
      </c>
      <c r="H474" s="667" t="str">
        <f t="shared" si="47"/>
        <v/>
      </c>
      <c r="I474" s="53"/>
    </row>
    <row r="475" spans="2:9" ht="20.100000000000001" customHeight="1">
      <c r="B475" s="294">
        <v>467</v>
      </c>
      <c r="C475" s="665" t="str">
        <f t="shared" si="43"/>
        <v/>
      </c>
      <c r="D475" s="666" t="str">
        <f t="shared" si="44"/>
        <v/>
      </c>
      <c r="E475" s="285" t="str">
        <f t="shared" si="45"/>
        <v/>
      </c>
      <c r="F475" s="292" t="str">
        <f t="shared" si="42"/>
        <v/>
      </c>
      <c r="G475" s="285" t="str">
        <f t="shared" si="46"/>
        <v/>
      </c>
      <c r="H475" s="667" t="str">
        <f t="shared" si="47"/>
        <v/>
      </c>
      <c r="I475" s="53"/>
    </row>
    <row r="476" spans="2:9" ht="20.100000000000001" customHeight="1">
      <c r="B476" s="294">
        <v>468</v>
      </c>
      <c r="C476" s="665" t="str">
        <f t="shared" si="43"/>
        <v/>
      </c>
      <c r="D476" s="666" t="str">
        <f t="shared" si="44"/>
        <v/>
      </c>
      <c r="E476" s="285" t="str">
        <f t="shared" si="45"/>
        <v/>
      </c>
      <c r="F476" s="292" t="str">
        <f t="shared" si="42"/>
        <v/>
      </c>
      <c r="G476" s="285" t="str">
        <f t="shared" si="46"/>
        <v/>
      </c>
      <c r="H476" s="667" t="str">
        <f t="shared" si="47"/>
        <v/>
      </c>
      <c r="I476" s="53"/>
    </row>
    <row r="477" spans="2:9" ht="20.100000000000001" customHeight="1">
      <c r="B477" s="294">
        <v>469</v>
      </c>
      <c r="C477" s="665" t="str">
        <f t="shared" si="43"/>
        <v/>
      </c>
      <c r="D477" s="666" t="str">
        <f t="shared" si="44"/>
        <v/>
      </c>
      <c r="E477" s="285" t="str">
        <f t="shared" si="45"/>
        <v/>
      </c>
      <c r="F477" s="292" t="str">
        <f t="shared" si="42"/>
        <v/>
      </c>
      <c r="G477" s="285" t="str">
        <f t="shared" si="46"/>
        <v/>
      </c>
      <c r="H477" s="667" t="str">
        <f t="shared" si="47"/>
        <v/>
      </c>
      <c r="I477" s="53"/>
    </row>
    <row r="478" spans="2:9" ht="20.100000000000001" customHeight="1">
      <c r="B478" s="294">
        <v>470</v>
      </c>
      <c r="C478" s="665" t="str">
        <f t="shared" si="43"/>
        <v/>
      </c>
      <c r="D478" s="666" t="str">
        <f t="shared" si="44"/>
        <v/>
      </c>
      <c r="E478" s="285" t="str">
        <f t="shared" si="45"/>
        <v/>
      </c>
      <c r="F478" s="292" t="str">
        <f t="shared" si="42"/>
        <v/>
      </c>
      <c r="G478" s="285" t="str">
        <f t="shared" si="46"/>
        <v/>
      </c>
      <c r="H478" s="667" t="str">
        <f t="shared" si="47"/>
        <v/>
      </c>
      <c r="I478" s="53"/>
    </row>
    <row r="479" spans="2:9" ht="20.100000000000001" customHeight="1">
      <c r="B479" s="294">
        <v>471</v>
      </c>
      <c r="C479" s="665" t="str">
        <f t="shared" si="43"/>
        <v/>
      </c>
      <c r="D479" s="666" t="str">
        <f t="shared" si="44"/>
        <v/>
      </c>
      <c r="E479" s="285" t="str">
        <f t="shared" si="45"/>
        <v/>
      </c>
      <c r="F479" s="292" t="str">
        <f t="shared" si="42"/>
        <v/>
      </c>
      <c r="G479" s="285" t="str">
        <f t="shared" si="46"/>
        <v/>
      </c>
      <c r="H479" s="667" t="str">
        <f t="shared" si="47"/>
        <v/>
      </c>
      <c r="I479" s="53"/>
    </row>
    <row r="480" spans="2:9" ht="20.100000000000001" customHeight="1">
      <c r="B480" s="294">
        <v>472</v>
      </c>
      <c r="C480" s="665" t="str">
        <f t="shared" si="43"/>
        <v/>
      </c>
      <c r="D480" s="666" t="str">
        <f t="shared" si="44"/>
        <v/>
      </c>
      <c r="E480" s="285" t="str">
        <f t="shared" si="45"/>
        <v/>
      </c>
      <c r="F480" s="292" t="str">
        <f t="shared" si="42"/>
        <v/>
      </c>
      <c r="G480" s="285" t="str">
        <f t="shared" si="46"/>
        <v/>
      </c>
      <c r="H480" s="667" t="str">
        <f t="shared" si="47"/>
        <v/>
      </c>
      <c r="I480" s="53"/>
    </row>
    <row r="481" spans="2:9" ht="20.100000000000001" customHeight="1">
      <c r="B481" s="294">
        <v>473</v>
      </c>
      <c r="C481" s="665" t="str">
        <f t="shared" si="43"/>
        <v/>
      </c>
      <c r="D481" s="666" t="str">
        <f t="shared" si="44"/>
        <v/>
      </c>
      <c r="E481" s="285" t="str">
        <f t="shared" si="45"/>
        <v/>
      </c>
      <c r="F481" s="292" t="str">
        <f t="shared" si="42"/>
        <v/>
      </c>
      <c r="G481" s="285" t="str">
        <f t="shared" si="46"/>
        <v/>
      </c>
      <c r="H481" s="667" t="str">
        <f t="shared" si="47"/>
        <v/>
      </c>
      <c r="I481" s="53"/>
    </row>
    <row r="482" spans="2:9" ht="20.100000000000001" customHeight="1">
      <c r="B482" s="294">
        <v>474</v>
      </c>
      <c r="C482" s="665" t="str">
        <f t="shared" si="43"/>
        <v/>
      </c>
      <c r="D482" s="666" t="str">
        <f t="shared" si="44"/>
        <v/>
      </c>
      <c r="E482" s="285" t="str">
        <f t="shared" si="45"/>
        <v/>
      </c>
      <c r="F482" s="292" t="str">
        <f t="shared" si="42"/>
        <v/>
      </c>
      <c r="G482" s="285" t="str">
        <f t="shared" si="46"/>
        <v/>
      </c>
      <c r="H482" s="667" t="str">
        <f t="shared" si="47"/>
        <v/>
      </c>
      <c r="I482" s="53"/>
    </row>
    <row r="483" spans="2:9" ht="20.100000000000001" customHeight="1">
      <c r="B483" s="294">
        <v>475</v>
      </c>
      <c r="C483" s="665" t="str">
        <f t="shared" si="43"/>
        <v/>
      </c>
      <c r="D483" s="666" t="str">
        <f t="shared" si="44"/>
        <v/>
      </c>
      <c r="E483" s="285" t="str">
        <f t="shared" si="45"/>
        <v/>
      </c>
      <c r="F483" s="292" t="str">
        <f t="shared" si="42"/>
        <v/>
      </c>
      <c r="G483" s="285" t="str">
        <f t="shared" si="46"/>
        <v/>
      </c>
      <c r="H483" s="667" t="str">
        <f t="shared" si="47"/>
        <v/>
      </c>
      <c r="I483" s="53"/>
    </row>
    <row r="484" spans="2:9" ht="20.100000000000001" customHeight="1">
      <c r="B484" s="294">
        <v>476</v>
      </c>
      <c r="C484" s="665" t="str">
        <f t="shared" si="43"/>
        <v/>
      </c>
      <c r="D484" s="666" t="str">
        <f t="shared" si="44"/>
        <v/>
      </c>
      <c r="E484" s="285" t="str">
        <f t="shared" si="45"/>
        <v/>
      </c>
      <c r="F484" s="292" t="str">
        <f t="shared" si="42"/>
        <v/>
      </c>
      <c r="G484" s="285" t="str">
        <f t="shared" si="46"/>
        <v/>
      </c>
      <c r="H484" s="667" t="str">
        <f t="shared" si="47"/>
        <v/>
      </c>
      <c r="I484" s="53"/>
    </row>
    <row r="485" spans="2:9" ht="20.100000000000001" customHeight="1">
      <c r="B485" s="294">
        <v>477</v>
      </c>
      <c r="C485" s="665" t="str">
        <f t="shared" si="43"/>
        <v/>
      </c>
      <c r="D485" s="666" t="str">
        <f t="shared" si="44"/>
        <v/>
      </c>
      <c r="E485" s="285" t="str">
        <f t="shared" si="45"/>
        <v/>
      </c>
      <c r="F485" s="292" t="str">
        <f t="shared" si="42"/>
        <v/>
      </c>
      <c r="G485" s="285" t="str">
        <f t="shared" si="46"/>
        <v/>
      </c>
      <c r="H485" s="667" t="str">
        <f t="shared" si="47"/>
        <v/>
      </c>
      <c r="I485" s="53"/>
    </row>
    <row r="486" spans="2:9" ht="20.100000000000001" customHeight="1">
      <c r="B486" s="294">
        <v>478</v>
      </c>
      <c r="C486" s="665" t="str">
        <f t="shared" si="43"/>
        <v/>
      </c>
      <c r="D486" s="666" t="str">
        <f t="shared" si="44"/>
        <v/>
      </c>
      <c r="E486" s="285" t="str">
        <f t="shared" si="45"/>
        <v/>
      </c>
      <c r="F486" s="292" t="str">
        <f t="shared" si="42"/>
        <v/>
      </c>
      <c r="G486" s="285" t="str">
        <f t="shared" si="46"/>
        <v/>
      </c>
      <c r="H486" s="667" t="str">
        <f t="shared" si="47"/>
        <v/>
      </c>
      <c r="I486" s="53"/>
    </row>
    <row r="487" spans="2:9" ht="20.100000000000001" customHeight="1">
      <c r="B487" s="294">
        <v>479</v>
      </c>
      <c r="C487" s="665" t="str">
        <f t="shared" si="43"/>
        <v/>
      </c>
      <c r="D487" s="666" t="str">
        <f t="shared" si="44"/>
        <v/>
      </c>
      <c r="E487" s="285" t="str">
        <f t="shared" si="45"/>
        <v/>
      </c>
      <c r="F487" s="292" t="str">
        <f t="shared" si="42"/>
        <v/>
      </c>
      <c r="G487" s="285" t="str">
        <f t="shared" si="46"/>
        <v/>
      </c>
      <c r="H487" s="667" t="str">
        <f t="shared" si="47"/>
        <v/>
      </c>
      <c r="I487" s="53"/>
    </row>
    <row r="488" spans="2:9" ht="20.100000000000001" customHeight="1">
      <c r="B488" s="294">
        <v>480</v>
      </c>
      <c r="C488" s="665" t="str">
        <f t="shared" si="43"/>
        <v/>
      </c>
      <c r="D488" s="666" t="str">
        <f t="shared" si="44"/>
        <v/>
      </c>
      <c r="E488" s="285" t="str">
        <f t="shared" si="45"/>
        <v/>
      </c>
      <c r="F488" s="292" t="str">
        <f t="shared" si="42"/>
        <v/>
      </c>
      <c r="G488" s="285" t="str">
        <f t="shared" si="46"/>
        <v/>
      </c>
      <c r="H488" s="667" t="str">
        <f t="shared" si="47"/>
        <v/>
      </c>
      <c r="I488" s="53"/>
    </row>
    <row r="489" spans="2:9" ht="20.100000000000001" customHeight="1">
      <c r="B489" s="294">
        <v>481</v>
      </c>
      <c r="C489" s="665" t="str">
        <f t="shared" si="43"/>
        <v/>
      </c>
      <c r="D489" s="666" t="str">
        <f t="shared" si="44"/>
        <v/>
      </c>
      <c r="E489" s="285" t="str">
        <f t="shared" si="45"/>
        <v/>
      </c>
      <c r="F489" s="292" t="str">
        <f t="shared" si="42"/>
        <v/>
      </c>
      <c r="G489" s="285" t="str">
        <f t="shared" si="46"/>
        <v/>
      </c>
      <c r="H489" s="667" t="str">
        <f t="shared" si="47"/>
        <v/>
      </c>
      <c r="I489" s="53"/>
    </row>
    <row r="490" spans="2:9" ht="20.100000000000001" customHeight="1">
      <c r="B490" s="294">
        <v>482</v>
      </c>
      <c r="C490" s="665" t="str">
        <f t="shared" si="43"/>
        <v/>
      </c>
      <c r="D490" s="666" t="str">
        <f t="shared" si="44"/>
        <v/>
      </c>
      <c r="E490" s="285" t="str">
        <f t="shared" si="45"/>
        <v/>
      </c>
      <c r="F490" s="292" t="str">
        <f t="shared" si="42"/>
        <v/>
      </c>
      <c r="G490" s="285" t="str">
        <f t="shared" si="46"/>
        <v/>
      </c>
      <c r="H490" s="667" t="str">
        <f t="shared" si="47"/>
        <v/>
      </c>
      <c r="I490" s="53"/>
    </row>
    <row r="491" spans="2:9" ht="20.100000000000001" customHeight="1">
      <c r="B491" s="294">
        <v>483</v>
      </c>
      <c r="C491" s="665" t="str">
        <f t="shared" si="43"/>
        <v/>
      </c>
      <c r="D491" s="666" t="str">
        <f t="shared" si="44"/>
        <v/>
      </c>
      <c r="E491" s="285" t="str">
        <f t="shared" si="45"/>
        <v/>
      </c>
      <c r="F491" s="292" t="str">
        <f t="shared" si="42"/>
        <v/>
      </c>
      <c r="G491" s="285" t="str">
        <f t="shared" si="46"/>
        <v/>
      </c>
      <c r="H491" s="667" t="str">
        <f t="shared" si="47"/>
        <v/>
      </c>
      <c r="I491" s="53"/>
    </row>
    <row r="492" spans="2:9" ht="20.100000000000001" customHeight="1">
      <c r="B492" s="294">
        <v>484</v>
      </c>
      <c r="C492" s="665" t="str">
        <f t="shared" si="43"/>
        <v/>
      </c>
      <c r="D492" s="666" t="str">
        <f t="shared" si="44"/>
        <v/>
      </c>
      <c r="E492" s="285" t="str">
        <f t="shared" si="45"/>
        <v/>
      </c>
      <c r="F492" s="292" t="str">
        <f t="shared" si="42"/>
        <v/>
      </c>
      <c r="G492" s="285" t="str">
        <f t="shared" si="46"/>
        <v/>
      </c>
      <c r="H492" s="667" t="str">
        <f t="shared" si="47"/>
        <v/>
      </c>
      <c r="I492" s="53"/>
    </row>
    <row r="493" spans="2:9" ht="20.100000000000001" customHeight="1">
      <c r="B493" s="294">
        <v>485</v>
      </c>
      <c r="C493" s="665" t="str">
        <f t="shared" si="43"/>
        <v/>
      </c>
      <c r="D493" s="666" t="str">
        <f t="shared" si="44"/>
        <v/>
      </c>
      <c r="E493" s="285" t="str">
        <f t="shared" si="45"/>
        <v/>
      </c>
      <c r="F493" s="292" t="str">
        <f t="shared" si="42"/>
        <v/>
      </c>
      <c r="G493" s="285" t="str">
        <f t="shared" si="46"/>
        <v/>
      </c>
      <c r="H493" s="667" t="str">
        <f t="shared" si="47"/>
        <v/>
      </c>
      <c r="I493" s="53"/>
    </row>
    <row r="494" spans="2:9" ht="20.100000000000001" customHeight="1">
      <c r="B494" s="294">
        <v>486</v>
      </c>
      <c r="C494" s="665" t="str">
        <f t="shared" si="43"/>
        <v/>
      </c>
      <c r="D494" s="666" t="str">
        <f t="shared" si="44"/>
        <v/>
      </c>
      <c r="E494" s="285" t="str">
        <f t="shared" si="45"/>
        <v/>
      </c>
      <c r="F494" s="292" t="str">
        <f t="shared" si="42"/>
        <v/>
      </c>
      <c r="G494" s="285" t="str">
        <f t="shared" si="46"/>
        <v/>
      </c>
      <c r="H494" s="667" t="str">
        <f t="shared" si="47"/>
        <v/>
      </c>
      <c r="I494" s="53"/>
    </row>
    <row r="495" spans="2:9" ht="20.100000000000001" customHeight="1">
      <c r="B495" s="294">
        <v>487</v>
      </c>
      <c r="C495" s="665" t="str">
        <f t="shared" si="43"/>
        <v/>
      </c>
      <c r="D495" s="666" t="str">
        <f t="shared" si="44"/>
        <v/>
      </c>
      <c r="E495" s="285" t="str">
        <f t="shared" si="45"/>
        <v/>
      </c>
      <c r="F495" s="292" t="str">
        <f t="shared" si="42"/>
        <v/>
      </c>
      <c r="G495" s="285" t="str">
        <f t="shared" si="46"/>
        <v/>
      </c>
      <c r="H495" s="667" t="str">
        <f t="shared" si="47"/>
        <v/>
      </c>
      <c r="I495" s="53"/>
    </row>
    <row r="496" spans="2:9" ht="20.100000000000001" customHeight="1">
      <c r="B496" s="294">
        <v>488</v>
      </c>
      <c r="C496" s="665" t="str">
        <f t="shared" si="43"/>
        <v/>
      </c>
      <c r="D496" s="666" t="str">
        <f t="shared" si="44"/>
        <v/>
      </c>
      <c r="E496" s="285" t="str">
        <f t="shared" si="45"/>
        <v/>
      </c>
      <c r="F496" s="292" t="str">
        <f t="shared" si="42"/>
        <v/>
      </c>
      <c r="G496" s="285" t="str">
        <f t="shared" si="46"/>
        <v/>
      </c>
      <c r="H496" s="667" t="str">
        <f t="shared" si="47"/>
        <v/>
      </c>
      <c r="I496" s="53"/>
    </row>
    <row r="497" spans="2:9" ht="20.100000000000001" customHeight="1">
      <c r="B497" s="294">
        <v>489</v>
      </c>
      <c r="C497" s="665" t="str">
        <f t="shared" si="43"/>
        <v/>
      </c>
      <c r="D497" s="666" t="str">
        <f t="shared" si="44"/>
        <v/>
      </c>
      <c r="E497" s="285" t="str">
        <f t="shared" si="45"/>
        <v/>
      </c>
      <c r="F497" s="292" t="str">
        <f t="shared" si="42"/>
        <v/>
      </c>
      <c r="G497" s="285" t="str">
        <f t="shared" si="46"/>
        <v/>
      </c>
      <c r="H497" s="667" t="str">
        <f t="shared" si="47"/>
        <v/>
      </c>
      <c r="I497" s="53"/>
    </row>
    <row r="498" spans="2:9" ht="20.100000000000001" customHeight="1">
      <c r="B498" s="294">
        <v>490</v>
      </c>
      <c r="C498" s="665" t="str">
        <f t="shared" si="43"/>
        <v/>
      </c>
      <c r="D498" s="666" t="str">
        <f t="shared" si="44"/>
        <v/>
      </c>
      <c r="E498" s="285" t="str">
        <f t="shared" si="45"/>
        <v/>
      </c>
      <c r="F498" s="292" t="str">
        <f t="shared" si="42"/>
        <v/>
      </c>
      <c r="G498" s="285" t="str">
        <f t="shared" si="46"/>
        <v/>
      </c>
      <c r="H498" s="667" t="str">
        <f t="shared" si="47"/>
        <v/>
      </c>
      <c r="I498" s="53"/>
    </row>
    <row r="499" spans="2:9" ht="20.100000000000001" customHeight="1">
      <c r="B499" s="294">
        <v>491</v>
      </c>
      <c r="C499" s="665" t="str">
        <f t="shared" si="43"/>
        <v/>
      </c>
      <c r="D499" s="666" t="str">
        <f t="shared" si="44"/>
        <v/>
      </c>
      <c r="E499" s="285" t="str">
        <f t="shared" si="45"/>
        <v/>
      </c>
      <c r="F499" s="292" t="str">
        <f t="shared" si="42"/>
        <v/>
      </c>
      <c r="G499" s="285" t="str">
        <f t="shared" si="46"/>
        <v/>
      </c>
      <c r="H499" s="667" t="str">
        <f t="shared" si="47"/>
        <v/>
      </c>
      <c r="I499" s="53"/>
    </row>
    <row r="500" spans="2:9" ht="20.100000000000001" customHeight="1">
      <c r="B500" s="294">
        <v>492</v>
      </c>
      <c r="C500" s="665" t="str">
        <f t="shared" si="43"/>
        <v/>
      </c>
      <c r="D500" s="666" t="str">
        <f t="shared" si="44"/>
        <v/>
      </c>
      <c r="E500" s="285" t="str">
        <f t="shared" si="45"/>
        <v/>
      </c>
      <c r="F500" s="292" t="str">
        <f t="shared" si="42"/>
        <v/>
      </c>
      <c r="G500" s="285" t="str">
        <f t="shared" si="46"/>
        <v/>
      </c>
      <c r="H500" s="667" t="str">
        <f t="shared" si="47"/>
        <v/>
      </c>
      <c r="I500" s="53"/>
    </row>
    <row r="501" spans="2:9" ht="20.100000000000001" customHeight="1">
      <c r="B501" s="294">
        <v>493</v>
      </c>
      <c r="C501" s="665" t="str">
        <f t="shared" si="43"/>
        <v/>
      </c>
      <c r="D501" s="666" t="str">
        <f t="shared" si="44"/>
        <v/>
      </c>
      <c r="E501" s="285" t="str">
        <f t="shared" si="45"/>
        <v/>
      </c>
      <c r="F501" s="292" t="str">
        <f t="shared" si="42"/>
        <v/>
      </c>
      <c r="G501" s="285" t="str">
        <f t="shared" si="46"/>
        <v/>
      </c>
      <c r="H501" s="667" t="str">
        <f t="shared" si="47"/>
        <v/>
      </c>
      <c r="I501" s="53"/>
    </row>
    <row r="502" spans="2:9" ht="20.100000000000001" customHeight="1">
      <c r="B502" s="294">
        <v>494</v>
      </c>
      <c r="C502" s="665" t="str">
        <f t="shared" si="43"/>
        <v/>
      </c>
      <c r="D502" s="666" t="str">
        <f t="shared" si="44"/>
        <v/>
      </c>
      <c r="E502" s="285" t="str">
        <f t="shared" si="45"/>
        <v/>
      </c>
      <c r="F502" s="292" t="str">
        <f t="shared" si="42"/>
        <v/>
      </c>
      <c r="G502" s="285" t="str">
        <f t="shared" si="46"/>
        <v/>
      </c>
      <c r="H502" s="667" t="str">
        <f t="shared" si="47"/>
        <v/>
      </c>
      <c r="I502" s="53"/>
    </row>
    <row r="503" spans="2:9" ht="20.100000000000001" customHeight="1">
      <c r="B503" s="294">
        <v>495</v>
      </c>
      <c r="C503" s="665" t="str">
        <f t="shared" si="43"/>
        <v/>
      </c>
      <c r="D503" s="666" t="str">
        <f t="shared" si="44"/>
        <v/>
      </c>
      <c r="E503" s="285" t="str">
        <f t="shared" si="45"/>
        <v/>
      </c>
      <c r="F503" s="292" t="str">
        <f t="shared" si="42"/>
        <v/>
      </c>
      <c r="G503" s="285" t="str">
        <f t="shared" si="46"/>
        <v/>
      </c>
      <c r="H503" s="667" t="str">
        <f t="shared" si="47"/>
        <v/>
      </c>
      <c r="I503" s="53"/>
    </row>
    <row r="504" spans="2:9" ht="20.100000000000001" customHeight="1">
      <c r="B504" s="294">
        <v>496</v>
      </c>
      <c r="C504" s="665" t="str">
        <f t="shared" si="43"/>
        <v/>
      </c>
      <c r="D504" s="666" t="str">
        <f t="shared" si="44"/>
        <v/>
      </c>
      <c r="E504" s="285" t="str">
        <f t="shared" si="45"/>
        <v/>
      </c>
      <c r="F504" s="292" t="str">
        <f t="shared" si="42"/>
        <v/>
      </c>
      <c r="G504" s="285" t="str">
        <f t="shared" si="46"/>
        <v/>
      </c>
      <c r="H504" s="667" t="str">
        <f t="shared" si="47"/>
        <v/>
      </c>
      <c r="I504" s="53"/>
    </row>
    <row r="505" spans="2:9" ht="20.100000000000001" customHeight="1">
      <c r="B505" s="294">
        <v>497</v>
      </c>
      <c r="C505" s="665" t="str">
        <f t="shared" si="43"/>
        <v/>
      </c>
      <c r="D505" s="666" t="str">
        <f t="shared" si="44"/>
        <v/>
      </c>
      <c r="E505" s="285" t="str">
        <f t="shared" si="45"/>
        <v/>
      </c>
      <c r="F505" s="292" t="str">
        <f t="shared" si="42"/>
        <v/>
      </c>
      <c r="G505" s="285" t="str">
        <f t="shared" si="46"/>
        <v/>
      </c>
      <c r="H505" s="667" t="str">
        <f t="shared" si="47"/>
        <v/>
      </c>
      <c r="I505" s="53"/>
    </row>
    <row r="506" spans="2:9" ht="20.100000000000001" customHeight="1">
      <c r="B506" s="294">
        <v>498</v>
      </c>
      <c r="C506" s="665" t="str">
        <f t="shared" si="43"/>
        <v/>
      </c>
      <c r="D506" s="666" t="str">
        <f t="shared" si="44"/>
        <v/>
      </c>
      <c r="E506" s="285" t="str">
        <f t="shared" si="45"/>
        <v/>
      </c>
      <c r="F506" s="292" t="str">
        <f t="shared" si="42"/>
        <v/>
      </c>
      <c r="G506" s="285" t="str">
        <f t="shared" si="46"/>
        <v/>
      </c>
      <c r="H506" s="667" t="str">
        <f t="shared" si="47"/>
        <v/>
      </c>
      <c r="I506" s="53"/>
    </row>
    <row r="507" spans="2:9" ht="20.100000000000001" customHeight="1">
      <c r="B507" s="294">
        <v>499</v>
      </c>
      <c r="C507" s="665" t="str">
        <f t="shared" si="43"/>
        <v/>
      </c>
      <c r="D507" s="666" t="str">
        <f t="shared" si="44"/>
        <v/>
      </c>
      <c r="E507" s="285" t="str">
        <f t="shared" si="45"/>
        <v/>
      </c>
      <c r="F507" s="292" t="str">
        <f t="shared" si="42"/>
        <v/>
      </c>
      <c r="G507" s="285" t="str">
        <f t="shared" si="46"/>
        <v/>
      </c>
      <c r="H507" s="667" t="str">
        <f t="shared" si="47"/>
        <v/>
      </c>
      <c r="I507" s="53"/>
    </row>
    <row r="508" spans="2:9" ht="20.100000000000001" customHeight="1">
      <c r="B508" s="294">
        <v>500</v>
      </c>
      <c r="C508" s="665" t="str">
        <f t="shared" si="43"/>
        <v/>
      </c>
      <c r="D508" s="666" t="str">
        <f t="shared" si="44"/>
        <v/>
      </c>
      <c r="E508" s="285" t="str">
        <f t="shared" si="45"/>
        <v/>
      </c>
      <c r="F508" s="292" t="str">
        <f t="shared" si="42"/>
        <v/>
      </c>
      <c r="G508" s="285" t="str">
        <f t="shared" si="46"/>
        <v/>
      </c>
      <c r="H508" s="667" t="str">
        <f t="shared" si="47"/>
        <v/>
      </c>
      <c r="I508" s="53"/>
    </row>
    <row r="509" spans="2:9" ht="20.100000000000001" customHeight="1">
      <c r="B509" s="294">
        <v>501</v>
      </c>
      <c r="C509" s="665" t="str">
        <f t="shared" si="43"/>
        <v/>
      </c>
      <c r="D509" s="666" t="str">
        <f t="shared" si="44"/>
        <v/>
      </c>
      <c r="E509" s="285" t="str">
        <f t="shared" si="45"/>
        <v/>
      </c>
      <c r="F509" s="292" t="str">
        <f t="shared" si="42"/>
        <v/>
      </c>
      <c r="G509" s="285" t="str">
        <f t="shared" si="46"/>
        <v/>
      </c>
      <c r="H509" s="667" t="str">
        <f t="shared" si="47"/>
        <v/>
      </c>
      <c r="I509" s="53"/>
    </row>
    <row r="510" spans="2:9" ht="20.100000000000001" customHeight="1">
      <c r="B510" s="294">
        <v>502</v>
      </c>
      <c r="C510" s="665" t="str">
        <f t="shared" si="43"/>
        <v/>
      </c>
      <c r="D510" s="666" t="str">
        <f t="shared" si="44"/>
        <v/>
      </c>
      <c r="E510" s="285" t="str">
        <f t="shared" si="45"/>
        <v/>
      </c>
      <c r="F510" s="292" t="str">
        <f t="shared" si="42"/>
        <v/>
      </c>
      <c r="G510" s="285" t="str">
        <f t="shared" si="46"/>
        <v/>
      </c>
      <c r="H510" s="667" t="str">
        <f t="shared" si="47"/>
        <v/>
      </c>
      <c r="I510" s="53"/>
    </row>
    <row r="511" spans="2:9" ht="20.100000000000001" customHeight="1">
      <c r="B511" s="294">
        <v>503</v>
      </c>
      <c r="C511" s="665" t="str">
        <f t="shared" si="43"/>
        <v/>
      </c>
      <c r="D511" s="666" t="str">
        <f t="shared" si="44"/>
        <v/>
      </c>
      <c r="E511" s="285" t="str">
        <f t="shared" si="45"/>
        <v/>
      </c>
      <c r="F511" s="292" t="str">
        <f t="shared" si="42"/>
        <v/>
      </c>
      <c r="G511" s="285" t="str">
        <f t="shared" si="46"/>
        <v/>
      </c>
      <c r="H511" s="667" t="str">
        <f t="shared" si="47"/>
        <v/>
      </c>
      <c r="I511" s="53"/>
    </row>
    <row r="512" spans="2:9" ht="20.100000000000001" customHeight="1">
      <c r="B512" s="294">
        <v>504</v>
      </c>
      <c r="C512" s="665" t="str">
        <f t="shared" si="43"/>
        <v/>
      </c>
      <c r="D512" s="666" t="str">
        <f t="shared" si="44"/>
        <v/>
      </c>
      <c r="E512" s="285" t="str">
        <f t="shared" si="45"/>
        <v/>
      </c>
      <c r="F512" s="292" t="str">
        <f t="shared" si="42"/>
        <v/>
      </c>
      <c r="G512" s="285" t="str">
        <f t="shared" si="46"/>
        <v/>
      </c>
      <c r="H512" s="667" t="str">
        <f t="shared" si="47"/>
        <v/>
      </c>
      <c r="I512" s="53"/>
    </row>
    <row r="513" spans="2:9" ht="20.100000000000001" customHeight="1">
      <c r="B513" s="294">
        <v>505</v>
      </c>
      <c r="C513" s="665" t="str">
        <f t="shared" si="43"/>
        <v/>
      </c>
      <c r="D513" s="666" t="str">
        <f t="shared" si="44"/>
        <v/>
      </c>
      <c r="E513" s="285" t="str">
        <f t="shared" si="45"/>
        <v/>
      </c>
      <c r="F513" s="292" t="str">
        <f t="shared" si="42"/>
        <v/>
      </c>
      <c r="G513" s="285" t="str">
        <f t="shared" si="46"/>
        <v/>
      </c>
      <c r="H513" s="667" t="str">
        <f t="shared" si="47"/>
        <v/>
      </c>
      <c r="I513" s="53"/>
    </row>
    <row r="514" spans="2:9" ht="20.100000000000001" customHeight="1">
      <c r="B514" s="294">
        <v>506</v>
      </c>
      <c r="C514" s="665" t="str">
        <f t="shared" si="43"/>
        <v/>
      </c>
      <c r="D514" s="666" t="str">
        <f t="shared" si="44"/>
        <v/>
      </c>
      <c r="E514" s="285" t="str">
        <f t="shared" si="45"/>
        <v/>
      </c>
      <c r="F514" s="292" t="str">
        <f t="shared" si="42"/>
        <v/>
      </c>
      <c r="G514" s="285" t="str">
        <f t="shared" si="46"/>
        <v/>
      </c>
      <c r="H514" s="667" t="str">
        <f t="shared" si="47"/>
        <v/>
      </c>
      <c r="I514" s="53"/>
    </row>
    <row r="515" spans="2:9" ht="20.100000000000001" customHeight="1">
      <c r="B515" s="294">
        <v>507</v>
      </c>
      <c r="C515" s="665" t="str">
        <f t="shared" si="43"/>
        <v/>
      </c>
      <c r="D515" s="666" t="str">
        <f t="shared" si="44"/>
        <v/>
      </c>
      <c r="E515" s="285" t="str">
        <f t="shared" si="45"/>
        <v/>
      </c>
      <c r="F515" s="292" t="str">
        <f t="shared" si="42"/>
        <v/>
      </c>
      <c r="G515" s="285" t="str">
        <f t="shared" si="46"/>
        <v/>
      </c>
      <c r="H515" s="667" t="str">
        <f t="shared" si="47"/>
        <v/>
      </c>
      <c r="I515" s="53"/>
    </row>
    <row r="516" spans="2:9" ht="20.100000000000001" customHeight="1">
      <c r="B516" s="294">
        <v>508</v>
      </c>
      <c r="C516" s="665" t="str">
        <f t="shared" si="43"/>
        <v/>
      </c>
      <c r="D516" s="666" t="str">
        <f t="shared" si="44"/>
        <v/>
      </c>
      <c r="E516" s="285" t="str">
        <f t="shared" si="45"/>
        <v/>
      </c>
      <c r="F516" s="292" t="str">
        <f t="shared" si="42"/>
        <v/>
      </c>
      <c r="G516" s="285" t="str">
        <f t="shared" si="46"/>
        <v/>
      </c>
      <c r="H516" s="667" t="str">
        <f t="shared" si="47"/>
        <v/>
      </c>
      <c r="I516" s="53"/>
    </row>
    <row r="517" spans="2:9" ht="20.100000000000001" customHeight="1">
      <c r="B517" s="294">
        <v>509</v>
      </c>
      <c r="C517" s="665" t="str">
        <f t="shared" si="43"/>
        <v/>
      </c>
      <c r="D517" s="666" t="str">
        <f t="shared" si="44"/>
        <v/>
      </c>
      <c r="E517" s="285" t="str">
        <f t="shared" si="45"/>
        <v/>
      </c>
      <c r="F517" s="292" t="str">
        <f t="shared" si="42"/>
        <v/>
      </c>
      <c r="G517" s="285" t="str">
        <f t="shared" si="46"/>
        <v/>
      </c>
      <c r="H517" s="667" t="str">
        <f t="shared" si="47"/>
        <v/>
      </c>
      <c r="I517" s="53"/>
    </row>
    <row r="518" spans="2:9" ht="20.100000000000001" customHeight="1">
      <c r="B518" s="294">
        <v>510</v>
      </c>
      <c r="C518" s="665" t="str">
        <f t="shared" si="43"/>
        <v/>
      </c>
      <c r="D518" s="666" t="str">
        <f t="shared" si="44"/>
        <v/>
      </c>
      <c r="E518" s="285" t="str">
        <f t="shared" si="45"/>
        <v/>
      </c>
      <c r="F518" s="292" t="str">
        <f t="shared" si="42"/>
        <v/>
      </c>
      <c r="G518" s="285" t="str">
        <f t="shared" si="46"/>
        <v/>
      </c>
      <c r="H518" s="667" t="str">
        <f t="shared" si="47"/>
        <v/>
      </c>
      <c r="I518" s="53"/>
    </row>
    <row r="519" spans="2:9" ht="20.100000000000001" customHeight="1">
      <c r="B519" s="294">
        <v>511</v>
      </c>
      <c r="C519" s="665" t="str">
        <f t="shared" si="43"/>
        <v/>
      </c>
      <c r="D519" s="666" t="str">
        <f t="shared" si="44"/>
        <v/>
      </c>
      <c r="E519" s="285" t="str">
        <f t="shared" si="45"/>
        <v/>
      </c>
      <c r="F519" s="292" t="str">
        <f t="shared" si="42"/>
        <v/>
      </c>
      <c r="G519" s="285" t="str">
        <f t="shared" si="46"/>
        <v/>
      </c>
      <c r="H519" s="667" t="str">
        <f t="shared" si="47"/>
        <v/>
      </c>
      <c r="I519" s="53"/>
    </row>
    <row r="520" spans="2:9" ht="20.100000000000001" customHeight="1">
      <c r="B520" s="294">
        <v>512</v>
      </c>
      <c r="C520" s="665" t="str">
        <f t="shared" si="43"/>
        <v/>
      </c>
      <c r="D520" s="666" t="str">
        <f t="shared" si="44"/>
        <v/>
      </c>
      <c r="E520" s="285" t="str">
        <f t="shared" si="45"/>
        <v/>
      </c>
      <c r="F520" s="292" t="str">
        <f t="shared" si="42"/>
        <v/>
      </c>
      <c r="G520" s="285" t="str">
        <f t="shared" si="46"/>
        <v/>
      </c>
      <c r="H520" s="667" t="str">
        <f t="shared" si="47"/>
        <v/>
      </c>
      <c r="I520" s="53"/>
    </row>
    <row r="521" spans="2:9" ht="20.100000000000001" customHeight="1">
      <c r="B521" s="294">
        <v>513</v>
      </c>
      <c r="C521" s="665" t="str">
        <f t="shared" si="43"/>
        <v/>
      </c>
      <c r="D521" s="666" t="str">
        <f t="shared" si="44"/>
        <v/>
      </c>
      <c r="E521" s="285" t="str">
        <f t="shared" si="45"/>
        <v/>
      </c>
      <c r="F521" s="292" t="str">
        <f t="shared" si="42"/>
        <v/>
      </c>
      <c r="G521" s="285" t="str">
        <f t="shared" si="46"/>
        <v/>
      </c>
      <c r="H521" s="667" t="str">
        <f t="shared" si="47"/>
        <v/>
      </c>
      <c r="I521" s="53"/>
    </row>
    <row r="522" spans="2:9" ht="20.100000000000001" customHeight="1">
      <c r="B522" s="294">
        <v>514</v>
      </c>
      <c r="C522" s="665" t="str">
        <f t="shared" si="43"/>
        <v/>
      </c>
      <c r="D522" s="666" t="str">
        <f t="shared" si="44"/>
        <v/>
      </c>
      <c r="E522" s="285" t="str">
        <f t="shared" si="45"/>
        <v/>
      </c>
      <c r="F522" s="292" t="str">
        <f t="shared" ref="F522:F585" si="48">IF($H$4="","",IF($F$4="원리금균등상환",IFERROR(D522+E522,""),IF($F$4="원금균등상환",D522+E522,"")))</f>
        <v/>
      </c>
      <c r="G522" s="285" t="str">
        <f t="shared" si="46"/>
        <v/>
      </c>
      <c r="H522" s="667" t="str">
        <f t="shared" si="47"/>
        <v/>
      </c>
      <c r="I522" s="53"/>
    </row>
    <row r="523" spans="2:9" ht="20.100000000000001" customHeight="1">
      <c r="B523" s="294">
        <v>515</v>
      </c>
      <c r="C523" s="665" t="str">
        <f t="shared" ref="C523:C586" si="49">IF($H$4="","",IF(B523&gt;($B$6),"",IF(B523&lt;=($B$6),DATE(YEAR($G$4),MONTH($G$4)+B522,DAY($G$4)),"")))</f>
        <v/>
      </c>
      <c r="D523" s="666" t="str">
        <f t="shared" ref="D523:D586" si="50">IF($H$4="","",IF($F$4="원리금균등상환",IFERROR(IF(B523&lt;=$D$6,0,-PPMT($E$4/12,B523-$D$6,($B$6-$D$6),$D$4)),""),IF($F$4="원금균등상환",IF(B523&lt;($D$6+1),0,IF(B523&gt;$B$6,0,$D$4/($B$6-$D$6))),IF($F$4="만기일시상환",0,""))))</f>
        <v/>
      </c>
      <c r="E523" s="285" t="str">
        <f t="shared" ref="E523:E586" si="51">IF($H$4="","",IF($F$4="원리금균등상환",IFERROR(IF(B523&lt;=$D$6,$H522*($E$4/12),-IPMT($E$4/12,B523-$D$6,($B$6-$D$6),$D$4)),""),IF($F$4="원금균등상환",(H522-D523)*$E$4/12,IF($F$4="만기일시상환",IFERROR(IF(B523&lt;=$B$6,$D$4*($E$4/12),""),"")))))</f>
        <v/>
      </c>
      <c r="F523" s="292" t="str">
        <f t="shared" si="48"/>
        <v/>
      </c>
      <c r="G523" s="285" t="str">
        <f t="shared" ref="G523:G586" si="52">IFERROR(IF(B523&gt;(($D$6+$B$6)*12),"",IF(B523=1,D523,D523+G522)),"")</f>
        <v/>
      </c>
      <c r="H523" s="667" t="str">
        <f t="shared" ref="H523:H586" si="53">IFERROR(IF($H$4="","",H522-D523),"")</f>
        <v/>
      </c>
      <c r="I523" s="53"/>
    </row>
    <row r="524" spans="2:9" ht="20.100000000000001" customHeight="1">
      <c r="B524" s="294">
        <v>516</v>
      </c>
      <c r="C524" s="665" t="str">
        <f t="shared" si="49"/>
        <v/>
      </c>
      <c r="D524" s="666" t="str">
        <f t="shared" si="50"/>
        <v/>
      </c>
      <c r="E524" s="285" t="str">
        <f t="shared" si="51"/>
        <v/>
      </c>
      <c r="F524" s="292" t="str">
        <f t="shared" si="48"/>
        <v/>
      </c>
      <c r="G524" s="285" t="str">
        <f t="shared" si="52"/>
        <v/>
      </c>
      <c r="H524" s="667" t="str">
        <f t="shared" si="53"/>
        <v/>
      </c>
      <c r="I524" s="53"/>
    </row>
    <row r="525" spans="2:9" ht="20.100000000000001" customHeight="1">
      <c r="B525" s="294">
        <v>517</v>
      </c>
      <c r="C525" s="665" t="str">
        <f t="shared" si="49"/>
        <v/>
      </c>
      <c r="D525" s="666" t="str">
        <f t="shared" si="50"/>
        <v/>
      </c>
      <c r="E525" s="285" t="str">
        <f t="shared" si="51"/>
        <v/>
      </c>
      <c r="F525" s="292" t="str">
        <f t="shared" si="48"/>
        <v/>
      </c>
      <c r="G525" s="285" t="str">
        <f t="shared" si="52"/>
        <v/>
      </c>
      <c r="H525" s="667" t="str">
        <f t="shared" si="53"/>
        <v/>
      </c>
      <c r="I525" s="53"/>
    </row>
    <row r="526" spans="2:9" ht="20.100000000000001" customHeight="1">
      <c r="B526" s="294">
        <v>518</v>
      </c>
      <c r="C526" s="665" t="str">
        <f t="shared" si="49"/>
        <v/>
      </c>
      <c r="D526" s="666" t="str">
        <f t="shared" si="50"/>
        <v/>
      </c>
      <c r="E526" s="285" t="str">
        <f t="shared" si="51"/>
        <v/>
      </c>
      <c r="F526" s="292" t="str">
        <f t="shared" si="48"/>
        <v/>
      </c>
      <c r="G526" s="285" t="str">
        <f t="shared" si="52"/>
        <v/>
      </c>
      <c r="H526" s="667" t="str">
        <f t="shared" si="53"/>
        <v/>
      </c>
      <c r="I526" s="53"/>
    </row>
    <row r="527" spans="2:9" ht="20.100000000000001" customHeight="1">
      <c r="B527" s="294">
        <v>519</v>
      </c>
      <c r="C527" s="665" t="str">
        <f t="shared" si="49"/>
        <v/>
      </c>
      <c r="D527" s="666" t="str">
        <f t="shared" si="50"/>
        <v/>
      </c>
      <c r="E527" s="285" t="str">
        <f t="shared" si="51"/>
        <v/>
      </c>
      <c r="F527" s="292" t="str">
        <f t="shared" si="48"/>
        <v/>
      </c>
      <c r="G527" s="285" t="str">
        <f t="shared" si="52"/>
        <v/>
      </c>
      <c r="H527" s="667" t="str">
        <f t="shared" si="53"/>
        <v/>
      </c>
      <c r="I527" s="53"/>
    </row>
    <row r="528" spans="2:9" ht="20.100000000000001" customHeight="1">
      <c r="B528" s="294">
        <v>520</v>
      </c>
      <c r="C528" s="665" t="str">
        <f t="shared" si="49"/>
        <v/>
      </c>
      <c r="D528" s="666" t="str">
        <f t="shared" si="50"/>
        <v/>
      </c>
      <c r="E528" s="285" t="str">
        <f t="shared" si="51"/>
        <v/>
      </c>
      <c r="F528" s="292" t="str">
        <f t="shared" si="48"/>
        <v/>
      </c>
      <c r="G528" s="285" t="str">
        <f t="shared" si="52"/>
        <v/>
      </c>
      <c r="H528" s="667" t="str">
        <f t="shared" si="53"/>
        <v/>
      </c>
      <c r="I528" s="53"/>
    </row>
    <row r="529" spans="2:9" ht="20.100000000000001" customHeight="1">
      <c r="B529" s="294">
        <v>521</v>
      </c>
      <c r="C529" s="665" t="str">
        <f t="shared" si="49"/>
        <v/>
      </c>
      <c r="D529" s="666" t="str">
        <f t="shared" si="50"/>
        <v/>
      </c>
      <c r="E529" s="285" t="str">
        <f t="shared" si="51"/>
        <v/>
      </c>
      <c r="F529" s="292" t="str">
        <f t="shared" si="48"/>
        <v/>
      </c>
      <c r="G529" s="285" t="str">
        <f t="shared" si="52"/>
        <v/>
      </c>
      <c r="H529" s="667" t="str">
        <f t="shared" si="53"/>
        <v/>
      </c>
      <c r="I529" s="53"/>
    </row>
    <row r="530" spans="2:9" ht="20.100000000000001" customHeight="1">
      <c r="B530" s="294">
        <v>522</v>
      </c>
      <c r="C530" s="665" t="str">
        <f t="shared" si="49"/>
        <v/>
      </c>
      <c r="D530" s="666" t="str">
        <f t="shared" si="50"/>
        <v/>
      </c>
      <c r="E530" s="285" t="str">
        <f t="shared" si="51"/>
        <v/>
      </c>
      <c r="F530" s="292" t="str">
        <f t="shared" si="48"/>
        <v/>
      </c>
      <c r="G530" s="285" t="str">
        <f t="shared" si="52"/>
        <v/>
      </c>
      <c r="H530" s="667" t="str">
        <f t="shared" si="53"/>
        <v/>
      </c>
      <c r="I530" s="53"/>
    </row>
    <row r="531" spans="2:9" ht="20.100000000000001" customHeight="1">
      <c r="B531" s="294">
        <v>523</v>
      </c>
      <c r="C531" s="665" t="str">
        <f t="shared" si="49"/>
        <v/>
      </c>
      <c r="D531" s="666" t="str">
        <f t="shared" si="50"/>
        <v/>
      </c>
      <c r="E531" s="285" t="str">
        <f t="shared" si="51"/>
        <v/>
      </c>
      <c r="F531" s="292" t="str">
        <f t="shared" si="48"/>
        <v/>
      </c>
      <c r="G531" s="285" t="str">
        <f t="shared" si="52"/>
        <v/>
      </c>
      <c r="H531" s="667" t="str">
        <f t="shared" si="53"/>
        <v/>
      </c>
      <c r="I531" s="53"/>
    </row>
    <row r="532" spans="2:9" ht="20.100000000000001" customHeight="1">
      <c r="B532" s="294">
        <v>524</v>
      </c>
      <c r="C532" s="665" t="str">
        <f t="shared" si="49"/>
        <v/>
      </c>
      <c r="D532" s="666" t="str">
        <f t="shared" si="50"/>
        <v/>
      </c>
      <c r="E532" s="285" t="str">
        <f t="shared" si="51"/>
        <v/>
      </c>
      <c r="F532" s="292" t="str">
        <f t="shared" si="48"/>
        <v/>
      </c>
      <c r="G532" s="285" t="str">
        <f t="shared" si="52"/>
        <v/>
      </c>
      <c r="H532" s="667" t="str">
        <f t="shared" si="53"/>
        <v/>
      </c>
      <c r="I532" s="53"/>
    </row>
    <row r="533" spans="2:9" ht="20.100000000000001" customHeight="1">
      <c r="B533" s="294">
        <v>525</v>
      </c>
      <c r="C533" s="665" t="str">
        <f t="shared" si="49"/>
        <v/>
      </c>
      <c r="D533" s="666" t="str">
        <f t="shared" si="50"/>
        <v/>
      </c>
      <c r="E533" s="285" t="str">
        <f t="shared" si="51"/>
        <v/>
      </c>
      <c r="F533" s="292" t="str">
        <f t="shared" si="48"/>
        <v/>
      </c>
      <c r="G533" s="285" t="str">
        <f t="shared" si="52"/>
        <v/>
      </c>
      <c r="H533" s="667" t="str">
        <f t="shared" si="53"/>
        <v/>
      </c>
      <c r="I533" s="53"/>
    </row>
    <row r="534" spans="2:9" ht="20.100000000000001" customHeight="1">
      <c r="B534" s="294">
        <v>526</v>
      </c>
      <c r="C534" s="665" t="str">
        <f t="shared" si="49"/>
        <v/>
      </c>
      <c r="D534" s="666" t="str">
        <f t="shared" si="50"/>
        <v/>
      </c>
      <c r="E534" s="285" t="str">
        <f t="shared" si="51"/>
        <v/>
      </c>
      <c r="F534" s="292" t="str">
        <f t="shared" si="48"/>
        <v/>
      </c>
      <c r="G534" s="285" t="str">
        <f t="shared" si="52"/>
        <v/>
      </c>
      <c r="H534" s="667" t="str">
        <f t="shared" si="53"/>
        <v/>
      </c>
      <c r="I534" s="53"/>
    </row>
    <row r="535" spans="2:9" ht="20.100000000000001" customHeight="1">
      <c r="B535" s="294">
        <v>527</v>
      </c>
      <c r="C535" s="665" t="str">
        <f t="shared" si="49"/>
        <v/>
      </c>
      <c r="D535" s="666" t="str">
        <f t="shared" si="50"/>
        <v/>
      </c>
      <c r="E535" s="285" t="str">
        <f t="shared" si="51"/>
        <v/>
      </c>
      <c r="F535" s="292" t="str">
        <f t="shared" si="48"/>
        <v/>
      </c>
      <c r="G535" s="285" t="str">
        <f t="shared" si="52"/>
        <v/>
      </c>
      <c r="H535" s="667" t="str">
        <f t="shared" si="53"/>
        <v/>
      </c>
      <c r="I535" s="53"/>
    </row>
    <row r="536" spans="2:9" ht="20.100000000000001" customHeight="1">
      <c r="B536" s="294">
        <v>528</v>
      </c>
      <c r="C536" s="665" t="str">
        <f t="shared" si="49"/>
        <v/>
      </c>
      <c r="D536" s="666" t="str">
        <f t="shared" si="50"/>
        <v/>
      </c>
      <c r="E536" s="285" t="str">
        <f t="shared" si="51"/>
        <v/>
      </c>
      <c r="F536" s="292" t="str">
        <f t="shared" si="48"/>
        <v/>
      </c>
      <c r="G536" s="285" t="str">
        <f t="shared" si="52"/>
        <v/>
      </c>
      <c r="H536" s="667" t="str">
        <f t="shared" si="53"/>
        <v/>
      </c>
      <c r="I536" s="53"/>
    </row>
    <row r="537" spans="2:9" ht="20.100000000000001" customHeight="1">
      <c r="B537" s="294">
        <v>529</v>
      </c>
      <c r="C537" s="665" t="str">
        <f t="shared" si="49"/>
        <v/>
      </c>
      <c r="D537" s="666" t="str">
        <f t="shared" si="50"/>
        <v/>
      </c>
      <c r="E537" s="285" t="str">
        <f t="shared" si="51"/>
        <v/>
      </c>
      <c r="F537" s="292" t="str">
        <f t="shared" si="48"/>
        <v/>
      </c>
      <c r="G537" s="285" t="str">
        <f t="shared" si="52"/>
        <v/>
      </c>
      <c r="H537" s="667" t="str">
        <f t="shared" si="53"/>
        <v/>
      </c>
      <c r="I537" s="53"/>
    </row>
    <row r="538" spans="2:9" ht="20.100000000000001" customHeight="1">
      <c r="B538" s="294">
        <v>530</v>
      </c>
      <c r="C538" s="665" t="str">
        <f t="shared" si="49"/>
        <v/>
      </c>
      <c r="D538" s="666" t="str">
        <f t="shared" si="50"/>
        <v/>
      </c>
      <c r="E538" s="285" t="str">
        <f t="shared" si="51"/>
        <v/>
      </c>
      <c r="F538" s="292" t="str">
        <f t="shared" si="48"/>
        <v/>
      </c>
      <c r="G538" s="285" t="str">
        <f t="shared" si="52"/>
        <v/>
      </c>
      <c r="H538" s="667" t="str">
        <f t="shared" si="53"/>
        <v/>
      </c>
      <c r="I538" s="53"/>
    </row>
    <row r="539" spans="2:9" ht="20.100000000000001" customHeight="1">
      <c r="B539" s="294">
        <v>531</v>
      </c>
      <c r="C539" s="665" t="str">
        <f t="shared" si="49"/>
        <v/>
      </c>
      <c r="D539" s="666" t="str">
        <f t="shared" si="50"/>
        <v/>
      </c>
      <c r="E539" s="285" t="str">
        <f t="shared" si="51"/>
        <v/>
      </c>
      <c r="F539" s="292" t="str">
        <f t="shared" si="48"/>
        <v/>
      </c>
      <c r="G539" s="285" t="str">
        <f t="shared" si="52"/>
        <v/>
      </c>
      <c r="H539" s="667" t="str">
        <f t="shared" si="53"/>
        <v/>
      </c>
      <c r="I539" s="53"/>
    </row>
    <row r="540" spans="2:9" ht="20.100000000000001" customHeight="1">
      <c r="B540" s="294">
        <v>532</v>
      </c>
      <c r="C540" s="665" t="str">
        <f t="shared" si="49"/>
        <v/>
      </c>
      <c r="D540" s="666" t="str">
        <f t="shared" si="50"/>
        <v/>
      </c>
      <c r="E540" s="285" t="str">
        <f t="shared" si="51"/>
        <v/>
      </c>
      <c r="F540" s="292" t="str">
        <f t="shared" si="48"/>
        <v/>
      </c>
      <c r="G540" s="285" t="str">
        <f t="shared" si="52"/>
        <v/>
      </c>
      <c r="H540" s="667" t="str">
        <f t="shared" si="53"/>
        <v/>
      </c>
      <c r="I540" s="53"/>
    </row>
    <row r="541" spans="2:9" ht="20.100000000000001" customHeight="1">
      <c r="B541" s="294">
        <v>533</v>
      </c>
      <c r="C541" s="665" t="str">
        <f t="shared" si="49"/>
        <v/>
      </c>
      <c r="D541" s="666" t="str">
        <f t="shared" si="50"/>
        <v/>
      </c>
      <c r="E541" s="285" t="str">
        <f t="shared" si="51"/>
        <v/>
      </c>
      <c r="F541" s="292" t="str">
        <f t="shared" si="48"/>
        <v/>
      </c>
      <c r="G541" s="285" t="str">
        <f t="shared" si="52"/>
        <v/>
      </c>
      <c r="H541" s="667" t="str">
        <f t="shared" si="53"/>
        <v/>
      </c>
      <c r="I541" s="53"/>
    </row>
    <row r="542" spans="2:9" ht="20.100000000000001" customHeight="1">
      <c r="B542" s="294">
        <v>534</v>
      </c>
      <c r="C542" s="665" t="str">
        <f t="shared" si="49"/>
        <v/>
      </c>
      <c r="D542" s="666" t="str">
        <f t="shared" si="50"/>
        <v/>
      </c>
      <c r="E542" s="285" t="str">
        <f t="shared" si="51"/>
        <v/>
      </c>
      <c r="F542" s="292" t="str">
        <f t="shared" si="48"/>
        <v/>
      </c>
      <c r="G542" s="285" t="str">
        <f t="shared" si="52"/>
        <v/>
      </c>
      <c r="H542" s="667" t="str">
        <f t="shared" si="53"/>
        <v/>
      </c>
      <c r="I542" s="53"/>
    </row>
    <row r="543" spans="2:9" ht="20.100000000000001" customHeight="1">
      <c r="B543" s="294">
        <v>535</v>
      </c>
      <c r="C543" s="665" t="str">
        <f t="shared" si="49"/>
        <v/>
      </c>
      <c r="D543" s="666" t="str">
        <f t="shared" si="50"/>
        <v/>
      </c>
      <c r="E543" s="285" t="str">
        <f t="shared" si="51"/>
        <v/>
      </c>
      <c r="F543" s="292" t="str">
        <f t="shared" si="48"/>
        <v/>
      </c>
      <c r="G543" s="285" t="str">
        <f t="shared" si="52"/>
        <v/>
      </c>
      <c r="H543" s="667" t="str">
        <f t="shared" si="53"/>
        <v/>
      </c>
      <c r="I543" s="53"/>
    </row>
    <row r="544" spans="2:9" ht="20.100000000000001" customHeight="1">
      <c r="B544" s="294">
        <v>536</v>
      </c>
      <c r="C544" s="665" t="str">
        <f t="shared" si="49"/>
        <v/>
      </c>
      <c r="D544" s="666" t="str">
        <f t="shared" si="50"/>
        <v/>
      </c>
      <c r="E544" s="285" t="str">
        <f t="shared" si="51"/>
        <v/>
      </c>
      <c r="F544" s="292" t="str">
        <f t="shared" si="48"/>
        <v/>
      </c>
      <c r="G544" s="285" t="str">
        <f t="shared" si="52"/>
        <v/>
      </c>
      <c r="H544" s="667" t="str">
        <f t="shared" si="53"/>
        <v/>
      </c>
      <c r="I544" s="53"/>
    </row>
    <row r="545" spans="2:9" ht="20.100000000000001" customHeight="1">
      <c r="B545" s="294">
        <v>537</v>
      </c>
      <c r="C545" s="665" t="str">
        <f t="shared" si="49"/>
        <v/>
      </c>
      <c r="D545" s="666" t="str">
        <f t="shared" si="50"/>
        <v/>
      </c>
      <c r="E545" s="285" t="str">
        <f t="shared" si="51"/>
        <v/>
      </c>
      <c r="F545" s="292" t="str">
        <f t="shared" si="48"/>
        <v/>
      </c>
      <c r="G545" s="285" t="str">
        <f t="shared" si="52"/>
        <v/>
      </c>
      <c r="H545" s="667" t="str">
        <f t="shared" si="53"/>
        <v/>
      </c>
      <c r="I545" s="53"/>
    </row>
    <row r="546" spans="2:9" ht="20.100000000000001" customHeight="1">
      <c r="B546" s="294">
        <v>538</v>
      </c>
      <c r="C546" s="665" t="str">
        <f t="shared" si="49"/>
        <v/>
      </c>
      <c r="D546" s="666" t="str">
        <f t="shared" si="50"/>
        <v/>
      </c>
      <c r="E546" s="285" t="str">
        <f t="shared" si="51"/>
        <v/>
      </c>
      <c r="F546" s="292" t="str">
        <f t="shared" si="48"/>
        <v/>
      </c>
      <c r="G546" s="285" t="str">
        <f t="shared" si="52"/>
        <v/>
      </c>
      <c r="H546" s="667" t="str">
        <f t="shared" si="53"/>
        <v/>
      </c>
      <c r="I546" s="53"/>
    </row>
    <row r="547" spans="2:9" ht="20.100000000000001" customHeight="1">
      <c r="B547" s="294">
        <v>539</v>
      </c>
      <c r="C547" s="665" t="str">
        <f t="shared" si="49"/>
        <v/>
      </c>
      <c r="D547" s="666" t="str">
        <f t="shared" si="50"/>
        <v/>
      </c>
      <c r="E547" s="285" t="str">
        <f t="shared" si="51"/>
        <v/>
      </c>
      <c r="F547" s="292" t="str">
        <f t="shared" si="48"/>
        <v/>
      </c>
      <c r="G547" s="285" t="str">
        <f t="shared" si="52"/>
        <v/>
      </c>
      <c r="H547" s="667" t="str">
        <f t="shared" si="53"/>
        <v/>
      </c>
      <c r="I547" s="53"/>
    </row>
    <row r="548" spans="2:9" ht="20.100000000000001" customHeight="1">
      <c r="B548" s="294">
        <v>540</v>
      </c>
      <c r="C548" s="665" t="str">
        <f t="shared" si="49"/>
        <v/>
      </c>
      <c r="D548" s="666" t="str">
        <f t="shared" si="50"/>
        <v/>
      </c>
      <c r="E548" s="285" t="str">
        <f t="shared" si="51"/>
        <v/>
      </c>
      <c r="F548" s="292" t="str">
        <f t="shared" si="48"/>
        <v/>
      </c>
      <c r="G548" s="285" t="str">
        <f t="shared" si="52"/>
        <v/>
      </c>
      <c r="H548" s="667" t="str">
        <f t="shared" si="53"/>
        <v/>
      </c>
      <c r="I548" s="53"/>
    </row>
    <row r="549" spans="2:9" ht="20.100000000000001" customHeight="1">
      <c r="B549" s="294">
        <v>541</v>
      </c>
      <c r="C549" s="665" t="str">
        <f t="shared" si="49"/>
        <v/>
      </c>
      <c r="D549" s="666" t="str">
        <f t="shared" si="50"/>
        <v/>
      </c>
      <c r="E549" s="285" t="str">
        <f t="shared" si="51"/>
        <v/>
      </c>
      <c r="F549" s="292" t="str">
        <f t="shared" si="48"/>
        <v/>
      </c>
      <c r="G549" s="285" t="str">
        <f t="shared" si="52"/>
        <v/>
      </c>
      <c r="H549" s="667" t="str">
        <f t="shared" si="53"/>
        <v/>
      </c>
      <c r="I549" s="53"/>
    </row>
    <row r="550" spans="2:9" ht="20.100000000000001" customHeight="1">
      <c r="B550" s="294">
        <v>542</v>
      </c>
      <c r="C550" s="665" t="str">
        <f t="shared" si="49"/>
        <v/>
      </c>
      <c r="D550" s="666" t="str">
        <f t="shared" si="50"/>
        <v/>
      </c>
      <c r="E550" s="285" t="str">
        <f t="shared" si="51"/>
        <v/>
      </c>
      <c r="F550" s="292" t="str">
        <f t="shared" si="48"/>
        <v/>
      </c>
      <c r="G550" s="285" t="str">
        <f t="shared" si="52"/>
        <v/>
      </c>
      <c r="H550" s="667" t="str">
        <f t="shared" si="53"/>
        <v/>
      </c>
      <c r="I550" s="53"/>
    </row>
    <row r="551" spans="2:9" ht="20.100000000000001" customHeight="1">
      <c r="B551" s="294">
        <v>543</v>
      </c>
      <c r="C551" s="665" t="str">
        <f t="shared" si="49"/>
        <v/>
      </c>
      <c r="D551" s="666" t="str">
        <f t="shared" si="50"/>
        <v/>
      </c>
      <c r="E551" s="285" t="str">
        <f t="shared" si="51"/>
        <v/>
      </c>
      <c r="F551" s="292" t="str">
        <f t="shared" si="48"/>
        <v/>
      </c>
      <c r="G551" s="285" t="str">
        <f t="shared" si="52"/>
        <v/>
      </c>
      <c r="H551" s="667" t="str">
        <f t="shared" si="53"/>
        <v/>
      </c>
      <c r="I551" s="53"/>
    </row>
    <row r="552" spans="2:9" ht="20.100000000000001" customHeight="1">
      <c r="B552" s="294">
        <v>544</v>
      </c>
      <c r="C552" s="665" t="str">
        <f t="shared" si="49"/>
        <v/>
      </c>
      <c r="D552" s="666" t="str">
        <f t="shared" si="50"/>
        <v/>
      </c>
      <c r="E552" s="285" t="str">
        <f t="shared" si="51"/>
        <v/>
      </c>
      <c r="F552" s="292" t="str">
        <f t="shared" si="48"/>
        <v/>
      </c>
      <c r="G552" s="285" t="str">
        <f t="shared" si="52"/>
        <v/>
      </c>
      <c r="H552" s="667" t="str">
        <f t="shared" si="53"/>
        <v/>
      </c>
      <c r="I552" s="53"/>
    </row>
    <row r="553" spans="2:9" ht="20.100000000000001" customHeight="1">
      <c r="B553" s="294">
        <v>545</v>
      </c>
      <c r="C553" s="665" t="str">
        <f t="shared" si="49"/>
        <v/>
      </c>
      <c r="D553" s="666" t="str">
        <f t="shared" si="50"/>
        <v/>
      </c>
      <c r="E553" s="285" t="str">
        <f t="shared" si="51"/>
        <v/>
      </c>
      <c r="F553" s="292" t="str">
        <f t="shared" si="48"/>
        <v/>
      </c>
      <c r="G553" s="285" t="str">
        <f t="shared" si="52"/>
        <v/>
      </c>
      <c r="H553" s="667" t="str">
        <f t="shared" si="53"/>
        <v/>
      </c>
      <c r="I553" s="53"/>
    </row>
    <row r="554" spans="2:9" ht="20.100000000000001" customHeight="1">
      <c r="B554" s="294">
        <v>546</v>
      </c>
      <c r="C554" s="665" t="str">
        <f t="shared" si="49"/>
        <v/>
      </c>
      <c r="D554" s="666" t="str">
        <f t="shared" si="50"/>
        <v/>
      </c>
      <c r="E554" s="285" t="str">
        <f t="shared" si="51"/>
        <v/>
      </c>
      <c r="F554" s="292" t="str">
        <f t="shared" si="48"/>
        <v/>
      </c>
      <c r="G554" s="285" t="str">
        <f t="shared" si="52"/>
        <v/>
      </c>
      <c r="H554" s="667" t="str">
        <f t="shared" si="53"/>
        <v/>
      </c>
      <c r="I554" s="53"/>
    </row>
    <row r="555" spans="2:9" ht="20.100000000000001" customHeight="1">
      <c r="B555" s="294">
        <v>547</v>
      </c>
      <c r="C555" s="665" t="str">
        <f t="shared" si="49"/>
        <v/>
      </c>
      <c r="D555" s="666" t="str">
        <f t="shared" si="50"/>
        <v/>
      </c>
      <c r="E555" s="285" t="str">
        <f t="shared" si="51"/>
        <v/>
      </c>
      <c r="F555" s="292" t="str">
        <f t="shared" si="48"/>
        <v/>
      </c>
      <c r="G555" s="285" t="str">
        <f t="shared" si="52"/>
        <v/>
      </c>
      <c r="H555" s="667" t="str">
        <f t="shared" si="53"/>
        <v/>
      </c>
      <c r="I555" s="53"/>
    </row>
    <row r="556" spans="2:9" ht="20.100000000000001" customHeight="1">
      <c r="B556" s="294">
        <v>548</v>
      </c>
      <c r="C556" s="665" t="str">
        <f t="shared" si="49"/>
        <v/>
      </c>
      <c r="D556" s="666" t="str">
        <f t="shared" si="50"/>
        <v/>
      </c>
      <c r="E556" s="285" t="str">
        <f t="shared" si="51"/>
        <v/>
      </c>
      <c r="F556" s="292" t="str">
        <f t="shared" si="48"/>
        <v/>
      </c>
      <c r="G556" s="285" t="str">
        <f t="shared" si="52"/>
        <v/>
      </c>
      <c r="H556" s="667" t="str">
        <f t="shared" si="53"/>
        <v/>
      </c>
      <c r="I556" s="53"/>
    </row>
    <row r="557" spans="2:9" ht="20.100000000000001" customHeight="1">
      <c r="B557" s="294">
        <v>549</v>
      </c>
      <c r="C557" s="665" t="str">
        <f t="shared" si="49"/>
        <v/>
      </c>
      <c r="D557" s="666" t="str">
        <f t="shared" si="50"/>
        <v/>
      </c>
      <c r="E557" s="285" t="str">
        <f t="shared" si="51"/>
        <v/>
      </c>
      <c r="F557" s="292" t="str">
        <f t="shared" si="48"/>
        <v/>
      </c>
      <c r="G557" s="285" t="str">
        <f t="shared" si="52"/>
        <v/>
      </c>
      <c r="H557" s="667" t="str">
        <f t="shared" si="53"/>
        <v/>
      </c>
      <c r="I557" s="53"/>
    </row>
    <row r="558" spans="2:9" ht="20.100000000000001" customHeight="1">
      <c r="B558" s="294">
        <v>550</v>
      </c>
      <c r="C558" s="665" t="str">
        <f t="shared" si="49"/>
        <v/>
      </c>
      <c r="D558" s="666" t="str">
        <f t="shared" si="50"/>
        <v/>
      </c>
      <c r="E558" s="285" t="str">
        <f t="shared" si="51"/>
        <v/>
      </c>
      <c r="F558" s="292" t="str">
        <f t="shared" si="48"/>
        <v/>
      </c>
      <c r="G558" s="285" t="str">
        <f t="shared" si="52"/>
        <v/>
      </c>
      <c r="H558" s="667" t="str">
        <f t="shared" si="53"/>
        <v/>
      </c>
      <c r="I558" s="53"/>
    </row>
    <row r="559" spans="2:9" ht="20.100000000000001" customHeight="1">
      <c r="B559" s="294">
        <v>551</v>
      </c>
      <c r="C559" s="665" t="str">
        <f t="shared" si="49"/>
        <v/>
      </c>
      <c r="D559" s="666" t="str">
        <f t="shared" si="50"/>
        <v/>
      </c>
      <c r="E559" s="285" t="str">
        <f t="shared" si="51"/>
        <v/>
      </c>
      <c r="F559" s="292" t="str">
        <f t="shared" si="48"/>
        <v/>
      </c>
      <c r="G559" s="285" t="str">
        <f t="shared" si="52"/>
        <v/>
      </c>
      <c r="H559" s="667" t="str">
        <f t="shared" si="53"/>
        <v/>
      </c>
      <c r="I559" s="53"/>
    </row>
    <row r="560" spans="2:9" ht="20.100000000000001" customHeight="1">
      <c r="B560" s="294">
        <v>552</v>
      </c>
      <c r="C560" s="665" t="str">
        <f t="shared" si="49"/>
        <v/>
      </c>
      <c r="D560" s="666" t="str">
        <f t="shared" si="50"/>
        <v/>
      </c>
      <c r="E560" s="285" t="str">
        <f t="shared" si="51"/>
        <v/>
      </c>
      <c r="F560" s="292" t="str">
        <f t="shared" si="48"/>
        <v/>
      </c>
      <c r="G560" s="285" t="str">
        <f t="shared" si="52"/>
        <v/>
      </c>
      <c r="H560" s="667" t="str">
        <f t="shared" si="53"/>
        <v/>
      </c>
      <c r="I560" s="53"/>
    </row>
    <row r="561" spans="2:9" ht="20.100000000000001" customHeight="1">
      <c r="B561" s="294">
        <v>553</v>
      </c>
      <c r="C561" s="665" t="str">
        <f t="shared" si="49"/>
        <v/>
      </c>
      <c r="D561" s="666" t="str">
        <f t="shared" si="50"/>
        <v/>
      </c>
      <c r="E561" s="285" t="str">
        <f t="shared" si="51"/>
        <v/>
      </c>
      <c r="F561" s="292" t="str">
        <f t="shared" si="48"/>
        <v/>
      </c>
      <c r="G561" s="285" t="str">
        <f t="shared" si="52"/>
        <v/>
      </c>
      <c r="H561" s="667" t="str">
        <f t="shared" si="53"/>
        <v/>
      </c>
      <c r="I561" s="53"/>
    </row>
    <row r="562" spans="2:9" ht="20.100000000000001" customHeight="1">
      <c r="B562" s="294">
        <v>554</v>
      </c>
      <c r="C562" s="665" t="str">
        <f t="shared" si="49"/>
        <v/>
      </c>
      <c r="D562" s="666" t="str">
        <f t="shared" si="50"/>
        <v/>
      </c>
      <c r="E562" s="285" t="str">
        <f t="shared" si="51"/>
        <v/>
      </c>
      <c r="F562" s="292" t="str">
        <f t="shared" si="48"/>
        <v/>
      </c>
      <c r="G562" s="285" t="str">
        <f t="shared" si="52"/>
        <v/>
      </c>
      <c r="H562" s="667" t="str">
        <f t="shared" si="53"/>
        <v/>
      </c>
      <c r="I562" s="53"/>
    </row>
    <row r="563" spans="2:9" ht="20.100000000000001" customHeight="1">
      <c r="B563" s="294">
        <v>555</v>
      </c>
      <c r="C563" s="665" t="str">
        <f t="shared" si="49"/>
        <v/>
      </c>
      <c r="D563" s="666" t="str">
        <f t="shared" si="50"/>
        <v/>
      </c>
      <c r="E563" s="285" t="str">
        <f t="shared" si="51"/>
        <v/>
      </c>
      <c r="F563" s="292" t="str">
        <f t="shared" si="48"/>
        <v/>
      </c>
      <c r="G563" s="285" t="str">
        <f t="shared" si="52"/>
        <v/>
      </c>
      <c r="H563" s="667" t="str">
        <f t="shared" si="53"/>
        <v/>
      </c>
      <c r="I563" s="53"/>
    </row>
    <row r="564" spans="2:9" ht="20.100000000000001" customHeight="1">
      <c r="B564" s="294">
        <v>556</v>
      </c>
      <c r="C564" s="665" t="str">
        <f t="shared" si="49"/>
        <v/>
      </c>
      <c r="D564" s="666" t="str">
        <f t="shared" si="50"/>
        <v/>
      </c>
      <c r="E564" s="285" t="str">
        <f t="shared" si="51"/>
        <v/>
      </c>
      <c r="F564" s="292" t="str">
        <f t="shared" si="48"/>
        <v/>
      </c>
      <c r="G564" s="285" t="str">
        <f t="shared" si="52"/>
        <v/>
      </c>
      <c r="H564" s="667" t="str">
        <f t="shared" si="53"/>
        <v/>
      </c>
      <c r="I564" s="53"/>
    </row>
    <row r="565" spans="2:9" ht="20.100000000000001" customHeight="1">
      <c r="B565" s="294">
        <v>557</v>
      </c>
      <c r="C565" s="665" t="str">
        <f t="shared" si="49"/>
        <v/>
      </c>
      <c r="D565" s="666" t="str">
        <f t="shared" si="50"/>
        <v/>
      </c>
      <c r="E565" s="285" t="str">
        <f t="shared" si="51"/>
        <v/>
      </c>
      <c r="F565" s="292" t="str">
        <f t="shared" si="48"/>
        <v/>
      </c>
      <c r="G565" s="285" t="str">
        <f t="shared" si="52"/>
        <v/>
      </c>
      <c r="H565" s="667" t="str">
        <f t="shared" si="53"/>
        <v/>
      </c>
      <c r="I565" s="53"/>
    </row>
    <row r="566" spans="2:9" ht="20.100000000000001" customHeight="1">
      <c r="B566" s="294">
        <v>558</v>
      </c>
      <c r="C566" s="665" t="str">
        <f t="shared" si="49"/>
        <v/>
      </c>
      <c r="D566" s="666" t="str">
        <f t="shared" si="50"/>
        <v/>
      </c>
      <c r="E566" s="285" t="str">
        <f t="shared" si="51"/>
        <v/>
      </c>
      <c r="F566" s="292" t="str">
        <f t="shared" si="48"/>
        <v/>
      </c>
      <c r="G566" s="285" t="str">
        <f t="shared" si="52"/>
        <v/>
      </c>
      <c r="H566" s="667" t="str">
        <f t="shared" si="53"/>
        <v/>
      </c>
      <c r="I566" s="53"/>
    </row>
    <row r="567" spans="2:9" ht="20.100000000000001" customHeight="1">
      <c r="B567" s="294">
        <v>559</v>
      </c>
      <c r="C567" s="665" t="str">
        <f t="shared" si="49"/>
        <v/>
      </c>
      <c r="D567" s="666" t="str">
        <f t="shared" si="50"/>
        <v/>
      </c>
      <c r="E567" s="285" t="str">
        <f t="shared" si="51"/>
        <v/>
      </c>
      <c r="F567" s="292" t="str">
        <f t="shared" si="48"/>
        <v/>
      </c>
      <c r="G567" s="285" t="str">
        <f t="shared" si="52"/>
        <v/>
      </c>
      <c r="H567" s="667" t="str">
        <f t="shared" si="53"/>
        <v/>
      </c>
      <c r="I567" s="53"/>
    </row>
    <row r="568" spans="2:9" ht="20.100000000000001" customHeight="1">
      <c r="B568" s="294">
        <v>560</v>
      </c>
      <c r="C568" s="665" t="str">
        <f t="shared" si="49"/>
        <v/>
      </c>
      <c r="D568" s="666" t="str">
        <f t="shared" si="50"/>
        <v/>
      </c>
      <c r="E568" s="285" t="str">
        <f t="shared" si="51"/>
        <v/>
      </c>
      <c r="F568" s="292" t="str">
        <f t="shared" si="48"/>
        <v/>
      </c>
      <c r="G568" s="285" t="str">
        <f t="shared" si="52"/>
        <v/>
      </c>
      <c r="H568" s="667" t="str">
        <f t="shared" si="53"/>
        <v/>
      </c>
      <c r="I568" s="53"/>
    </row>
    <row r="569" spans="2:9" ht="20.100000000000001" customHeight="1">
      <c r="B569" s="294">
        <v>561</v>
      </c>
      <c r="C569" s="665" t="str">
        <f t="shared" si="49"/>
        <v/>
      </c>
      <c r="D569" s="666" t="str">
        <f t="shared" si="50"/>
        <v/>
      </c>
      <c r="E569" s="285" t="str">
        <f t="shared" si="51"/>
        <v/>
      </c>
      <c r="F569" s="292" t="str">
        <f t="shared" si="48"/>
        <v/>
      </c>
      <c r="G569" s="285" t="str">
        <f t="shared" si="52"/>
        <v/>
      </c>
      <c r="H569" s="667" t="str">
        <f t="shared" si="53"/>
        <v/>
      </c>
      <c r="I569" s="53"/>
    </row>
    <row r="570" spans="2:9" ht="20.100000000000001" customHeight="1">
      <c r="B570" s="294">
        <v>562</v>
      </c>
      <c r="C570" s="665" t="str">
        <f t="shared" si="49"/>
        <v/>
      </c>
      <c r="D570" s="666" t="str">
        <f t="shared" si="50"/>
        <v/>
      </c>
      <c r="E570" s="285" t="str">
        <f t="shared" si="51"/>
        <v/>
      </c>
      <c r="F570" s="292" t="str">
        <f t="shared" si="48"/>
        <v/>
      </c>
      <c r="G570" s="285" t="str">
        <f t="shared" si="52"/>
        <v/>
      </c>
      <c r="H570" s="667" t="str">
        <f t="shared" si="53"/>
        <v/>
      </c>
      <c r="I570" s="53"/>
    </row>
    <row r="571" spans="2:9" ht="20.100000000000001" customHeight="1">
      <c r="B571" s="294">
        <v>563</v>
      </c>
      <c r="C571" s="665" t="str">
        <f t="shared" si="49"/>
        <v/>
      </c>
      <c r="D571" s="666" t="str">
        <f t="shared" si="50"/>
        <v/>
      </c>
      <c r="E571" s="285" t="str">
        <f t="shared" si="51"/>
        <v/>
      </c>
      <c r="F571" s="292" t="str">
        <f t="shared" si="48"/>
        <v/>
      </c>
      <c r="G571" s="285" t="str">
        <f t="shared" si="52"/>
        <v/>
      </c>
      <c r="H571" s="667" t="str">
        <f t="shared" si="53"/>
        <v/>
      </c>
      <c r="I571" s="53"/>
    </row>
    <row r="572" spans="2:9" ht="20.100000000000001" customHeight="1">
      <c r="B572" s="294">
        <v>564</v>
      </c>
      <c r="C572" s="665" t="str">
        <f t="shared" si="49"/>
        <v/>
      </c>
      <c r="D572" s="666" t="str">
        <f t="shared" si="50"/>
        <v/>
      </c>
      <c r="E572" s="285" t="str">
        <f t="shared" si="51"/>
        <v/>
      </c>
      <c r="F572" s="292" t="str">
        <f t="shared" si="48"/>
        <v/>
      </c>
      <c r="G572" s="285" t="str">
        <f t="shared" si="52"/>
        <v/>
      </c>
      <c r="H572" s="667" t="str">
        <f t="shared" si="53"/>
        <v/>
      </c>
      <c r="I572" s="53"/>
    </row>
    <row r="573" spans="2:9" ht="20.100000000000001" customHeight="1">
      <c r="B573" s="294">
        <v>565</v>
      </c>
      <c r="C573" s="665" t="str">
        <f t="shared" si="49"/>
        <v/>
      </c>
      <c r="D573" s="666" t="str">
        <f t="shared" si="50"/>
        <v/>
      </c>
      <c r="E573" s="285" t="str">
        <f t="shared" si="51"/>
        <v/>
      </c>
      <c r="F573" s="292" t="str">
        <f t="shared" si="48"/>
        <v/>
      </c>
      <c r="G573" s="285" t="str">
        <f t="shared" si="52"/>
        <v/>
      </c>
      <c r="H573" s="667" t="str">
        <f t="shared" si="53"/>
        <v/>
      </c>
      <c r="I573" s="53"/>
    </row>
    <row r="574" spans="2:9" ht="20.100000000000001" customHeight="1">
      <c r="B574" s="294">
        <v>566</v>
      </c>
      <c r="C574" s="665" t="str">
        <f t="shared" si="49"/>
        <v/>
      </c>
      <c r="D574" s="666" t="str">
        <f t="shared" si="50"/>
        <v/>
      </c>
      <c r="E574" s="285" t="str">
        <f t="shared" si="51"/>
        <v/>
      </c>
      <c r="F574" s="292" t="str">
        <f t="shared" si="48"/>
        <v/>
      </c>
      <c r="G574" s="285" t="str">
        <f t="shared" si="52"/>
        <v/>
      </c>
      <c r="H574" s="667" t="str">
        <f t="shared" si="53"/>
        <v/>
      </c>
      <c r="I574" s="53"/>
    </row>
    <row r="575" spans="2:9" ht="20.100000000000001" customHeight="1">
      <c r="B575" s="294">
        <v>567</v>
      </c>
      <c r="C575" s="665" t="str">
        <f t="shared" si="49"/>
        <v/>
      </c>
      <c r="D575" s="666" t="str">
        <f t="shared" si="50"/>
        <v/>
      </c>
      <c r="E575" s="285" t="str">
        <f t="shared" si="51"/>
        <v/>
      </c>
      <c r="F575" s="292" t="str">
        <f t="shared" si="48"/>
        <v/>
      </c>
      <c r="G575" s="285" t="str">
        <f t="shared" si="52"/>
        <v/>
      </c>
      <c r="H575" s="667" t="str">
        <f t="shared" si="53"/>
        <v/>
      </c>
      <c r="I575" s="53"/>
    </row>
    <row r="576" spans="2:9" ht="20.100000000000001" customHeight="1">
      <c r="B576" s="294">
        <v>568</v>
      </c>
      <c r="C576" s="665" t="str">
        <f t="shared" si="49"/>
        <v/>
      </c>
      <c r="D576" s="666" t="str">
        <f t="shared" si="50"/>
        <v/>
      </c>
      <c r="E576" s="285" t="str">
        <f t="shared" si="51"/>
        <v/>
      </c>
      <c r="F576" s="292" t="str">
        <f t="shared" si="48"/>
        <v/>
      </c>
      <c r="G576" s="285" t="str">
        <f t="shared" si="52"/>
        <v/>
      </c>
      <c r="H576" s="667" t="str">
        <f t="shared" si="53"/>
        <v/>
      </c>
      <c r="I576" s="53"/>
    </row>
    <row r="577" spans="2:9" ht="20.100000000000001" customHeight="1">
      <c r="B577" s="294">
        <v>569</v>
      </c>
      <c r="C577" s="665" t="str">
        <f t="shared" si="49"/>
        <v/>
      </c>
      <c r="D577" s="666" t="str">
        <f t="shared" si="50"/>
        <v/>
      </c>
      <c r="E577" s="285" t="str">
        <f t="shared" si="51"/>
        <v/>
      </c>
      <c r="F577" s="292" t="str">
        <f t="shared" si="48"/>
        <v/>
      </c>
      <c r="G577" s="285" t="str">
        <f t="shared" si="52"/>
        <v/>
      </c>
      <c r="H577" s="667" t="str">
        <f t="shared" si="53"/>
        <v/>
      </c>
      <c r="I577" s="53"/>
    </row>
    <row r="578" spans="2:9" ht="20.100000000000001" customHeight="1">
      <c r="B578" s="294">
        <v>570</v>
      </c>
      <c r="C578" s="665" t="str">
        <f t="shared" si="49"/>
        <v/>
      </c>
      <c r="D578" s="666" t="str">
        <f t="shared" si="50"/>
        <v/>
      </c>
      <c r="E578" s="285" t="str">
        <f t="shared" si="51"/>
        <v/>
      </c>
      <c r="F578" s="292" t="str">
        <f t="shared" si="48"/>
        <v/>
      </c>
      <c r="G578" s="285" t="str">
        <f t="shared" si="52"/>
        <v/>
      </c>
      <c r="H578" s="667" t="str">
        <f t="shared" si="53"/>
        <v/>
      </c>
      <c r="I578" s="53"/>
    </row>
    <row r="579" spans="2:9" ht="20.100000000000001" customHeight="1">
      <c r="B579" s="294">
        <v>571</v>
      </c>
      <c r="C579" s="665" t="str">
        <f t="shared" si="49"/>
        <v/>
      </c>
      <c r="D579" s="666" t="str">
        <f t="shared" si="50"/>
        <v/>
      </c>
      <c r="E579" s="285" t="str">
        <f t="shared" si="51"/>
        <v/>
      </c>
      <c r="F579" s="292" t="str">
        <f t="shared" si="48"/>
        <v/>
      </c>
      <c r="G579" s="285" t="str">
        <f t="shared" si="52"/>
        <v/>
      </c>
      <c r="H579" s="667" t="str">
        <f t="shared" si="53"/>
        <v/>
      </c>
      <c r="I579" s="53"/>
    </row>
    <row r="580" spans="2:9" ht="20.100000000000001" customHeight="1">
      <c r="B580" s="294">
        <v>572</v>
      </c>
      <c r="C580" s="665" t="str">
        <f t="shared" si="49"/>
        <v/>
      </c>
      <c r="D580" s="666" t="str">
        <f t="shared" si="50"/>
        <v/>
      </c>
      <c r="E580" s="285" t="str">
        <f t="shared" si="51"/>
        <v/>
      </c>
      <c r="F580" s="292" t="str">
        <f t="shared" si="48"/>
        <v/>
      </c>
      <c r="G580" s="285" t="str">
        <f t="shared" si="52"/>
        <v/>
      </c>
      <c r="H580" s="667" t="str">
        <f t="shared" si="53"/>
        <v/>
      </c>
      <c r="I580" s="53"/>
    </row>
    <row r="581" spans="2:9" ht="20.100000000000001" customHeight="1">
      <c r="B581" s="294">
        <v>573</v>
      </c>
      <c r="C581" s="665" t="str">
        <f t="shared" si="49"/>
        <v/>
      </c>
      <c r="D581" s="666" t="str">
        <f t="shared" si="50"/>
        <v/>
      </c>
      <c r="E581" s="285" t="str">
        <f t="shared" si="51"/>
        <v/>
      </c>
      <c r="F581" s="292" t="str">
        <f t="shared" si="48"/>
        <v/>
      </c>
      <c r="G581" s="285" t="str">
        <f t="shared" si="52"/>
        <v/>
      </c>
      <c r="H581" s="667" t="str">
        <f t="shared" si="53"/>
        <v/>
      </c>
      <c r="I581" s="53"/>
    </row>
    <row r="582" spans="2:9" ht="20.100000000000001" customHeight="1">
      <c r="B582" s="294">
        <v>574</v>
      </c>
      <c r="C582" s="665" t="str">
        <f t="shared" si="49"/>
        <v/>
      </c>
      <c r="D582" s="666" t="str">
        <f t="shared" si="50"/>
        <v/>
      </c>
      <c r="E582" s="285" t="str">
        <f t="shared" si="51"/>
        <v/>
      </c>
      <c r="F582" s="292" t="str">
        <f t="shared" si="48"/>
        <v/>
      </c>
      <c r="G582" s="285" t="str">
        <f t="shared" si="52"/>
        <v/>
      </c>
      <c r="H582" s="667" t="str">
        <f t="shared" si="53"/>
        <v/>
      </c>
      <c r="I582" s="53"/>
    </row>
    <row r="583" spans="2:9" ht="20.100000000000001" customHeight="1">
      <c r="B583" s="294">
        <v>575</v>
      </c>
      <c r="C583" s="665" t="str">
        <f t="shared" si="49"/>
        <v/>
      </c>
      <c r="D583" s="666" t="str">
        <f t="shared" si="50"/>
        <v/>
      </c>
      <c r="E583" s="285" t="str">
        <f t="shared" si="51"/>
        <v/>
      </c>
      <c r="F583" s="292" t="str">
        <f t="shared" si="48"/>
        <v/>
      </c>
      <c r="G583" s="285" t="str">
        <f t="shared" si="52"/>
        <v/>
      </c>
      <c r="H583" s="667" t="str">
        <f t="shared" si="53"/>
        <v/>
      </c>
      <c r="I583" s="53"/>
    </row>
    <row r="584" spans="2:9" ht="20.100000000000001" customHeight="1">
      <c r="B584" s="294">
        <v>576</v>
      </c>
      <c r="C584" s="665" t="str">
        <f t="shared" si="49"/>
        <v/>
      </c>
      <c r="D584" s="666" t="str">
        <f t="shared" si="50"/>
        <v/>
      </c>
      <c r="E584" s="285" t="str">
        <f t="shared" si="51"/>
        <v/>
      </c>
      <c r="F584" s="292" t="str">
        <f t="shared" si="48"/>
        <v/>
      </c>
      <c r="G584" s="285" t="str">
        <f t="shared" si="52"/>
        <v/>
      </c>
      <c r="H584" s="667" t="str">
        <f t="shared" si="53"/>
        <v/>
      </c>
      <c r="I584" s="53"/>
    </row>
    <row r="585" spans="2:9" ht="20.100000000000001" customHeight="1">
      <c r="B585" s="294">
        <v>577</v>
      </c>
      <c r="C585" s="665" t="str">
        <f t="shared" si="49"/>
        <v/>
      </c>
      <c r="D585" s="666" t="str">
        <f t="shared" si="50"/>
        <v/>
      </c>
      <c r="E585" s="285" t="str">
        <f t="shared" si="51"/>
        <v/>
      </c>
      <c r="F585" s="292" t="str">
        <f t="shared" si="48"/>
        <v/>
      </c>
      <c r="G585" s="285" t="str">
        <f t="shared" si="52"/>
        <v/>
      </c>
      <c r="H585" s="667" t="str">
        <f t="shared" si="53"/>
        <v/>
      </c>
      <c r="I585" s="53"/>
    </row>
    <row r="586" spans="2:9" ht="20.100000000000001" customHeight="1">
      <c r="B586" s="294">
        <v>578</v>
      </c>
      <c r="C586" s="665" t="str">
        <f t="shared" si="49"/>
        <v/>
      </c>
      <c r="D586" s="666" t="str">
        <f t="shared" si="50"/>
        <v/>
      </c>
      <c r="E586" s="285" t="str">
        <f t="shared" si="51"/>
        <v/>
      </c>
      <c r="F586" s="292" t="str">
        <f t="shared" ref="F586:F608" si="54">IF($H$4="","",IF($F$4="원리금균등상환",IFERROR(D586+E586,""),IF($F$4="원금균등상환",D586+E586,"")))</f>
        <v/>
      </c>
      <c r="G586" s="285" t="str">
        <f t="shared" si="52"/>
        <v/>
      </c>
      <c r="H586" s="667" t="str">
        <f t="shared" si="53"/>
        <v/>
      </c>
      <c r="I586" s="53"/>
    </row>
    <row r="587" spans="2:9" ht="20.100000000000001" customHeight="1">
      <c r="B587" s="294">
        <v>579</v>
      </c>
      <c r="C587" s="665" t="str">
        <f t="shared" ref="C587:C608" si="55">IF($H$4="","",IF(B587&gt;($B$6),"",IF(B587&lt;=($B$6),DATE(YEAR($G$4),MONTH($G$4)+B586,DAY($G$4)),"")))</f>
        <v/>
      </c>
      <c r="D587" s="666" t="str">
        <f t="shared" ref="D587:D608" si="56">IF($H$4="","",IF($F$4="원리금균등상환",IFERROR(IF(B587&lt;=$D$6,0,-PPMT($E$4/12,B587-$D$6,($B$6-$D$6),$D$4)),""),IF($F$4="원금균등상환",IF(B587&lt;($D$6+1),0,IF(B587&gt;$B$6,0,$D$4/($B$6-$D$6))),IF($F$4="만기일시상환",0,""))))</f>
        <v/>
      </c>
      <c r="E587" s="285" t="str">
        <f t="shared" ref="E587:E608" si="57">IF($H$4="","",IF($F$4="원리금균등상환",IFERROR(IF(B587&lt;=$D$6,$H586*($E$4/12),-IPMT($E$4/12,B587-$D$6,($B$6-$D$6),$D$4)),""),IF($F$4="원금균등상환",(H586-D587)*$E$4/12,IF($F$4="만기일시상환",IFERROR(IF(B587&lt;=$B$6,$D$4*($E$4/12),""),"")))))</f>
        <v/>
      </c>
      <c r="F587" s="292" t="str">
        <f t="shared" si="54"/>
        <v/>
      </c>
      <c r="G587" s="285" t="str">
        <f t="shared" ref="G587:G608" si="58">IFERROR(IF(B587&gt;(($D$6+$B$6)*12),"",IF(B587=1,D587,D587+G586)),"")</f>
        <v/>
      </c>
      <c r="H587" s="667" t="str">
        <f t="shared" ref="H587:H608" si="59">IFERROR(IF($H$4="","",H586-D587),"")</f>
        <v/>
      </c>
      <c r="I587" s="53"/>
    </row>
    <row r="588" spans="2:9" ht="20.100000000000001" customHeight="1">
      <c r="B588" s="294">
        <v>580</v>
      </c>
      <c r="C588" s="665" t="str">
        <f t="shared" si="55"/>
        <v/>
      </c>
      <c r="D588" s="666" t="str">
        <f t="shared" si="56"/>
        <v/>
      </c>
      <c r="E588" s="285" t="str">
        <f t="shared" si="57"/>
        <v/>
      </c>
      <c r="F588" s="292" t="str">
        <f t="shared" si="54"/>
        <v/>
      </c>
      <c r="G588" s="285" t="str">
        <f t="shared" si="58"/>
        <v/>
      </c>
      <c r="H588" s="667" t="str">
        <f t="shared" si="59"/>
        <v/>
      </c>
      <c r="I588" s="53"/>
    </row>
    <row r="589" spans="2:9" ht="20.100000000000001" customHeight="1">
      <c r="B589" s="294">
        <v>581</v>
      </c>
      <c r="C589" s="665" t="str">
        <f t="shared" si="55"/>
        <v/>
      </c>
      <c r="D589" s="666" t="str">
        <f t="shared" si="56"/>
        <v/>
      </c>
      <c r="E589" s="285" t="str">
        <f t="shared" si="57"/>
        <v/>
      </c>
      <c r="F589" s="292" t="str">
        <f t="shared" si="54"/>
        <v/>
      </c>
      <c r="G589" s="285" t="str">
        <f t="shared" si="58"/>
        <v/>
      </c>
      <c r="H589" s="667" t="str">
        <f t="shared" si="59"/>
        <v/>
      </c>
      <c r="I589" s="53"/>
    </row>
    <row r="590" spans="2:9" ht="20.100000000000001" customHeight="1">
      <c r="B590" s="294">
        <v>582</v>
      </c>
      <c r="C590" s="665" t="str">
        <f t="shared" si="55"/>
        <v/>
      </c>
      <c r="D590" s="666" t="str">
        <f t="shared" si="56"/>
        <v/>
      </c>
      <c r="E590" s="285" t="str">
        <f t="shared" si="57"/>
        <v/>
      </c>
      <c r="F590" s="292" t="str">
        <f t="shared" si="54"/>
        <v/>
      </c>
      <c r="G590" s="285" t="str">
        <f t="shared" si="58"/>
        <v/>
      </c>
      <c r="H590" s="667" t="str">
        <f t="shared" si="59"/>
        <v/>
      </c>
      <c r="I590" s="53"/>
    </row>
    <row r="591" spans="2:9" ht="20.100000000000001" customHeight="1">
      <c r="B591" s="294">
        <v>583</v>
      </c>
      <c r="C591" s="665" t="str">
        <f t="shared" si="55"/>
        <v/>
      </c>
      <c r="D591" s="666" t="str">
        <f t="shared" si="56"/>
        <v/>
      </c>
      <c r="E591" s="285" t="str">
        <f t="shared" si="57"/>
        <v/>
      </c>
      <c r="F591" s="292" t="str">
        <f t="shared" si="54"/>
        <v/>
      </c>
      <c r="G591" s="285" t="str">
        <f t="shared" si="58"/>
        <v/>
      </c>
      <c r="H591" s="667" t="str">
        <f t="shared" si="59"/>
        <v/>
      </c>
      <c r="I591" s="53"/>
    </row>
    <row r="592" spans="2:9" ht="20.100000000000001" customHeight="1">
      <c r="B592" s="294">
        <v>584</v>
      </c>
      <c r="C592" s="665" t="str">
        <f t="shared" si="55"/>
        <v/>
      </c>
      <c r="D592" s="666" t="str">
        <f t="shared" si="56"/>
        <v/>
      </c>
      <c r="E592" s="285" t="str">
        <f t="shared" si="57"/>
        <v/>
      </c>
      <c r="F592" s="292" t="str">
        <f t="shared" si="54"/>
        <v/>
      </c>
      <c r="G592" s="285" t="str">
        <f t="shared" si="58"/>
        <v/>
      </c>
      <c r="H592" s="667" t="str">
        <f t="shared" si="59"/>
        <v/>
      </c>
      <c r="I592" s="53"/>
    </row>
    <row r="593" spans="2:9" ht="20.100000000000001" customHeight="1">
      <c r="B593" s="294">
        <v>585</v>
      </c>
      <c r="C593" s="665" t="str">
        <f t="shared" si="55"/>
        <v/>
      </c>
      <c r="D593" s="666" t="str">
        <f t="shared" si="56"/>
        <v/>
      </c>
      <c r="E593" s="285" t="str">
        <f t="shared" si="57"/>
        <v/>
      </c>
      <c r="F593" s="292" t="str">
        <f t="shared" si="54"/>
        <v/>
      </c>
      <c r="G593" s="285" t="str">
        <f t="shared" si="58"/>
        <v/>
      </c>
      <c r="H593" s="667" t="str">
        <f t="shared" si="59"/>
        <v/>
      </c>
      <c r="I593" s="53"/>
    </row>
    <row r="594" spans="2:9" ht="20.100000000000001" customHeight="1">
      <c r="B594" s="294">
        <v>586</v>
      </c>
      <c r="C594" s="665" t="str">
        <f t="shared" si="55"/>
        <v/>
      </c>
      <c r="D594" s="666" t="str">
        <f t="shared" si="56"/>
        <v/>
      </c>
      <c r="E594" s="285" t="str">
        <f t="shared" si="57"/>
        <v/>
      </c>
      <c r="F594" s="292" t="str">
        <f t="shared" si="54"/>
        <v/>
      </c>
      <c r="G594" s="285" t="str">
        <f t="shared" si="58"/>
        <v/>
      </c>
      <c r="H594" s="667" t="str">
        <f t="shared" si="59"/>
        <v/>
      </c>
      <c r="I594" s="53"/>
    </row>
    <row r="595" spans="2:9" ht="20.100000000000001" customHeight="1">
      <c r="B595" s="294">
        <v>587</v>
      </c>
      <c r="C595" s="665" t="str">
        <f t="shared" si="55"/>
        <v/>
      </c>
      <c r="D595" s="666" t="str">
        <f t="shared" si="56"/>
        <v/>
      </c>
      <c r="E595" s="285" t="str">
        <f t="shared" si="57"/>
        <v/>
      </c>
      <c r="F595" s="292" t="str">
        <f t="shared" si="54"/>
        <v/>
      </c>
      <c r="G595" s="285" t="str">
        <f t="shared" si="58"/>
        <v/>
      </c>
      <c r="H595" s="667" t="str">
        <f t="shared" si="59"/>
        <v/>
      </c>
      <c r="I595" s="53"/>
    </row>
    <row r="596" spans="2:9" ht="20.100000000000001" customHeight="1">
      <c r="B596" s="294">
        <v>588</v>
      </c>
      <c r="C596" s="665" t="str">
        <f t="shared" si="55"/>
        <v/>
      </c>
      <c r="D596" s="666" t="str">
        <f t="shared" si="56"/>
        <v/>
      </c>
      <c r="E596" s="285" t="str">
        <f t="shared" si="57"/>
        <v/>
      </c>
      <c r="F596" s="292" t="str">
        <f t="shared" si="54"/>
        <v/>
      </c>
      <c r="G596" s="285" t="str">
        <f t="shared" si="58"/>
        <v/>
      </c>
      <c r="H596" s="667" t="str">
        <f t="shared" si="59"/>
        <v/>
      </c>
      <c r="I596" s="53"/>
    </row>
    <row r="597" spans="2:9" ht="20.100000000000001" customHeight="1">
      <c r="B597" s="294">
        <v>589</v>
      </c>
      <c r="C597" s="665" t="str">
        <f t="shared" si="55"/>
        <v/>
      </c>
      <c r="D597" s="666" t="str">
        <f t="shared" si="56"/>
        <v/>
      </c>
      <c r="E597" s="285" t="str">
        <f t="shared" si="57"/>
        <v/>
      </c>
      <c r="F597" s="292" t="str">
        <f t="shared" si="54"/>
        <v/>
      </c>
      <c r="G597" s="285" t="str">
        <f t="shared" si="58"/>
        <v/>
      </c>
      <c r="H597" s="667" t="str">
        <f t="shared" si="59"/>
        <v/>
      </c>
      <c r="I597" s="53"/>
    </row>
    <row r="598" spans="2:9" ht="20.100000000000001" customHeight="1">
      <c r="B598" s="294">
        <v>590</v>
      </c>
      <c r="C598" s="665" t="str">
        <f t="shared" si="55"/>
        <v/>
      </c>
      <c r="D598" s="666" t="str">
        <f t="shared" si="56"/>
        <v/>
      </c>
      <c r="E598" s="285" t="str">
        <f t="shared" si="57"/>
        <v/>
      </c>
      <c r="F598" s="292" t="str">
        <f t="shared" si="54"/>
        <v/>
      </c>
      <c r="G598" s="285" t="str">
        <f t="shared" si="58"/>
        <v/>
      </c>
      <c r="H598" s="667" t="str">
        <f t="shared" si="59"/>
        <v/>
      </c>
      <c r="I598" s="53"/>
    </row>
    <row r="599" spans="2:9" ht="20.100000000000001" customHeight="1">
      <c r="B599" s="294">
        <v>591</v>
      </c>
      <c r="C599" s="665" t="str">
        <f t="shared" si="55"/>
        <v/>
      </c>
      <c r="D599" s="666" t="str">
        <f t="shared" si="56"/>
        <v/>
      </c>
      <c r="E599" s="285" t="str">
        <f t="shared" si="57"/>
        <v/>
      </c>
      <c r="F599" s="292" t="str">
        <f t="shared" si="54"/>
        <v/>
      </c>
      <c r="G599" s="285" t="str">
        <f t="shared" si="58"/>
        <v/>
      </c>
      <c r="H599" s="667" t="str">
        <f t="shared" si="59"/>
        <v/>
      </c>
      <c r="I599" s="53"/>
    </row>
    <row r="600" spans="2:9" ht="20.100000000000001" customHeight="1">
      <c r="B600" s="294">
        <v>592</v>
      </c>
      <c r="C600" s="665" t="str">
        <f t="shared" si="55"/>
        <v/>
      </c>
      <c r="D600" s="666" t="str">
        <f t="shared" si="56"/>
        <v/>
      </c>
      <c r="E600" s="285" t="str">
        <f t="shared" si="57"/>
        <v/>
      </c>
      <c r="F600" s="292" t="str">
        <f t="shared" si="54"/>
        <v/>
      </c>
      <c r="G600" s="285" t="str">
        <f t="shared" si="58"/>
        <v/>
      </c>
      <c r="H600" s="667" t="str">
        <f t="shared" si="59"/>
        <v/>
      </c>
      <c r="I600" s="53"/>
    </row>
    <row r="601" spans="2:9" ht="20.100000000000001" customHeight="1">
      <c r="B601" s="294">
        <v>593</v>
      </c>
      <c r="C601" s="665" t="str">
        <f t="shared" si="55"/>
        <v/>
      </c>
      <c r="D601" s="666" t="str">
        <f t="shared" si="56"/>
        <v/>
      </c>
      <c r="E601" s="285" t="str">
        <f t="shared" si="57"/>
        <v/>
      </c>
      <c r="F601" s="292" t="str">
        <f t="shared" si="54"/>
        <v/>
      </c>
      <c r="G601" s="285" t="str">
        <f t="shared" si="58"/>
        <v/>
      </c>
      <c r="H601" s="667" t="str">
        <f t="shared" si="59"/>
        <v/>
      </c>
      <c r="I601" s="53"/>
    </row>
    <row r="602" spans="2:9" ht="20.100000000000001" customHeight="1">
      <c r="B602" s="294">
        <v>594</v>
      </c>
      <c r="C602" s="665" t="str">
        <f t="shared" si="55"/>
        <v/>
      </c>
      <c r="D602" s="666" t="str">
        <f t="shared" si="56"/>
        <v/>
      </c>
      <c r="E602" s="285" t="str">
        <f t="shared" si="57"/>
        <v/>
      </c>
      <c r="F602" s="292" t="str">
        <f t="shared" si="54"/>
        <v/>
      </c>
      <c r="G602" s="285" t="str">
        <f t="shared" si="58"/>
        <v/>
      </c>
      <c r="H602" s="667" t="str">
        <f t="shared" si="59"/>
        <v/>
      </c>
      <c r="I602" s="53"/>
    </row>
    <row r="603" spans="2:9" ht="20.100000000000001" customHeight="1">
      <c r="B603" s="294">
        <v>595</v>
      </c>
      <c r="C603" s="665" t="str">
        <f t="shared" si="55"/>
        <v/>
      </c>
      <c r="D603" s="666" t="str">
        <f t="shared" si="56"/>
        <v/>
      </c>
      <c r="E603" s="285" t="str">
        <f t="shared" si="57"/>
        <v/>
      </c>
      <c r="F603" s="292" t="str">
        <f t="shared" si="54"/>
        <v/>
      </c>
      <c r="G603" s="285" t="str">
        <f t="shared" si="58"/>
        <v/>
      </c>
      <c r="H603" s="667" t="str">
        <f t="shared" si="59"/>
        <v/>
      </c>
      <c r="I603" s="53"/>
    </row>
    <row r="604" spans="2:9" ht="20.100000000000001" customHeight="1">
      <c r="B604" s="294">
        <v>596</v>
      </c>
      <c r="C604" s="665" t="str">
        <f t="shared" si="55"/>
        <v/>
      </c>
      <c r="D604" s="666" t="str">
        <f t="shared" si="56"/>
        <v/>
      </c>
      <c r="E604" s="285" t="str">
        <f t="shared" si="57"/>
        <v/>
      </c>
      <c r="F604" s="292" t="str">
        <f t="shared" si="54"/>
        <v/>
      </c>
      <c r="G604" s="285" t="str">
        <f t="shared" si="58"/>
        <v/>
      </c>
      <c r="H604" s="667" t="str">
        <f t="shared" si="59"/>
        <v/>
      </c>
      <c r="I604" s="53"/>
    </row>
    <row r="605" spans="2:9" ht="20.100000000000001" customHeight="1">
      <c r="B605" s="294">
        <v>597</v>
      </c>
      <c r="C605" s="665" t="str">
        <f t="shared" si="55"/>
        <v/>
      </c>
      <c r="D605" s="666" t="str">
        <f t="shared" si="56"/>
        <v/>
      </c>
      <c r="E605" s="285" t="str">
        <f t="shared" si="57"/>
        <v/>
      </c>
      <c r="F605" s="292" t="str">
        <f t="shared" si="54"/>
        <v/>
      </c>
      <c r="G605" s="285" t="str">
        <f t="shared" si="58"/>
        <v/>
      </c>
      <c r="H605" s="667" t="str">
        <f t="shared" si="59"/>
        <v/>
      </c>
      <c r="I605" s="53"/>
    </row>
    <row r="606" spans="2:9" ht="20.100000000000001" customHeight="1">
      <c r="B606" s="294">
        <v>598</v>
      </c>
      <c r="C606" s="665" t="str">
        <f t="shared" si="55"/>
        <v/>
      </c>
      <c r="D606" s="666" t="str">
        <f t="shared" si="56"/>
        <v/>
      </c>
      <c r="E606" s="285" t="str">
        <f t="shared" si="57"/>
        <v/>
      </c>
      <c r="F606" s="292" t="str">
        <f t="shared" si="54"/>
        <v/>
      </c>
      <c r="G606" s="285" t="str">
        <f t="shared" si="58"/>
        <v/>
      </c>
      <c r="H606" s="667" t="str">
        <f t="shared" si="59"/>
        <v/>
      </c>
      <c r="I606" s="53"/>
    </row>
    <row r="607" spans="2:9" ht="20.100000000000001" customHeight="1">
      <c r="B607" s="294">
        <v>599</v>
      </c>
      <c r="C607" s="665" t="str">
        <f t="shared" si="55"/>
        <v/>
      </c>
      <c r="D607" s="666" t="str">
        <f t="shared" si="56"/>
        <v/>
      </c>
      <c r="E607" s="285" t="str">
        <f t="shared" si="57"/>
        <v/>
      </c>
      <c r="F607" s="292" t="str">
        <f t="shared" si="54"/>
        <v/>
      </c>
      <c r="G607" s="285" t="str">
        <f t="shared" si="58"/>
        <v/>
      </c>
      <c r="H607" s="667" t="str">
        <f t="shared" si="59"/>
        <v/>
      </c>
      <c r="I607" s="53"/>
    </row>
    <row r="608" spans="2:9" ht="20.100000000000001" customHeight="1">
      <c r="B608" s="294">
        <v>600</v>
      </c>
      <c r="C608" s="665" t="str">
        <f t="shared" si="55"/>
        <v/>
      </c>
      <c r="D608" s="666" t="str">
        <f t="shared" si="56"/>
        <v/>
      </c>
      <c r="E608" s="285" t="str">
        <f t="shared" si="57"/>
        <v/>
      </c>
      <c r="F608" s="292" t="str">
        <f t="shared" si="54"/>
        <v/>
      </c>
      <c r="G608" s="285" t="str">
        <f t="shared" si="58"/>
        <v/>
      </c>
      <c r="H608" s="667" t="str">
        <f t="shared" si="59"/>
        <v/>
      </c>
      <c r="I608" s="53"/>
    </row>
    <row r="609" spans="2:8">
      <c r="B609" s="79"/>
      <c r="C609" s="79"/>
      <c r="D609" s="76"/>
      <c r="E609" s="541"/>
      <c r="F609" s="541"/>
      <c r="G609" s="541"/>
      <c r="H609" s="668"/>
    </row>
    <row r="610" spans="2:8">
      <c r="B610" s="49"/>
      <c r="C610" s="49"/>
      <c r="D610" s="46"/>
      <c r="E610" s="152"/>
      <c r="F610" s="152"/>
      <c r="G610" s="152"/>
      <c r="H610" s="669"/>
    </row>
    <row r="611" spans="2:8">
      <c r="B611" s="49"/>
      <c r="C611" s="49"/>
      <c r="D611" s="46"/>
      <c r="E611" s="152"/>
      <c r="F611" s="152"/>
      <c r="G611" s="152"/>
      <c r="H611" s="669"/>
    </row>
    <row r="612" spans="2:8">
      <c r="B612" s="49"/>
      <c r="C612" s="49"/>
      <c r="D612" s="46"/>
      <c r="E612" s="152"/>
      <c r="F612" s="152"/>
      <c r="G612" s="152"/>
      <c r="H612" s="669"/>
    </row>
    <row r="613" spans="2:8">
      <c r="B613" s="49"/>
      <c r="C613" s="49"/>
      <c r="D613" s="46"/>
      <c r="E613" s="152"/>
      <c r="F613" s="152"/>
      <c r="G613" s="152"/>
      <c r="H613" s="669"/>
    </row>
    <row r="614" spans="2:8">
      <c r="B614" s="49"/>
      <c r="C614" s="49"/>
      <c r="D614" s="46"/>
      <c r="E614" s="152"/>
      <c r="F614" s="152"/>
      <c r="G614" s="152"/>
      <c r="H614" s="669"/>
    </row>
    <row r="615" spans="2:8">
      <c r="B615" s="49"/>
      <c r="C615" s="49"/>
      <c r="D615" s="46"/>
      <c r="E615" s="152"/>
      <c r="F615" s="152"/>
      <c r="G615" s="152"/>
      <c r="H615" s="669"/>
    </row>
    <row r="616" spans="2:8">
      <c r="B616" s="49"/>
      <c r="C616" s="49"/>
      <c r="D616" s="46"/>
      <c r="E616" s="152"/>
      <c r="F616" s="152"/>
      <c r="G616" s="152"/>
      <c r="H616" s="669"/>
    </row>
    <row r="617" spans="2:8">
      <c r="B617" s="49"/>
      <c r="C617" s="49"/>
      <c r="D617" s="46"/>
      <c r="E617" s="152"/>
      <c r="F617" s="152"/>
      <c r="G617" s="152"/>
      <c r="H617" s="669"/>
    </row>
    <row r="618" spans="2:8">
      <c r="B618" s="49"/>
      <c r="C618" s="49"/>
      <c r="D618" s="46"/>
      <c r="E618" s="152"/>
      <c r="F618" s="152"/>
      <c r="G618" s="152"/>
      <c r="H618" s="669"/>
    </row>
    <row r="619" spans="2:8">
      <c r="B619" s="49"/>
      <c r="C619" s="49"/>
      <c r="D619" s="46"/>
      <c r="E619" s="152"/>
      <c r="F619" s="152"/>
      <c r="G619" s="152"/>
      <c r="H619" s="669"/>
    </row>
    <row r="620" spans="2:8">
      <c r="B620" s="49"/>
      <c r="C620" s="49"/>
      <c r="D620" s="46"/>
      <c r="E620" s="152"/>
      <c r="F620" s="152"/>
      <c r="G620" s="152"/>
      <c r="H620" s="669"/>
    </row>
    <row r="621" spans="2:8">
      <c r="B621" s="49"/>
      <c r="C621" s="49"/>
      <c r="D621" s="46"/>
      <c r="E621" s="152"/>
      <c r="F621" s="152"/>
      <c r="G621" s="152"/>
      <c r="H621" s="669"/>
    </row>
    <row r="622" spans="2:8">
      <c r="B622" s="49"/>
      <c r="C622" s="49"/>
      <c r="D622" s="46"/>
      <c r="E622" s="152"/>
      <c r="F622" s="152"/>
      <c r="G622" s="152"/>
      <c r="H622" s="669"/>
    </row>
    <row r="623" spans="2:8">
      <c r="B623" s="49"/>
      <c r="C623" s="49"/>
      <c r="D623" s="46"/>
      <c r="E623" s="152"/>
      <c r="F623" s="152"/>
      <c r="G623" s="152"/>
      <c r="H623" s="669"/>
    </row>
    <row r="624" spans="2:8">
      <c r="B624" s="49"/>
      <c r="C624" s="49"/>
      <c r="D624" s="46"/>
      <c r="E624" s="152"/>
      <c r="F624" s="152"/>
      <c r="G624" s="152"/>
      <c r="H624" s="669"/>
    </row>
    <row r="625" spans="2:8">
      <c r="B625" s="49"/>
      <c r="C625" s="49"/>
      <c r="D625" s="46"/>
      <c r="E625" s="152"/>
      <c r="F625" s="152"/>
      <c r="G625" s="152"/>
      <c r="H625" s="669"/>
    </row>
    <row r="626" spans="2:8">
      <c r="B626" s="49"/>
      <c r="C626" s="49"/>
      <c r="D626" s="46"/>
      <c r="E626" s="152"/>
      <c r="F626" s="152"/>
      <c r="G626" s="152"/>
      <c r="H626" s="669"/>
    </row>
    <row r="627" spans="2:8">
      <c r="B627" s="49"/>
      <c r="C627" s="49"/>
      <c r="D627" s="46"/>
      <c r="E627" s="152"/>
      <c r="F627" s="152"/>
      <c r="G627" s="152"/>
      <c r="H627" s="669"/>
    </row>
    <row r="628" spans="2:8">
      <c r="B628" s="49"/>
      <c r="C628" s="49"/>
      <c r="D628" s="46"/>
      <c r="E628" s="152"/>
      <c r="F628" s="152"/>
      <c r="G628" s="152"/>
      <c r="H628" s="669"/>
    </row>
    <row r="629" spans="2:8">
      <c r="B629" s="49"/>
      <c r="C629" s="49"/>
      <c r="D629" s="46"/>
      <c r="E629" s="152"/>
      <c r="F629" s="152"/>
      <c r="G629" s="152"/>
      <c r="H629" s="669"/>
    </row>
    <row r="630" spans="2:8">
      <c r="B630" s="49"/>
      <c r="C630" s="49"/>
      <c r="D630" s="46"/>
      <c r="E630" s="152"/>
      <c r="F630" s="152"/>
      <c r="G630" s="152"/>
      <c r="H630" s="669"/>
    </row>
    <row r="631" spans="2:8">
      <c r="B631" s="49"/>
      <c r="C631" s="49"/>
      <c r="D631" s="46"/>
      <c r="E631" s="152"/>
      <c r="F631" s="152"/>
      <c r="G631" s="152"/>
      <c r="H631" s="669"/>
    </row>
  </sheetData>
  <mergeCells count="7">
    <mergeCell ref="Z63:AA63"/>
    <mergeCell ref="B1:H1"/>
    <mergeCell ref="K63:L63"/>
    <mergeCell ref="N63:O63"/>
    <mergeCell ref="Q63:R63"/>
    <mergeCell ref="T63:U63"/>
    <mergeCell ref="W63:X63"/>
  </mergeCells>
  <phoneticPr fontId="3" type="noConversion"/>
  <dataValidations count="2">
    <dataValidation allowBlank="1" showInputMessage="1" showErrorMessage="1" prompt="년-월-일 형식으로 입력" sqref="G4:H4" xr:uid="{F2AD9C35-7F67-446C-B90B-055B5FF54011}"/>
    <dataValidation type="list" allowBlank="1" showInputMessage="1" showErrorMessage="1" sqref="F4" xr:uid="{536DE79D-F971-44D1-AC86-469B0EAE4D73}">
      <formula1>"원리금균등상환, 원금균등상환,만기일시상환"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01F2-81F4-4B90-9148-09BCC48D4B92}">
  <sheetPr codeName="Sheet5">
    <tabColor theme="9" tint="-0.499984740745262"/>
  </sheetPr>
  <dimension ref="A1:AB631"/>
  <sheetViews>
    <sheetView showGridLines="0" workbookViewId="0">
      <selection activeCell="L10" sqref="L10"/>
    </sheetView>
  </sheetViews>
  <sheetFormatPr defaultRowHeight="15"/>
  <cols>
    <col min="1" max="1" width="4.7109375" customWidth="1"/>
    <col min="2" max="7" width="10.5703125" style="27" customWidth="1"/>
    <col min="8" max="8" width="10.5703125" customWidth="1"/>
    <col min="9" max="9" width="4.7109375" customWidth="1"/>
    <col min="10" max="28" width="9.42578125" customWidth="1"/>
    <col min="29" max="29" width="4.7109375" customWidth="1"/>
  </cols>
  <sheetData>
    <row r="1" spans="1:17" ht="40.5" customHeight="1">
      <c r="A1" s="12"/>
      <c r="B1" s="905" t="s">
        <v>390</v>
      </c>
      <c r="C1" s="905"/>
      <c r="D1" s="905"/>
      <c r="E1" s="905"/>
      <c r="F1" s="905"/>
      <c r="G1" s="905"/>
      <c r="H1" s="905"/>
      <c r="I1" s="12"/>
    </row>
    <row r="2" spans="1:17" ht="16.5" customHeight="1" thickBot="1"/>
    <row r="3" spans="1:17" ht="24.95" customHeight="1" thickBot="1">
      <c r="B3" s="31" t="s">
        <v>369</v>
      </c>
      <c r="C3" s="32" t="s">
        <v>370</v>
      </c>
      <c r="D3" s="32" t="s">
        <v>372</v>
      </c>
      <c r="E3" s="32" t="s">
        <v>376</v>
      </c>
      <c r="F3" s="32" t="s">
        <v>377</v>
      </c>
      <c r="G3" s="32" t="s">
        <v>371</v>
      </c>
      <c r="H3" s="33" t="s">
        <v>378</v>
      </c>
    </row>
    <row r="4" spans="1:17" ht="24.95" customHeight="1" thickBot="1">
      <c r="B4" s="655"/>
      <c r="C4" s="656"/>
      <c r="D4" s="657"/>
      <c r="E4" s="658"/>
      <c r="F4" s="865"/>
      <c r="G4" s="659"/>
      <c r="H4" s="660"/>
    </row>
    <row r="5" spans="1:17" ht="24.95" customHeight="1" thickBot="1">
      <c r="B5" s="31" t="s">
        <v>380</v>
      </c>
      <c r="C5" s="32" t="s">
        <v>381</v>
      </c>
      <c r="D5" s="32" t="s">
        <v>382</v>
      </c>
      <c r="E5" s="32" t="s">
        <v>373</v>
      </c>
      <c r="F5" s="32" t="s">
        <v>374</v>
      </c>
      <c r="G5" s="32" t="s">
        <v>367</v>
      </c>
      <c r="H5" s="33" t="s">
        <v>368</v>
      </c>
    </row>
    <row r="6" spans="1:17" ht="24.95" customHeight="1">
      <c r="B6" s="661" t="str">
        <f>IF(H4="","",DATEDIF(G4,H4,"M")+D6)</f>
        <v/>
      </c>
      <c r="C6" s="662" t="str">
        <f ca="1">IF(H4="","",IF(H4&lt;TODAY(),0,DATEDIF(TODAY(),H4,"M")))</f>
        <v/>
      </c>
      <c r="D6" s="663"/>
      <c r="E6" s="285">
        <f>SUM($E$9:$E$697)</f>
        <v>0</v>
      </c>
      <c r="F6" s="285">
        <f>SUM($F$9:$F$697)</f>
        <v>0</v>
      </c>
      <c r="G6" s="285" t="str">
        <f ca="1">IF($H$4="","",VLOOKUP(TODAY(),$C$8:$H$697,5,TRUE))</f>
        <v/>
      </c>
      <c r="H6" s="292" t="str">
        <f ca="1">IF($H$4="","",VLOOKUP(TODAY(),$C$8:$H$697,6,TRUE))</f>
        <v/>
      </c>
    </row>
    <row r="7" spans="1:17" ht="16.5" customHeight="1" thickBot="1">
      <c r="B7" s="29"/>
      <c r="C7" s="29"/>
      <c r="D7" s="29"/>
      <c r="E7" s="29"/>
      <c r="F7" s="29"/>
      <c r="G7" s="29"/>
      <c r="H7" s="664"/>
      <c r="Q7" s="45"/>
    </row>
    <row r="8" spans="1:17" ht="30" customHeight="1" thickBot="1">
      <c r="B8" s="31" t="s">
        <v>383</v>
      </c>
      <c r="C8" s="31" t="s">
        <v>384</v>
      </c>
      <c r="D8" s="32" t="s">
        <v>385</v>
      </c>
      <c r="E8" s="32" t="s">
        <v>386</v>
      </c>
      <c r="F8" s="33" t="s">
        <v>387</v>
      </c>
      <c r="G8" s="32" t="s">
        <v>388</v>
      </c>
      <c r="H8" s="33" t="s">
        <v>389</v>
      </c>
      <c r="I8" s="53"/>
    </row>
    <row r="9" spans="1:17" ht="20.100000000000001" customHeight="1">
      <c r="B9" s="293">
        <v>1</v>
      </c>
      <c r="C9" s="665" t="str">
        <f>IF($H$4="","",IF(B9&gt;($B$6),"",IF(B9&lt;=($B$6),DATE(YEAR($G$4),MONTH($G$4),DAY($G$4)),"")))</f>
        <v/>
      </c>
      <c r="D9" s="666" t="str">
        <f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85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292" t="str">
        <f>IF($H$4="","",IF($F$4="원리금균등상환",IFERROR(D9+E9,""),IF($F$4="원금균등상환",D9+E9,"")))</f>
        <v/>
      </c>
      <c r="G9" s="285" t="str">
        <f>IFERROR(IF(B9&gt;(($D$6+$B$6)*12),"",IF(B9=1,D9,D9+G8)),"")</f>
        <v/>
      </c>
      <c r="H9" s="667" t="str">
        <f>IFERROR(IF($H$4="","",D4-D9),"")</f>
        <v/>
      </c>
      <c r="I9" s="53"/>
    </row>
    <row r="10" spans="1:17" ht="20.100000000000001" customHeight="1">
      <c r="B10" s="294">
        <v>2</v>
      </c>
      <c r="C10" s="665" t="str">
        <f>IF($H$4="","",IF(B10&gt;($B$6),"",IF(B10&lt;=($B$6),DATE(YEAR($G$4),MONTH($G$4)+B9,DAY($G$4)),"")))</f>
        <v/>
      </c>
      <c r="D10" s="666" t="str">
        <f>IF($H$4="","",IF($F$4="원리금균등상환",IFERROR(IF(B10&lt;=$D$6,0,-PPMT($E$4/12,B10-$D$6,($B$6-$D$6),$D$4)),""),IF($F$4="원금균등상환",IF(B10&lt;($D$6+1),0,IF(B10&gt;$B$6,0,$D$4/($B$6-$D$6))),IF($F$4="만기일시상환",0,""))))</f>
        <v/>
      </c>
      <c r="E10" s="285" t="str">
        <f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292" t="str">
        <f t="shared" ref="F10:F73" si="0">IF($H$4="","",IF($F$4="원리금균등상환",IFERROR(D10+E10,""),IF($F$4="원금균등상환",D10+E10,"")))</f>
        <v/>
      </c>
      <c r="G10" s="285" t="str">
        <f>IFERROR(IF(B10&gt;(($D$6+$B$6)*12),"",IF(B10=1,D10,D10+G9)),"")</f>
        <v/>
      </c>
      <c r="H10" s="667" t="str">
        <f>IFERROR(IF($H$4="","",H9-D10),"")</f>
        <v/>
      </c>
      <c r="I10" s="53"/>
    </row>
    <row r="11" spans="1:17" ht="20.100000000000001" customHeight="1">
      <c r="B11" s="294">
        <v>3</v>
      </c>
      <c r="C11" s="665" t="str">
        <f t="shared" ref="C11:C74" si="1">IF($H$4="","",IF(B11&gt;($B$6),"",IF(B11&lt;=($B$6),DATE(YEAR($G$4),MONTH($G$4)+B10,DAY($G$4)),"")))</f>
        <v/>
      </c>
      <c r="D11" s="666" t="str">
        <f t="shared" ref="D11:D74" si="2">IF($H$4="","",IF($F$4="원리금균등상환",IFERROR(IF(B11&lt;=$D$6,0,-PPMT($E$4/12,B11-$D$6,($B$6-$D$6),$D$4)),""),IF($F$4="원금균등상환",IF(B11&lt;($D$6+1),0,IF(B11&gt;$B$6,0,$D$4/($B$6-$D$6))),IF($F$4="만기일시상환",0,""))))</f>
        <v/>
      </c>
      <c r="E11" s="285" t="str">
        <f t="shared" ref="E11:E74" si="3">IF($H$4="","",IF($F$4="원리금균등상환",IFERROR(IF(B11&lt;=$D$6,$H10*($E$4/12),-IPMT($E$4/12,B11-$D$6,($B$6-$D$6),$D$4)),""),IF($F$4="원금균등상환",(H10-D11)*$E$4/12,IF($F$4="만기일시상환",IFERROR(IF(B11&lt;=$B$6,$D$4*($E$4/12),""),"")))))</f>
        <v/>
      </c>
      <c r="F11" s="292" t="str">
        <f t="shared" si="0"/>
        <v/>
      </c>
      <c r="G11" s="285" t="str">
        <f t="shared" ref="G11:G74" si="4">IFERROR(IF(B11&gt;(($D$6+$B$6)*12),"",IF(B11=1,D11,D11+G10)),"")</f>
        <v/>
      </c>
      <c r="H11" s="667" t="str">
        <f t="shared" ref="H11:H74" si="5">IFERROR(IF($H$4="","",H10-D11),"")</f>
        <v/>
      </c>
      <c r="I11" s="53"/>
    </row>
    <row r="12" spans="1:17" ht="20.100000000000001" customHeight="1">
      <c r="B12" s="294">
        <v>4</v>
      </c>
      <c r="C12" s="665" t="str">
        <f t="shared" si="1"/>
        <v/>
      </c>
      <c r="D12" s="666" t="str">
        <f t="shared" si="2"/>
        <v/>
      </c>
      <c r="E12" s="285" t="str">
        <f t="shared" si="3"/>
        <v/>
      </c>
      <c r="F12" s="292" t="str">
        <f t="shared" si="0"/>
        <v/>
      </c>
      <c r="G12" s="285" t="str">
        <f t="shared" si="4"/>
        <v/>
      </c>
      <c r="H12" s="667" t="str">
        <f t="shared" si="5"/>
        <v/>
      </c>
      <c r="I12" s="53"/>
    </row>
    <row r="13" spans="1:17" ht="20.100000000000001" customHeight="1">
      <c r="B13" s="294">
        <v>5</v>
      </c>
      <c r="C13" s="665" t="str">
        <f t="shared" si="1"/>
        <v/>
      </c>
      <c r="D13" s="666" t="str">
        <f t="shared" si="2"/>
        <v/>
      </c>
      <c r="E13" s="285" t="str">
        <f t="shared" si="3"/>
        <v/>
      </c>
      <c r="F13" s="292" t="str">
        <f t="shared" si="0"/>
        <v/>
      </c>
      <c r="G13" s="285" t="str">
        <f t="shared" si="4"/>
        <v/>
      </c>
      <c r="H13" s="667" t="str">
        <f t="shared" si="5"/>
        <v/>
      </c>
      <c r="I13" s="53"/>
    </row>
    <row r="14" spans="1:17" ht="20.100000000000001" customHeight="1">
      <c r="B14" s="294">
        <v>6</v>
      </c>
      <c r="C14" s="665" t="str">
        <f t="shared" si="1"/>
        <v/>
      </c>
      <c r="D14" s="666" t="str">
        <f t="shared" si="2"/>
        <v/>
      </c>
      <c r="E14" s="285" t="str">
        <f t="shared" si="3"/>
        <v/>
      </c>
      <c r="F14" s="292" t="str">
        <f t="shared" si="0"/>
        <v/>
      </c>
      <c r="G14" s="285" t="str">
        <f t="shared" si="4"/>
        <v/>
      </c>
      <c r="H14" s="667" t="str">
        <f t="shared" si="5"/>
        <v/>
      </c>
      <c r="I14" s="53"/>
    </row>
    <row r="15" spans="1:17" ht="20.100000000000001" customHeight="1">
      <c r="B15" s="294">
        <v>7</v>
      </c>
      <c r="C15" s="665" t="str">
        <f t="shared" si="1"/>
        <v/>
      </c>
      <c r="D15" s="666" t="str">
        <f t="shared" si="2"/>
        <v/>
      </c>
      <c r="E15" s="285" t="str">
        <f t="shared" si="3"/>
        <v/>
      </c>
      <c r="F15" s="292" t="str">
        <f t="shared" si="0"/>
        <v/>
      </c>
      <c r="G15" s="285" t="str">
        <f t="shared" si="4"/>
        <v/>
      </c>
      <c r="H15" s="667" t="str">
        <f t="shared" si="5"/>
        <v/>
      </c>
      <c r="I15" s="53"/>
    </row>
    <row r="16" spans="1:17" ht="20.100000000000001" customHeight="1">
      <c r="B16" s="294">
        <v>8</v>
      </c>
      <c r="C16" s="665" t="str">
        <f t="shared" si="1"/>
        <v/>
      </c>
      <c r="D16" s="666" t="str">
        <f t="shared" si="2"/>
        <v/>
      </c>
      <c r="E16" s="285" t="str">
        <f t="shared" si="3"/>
        <v/>
      </c>
      <c r="F16" s="292" t="str">
        <f t="shared" si="0"/>
        <v/>
      </c>
      <c r="G16" s="285" t="str">
        <f t="shared" si="4"/>
        <v/>
      </c>
      <c r="H16" s="667" t="str">
        <f t="shared" si="5"/>
        <v/>
      </c>
      <c r="I16" s="53"/>
    </row>
    <row r="17" spans="2:9" ht="20.100000000000001" customHeight="1">
      <c r="B17" s="294">
        <v>9</v>
      </c>
      <c r="C17" s="665" t="str">
        <f t="shared" si="1"/>
        <v/>
      </c>
      <c r="D17" s="666" t="str">
        <f t="shared" si="2"/>
        <v/>
      </c>
      <c r="E17" s="285" t="str">
        <f t="shared" si="3"/>
        <v/>
      </c>
      <c r="F17" s="292" t="str">
        <f t="shared" si="0"/>
        <v/>
      </c>
      <c r="G17" s="285" t="str">
        <f t="shared" si="4"/>
        <v/>
      </c>
      <c r="H17" s="667" t="str">
        <f t="shared" si="5"/>
        <v/>
      </c>
      <c r="I17" s="53"/>
    </row>
    <row r="18" spans="2:9" ht="20.100000000000001" customHeight="1">
      <c r="B18" s="294">
        <v>10</v>
      </c>
      <c r="C18" s="665" t="str">
        <f t="shared" si="1"/>
        <v/>
      </c>
      <c r="D18" s="666" t="str">
        <f t="shared" si="2"/>
        <v/>
      </c>
      <c r="E18" s="285" t="str">
        <f t="shared" si="3"/>
        <v/>
      </c>
      <c r="F18" s="292" t="str">
        <f t="shared" si="0"/>
        <v/>
      </c>
      <c r="G18" s="285" t="str">
        <f t="shared" si="4"/>
        <v/>
      </c>
      <c r="H18" s="667" t="str">
        <f t="shared" si="5"/>
        <v/>
      </c>
      <c r="I18" s="53"/>
    </row>
    <row r="19" spans="2:9" ht="20.100000000000001" customHeight="1">
      <c r="B19" s="294">
        <v>11</v>
      </c>
      <c r="C19" s="665" t="str">
        <f t="shared" si="1"/>
        <v/>
      </c>
      <c r="D19" s="666" t="str">
        <f t="shared" si="2"/>
        <v/>
      </c>
      <c r="E19" s="285" t="str">
        <f t="shared" si="3"/>
        <v/>
      </c>
      <c r="F19" s="292" t="str">
        <f t="shared" si="0"/>
        <v/>
      </c>
      <c r="G19" s="285" t="str">
        <f t="shared" si="4"/>
        <v/>
      </c>
      <c r="H19" s="667" t="str">
        <f t="shared" si="5"/>
        <v/>
      </c>
      <c r="I19" s="53"/>
    </row>
    <row r="20" spans="2:9" ht="20.100000000000001" customHeight="1">
      <c r="B20" s="294">
        <v>12</v>
      </c>
      <c r="C20" s="665" t="str">
        <f t="shared" si="1"/>
        <v/>
      </c>
      <c r="D20" s="666" t="str">
        <f t="shared" si="2"/>
        <v/>
      </c>
      <c r="E20" s="285" t="str">
        <f t="shared" si="3"/>
        <v/>
      </c>
      <c r="F20" s="292" t="str">
        <f t="shared" si="0"/>
        <v/>
      </c>
      <c r="G20" s="285" t="str">
        <f t="shared" si="4"/>
        <v/>
      </c>
      <c r="H20" s="667" t="str">
        <f t="shared" si="5"/>
        <v/>
      </c>
      <c r="I20" s="53"/>
    </row>
    <row r="21" spans="2:9" ht="20.100000000000001" customHeight="1">
      <c r="B21" s="293">
        <v>13</v>
      </c>
      <c r="C21" s="665" t="str">
        <f t="shared" si="1"/>
        <v/>
      </c>
      <c r="D21" s="666" t="str">
        <f t="shared" si="2"/>
        <v/>
      </c>
      <c r="E21" s="285" t="str">
        <f t="shared" si="3"/>
        <v/>
      </c>
      <c r="F21" s="292" t="str">
        <f t="shared" si="0"/>
        <v/>
      </c>
      <c r="G21" s="285" t="str">
        <f t="shared" si="4"/>
        <v/>
      </c>
      <c r="H21" s="667" t="str">
        <f t="shared" si="5"/>
        <v/>
      </c>
      <c r="I21" s="53"/>
    </row>
    <row r="22" spans="2:9" ht="20.100000000000001" customHeight="1">
      <c r="B22" s="294">
        <v>14</v>
      </c>
      <c r="C22" s="665" t="str">
        <f t="shared" si="1"/>
        <v/>
      </c>
      <c r="D22" s="666" t="str">
        <f t="shared" si="2"/>
        <v/>
      </c>
      <c r="E22" s="285" t="str">
        <f t="shared" si="3"/>
        <v/>
      </c>
      <c r="F22" s="292" t="str">
        <f t="shared" si="0"/>
        <v/>
      </c>
      <c r="G22" s="285" t="str">
        <f t="shared" si="4"/>
        <v/>
      </c>
      <c r="H22" s="667" t="str">
        <f t="shared" si="5"/>
        <v/>
      </c>
      <c r="I22" s="53"/>
    </row>
    <row r="23" spans="2:9" ht="20.100000000000001" customHeight="1">
      <c r="B23" s="294">
        <v>15</v>
      </c>
      <c r="C23" s="665" t="str">
        <f t="shared" si="1"/>
        <v/>
      </c>
      <c r="D23" s="666" t="str">
        <f t="shared" si="2"/>
        <v/>
      </c>
      <c r="E23" s="285" t="str">
        <f t="shared" si="3"/>
        <v/>
      </c>
      <c r="F23" s="292" t="str">
        <f t="shared" si="0"/>
        <v/>
      </c>
      <c r="G23" s="285" t="str">
        <f t="shared" si="4"/>
        <v/>
      </c>
      <c r="H23" s="667" t="str">
        <f t="shared" si="5"/>
        <v/>
      </c>
      <c r="I23" s="53"/>
    </row>
    <row r="24" spans="2:9" ht="20.100000000000001" customHeight="1">
      <c r="B24" s="294">
        <v>16</v>
      </c>
      <c r="C24" s="665" t="str">
        <f t="shared" si="1"/>
        <v/>
      </c>
      <c r="D24" s="666" t="str">
        <f t="shared" si="2"/>
        <v/>
      </c>
      <c r="E24" s="285" t="str">
        <f t="shared" si="3"/>
        <v/>
      </c>
      <c r="F24" s="292" t="str">
        <f t="shared" si="0"/>
        <v/>
      </c>
      <c r="G24" s="285" t="str">
        <f t="shared" si="4"/>
        <v/>
      </c>
      <c r="H24" s="667" t="str">
        <f t="shared" si="5"/>
        <v/>
      </c>
      <c r="I24" s="53"/>
    </row>
    <row r="25" spans="2:9" ht="20.100000000000001" customHeight="1">
      <c r="B25" s="294">
        <v>17</v>
      </c>
      <c r="C25" s="665" t="str">
        <f t="shared" si="1"/>
        <v/>
      </c>
      <c r="D25" s="666" t="str">
        <f t="shared" si="2"/>
        <v/>
      </c>
      <c r="E25" s="285" t="str">
        <f t="shared" si="3"/>
        <v/>
      </c>
      <c r="F25" s="292" t="str">
        <f t="shared" si="0"/>
        <v/>
      </c>
      <c r="G25" s="285" t="str">
        <f t="shared" si="4"/>
        <v/>
      </c>
      <c r="H25" s="667" t="str">
        <f t="shared" si="5"/>
        <v/>
      </c>
      <c r="I25" s="53"/>
    </row>
    <row r="26" spans="2:9" ht="20.100000000000001" customHeight="1">
      <c r="B26" s="294">
        <v>18</v>
      </c>
      <c r="C26" s="665" t="str">
        <f t="shared" si="1"/>
        <v/>
      </c>
      <c r="D26" s="666" t="str">
        <f t="shared" si="2"/>
        <v/>
      </c>
      <c r="E26" s="285" t="str">
        <f t="shared" si="3"/>
        <v/>
      </c>
      <c r="F26" s="292" t="str">
        <f t="shared" si="0"/>
        <v/>
      </c>
      <c r="G26" s="285" t="str">
        <f t="shared" si="4"/>
        <v/>
      </c>
      <c r="H26" s="667" t="str">
        <f t="shared" si="5"/>
        <v/>
      </c>
      <c r="I26" s="53"/>
    </row>
    <row r="27" spans="2:9" ht="20.100000000000001" customHeight="1">
      <c r="B27" s="294">
        <v>19</v>
      </c>
      <c r="C27" s="665" t="str">
        <f t="shared" si="1"/>
        <v/>
      </c>
      <c r="D27" s="666" t="str">
        <f t="shared" si="2"/>
        <v/>
      </c>
      <c r="E27" s="285" t="str">
        <f t="shared" si="3"/>
        <v/>
      </c>
      <c r="F27" s="292" t="str">
        <f t="shared" si="0"/>
        <v/>
      </c>
      <c r="G27" s="285" t="str">
        <f t="shared" si="4"/>
        <v/>
      </c>
      <c r="H27" s="667" t="str">
        <f t="shared" si="5"/>
        <v/>
      </c>
      <c r="I27" s="53"/>
    </row>
    <row r="28" spans="2:9" ht="20.100000000000001" customHeight="1">
      <c r="B28" s="294">
        <v>20</v>
      </c>
      <c r="C28" s="665" t="str">
        <f t="shared" si="1"/>
        <v/>
      </c>
      <c r="D28" s="666" t="str">
        <f t="shared" si="2"/>
        <v/>
      </c>
      <c r="E28" s="285" t="str">
        <f t="shared" si="3"/>
        <v/>
      </c>
      <c r="F28" s="292" t="str">
        <f t="shared" si="0"/>
        <v/>
      </c>
      <c r="G28" s="285" t="str">
        <f t="shared" si="4"/>
        <v/>
      </c>
      <c r="H28" s="667" t="str">
        <f t="shared" si="5"/>
        <v/>
      </c>
      <c r="I28" s="53"/>
    </row>
    <row r="29" spans="2:9" ht="20.100000000000001" customHeight="1">
      <c r="B29" s="294">
        <v>21</v>
      </c>
      <c r="C29" s="665" t="str">
        <f t="shared" si="1"/>
        <v/>
      </c>
      <c r="D29" s="666" t="str">
        <f t="shared" si="2"/>
        <v/>
      </c>
      <c r="E29" s="285" t="str">
        <f t="shared" si="3"/>
        <v/>
      </c>
      <c r="F29" s="292" t="str">
        <f t="shared" si="0"/>
        <v/>
      </c>
      <c r="G29" s="285" t="str">
        <f t="shared" si="4"/>
        <v/>
      </c>
      <c r="H29" s="667" t="str">
        <f t="shared" si="5"/>
        <v/>
      </c>
      <c r="I29" s="53"/>
    </row>
    <row r="30" spans="2:9" ht="20.100000000000001" customHeight="1">
      <c r="B30" s="294">
        <v>22</v>
      </c>
      <c r="C30" s="665" t="str">
        <f t="shared" si="1"/>
        <v/>
      </c>
      <c r="D30" s="666" t="str">
        <f t="shared" si="2"/>
        <v/>
      </c>
      <c r="E30" s="285" t="str">
        <f t="shared" si="3"/>
        <v/>
      </c>
      <c r="F30" s="292" t="str">
        <f t="shared" si="0"/>
        <v/>
      </c>
      <c r="G30" s="285" t="str">
        <f t="shared" si="4"/>
        <v/>
      </c>
      <c r="H30" s="667" t="str">
        <f t="shared" si="5"/>
        <v/>
      </c>
      <c r="I30" s="53"/>
    </row>
    <row r="31" spans="2:9" ht="20.100000000000001" customHeight="1">
      <c r="B31" s="294">
        <v>23</v>
      </c>
      <c r="C31" s="665" t="str">
        <f t="shared" si="1"/>
        <v/>
      </c>
      <c r="D31" s="666" t="str">
        <f t="shared" si="2"/>
        <v/>
      </c>
      <c r="E31" s="285" t="str">
        <f t="shared" si="3"/>
        <v/>
      </c>
      <c r="F31" s="292" t="str">
        <f t="shared" si="0"/>
        <v/>
      </c>
      <c r="G31" s="285" t="str">
        <f t="shared" si="4"/>
        <v/>
      </c>
      <c r="H31" s="667" t="str">
        <f t="shared" si="5"/>
        <v/>
      </c>
      <c r="I31" s="53"/>
    </row>
    <row r="32" spans="2:9" ht="20.100000000000001" customHeight="1">
      <c r="B32" s="294">
        <v>24</v>
      </c>
      <c r="C32" s="665" t="str">
        <f t="shared" si="1"/>
        <v/>
      </c>
      <c r="D32" s="666" t="str">
        <f t="shared" si="2"/>
        <v/>
      </c>
      <c r="E32" s="285" t="str">
        <f t="shared" si="3"/>
        <v/>
      </c>
      <c r="F32" s="292" t="str">
        <f t="shared" si="0"/>
        <v/>
      </c>
      <c r="G32" s="285" t="str">
        <f t="shared" si="4"/>
        <v/>
      </c>
      <c r="H32" s="667" t="str">
        <f t="shared" si="5"/>
        <v/>
      </c>
      <c r="I32" s="53"/>
    </row>
    <row r="33" spans="2:9" ht="20.100000000000001" customHeight="1">
      <c r="B33" s="293">
        <v>25</v>
      </c>
      <c r="C33" s="665" t="str">
        <f t="shared" si="1"/>
        <v/>
      </c>
      <c r="D33" s="666" t="str">
        <f t="shared" si="2"/>
        <v/>
      </c>
      <c r="E33" s="285" t="str">
        <f t="shared" si="3"/>
        <v/>
      </c>
      <c r="F33" s="292" t="str">
        <f t="shared" si="0"/>
        <v/>
      </c>
      <c r="G33" s="285" t="str">
        <f t="shared" si="4"/>
        <v/>
      </c>
      <c r="H33" s="667" t="str">
        <f t="shared" si="5"/>
        <v/>
      </c>
      <c r="I33" s="53"/>
    </row>
    <row r="34" spans="2:9" ht="20.100000000000001" customHeight="1">
      <c r="B34" s="294">
        <v>26</v>
      </c>
      <c r="C34" s="665" t="str">
        <f t="shared" si="1"/>
        <v/>
      </c>
      <c r="D34" s="666" t="str">
        <f t="shared" si="2"/>
        <v/>
      </c>
      <c r="E34" s="285" t="str">
        <f t="shared" si="3"/>
        <v/>
      </c>
      <c r="F34" s="292" t="str">
        <f t="shared" si="0"/>
        <v/>
      </c>
      <c r="G34" s="285" t="str">
        <f t="shared" si="4"/>
        <v/>
      </c>
      <c r="H34" s="667" t="str">
        <f t="shared" si="5"/>
        <v/>
      </c>
      <c r="I34" s="53"/>
    </row>
    <row r="35" spans="2:9" ht="20.100000000000001" customHeight="1">
      <c r="B35" s="294">
        <v>27</v>
      </c>
      <c r="C35" s="665" t="str">
        <f t="shared" si="1"/>
        <v/>
      </c>
      <c r="D35" s="666" t="str">
        <f t="shared" si="2"/>
        <v/>
      </c>
      <c r="E35" s="285" t="str">
        <f t="shared" si="3"/>
        <v/>
      </c>
      <c r="F35" s="292" t="str">
        <f t="shared" si="0"/>
        <v/>
      </c>
      <c r="G35" s="285" t="str">
        <f t="shared" si="4"/>
        <v/>
      </c>
      <c r="H35" s="667" t="str">
        <f t="shared" si="5"/>
        <v/>
      </c>
      <c r="I35" s="53"/>
    </row>
    <row r="36" spans="2:9" ht="20.100000000000001" customHeight="1">
      <c r="B36" s="294">
        <v>28</v>
      </c>
      <c r="C36" s="665" t="str">
        <f t="shared" si="1"/>
        <v/>
      </c>
      <c r="D36" s="666" t="str">
        <f t="shared" si="2"/>
        <v/>
      </c>
      <c r="E36" s="285" t="str">
        <f t="shared" si="3"/>
        <v/>
      </c>
      <c r="F36" s="292" t="str">
        <f t="shared" si="0"/>
        <v/>
      </c>
      <c r="G36" s="285" t="str">
        <f t="shared" si="4"/>
        <v/>
      </c>
      <c r="H36" s="667" t="str">
        <f t="shared" si="5"/>
        <v/>
      </c>
      <c r="I36" s="53"/>
    </row>
    <row r="37" spans="2:9" ht="20.100000000000001" customHeight="1">
      <c r="B37" s="294">
        <v>29</v>
      </c>
      <c r="C37" s="665" t="str">
        <f t="shared" si="1"/>
        <v/>
      </c>
      <c r="D37" s="666" t="str">
        <f t="shared" si="2"/>
        <v/>
      </c>
      <c r="E37" s="285" t="str">
        <f t="shared" si="3"/>
        <v/>
      </c>
      <c r="F37" s="292" t="str">
        <f t="shared" si="0"/>
        <v/>
      </c>
      <c r="G37" s="285" t="str">
        <f t="shared" si="4"/>
        <v/>
      </c>
      <c r="H37" s="667" t="str">
        <f t="shared" si="5"/>
        <v/>
      </c>
      <c r="I37" s="53"/>
    </row>
    <row r="38" spans="2:9" ht="20.100000000000001" customHeight="1">
      <c r="B38" s="294">
        <v>30</v>
      </c>
      <c r="C38" s="665" t="str">
        <f t="shared" si="1"/>
        <v/>
      </c>
      <c r="D38" s="666" t="str">
        <f t="shared" si="2"/>
        <v/>
      </c>
      <c r="E38" s="285" t="str">
        <f t="shared" si="3"/>
        <v/>
      </c>
      <c r="F38" s="292" t="str">
        <f t="shared" si="0"/>
        <v/>
      </c>
      <c r="G38" s="285" t="str">
        <f t="shared" si="4"/>
        <v/>
      </c>
      <c r="H38" s="667" t="str">
        <f t="shared" si="5"/>
        <v/>
      </c>
      <c r="I38" s="53"/>
    </row>
    <row r="39" spans="2:9" ht="20.100000000000001" customHeight="1">
      <c r="B39" s="294">
        <v>31</v>
      </c>
      <c r="C39" s="665" t="str">
        <f t="shared" si="1"/>
        <v/>
      </c>
      <c r="D39" s="666" t="str">
        <f t="shared" si="2"/>
        <v/>
      </c>
      <c r="E39" s="285" t="str">
        <f t="shared" si="3"/>
        <v/>
      </c>
      <c r="F39" s="292" t="str">
        <f t="shared" si="0"/>
        <v/>
      </c>
      <c r="G39" s="285" t="str">
        <f t="shared" si="4"/>
        <v/>
      </c>
      <c r="H39" s="667" t="str">
        <f t="shared" si="5"/>
        <v/>
      </c>
      <c r="I39" s="53"/>
    </row>
    <row r="40" spans="2:9" ht="20.100000000000001" customHeight="1">
      <c r="B40" s="294">
        <v>32</v>
      </c>
      <c r="C40" s="665" t="str">
        <f t="shared" si="1"/>
        <v/>
      </c>
      <c r="D40" s="666" t="str">
        <f t="shared" si="2"/>
        <v/>
      </c>
      <c r="E40" s="285" t="str">
        <f t="shared" si="3"/>
        <v/>
      </c>
      <c r="F40" s="292" t="str">
        <f t="shared" si="0"/>
        <v/>
      </c>
      <c r="G40" s="285" t="str">
        <f t="shared" si="4"/>
        <v/>
      </c>
      <c r="H40" s="667" t="str">
        <f t="shared" si="5"/>
        <v/>
      </c>
      <c r="I40" s="53"/>
    </row>
    <row r="41" spans="2:9" ht="20.100000000000001" customHeight="1">
      <c r="B41" s="294">
        <v>33</v>
      </c>
      <c r="C41" s="665" t="str">
        <f t="shared" si="1"/>
        <v/>
      </c>
      <c r="D41" s="666" t="str">
        <f t="shared" si="2"/>
        <v/>
      </c>
      <c r="E41" s="285" t="str">
        <f t="shared" si="3"/>
        <v/>
      </c>
      <c r="F41" s="292" t="str">
        <f t="shared" si="0"/>
        <v/>
      </c>
      <c r="G41" s="285" t="str">
        <f t="shared" si="4"/>
        <v/>
      </c>
      <c r="H41" s="667" t="str">
        <f t="shared" si="5"/>
        <v/>
      </c>
      <c r="I41" s="53"/>
    </row>
    <row r="42" spans="2:9" ht="20.100000000000001" customHeight="1">
      <c r="B42" s="294">
        <v>34</v>
      </c>
      <c r="C42" s="665" t="str">
        <f t="shared" si="1"/>
        <v/>
      </c>
      <c r="D42" s="666" t="str">
        <f t="shared" si="2"/>
        <v/>
      </c>
      <c r="E42" s="285" t="str">
        <f t="shared" si="3"/>
        <v/>
      </c>
      <c r="F42" s="292" t="str">
        <f t="shared" si="0"/>
        <v/>
      </c>
      <c r="G42" s="285" t="str">
        <f t="shared" si="4"/>
        <v/>
      </c>
      <c r="H42" s="667" t="str">
        <f t="shared" si="5"/>
        <v/>
      </c>
      <c r="I42" s="53"/>
    </row>
    <row r="43" spans="2:9" ht="20.100000000000001" customHeight="1">
      <c r="B43" s="294">
        <v>35</v>
      </c>
      <c r="C43" s="665" t="str">
        <f t="shared" si="1"/>
        <v/>
      </c>
      <c r="D43" s="666" t="str">
        <f t="shared" si="2"/>
        <v/>
      </c>
      <c r="E43" s="285" t="str">
        <f t="shared" si="3"/>
        <v/>
      </c>
      <c r="F43" s="292" t="str">
        <f t="shared" si="0"/>
        <v/>
      </c>
      <c r="G43" s="285" t="str">
        <f t="shared" si="4"/>
        <v/>
      </c>
      <c r="H43" s="667" t="str">
        <f t="shared" si="5"/>
        <v/>
      </c>
      <c r="I43" s="53"/>
    </row>
    <row r="44" spans="2:9" ht="20.100000000000001" customHeight="1">
      <c r="B44" s="294">
        <v>36</v>
      </c>
      <c r="C44" s="665" t="str">
        <f t="shared" si="1"/>
        <v/>
      </c>
      <c r="D44" s="666" t="str">
        <f t="shared" si="2"/>
        <v/>
      </c>
      <c r="E44" s="285" t="str">
        <f t="shared" si="3"/>
        <v/>
      </c>
      <c r="F44" s="292" t="str">
        <f t="shared" si="0"/>
        <v/>
      </c>
      <c r="G44" s="285" t="str">
        <f t="shared" si="4"/>
        <v/>
      </c>
      <c r="H44" s="667" t="str">
        <f t="shared" si="5"/>
        <v/>
      </c>
      <c r="I44" s="53"/>
    </row>
    <row r="45" spans="2:9" ht="20.100000000000001" customHeight="1">
      <c r="B45" s="294">
        <v>37</v>
      </c>
      <c r="C45" s="665" t="str">
        <f t="shared" si="1"/>
        <v/>
      </c>
      <c r="D45" s="666" t="str">
        <f t="shared" si="2"/>
        <v/>
      </c>
      <c r="E45" s="285" t="str">
        <f t="shared" si="3"/>
        <v/>
      </c>
      <c r="F45" s="292" t="str">
        <f t="shared" si="0"/>
        <v/>
      </c>
      <c r="G45" s="285" t="str">
        <f t="shared" si="4"/>
        <v/>
      </c>
      <c r="H45" s="667" t="str">
        <f t="shared" si="5"/>
        <v/>
      </c>
      <c r="I45" s="53"/>
    </row>
    <row r="46" spans="2:9" ht="20.100000000000001" customHeight="1">
      <c r="B46" s="294">
        <v>38</v>
      </c>
      <c r="C46" s="665" t="str">
        <f t="shared" si="1"/>
        <v/>
      </c>
      <c r="D46" s="666" t="str">
        <f t="shared" si="2"/>
        <v/>
      </c>
      <c r="E46" s="285" t="str">
        <f t="shared" si="3"/>
        <v/>
      </c>
      <c r="F46" s="292" t="str">
        <f t="shared" si="0"/>
        <v/>
      </c>
      <c r="G46" s="285" t="str">
        <f t="shared" si="4"/>
        <v/>
      </c>
      <c r="H46" s="667" t="str">
        <f t="shared" si="5"/>
        <v/>
      </c>
      <c r="I46" s="53"/>
    </row>
    <row r="47" spans="2:9" ht="20.100000000000001" customHeight="1">
      <c r="B47" s="294">
        <v>39</v>
      </c>
      <c r="C47" s="665" t="str">
        <f t="shared" si="1"/>
        <v/>
      </c>
      <c r="D47" s="666" t="str">
        <f t="shared" si="2"/>
        <v/>
      </c>
      <c r="E47" s="285" t="str">
        <f t="shared" si="3"/>
        <v/>
      </c>
      <c r="F47" s="292" t="str">
        <f t="shared" si="0"/>
        <v/>
      </c>
      <c r="G47" s="285" t="str">
        <f t="shared" si="4"/>
        <v/>
      </c>
      <c r="H47" s="667" t="str">
        <f t="shared" si="5"/>
        <v/>
      </c>
      <c r="I47" s="53"/>
    </row>
    <row r="48" spans="2:9" ht="20.100000000000001" customHeight="1">
      <c r="B48" s="294">
        <v>40</v>
      </c>
      <c r="C48" s="665" t="str">
        <f t="shared" si="1"/>
        <v/>
      </c>
      <c r="D48" s="666" t="str">
        <f t="shared" si="2"/>
        <v/>
      </c>
      <c r="E48" s="285" t="str">
        <f t="shared" si="3"/>
        <v/>
      </c>
      <c r="F48" s="292" t="str">
        <f t="shared" si="0"/>
        <v/>
      </c>
      <c r="G48" s="285" t="str">
        <f t="shared" si="4"/>
        <v/>
      </c>
      <c r="H48" s="667" t="str">
        <f t="shared" si="5"/>
        <v/>
      </c>
      <c r="I48" s="53"/>
    </row>
    <row r="49" spans="2:28" ht="20.100000000000001" customHeight="1">
      <c r="B49" s="294">
        <v>41</v>
      </c>
      <c r="C49" s="665" t="str">
        <f t="shared" si="1"/>
        <v/>
      </c>
      <c r="D49" s="666" t="str">
        <f t="shared" si="2"/>
        <v/>
      </c>
      <c r="E49" s="285" t="str">
        <f t="shared" si="3"/>
        <v/>
      </c>
      <c r="F49" s="292" t="str">
        <f t="shared" si="0"/>
        <v/>
      </c>
      <c r="G49" s="285" t="str">
        <f t="shared" si="4"/>
        <v/>
      </c>
      <c r="H49" s="667" t="str">
        <f t="shared" si="5"/>
        <v/>
      </c>
      <c r="I49" s="53"/>
    </row>
    <row r="50" spans="2:28" ht="20.100000000000001" customHeight="1">
      <c r="B50" s="294">
        <v>42</v>
      </c>
      <c r="C50" s="665" t="str">
        <f t="shared" si="1"/>
        <v/>
      </c>
      <c r="D50" s="666" t="str">
        <f t="shared" si="2"/>
        <v/>
      </c>
      <c r="E50" s="285" t="str">
        <f t="shared" si="3"/>
        <v/>
      </c>
      <c r="F50" s="292" t="str">
        <f t="shared" si="0"/>
        <v/>
      </c>
      <c r="G50" s="285" t="str">
        <f t="shared" si="4"/>
        <v/>
      </c>
      <c r="H50" s="667" t="str">
        <f t="shared" si="5"/>
        <v/>
      </c>
      <c r="I50" s="53"/>
    </row>
    <row r="51" spans="2:28" ht="20.100000000000001" customHeight="1">
      <c r="B51" s="294">
        <v>43</v>
      </c>
      <c r="C51" s="665" t="str">
        <f t="shared" si="1"/>
        <v/>
      </c>
      <c r="D51" s="666" t="str">
        <f t="shared" si="2"/>
        <v/>
      </c>
      <c r="E51" s="285" t="str">
        <f t="shared" si="3"/>
        <v/>
      </c>
      <c r="F51" s="292" t="str">
        <f t="shared" si="0"/>
        <v/>
      </c>
      <c r="G51" s="285" t="str">
        <f t="shared" si="4"/>
        <v/>
      </c>
      <c r="H51" s="667" t="str">
        <f t="shared" si="5"/>
        <v/>
      </c>
      <c r="I51" s="53"/>
    </row>
    <row r="52" spans="2:28" ht="20.100000000000001" customHeight="1">
      <c r="B52" s="294">
        <v>44</v>
      </c>
      <c r="C52" s="665" t="str">
        <f t="shared" si="1"/>
        <v/>
      </c>
      <c r="D52" s="666" t="str">
        <f t="shared" si="2"/>
        <v/>
      </c>
      <c r="E52" s="285" t="str">
        <f t="shared" si="3"/>
        <v/>
      </c>
      <c r="F52" s="292" t="str">
        <f t="shared" si="0"/>
        <v/>
      </c>
      <c r="G52" s="285" t="str">
        <f t="shared" si="4"/>
        <v/>
      </c>
      <c r="H52" s="667" t="str">
        <f t="shared" si="5"/>
        <v/>
      </c>
      <c r="I52" s="53"/>
    </row>
    <row r="53" spans="2:28" ht="20.100000000000001" customHeight="1">
      <c r="B53" s="294">
        <v>45</v>
      </c>
      <c r="C53" s="665" t="str">
        <f t="shared" si="1"/>
        <v/>
      </c>
      <c r="D53" s="666" t="str">
        <f t="shared" si="2"/>
        <v/>
      </c>
      <c r="E53" s="285" t="str">
        <f t="shared" si="3"/>
        <v/>
      </c>
      <c r="F53" s="292" t="str">
        <f t="shared" si="0"/>
        <v/>
      </c>
      <c r="G53" s="285" t="str">
        <f t="shared" si="4"/>
        <v/>
      </c>
      <c r="H53" s="667" t="str">
        <f t="shared" si="5"/>
        <v/>
      </c>
      <c r="I53" s="53"/>
    </row>
    <row r="54" spans="2:28" ht="20.100000000000001" customHeight="1">
      <c r="B54" s="294">
        <v>46</v>
      </c>
      <c r="C54" s="665" t="str">
        <f t="shared" si="1"/>
        <v/>
      </c>
      <c r="D54" s="666" t="str">
        <f t="shared" si="2"/>
        <v/>
      </c>
      <c r="E54" s="285" t="str">
        <f t="shared" si="3"/>
        <v/>
      </c>
      <c r="F54" s="292" t="str">
        <f t="shared" si="0"/>
        <v/>
      </c>
      <c r="G54" s="285" t="str">
        <f t="shared" si="4"/>
        <v/>
      </c>
      <c r="H54" s="667" t="str">
        <f t="shared" si="5"/>
        <v/>
      </c>
      <c r="I54" s="53"/>
    </row>
    <row r="55" spans="2:28" ht="20.100000000000001" customHeight="1">
      <c r="B55" s="294">
        <v>47</v>
      </c>
      <c r="C55" s="665" t="str">
        <f t="shared" si="1"/>
        <v/>
      </c>
      <c r="D55" s="666" t="str">
        <f t="shared" si="2"/>
        <v/>
      </c>
      <c r="E55" s="285" t="str">
        <f t="shared" si="3"/>
        <v/>
      </c>
      <c r="F55" s="292" t="str">
        <f t="shared" si="0"/>
        <v/>
      </c>
      <c r="G55" s="285" t="str">
        <f t="shared" si="4"/>
        <v/>
      </c>
      <c r="H55" s="667" t="str">
        <f t="shared" si="5"/>
        <v/>
      </c>
      <c r="I55" s="53"/>
    </row>
    <row r="56" spans="2:28" ht="20.100000000000001" customHeight="1">
      <c r="B56" s="294">
        <v>48</v>
      </c>
      <c r="C56" s="665" t="str">
        <f t="shared" si="1"/>
        <v/>
      </c>
      <c r="D56" s="666" t="str">
        <f t="shared" si="2"/>
        <v/>
      </c>
      <c r="E56" s="285" t="str">
        <f t="shared" si="3"/>
        <v/>
      </c>
      <c r="F56" s="292" t="str">
        <f t="shared" si="0"/>
        <v/>
      </c>
      <c r="G56" s="285" t="str">
        <f t="shared" si="4"/>
        <v/>
      </c>
      <c r="H56" s="667" t="str">
        <f t="shared" si="5"/>
        <v/>
      </c>
      <c r="I56" s="53"/>
    </row>
    <row r="57" spans="2:28" ht="20.100000000000001" customHeight="1">
      <c r="B57" s="294">
        <v>49</v>
      </c>
      <c r="C57" s="665" t="str">
        <f t="shared" si="1"/>
        <v/>
      </c>
      <c r="D57" s="666" t="str">
        <f t="shared" si="2"/>
        <v/>
      </c>
      <c r="E57" s="285" t="str">
        <f t="shared" si="3"/>
        <v/>
      </c>
      <c r="F57" s="292" t="str">
        <f t="shared" si="0"/>
        <v/>
      </c>
      <c r="G57" s="285" t="str">
        <f t="shared" si="4"/>
        <v/>
      </c>
      <c r="H57" s="667" t="str">
        <f t="shared" si="5"/>
        <v/>
      </c>
      <c r="I57" s="53"/>
    </row>
    <row r="58" spans="2:28" ht="20.100000000000001" customHeight="1">
      <c r="B58" s="294">
        <v>50</v>
      </c>
      <c r="C58" s="665" t="str">
        <f t="shared" si="1"/>
        <v/>
      </c>
      <c r="D58" s="666" t="str">
        <f t="shared" si="2"/>
        <v/>
      </c>
      <c r="E58" s="285" t="str">
        <f t="shared" si="3"/>
        <v/>
      </c>
      <c r="F58" s="292" t="str">
        <f t="shared" si="0"/>
        <v/>
      </c>
      <c r="G58" s="285" t="str">
        <f t="shared" si="4"/>
        <v/>
      </c>
      <c r="H58" s="667" t="str">
        <f t="shared" si="5"/>
        <v/>
      </c>
      <c r="I58" s="53"/>
    </row>
    <row r="59" spans="2:28" ht="20.100000000000001" customHeight="1">
      <c r="B59" s="294">
        <v>51</v>
      </c>
      <c r="C59" s="665" t="str">
        <f t="shared" si="1"/>
        <v/>
      </c>
      <c r="D59" s="666" t="str">
        <f t="shared" si="2"/>
        <v/>
      </c>
      <c r="E59" s="285" t="str">
        <f t="shared" si="3"/>
        <v/>
      </c>
      <c r="F59" s="292" t="str">
        <f t="shared" si="0"/>
        <v/>
      </c>
      <c r="G59" s="285" t="str">
        <f t="shared" si="4"/>
        <v/>
      </c>
      <c r="H59" s="667" t="str">
        <f t="shared" si="5"/>
        <v/>
      </c>
      <c r="I59" s="53"/>
    </row>
    <row r="60" spans="2:28" ht="20.100000000000001" customHeight="1">
      <c r="B60" s="294">
        <v>52</v>
      </c>
      <c r="C60" s="665" t="str">
        <f t="shared" si="1"/>
        <v/>
      </c>
      <c r="D60" s="666" t="str">
        <f t="shared" si="2"/>
        <v/>
      </c>
      <c r="E60" s="285" t="str">
        <f t="shared" si="3"/>
        <v/>
      </c>
      <c r="F60" s="292" t="str">
        <f t="shared" si="0"/>
        <v/>
      </c>
      <c r="G60" s="285" t="str">
        <f t="shared" si="4"/>
        <v/>
      </c>
      <c r="H60" s="667" t="str">
        <f t="shared" si="5"/>
        <v/>
      </c>
      <c r="I60" s="53"/>
    </row>
    <row r="61" spans="2:28" ht="20.100000000000001" customHeight="1">
      <c r="B61" s="294">
        <v>53</v>
      </c>
      <c r="C61" s="665" t="str">
        <f t="shared" si="1"/>
        <v/>
      </c>
      <c r="D61" s="666" t="str">
        <f t="shared" si="2"/>
        <v/>
      </c>
      <c r="E61" s="285" t="str">
        <f t="shared" si="3"/>
        <v/>
      </c>
      <c r="F61" s="292" t="str">
        <f t="shared" si="0"/>
        <v/>
      </c>
      <c r="G61" s="285" t="str">
        <f t="shared" si="4"/>
        <v/>
      </c>
      <c r="H61" s="667" t="str">
        <f t="shared" si="5"/>
        <v/>
      </c>
      <c r="I61" s="53"/>
      <c r="K61" s="1"/>
      <c r="L61" s="1"/>
      <c r="M61" s="1"/>
      <c r="T61" s="47"/>
      <c r="U61" s="1"/>
      <c r="V61" s="1"/>
      <c r="Z61" s="1"/>
      <c r="AA61" s="1"/>
      <c r="AB61" s="1"/>
    </row>
    <row r="62" spans="2:28" ht="20.100000000000001" customHeight="1">
      <c r="B62" s="294">
        <v>54</v>
      </c>
      <c r="C62" s="665" t="str">
        <f t="shared" si="1"/>
        <v/>
      </c>
      <c r="D62" s="666" t="str">
        <f t="shared" si="2"/>
        <v/>
      </c>
      <c r="E62" s="285" t="str">
        <f t="shared" si="3"/>
        <v/>
      </c>
      <c r="F62" s="292" t="str">
        <f t="shared" si="0"/>
        <v/>
      </c>
      <c r="G62" s="285" t="str">
        <f t="shared" si="4"/>
        <v/>
      </c>
      <c r="H62" s="667" t="str">
        <f t="shared" si="5"/>
        <v/>
      </c>
      <c r="I62" s="46"/>
      <c r="K62" s="46"/>
      <c r="N62" s="46"/>
      <c r="Q62" s="46"/>
      <c r="T62" s="46"/>
      <c r="W62" s="46"/>
      <c r="Z62" s="46"/>
    </row>
    <row r="63" spans="2:28" ht="20.100000000000001" customHeight="1">
      <c r="B63" s="294">
        <v>55</v>
      </c>
      <c r="C63" s="665" t="str">
        <f t="shared" si="1"/>
        <v/>
      </c>
      <c r="D63" s="666" t="str">
        <f t="shared" si="2"/>
        <v/>
      </c>
      <c r="E63" s="285" t="str">
        <f t="shared" si="3"/>
        <v/>
      </c>
      <c r="F63" s="292" t="str">
        <f t="shared" si="0"/>
        <v/>
      </c>
      <c r="G63" s="285" t="str">
        <f t="shared" si="4"/>
        <v/>
      </c>
      <c r="H63" s="667" t="str">
        <f t="shared" si="5"/>
        <v/>
      </c>
      <c r="I63" s="605"/>
      <c r="K63" s="940"/>
      <c r="L63" s="940"/>
      <c r="M63" s="48"/>
      <c r="N63" s="940"/>
      <c r="O63" s="940"/>
      <c r="P63" s="48"/>
      <c r="Q63" s="940"/>
      <c r="R63" s="940"/>
      <c r="S63" s="48"/>
      <c r="T63" s="940"/>
      <c r="U63" s="940"/>
      <c r="V63" s="48"/>
      <c r="W63" s="940"/>
      <c r="X63" s="940"/>
      <c r="Y63" s="48"/>
      <c r="Z63" s="940"/>
      <c r="AA63" s="940"/>
      <c r="AB63" s="48"/>
    </row>
    <row r="64" spans="2:28" ht="20.100000000000001" customHeight="1">
      <c r="B64" s="294">
        <v>56</v>
      </c>
      <c r="C64" s="665" t="str">
        <f t="shared" si="1"/>
        <v/>
      </c>
      <c r="D64" s="666" t="str">
        <f t="shared" si="2"/>
        <v/>
      </c>
      <c r="E64" s="285" t="str">
        <f t="shared" si="3"/>
        <v/>
      </c>
      <c r="F64" s="292" t="str">
        <f t="shared" si="0"/>
        <v/>
      </c>
      <c r="G64" s="285" t="str">
        <f t="shared" si="4"/>
        <v/>
      </c>
      <c r="H64" s="667" t="str">
        <f t="shared" si="5"/>
        <v/>
      </c>
      <c r="I64" s="53"/>
    </row>
    <row r="65" spans="2:9" ht="20.100000000000001" customHeight="1">
      <c r="B65" s="294">
        <v>57</v>
      </c>
      <c r="C65" s="665" t="str">
        <f t="shared" si="1"/>
        <v/>
      </c>
      <c r="D65" s="666" t="str">
        <f t="shared" si="2"/>
        <v/>
      </c>
      <c r="E65" s="285" t="str">
        <f t="shared" si="3"/>
        <v/>
      </c>
      <c r="F65" s="292" t="str">
        <f t="shared" si="0"/>
        <v/>
      </c>
      <c r="G65" s="285" t="str">
        <f t="shared" si="4"/>
        <v/>
      </c>
      <c r="H65" s="667" t="str">
        <f t="shared" si="5"/>
        <v/>
      </c>
      <c r="I65" s="53"/>
    </row>
    <row r="66" spans="2:9" ht="20.100000000000001" customHeight="1">
      <c r="B66" s="294">
        <v>58</v>
      </c>
      <c r="C66" s="665" t="str">
        <f t="shared" si="1"/>
        <v/>
      </c>
      <c r="D66" s="666" t="str">
        <f t="shared" si="2"/>
        <v/>
      </c>
      <c r="E66" s="285" t="str">
        <f t="shared" si="3"/>
        <v/>
      </c>
      <c r="F66" s="292" t="str">
        <f t="shared" si="0"/>
        <v/>
      </c>
      <c r="G66" s="285" t="str">
        <f t="shared" si="4"/>
        <v/>
      </c>
      <c r="H66" s="667" t="str">
        <f t="shared" si="5"/>
        <v/>
      </c>
      <c r="I66" s="53"/>
    </row>
    <row r="67" spans="2:9" ht="20.100000000000001" customHeight="1">
      <c r="B67" s="294">
        <v>59</v>
      </c>
      <c r="C67" s="665" t="str">
        <f t="shared" si="1"/>
        <v/>
      </c>
      <c r="D67" s="666" t="str">
        <f t="shared" si="2"/>
        <v/>
      </c>
      <c r="E67" s="285" t="str">
        <f t="shared" si="3"/>
        <v/>
      </c>
      <c r="F67" s="292" t="str">
        <f t="shared" si="0"/>
        <v/>
      </c>
      <c r="G67" s="285" t="str">
        <f t="shared" si="4"/>
        <v/>
      </c>
      <c r="H67" s="667" t="str">
        <f t="shared" si="5"/>
        <v/>
      </c>
      <c r="I67" s="53"/>
    </row>
    <row r="68" spans="2:9" ht="20.100000000000001" customHeight="1">
      <c r="B68" s="294">
        <v>60</v>
      </c>
      <c r="C68" s="665" t="str">
        <f t="shared" si="1"/>
        <v/>
      </c>
      <c r="D68" s="666" t="str">
        <f t="shared" si="2"/>
        <v/>
      </c>
      <c r="E68" s="285" t="str">
        <f t="shared" si="3"/>
        <v/>
      </c>
      <c r="F68" s="292" t="str">
        <f t="shared" si="0"/>
        <v/>
      </c>
      <c r="G68" s="285" t="str">
        <f t="shared" si="4"/>
        <v/>
      </c>
      <c r="H68" s="667" t="str">
        <f t="shared" si="5"/>
        <v/>
      </c>
      <c r="I68" s="53"/>
    </row>
    <row r="69" spans="2:9" ht="20.100000000000001" customHeight="1">
      <c r="B69" s="294">
        <v>61</v>
      </c>
      <c r="C69" s="665" t="str">
        <f t="shared" si="1"/>
        <v/>
      </c>
      <c r="D69" s="666" t="str">
        <f t="shared" si="2"/>
        <v/>
      </c>
      <c r="E69" s="285" t="str">
        <f t="shared" si="3"/>
        <v/>
      </c>
      <c r="F69" s="292" t="str">
        <f t="shared" si="0"/>
        <v/>
      </c>
      <c r="G69" s="285" t="str">
        <f t="shared" si="4"/>
        <v/>
      </c>
      <c r="H69" s="667" t="str">
        <f t="shared" si="5"/>
        <v/>
      </c>
      <c r="I69" s="53"/>
    </row>
    <row r="70" spans="2:9" ht="20.100000000000001" customHeight="1">
      <c r="B70" s="294">
        <v>62</v>
      </c>
      <c r="C70" s="665" t="str">
        <f t="shared" si="1"/>
        <v/>
      </c>
      <c r="D70" s="666" t="str">
        <f t="shared" si="2"/>
        <v/>
      </c>
      <c r="E70" s="285" t="str">
        <f t="shared" si="3"/>
        <v/>
      </c>
      <c r="F70" s="292" t="str">
        <f t="shared" si="0"/>
        <v/>
      </c>
      <c r="G70" s="285" t="str">
        <f t="shared" si="4"/>
        <v/>
      </c>
      <c r="H70" s="667" t="str">
        <f t="shared" si="5"/>
        <v/>
      </c>
      <c r="I70" s="53"/>
    </row>
    <row r="71" spans="2:9" ht="20.100000000000001" customHeight="1">
      <c r="B71" s="294">
        <v>63</v>
      </c>
      <c r="C71" s="665" t="str">
        <f t="shared" si="1"/>
        <v/>
      </c>
      <c r="D71" s="666" t="str">
        <f t="shared" si="2"/>
        <v/>
      </c>
      <c r="E71" s="285" t="str">
        <f t="shared" si="3"/>
        <v/>
      </c>
      <c r="F71" s="292" t="str">
        <f t="shared" si="0"/>
        <v/>
      </c>
      <c r="G71" s="285" t="str">
        <f t="shared" si="4"/>
        <v/>
      </c>
      <c r="H71" s="667" t="str">
        <f t="shared" si="5"/>
        <v/>
      </c>
      <c r="I71" s="53"/>
    </row>
    <row r="72" spans="2:9" ht="20.100000000000001" customHeight="1">
      <c r="B72" s="294">
        <v>64</v>
      </c>
      <c r="C72" s="665" t="str">
        <f t="shared" si="1"/>
        <v/>
      </c>
      <c r="D72" s="666" t="str">
        <f t="shared" si="2"/>
        <v/>
      </c>
      <c r="E72" s="285" t="str">
        <f t="shared" si="3"/>
        <v/>
      </c>
      <c r="F72" s="292" t="str">
        <f t="shared" si="0"/>
        <v/>
      </c>
      <c r="G72" s="285" t="str">
        <f t="shared" si="4"/>
        <v/>
      </c>
      <c r="H72" s="667" t="str">
        <f t="shared" si="5"/>
        <v/>
      </c>
      <c r="I72" s="53"/>
    </row>
    <row r="73" spans="2:9" ht="20.100000000000001" customHeight="1">
      <c r="B73" s="294">
        <v>65</v>
      </c>
      <c r="C73" s="665" t="str">
        <f t="shared" si="1"/>
        <v/>
      </c>
      <c r="D73" s="666" t="str">
        <f t="shared" si="2"/>
        <v/>
      </c>
      <c r="E73" s="285" t="str">
        <f t="shared" si="3"/>
        <v/>
      </c>
      <c r="F73" s="292" t="str">
        <f t="shared" si="0"/>
        <v/>
      </c>
      <c r="G73" s="285" t="str">
        <f t="shared" si="4"/>
        <v/>
      </c>
      <c r="H73" s="667" t="str">
        <f t="shared" si="5"/>
        <v/>
      </c>
      <c r="I73" s="53"/>
    </row>
    <row r="74" spans="2:9" ht="20.100000000000001" customHeight="1">
      <c r="B74" s="294">
        <v>66</v>
      </c>
      <c r="C74" s="665" t="str">
        <f t="shared" si="1"/>
        <v/>
      </c>
      <c r="D74" s="666" t="str">
        <f t="shared" si="2"/>
        <v/>
      </c>
      <c r="E74" s="285" t="str">
        <f t="shared" si="3"/>
        <v/>
      </c>
      <c r="F74" s="292" t="str">
        <f t="shared" ref="F74:F137" si="6">IF($H$4="","",IF($F$4="원리금균등상환",IFERROR(D74+E74,""),IF($F$4="원금균등상환",D74+E74,"")))</f>
        <v/>
      </c>
      <c r="G74" s="285" t="str">
        <f t="shared" si="4"/>
        <v/>
      </c>
      <c r="H74" s="667" t="str">
        <f t="shared" si="5"/>
        <v/>
      </c>
      <c r="I74" s="53"/>
    </row>
    <row r="75" spans="2:9" ht="20.100000000000001" customHeight="1">
      <c r="B75" s="294">
        <v>67</v>
      </c>
      <c r="C75" s="665" t="str">
        <f t="shared" ref="C75:C138" si="7">IF($H$4="","",IF(B75&gt;($B$6),"",IF(B75&lt;=($B$6),DATE(YEAR($G$4),MONTH($G$4)+B74,DAY($G$4)),"")))</f>
        <v/>
      </c>
      <c r="D75" s="666" t="str">
        <f t="shared" ref="D75:D138" si="8">IF($H$4="","",IF($F$4="원리금균등상환",IFERROR(IF(B75&lt;=$D$6,0,-PPMT($E$4/12,B75-$D$6,($B$6-$D$6),$D$4)),""),IF($F$4="원금균등상환",IF(B75&lt;($D$6+1),0,IF(B75&gt;$B$6,0,$D$4/($B$6-$D$6))),IF($F$4="만기일시상환",0,""))))</f>
        <v/>
      </c>
      <c r="E75" s="285" t="str">
        <f t="shared" ref="E75:E138" si="9">IF($H$4="","",IF($F$4="원리금균등상환",IFERROR(IF(B75&lt;=$D$6,$H74*($E$4/12),-IPMT($E$4/12,B75-$D$6,($B$6-$D$6),$D$4)),""),IF($F$4="원금균등상환",(H74-D75)*$E$4/12,IF($F$4="만기일시상환",IFERROR(IF(B75&lt;=$B$6,$D$4*($E$4/12),""),"")))))</f>
        <v/>
      </c>
      <c r="F75" s="292" t="str">
        <f t="shared" si="6"/>
        <v/>
      </c>
      <c r="G75" s="285" t="str">
        <f t="shared" ref="G75:G138" si="10">IFERROR(IF(B75&gt;(($D$6+$B$6)*12),"",IF(B75=1,D75,D75+G74)),"")</f>
        <v/>
      </c>
      <c r="H75" s="667" t="str">
        <f t="shared" ref="H75:H138" si="11">IFERROR(IF($H$4="","",H74-D75),"")</f>
        <v/>
      </c>
      <c r="I75" s="53"/>
    </row>
    <row r="76" spans="2:9" ht="20.100000000000001" customHeight="1">
      <c r="B76" s="294">
        <v>68</v>
      </c>
      <c r="C76" s="665" t="str">
        <f t="shared" si="7"/>
        <v/>
      </c>
      <c r="D76" s="666" t="str">
        <f t="shared" si="8"/>
        <v/>
      </c>
      <c r="E76" s="285" t="str">
        <f t="shared" si="9"/>
        <v/>
      </c>
      <c r="F76" s="292" t="str">
        <f t="shared" si="6"/>
        <v/>
      </c>
      <c r="G76" s="285" t="str">
        <f t="shared" si="10"/>
        <v/>
      </c>
      <c r="H76" s="667" t="str">
        <f t="shared" si="11"/>
        <v/>
      </c>
      <c r="I76" s="53"/>
    </row>
    <row r="77" spans="2:9" ht="20.100000000000001" customHeight="1">
      <c r="B77" s="294">
        <v>69</v>
      </c>
      <c r="C77" s="665" t="str">
        <f t="shared" si="7"/>
        <v/>
      </c>
      <c r="D77" s="666" t="str">
        <f t="shared" si="8"/>
        <v/>
      </c>
      <c r="E77" s="285" t="str">
        <f t="shared" si="9"/>
        <v/>
      </c>
      <c r="F77" s="292" t="str">
        <f t="shared" si="6"/>
        <v/>
      </c>
      <c r="G77" s="285" t="str">
        <f t="shared" si="10"/>
        <v/>
      </c>
      <c r="H77" s="667" t="str">
        <f t="shared" si="11"/>
        <v/>
      </c>
      <c r="I77" s="53"/>
    </row>
    <row r="78" spans="2:9" ht="20.100000000000001" customHeight="1">
      <c r="B78" s="294">
        <v>70</v>
      </c>
      <c r="C78" s="665" t="str">
        <f t="shared" si="7"/>
        <v/>
      </c>
      <c r="D78" s="666" t="str">
        <f t="shared" si="8"/>
        <v/>
      </c>
      <c r="E78" s="285" t="str">
        <f t="shared" si="9"/>
        <v/>
      </c>
      <c r="F78" s="292" t="str">
        <f t="shared" si="6"/>
        <v/>
      </c>
      <c r="G78" s="285" t="str">
        <f t="shared" si="10"/>
        <v/>
      </c>
      <c r="H78" s="667" t="str">
        <f t="shared" si="11"/>
        <v/>
      </c>
      <c r="I78" s="53"/>
    </row>
    <row r="79" spans="2:9" ht="20.100000000000001" customHeight="1">
      <c r="B79" s="294">
        <v>71</v>
      </c>
      <c r="C79" s="665" t="str">
        <f t="shared" si="7"/>
        <v/>
      </c>
      <c r="D79" s="666" t="str">
        <f t="shared" si="8"/>
        <v/>
      </c>
      <c r="E79" s="285" t="str">
        <f t="shared" si="9"/>
        <v/>
      </c>
      <c r="F79" s="292" t="str">
        <f t="shared" si="6"/>
        <v/>
      </c>
      <c r="G79" s="285" t="str">
        <f t="shared" si="10"/>
        <v/>
      </c>
      <c r="H79" s="667" t="str">
        <f t="shared" si="11"/>
        <v/>
      </c>
      <c r="I79" s="53"/>
    </row>
    <row r="80" spans="2:9" ht="20.100000000000001" customHeight="1">
      <c r="B80" s="294">
        <v>72</v>
      </c>
      <c r="C80" s="665" t="str">
        <f t="shared" si="7"/>
        <v/>
      </c>
      <c r="D80" s="666" t="str">
        <f t="shared" si="8"/>
        <v/>
      </c>
      <c r="E80" s="285" t="str">
        <f t="shared" si="9"/>
        <v/>
      </c>
      <c r="F80" s="292" t="str">
        <f t="shared" si="6"/>
        <v/>
      </c>
      <c r="G80" s="285" t="str">
        <f t="shared" si="10"/>
        <v/>
      </c>
      <c r="H80" s="667" t="str">
        <f t="shared" si="11"/>
        <v/>
      </c>
      <c r="I80" s="53"/>
    </row>
    <row r="81" spans="2:9" ht="20.100000000000001" customHeight="1">
      <c r="B81" s="294">
        <v>73</v>
      </c>
      <c r="C81" s="665" t="str">
        <f t="shared" si="7"/>
        <v/>
      </c>
      <c r="D81" s="666" t="str">
        <f t="shared" si="8"/>
        <v/>
      </c>
      <c r="E81" s="285" t="str">
        <f t="shared" si="9"/>
        <v/>
      </c>
      <c r="F81" s="292" t="str">
        <f t="shared" si="6"/>
        <v/>
      </c>
      <c r="G81" s="285" t="str">
        <f t="shared" si="10"/>
        <v/>
      </c>
      <c r="H81" s="667" t="str">
        <f t="shared" si="11"/>
        <v/>
      </c>
      <c r="I81" s="53"/>
    </row>
    <row r="82" spans="2:9" ht="20.100000000000001" customHeight="1">
      <c r="B82" s="294">
        <v>74</v>
      </c>
      <c r="C82" s="665" t="str">
        <f t="shared" si="7"/>
        <v/>
      </c>
      <c r="D82" s="666" t="str">
        <f t="shared" si="8"/>
        <v/>
      </c>
      <c r="E82" s="285" t="str">
        <f t="shared" si="9"/>
        <v/>
      </c>
      <c r="F82" s="292" t="str">
        <f t="shared" si="6"/>
        <v/>
      </c>
      <c r="G82" s="285" t="str">
        <f t="shared" si="10"/>
        <v/>
      </c>
      <c r="H82" s="667" t="str">
        <f t="shared" si="11"/>
        <v/>
      </c>
      <c r="I82" s="53"/>
    </row>
    <row r="83" spans="2:9" ht="20.100000000000001" customHeight="1">
      <c r="B83" s="294">
        <v>75</v>
      </c>
      <c r="C83" s="665" t="str">
        <f t="shared" si="7"/>
        <v/>
      </c>
      <c r="D83" s="666" t="str">
        <f t="shared" si="8"/>
        <v/>
      </c>
      <c r="E83" s="285" t="str">
        <f t="shared" si="9"/>
        <v/>
      </c>
      <c r="F83" s="292" t="str">
        <f t="shared" si="6"/>
        <v/>
      </c>
      <c r="G83" s="285" t="str">
        <f t="shared" si="10"/>
        <v/>
      </c>
      <c r="H83" s="667" t="str">
        <f t="shared" si="11"/>
        <v/>
      </c>
      <c r="I83" s="53"/>
    </row>
    <row r="84" spans="2:9" ht="20.100000000000001" customHeight="1">
      <c r="B84" s="294">
        <v>76</v>
      </c>
      <c r="C84" s="665" t="str">
        <f t="shared" si="7"/>
        <v/>
      </c>
      <c r="D84" s="666" t="str">
        <f t="shared" si="8"/>
        <v/>
      </c>
      <c r="E84" s="285" t="str">
        <f t="shared" si="9"/>
        <v/>
      </c>
      <c r="F84" s="292" t="str">
        <f t="shared" si="6"/>
        <v/>
      </c>
      <c r="G84" s="285" t="str">
        <f t="shared" si="10"/>
        <v/>
      </c>
      <c r="H84" s="667" t="str">
        <f t="shared" si="11"/>
        <v/>
      </c>
      <c r="I84" s="53"/>
    </row>
    <row r="85" spans="2:9" ht="20.100000000000001" customHeight="1">
      <c r="B85" s="294">
        <v>77</v>
      </c>
      <c r="C85" s="665" t="str">
        <f t="shared" si="7"/>
        <v/>
      </c>
      <c r="D85" s="666" t="str">
        <f t="shared" si="8"/>
        <v/>
      </c>
      <c r="E85" s="285" t="str">
        <f t="shared" si="9"/>
        <v/>
      </c>
      <c r="F85" s="292" t="str">
        <f t="shared" si="6"/>
        <v/>
      </c>
      <c r="G85" s="285" t="str">
        <f t="shared" si="10"/>
        <v/>
      </c>
      <c r="H85" s="667" t="str">
        <f t="shared" si="11"/>
        <v/>
      </c>
      <c r="I85" s="53"/>
    </row>
    <row r="86" spans="2:9" ht="20.100000000000001" customHeight="1">
      <c r="B86" s="294">
        <v>78</v>
      </c>
      <c r="C86" s="665" t="str">
        <f t="shared" si="7"/>
        <v/>
      </c>
      <c r="D86" s="666" t="str">
        <f t="shared" si="8"/>
        <v/>
      </c>
      <c r="E86" s="285" t="str">
        <f t="shared" si="9"/>
        <v/>
      </c>
      <c r="F86" s="292" t="str">
        <f t="shared" si="6"/>
        <v/>
      </c>
      <c r="G86" s="285" t="str">
        <f t="shared" si="10"/>
        <v/>
      </c>
      <c r="H86" s="667" t="str">
        <f t="shared" si="11"/>
        <v/>
      </c>
      <c r="I86" s="53"/>
    </row>
    <row r="87" spans="2:9" ht="20.100000000000001" customHeight="1">
      <c r="B87" s="294">
        <v>79</v>
      </c>
      <c r="C87" s="665" t="str">
        <f t="shared" si="7"/>
        <v/>
      </c>
      <c r="D87" s="666" t="str">
        <f t="shared" si="8"/>
        <v/>
      </c>
      <c r="E87" s="285" t="str">
        <f t="shared" si="9"/>
        <v/>
      </c>
      <c r="F87" s="292" t="str">
        <f t="shared" si="6"/>
        <v/>
      </c>
      <c r="G87" s="285" t="str">
        <f t="shared" si="10"/>
        <v/>
      </c>
      <c r="H87" s="667" t="str">
        <f t="shared" si="11"/>
        <v/>
      </c>
      <c r="I87" s="53"/>
    </row>
    <row r="88" spans="2:9" ht="20.100000000000001" customHeight="1">
      <c r="B88" s="294">
        <v>80</v>
      </c>
      <c r="C88" s="665" t="str">
        <f t="shared" si="7"/>
        <v/>
      </c>
      <c r="D88" s="666" t="str">
        <f t="shared" si="8"/>
        <v/>
      </c>
      <c r="E88" s="285" t="str">
        <f t="shared" si="9"/>
        <v/>
      </c>
      <c r="F88" s="292" t="str">
        <f t="shared" si="6"/>
        <v/>
      </c>
      <c r="G88" s="285" t="str">
        <f t="shared" si="10"/>
        <v/>
      </c>
      <c r="H88" s="667" t="str">
        <f t="shared" si="11"/>
        <v/>
      </c>
      <c r="I88" s="53"/>
    </row>
    <row r="89" spans="2:9" ht="20.100000000000001" customHeight="1">
      <c r="B89" s="294">
        <v>81</v>
      </c>
      <c r="C89" s="665" t="str">
        <f t="shared" si="7"/>
        <v/>
      </c>
      <c r="D89" s="666" t="str">
        <f t="shared" si="8"/>
        <v/>
      </c>
      <c r="E89" s="285" t="str">
        <f t="shared" si="9"/>
        <v/>
      </c>
      <c r="F89" s="292" t="str">
        <f t="shared" si="6"/>
        <v/>
      </c>
      <c r="G89" s="285" t="str">
        <f t="shared" si="10"/>
        <v/>
      </c>
      <c r="H89" s="667" t="str">
        <f t="shared" si="11"/>
        <v/>
      </c>
      <c r="I89" s="53"/>
    </row>
    <row r="90" spans="2:9" ht="20.100000000000001" customHeight="1">
      <c r="B90" s="294">
        <v>82</v>
      </c>
      <c r="C90" s="665" t="str">
        <f t="shared" si="7"/>
        <v/>
      </c>
      <c r="D90" s="666" t="str">
        <f t="shared" si="8"/>
        <v/>
      </c>
      <c r="E90" s="285" t="str">
        <f t="shared" si="9"/>
        <v/>
      </c>
      <c r="F90" s="292" t="str">
        <f t="shared" si="6"/>
        <v/>
      </c>
      <c r="G90" s="285" t="str">
        <f t="shared" si="10"/>
        <v/>
      </c>
      <c r="H90" s="667" t="str">
        <f t="shared" si="11"/>
        <v/>
      </c>
      <c r="I90" s="53"/>
    </row>
    <row r="91" spans="2:9" ht="20.100000000000001" customHeight="1">
      <c r="B91" s="294">
        <v>83</v>
      </c>
      <c r="C91" s="665" t="str">
        <f t="shared" si="7"/>
        <v/>
      </c>
      <c r="D91" s="666" t="str">
        <f t="shared" si="8"/>
        <v/>
      </c>
      <c r="E91" s="285" t="str">
        <f t="shared" si="9"/>
        <v/>
      </c>
      <c r="F91" s="292" t="str">
        <f t="shared" si="6"/>
        <v/>
      </c>
      <c r="G91" s="285" t="str">
        <f t="shared" si="10"/>
        <v/>
      </c>
      <c r="H91" s="667" t="str">
        <f t="shared" si="11"/>
        <v/>
      </c>
      <c r="I91" s="53"/>
    </row>
    <row r="92" spans="2:9" ht="20.100000000000001" customHeight="1">
      <c r="B92" s="294">
        <v>84</v>
      </c>
      <c r="C92" s="665" t="str">
        <f t="shared" si="7"/>
        <v/>
      </c>
      <c r="D92" s="666" t="str">
        <f t="shared" si="8"/>
        <v/>
      </c>
      <c r="E92" s="285" t="str">
        <f t="shared" si="9"/>
        <v/>
      </c>
      <c r="F92" s="292" t="str">
        <f t="shared" si="6"/>
        <v/>
      </c>
      <c r="G92" s="285" t="str">
        <f t="shared" si="10"/>
        <v/>
      </c>
      <c r="H92" s="667" t="str">
        <f t="shared" si="11"/>
        <v/>
      </c>
      <c r="I92" s="53"/>
    </row>
    <row r="93" spans="2:9" ht="20.100000000000001" customHeight="1">
      <c r="B93" s="294">
        <v>85</v>
      </c>
      <c r="C93" s="665" t="str">
        <f t="shared" si="7"/>
        <v/>
      </c>
      <c r="D93" s="666" t="str">
        <f t="shared" si="8"/>
        <v/>
      </c>
      <c r="E93" s="285" t="str">
        <f t="shared" si="9"/>
        <v/>
      </c>
      <c r="F93" s="292" t="str">
        <f t="shared" si="6"/>
        <v/>
      </c>
      <c r="G93" s="285" t="str">
        <f t="shared" si="10"/>
        <v/>
      </c>
      <c r="H93" s="667" t="str">
        <f t="shared" si="11"/>
        <v/>
      </c>
      <c r="I93" s="53"/>
    </row>
    <row r="94" spans="2:9" ht="20.100000000000001" customHeight="1">
      <c r="B94" s="294">
        <v>86</v>
      </c>
      <c r="C94" s="665" t="str">
        <f t="shared" si="7"/>
        <v/>
      </c>
      <c r="D94" s="666" t="str">
        <f t="shared" si="8"/>
        <v/>
      </c>
      <c r="E94" s="285" t="str">
        <f t="shared" si="9"/>
        <v/>
      </c>
      <c r="F94" s="292" t="str">
        <f t="shared" si="6"/>
        <v/>
      </c>
      <c r="G94" s="285" t="str">
        <f t="shared" si="10"/>
        <v/>
      </c>
      <c r="H94" s="667" t="str">
        <f t="shared" si="11"/>
        <v/>
      </c>
      <c r="I94" s="53"/>
    </row>
    <row r="95" spans="2:9" ht="20.100000000000001" customHeight="1">
      <c r="B95" s="294">
        <v>87</v>
      </c>
      <c r="C95" s="665" t="str">
        <f t="shared" si="7"/>
        <v/>
      </c>
      <c r="D95" s="666" t="str">
        <f t="shared" si="8"/>
        <v/>
      </c>
      <c r="E95" s="285" t="str">
        <f t="shared" si="9"/>
        <v/>
      </c>
      <c r="F95" s="292" t="str">
        <f t="shared" si="6"/>
        <v/>
      </c>
      <c r="G95" s="285" t="str">
        <f t="shared" si="10"/>
        <v/>
      </c>
      <c r="H95" s="667" t="str">
        <f t="shared" si="11"/>
        <v/>
      </c>
      <c r="I95" s="53"/>
    </row>
    <row r="96" spans="2:9" ht="20.100000000000001" customHeight="1">
      <c r="B96" s="294">
        <v>88</v>
      </c>
      <c r="C96" s="665" t="str">
        <f t="shared" si="7"/>
        <v/>
      </c>
      <c r="D96" s="666" t="str">
        <f t="shared" si="8"/>
        <v/>
      </c>
      <c r="E96" s="285" t="str">
        <f t="shared" si="9"/>
        <v/>
      </c>
      <c r="F96" s="292" t="str">
        <f t="shared" si="6"/>
        <v/>
      </c>
      <c r="G96" s="285" t="str">
        <f t="shared" si="10"/>
        <v/>
      </c>
      <c r="H96" s="667" t="str">
        <f t="shared" si="11"/>
        <v/>
      </c>
      <c r="I96" s="53"/>
    </row>
    <row r="97" spans="2:9" ht="20.100000000000001" customHeight="1">
      <c r="B97" s="294">
        <v>89</v>
      </c>
      <c r="C97" s="665" t="str">
        <f t="shared" si="7"/>
        <v/>
      </c>
      <c r="D97" s="666" t="str">
        <f t="shared" si="8"/>
        <v/>
      </c>
      <c r="E97" s="285" t="str">
        <f t="shared" si="9"/>
        <v/>
      </c>
      <c r="F97" s="292" t="str">
        <f t="shared" si="6"/>
        <v/>
      </c>
      <c r="G97" s="285" t="str">
        <f t="shared" si="10"/>
        <v/>
      </c>
      <c r="H97" s="667" t="str">
        <f t="shared" si="11"/>
        <v/>
      </c>
      <c r="I97" s="53"/>
    </row>
    <row r="98" spans="2:9" ht="20.100000000000001" customHeight="1">
      <c r="B98" s="294">
        <v>90</v>
      </c>
      <c r="C98" s="665" t="str">
        <f t="shared" si="7"/>
        <v/>
      </c>
      <c r="D98" s="666" t="str">
        <f t="shared" si="8"/>
        <v/>
      </c>
      <c r="E98" s="285" t="str">
        <f t="shared" si="9"/>
        <v/>
      </c>
      <c r="F98" s="292" t="str">
        <f t="shared" si="6"/>
        <v/>
      </c>
      <c r="G98" s="285" t="str">
        <f t="shared" si="10"/>
        <v/>
      </c>
      <c r="H98" s="667" t="str">
        <f t="shared" si="11"/>
        <v/>
      </c>
      <c r="I98" s="53"/>
    </row>
    <row r="99" spans="2:9" ht="20.100000000000001" customHeight="1">
      <c r="B99" s="294">
        <v>91</v>
      </c>
      <c r="C99" s="665" t="str">
        <f t="shared" si="7"/>
        <v/>
      </c>
      <c r="D99" s="666" t="str">
        <f t="shared" si="8"/>
        <v/>
      </c>
      <c r="E99" s="285" t="str">
        <f t="shared" si="9"/>
        <v/>
      </c>
      <c r="F99" s="292" t="str">
        <f t="shared" si="6"/>
        <v/>
      </c>
      <c r="G99" s="285" t="str">
        <f t="shared" si="10"/>
        <v/>
      </c>
      <c r="H99" s="667" t="str">
        <f t="shared" si="11"/>
        <v/>
      </c>
      <c r="I99" s="53"/>
    </row>
    <row r="100" spans="2:9" ht="20.100000000000001" customHeight="1">
      <c r="B100" s="294">
        <v>92</v>
      </c>
      <c r="C100" s="665" t="str">
        <f t="shared" si="7"/>
        <v/>
      </c>
      <c r="D100" s="666" t="str">
        <f t="shared" si="8"/>
        <v/>
      </c>
      <c r="E100" s="285" t="str">
        <f t="shared" si="9"/>
        <v/>
      </c>
      <c r="F100" s="292" t="str">
        <f t="shared" si="6"/>
        <v/>
      </c>
      <c r="G100" s="285" t="str">
        <f t="shared" si="10"/>
        <v/>
      </c>
      <c r="H100" s="667" t="str">
        <f t="shared" si="11"/>
        <v/>
      </c>
      <c r="I100" s="53"/>
    </row>
    <row r="101" spans="2:9" ht="20.100000000000001" customHeight="1">
      <c r="B101" s="294">
        <v>93</v>
      </c>
      <c r="C101" s="665" t="str">
        <f t="shared" si="7"/>
        <v/>
      </c>
      <c r="D101" s="666" t="str">
        <f t="shared" si="8"/>
        <v/>
      </c>
      <c r="E101" s="285" t="str">
        <f t="shared" si="9"/>
        <v/>
      </c>
      <c r="F101" s="292" t="str">
        <f t="shared" si="6"/>
        <v/>
      </c>
      <c r="G101" s="285" t="str">
        <f t="shared" si="10"/>
        <v/>
      </c>
      <c r="H101" s="667" t="str">
        <f t="shared" si="11"/>
        <v/>
      </c>
      <c r="I101" s="53"/>
    </row>
    <row r="102" spans="2:9" ht="20.100000000000001" customHeight="1">
      <c r="B102" s="294">
        <v>94</v>
      </c>
      <c r="C102" s="665" t="str">
        <f t="shared" si="7"/>
        <v/>
      </c>
      <c r="D102" s="666" t="str">
        <f t="shared" si="8"/>
        <v/>
      </c>
      <c r="E102" s="285" t="str">
        <f t="shared" si="9"/>
        <v/>
      </c>
      <c r="F102" s="292" t="str">
        <f t="shared" si="6"/>
        <v/>
      </c>
      <c r="G102" s="285" t="str">
        <f t="shared" si="10"/>
        <v/>
      </c>
      <c r="H102" s="667" t="str">
        <f t="shared" si="11"/>
        <v/>
      </c>
      <c r="I102" s="53"/>
    </row>
    <row r="103" spans="2:9" ht="20.100000000000001" customHeight="1">
      <c r="B103" s="294">
        <v>95</v>
      </c>
      <c r="C103" s="665" t="str">
        <f t="shared" si="7"/>
        <v/>
      </c>
      <c r="D103" s="666" t="str">
        <f t="shared" si="8"/>
        <v/>
      </c>
      <c r="E103" s="285" t="str">
        <f t="shared" si="9"/>
        <v/>
      </c>
      <c r="F103" s="292" t="str">
        <f t="shared" si="6"/>
        <v/>
      </c>
      <c r="G103" s="285" t="str">
        <f t="shared" si="10"/>
        <v/>
      </c>
      <c r="H103" s="667" t="str">
        <f t="shared" si="11"/>
        <v/>
      </c>
      <c r="I103" s="53"/>
    </row>
    <row r="104" spans="2:9" ht="20.100000000000001" customHeight="1">
      <c r="B104" s="294">
        <v>96</v>
      </c>
      <c r="C104" s="665" t="str">
        <f t="shared" si="7"/>
        <v/>
      </c>
      <c r="D104" s="666" t="str">
        <f t="shared" si="8"/>
        <v/>
      </c>
      <c r="E104" s="285" t="str">
        <f t="shared" si="9"/>
        <v/>
      </c>
      <c r="F104" s="292" t="str">
        <f t="shared" si="6"/>
        <v/>
      </c>
      <c r="G104" s="285" t="str">
        <f t="shared" si="10"/>
        <v/>
      </c>
      <c r="H104" s="667" t="str">
        <f t="shared" si="11"/>
        <v/>
      </c>
      <c r="I104" s="53"/>
    </row>
    <row r="105" spans="2:9" ht="20.100000000000001" customHeight="1">
      <c r="B105" s="294">
        <v>97</v>
      </c>
      <c r="C105" s="665" t="str">
        <f t="shared" si="7"/>
        <v/>
      </c>
      <c r="D105" s="666" t="str">
        <f t="shared" si="8"/>
        <v/>
      </c>
      <c r="E105" s="285" t="str">
        <f t="shared" si="9"/>
        <v/>
      </c>
      <c r="F105" s="292" t="str">
        <f t="shared" si="6"/>
        <v/>
      </c>
      <c r="G105" s="285" t="str">
        <f t="shared" si="10"/>
        <v/>
      </c>
      <c r="H105" s="667" t="str">
        <f t="shared" si="11"/>
        <v/>
      </c>
      <c r="I105" s="53"/>
    </row>
    <row r="106" spans="2:9" ht="20.100000000000001" customHeight="1">
      <c r="B106" s="294">
        <v>98</v>
      </c>
      <c r="C106" s="665" t="str">
        <f t="shared" si="7"/>
        <v/>
      </c>
      <c r="D106" s="666" t="str">
        <f t="shared" si="8"/>
        <v/>
      </c>
      <c r="E106" s="285" t="str">
        <f t="shared" si="9"/>
        <v/>
      </c>
      <c r="F106" s="292" t="str">
        <f t="shared" si="6"/>
        <v/>
      </c>
      <c r="G106" s="285" t="str">
        <f t="shared" si="10"/>
        <v/>
      </c>
      <c r="H106" s="667" t="str">
        <f t="shared" si="11"/>
        <v/>
      </c>
      <c r="I106" s="53"/>
    </row>
    <row r="107" spans="2:9" ht="20.100000000000001" customHeight="1">
      <c r="B107" s="294">
        <v>99</v>
      </c>
      <c r="C107" s="665" t="str">
        <f t="shared" si="7"/>
        <v/>
      </c>
      <c r="D107" s="666" t="str">
        <f t="shared" si="8"/>
        <v/>
      </c>
      <c r="E107" s="285" t="str">
        <f t="shared" si="9"/>
        <v/>
      </c>
      <c r="F107" s="292" t="str">
        <f t="shared" si="6"/>
        <v/>
      </c>
      <c r="G107" s="285" t="str">
        <f t="shared" si="10"/>
        <v/>
      </c>
      <c r="H107" s="667" t="str">
        <f t="shared" si="11"/>
        <v/>
      </c>
      <c r="I107" s="53"/>
    </row>
    <row r="108" spans="2:9" ht="20.100000000000001" customHeight="1">
      <c r="B108" s="294">
        <v>100</v>
      </c>
      <c r="C108" s="665" t="str">
        <f t="shared" si="7"/>
        <v/>
      </c>
      <c r="D108" s="666" t="str">
        <f t="shared" si="8"/>
        <v/>
      </c>
      <c r="E108" s="285" t="str">
        <f t="shared" si="9"/>
        <v/>
      </c>
      <c r="F108" s="292" t="str">
        <f t="shared" si="6"/>
        <v/>
      </c>
      <c r="G108" s="285" t="str">
        <f t="shared" si="10"/>
        <v/>
      </c>
      <c r="H108" s="667" t="str">
        <f t="shared" si="11"/>
        <v/>
      </c>
      <c r="I108" s="53"/>
    </row>
    <row r="109" spans="2:9" ht="20.100000000000001" customHeight="1">
      <c r="B109" s="294">
        <v>101</v>
      </c>
      <c r="C109" s="665" t="str">
        <f t="shared" si="7"/>
        <v/>
      </c>
      <c r="D109" s="666" t="str">
        <f t="shared" si="8"/>
        <v/>
      </c>
      <c r="E109" s="285" t="str">
        <f t="shared" si="9"/>
        <v/>
      </c>
      <c r="F109" s="292" t="str">
        <f t="shared" si="6"/>
        <v/>
      </c>
      <c r="G109" s="285" t="str">
        <f t="shared" si="10"/>
        <v/>
      </c>
      <c r="H109" s="667" t="str">
        <f t="shared" si="11"/>
        <v/>
      </c>
      <c r="I109" s="53"/>
    </row>
    <row r="110" spans="2:9" ht="20.100000000000001" customHeight="1">
      <c r="B110" s="294">
        <v>102</v>
      </c>
      <c r="C110" s="665" t="str">
        <f t="shared" si="7"/>
        <v/>
      </c>
      <c r="D110" s="666" t="str">
        <f t="shared" si="8"/>
        <v/>
      </c>
      <c r="E110" s="285" t="str">
        <f t="shared" si="9"/>
        <v/>
      </c>
      <c r="F110" s="292" t="str">
        <f t="shared" si="6"/>
        <v/>
      </c>
      <c r="G110" s="285" t="str">
        <f t="shared" si="10"/>
        <v/>
      </c>
      <c r="H110" s="667" t="str">
        <f t="shared" si="11"/>
        <v/>
      </c>
      <c r="I110" s="53"/>
    </row>
    <row r="111" spans="2:9" ht="20.100000000000001" customHeight="1">
      <c r="B111" s="294">
        <v>103</v>
      </c>
      <c r="C111" s="665" t="str">
        <f t="shared" si="7"/>
        <v/>
      </c>
      <c r="D111" s="666" t="str">
        <f t="shared" si="8"/>
        <v/>
      </c>
      <c r="E111" s="285" t="str">
        <f t="shared" si="9"/>
        <v/>
      </c>
      <c r="F111" s="292" t="str">
        <f t="shared" si="6"/>
        <v/>
      </c>
      <c r="G111" s="285" t="str">
        <f t="shared" si="10"/>
        <v/>
      </c>
      <c r="H111" s="667" t="str">
        <f t="shared" si="11"/>
        <v/>
      </c>
      <c r="I111" s="53"/>
    </row>
    <row r="112" spans="2:9" ht="20.100000000000001" customHeight="1">
      <c r="B112" s="294">
        <v>104</v>
      </c>
      <c r="C112" s="665" t="str">
        <f t="shared" si="7"/>
        <v/>
      </c>
      <c r="D112" s="666" t="str">
        <f t="shared" si="8"/>
        <v/>
      </c>
      <c r="E112" s="285" t="str">
        <f t="shared" si="9"/>
        <v/>
      </c>
      <c r="F112" s="292" t="str">
        <f t="shared" si="6"/>
        <v/>
      </c>
      <c r="G112" s="285" t="str">
        <f t="shared" si="10"/>
        <v/>
      </c>
      <c r="H112" s="667" t="str">
        <f t="shared" si="11"/>
        <v/>
      </c>
      <c r="I112" s="53"/>
    </row>
    <row r="113" spans="2:9" ht="20.100000000000001" customHeight="1">
      <c r="B113" s="294">
        <v>105</v>
      </c>
      <c r="C113" s="665" t="str">
        <f t="shared" si="7"/>
        <v/>
      </c>
      <c r="D113" s="666" t="str">
        <f t="shared" si="8"/>
        <v/>
      </c>
      <c r="E113" s="285" t="str">
        <f t="shared" si="9"/>
        <v/>
      </c>
      <c r="F113" s="292" t="str">
        <f t="shared" si="6"/>
        <v/>
      </c>
      <c r="G113" s="285" t="str">
        <f t="shared" si="10"/>
        <v/>
      </c>
      <c r="H113" s="667" t="str">
        <f t="shared" si="11"/>
        <v/>
      </c>
      <c r="I113" s="53"/>
    </row>
    <row r="114" spans="2:9" ht="20.100000000000001" customHeight="1">
      <c r="B114" s="294">
        <v>106</v>
      </c>
      <c r="C114" s="665" t="str">
        <f t="shared" si="7"/>
        <v/>
      </c>
      <c r="D114" s="666" t="str">
        <f t="shared" si="8"/>
        <v/>
      </c>
      <c r="E114" s="285" t="str">
        <f t="shared" si="9"/>
        <v/>
      </c>
      <c r="F114" s="292" t="str">
        <f t="shared" si="6"/>
        <v/>
      </c>
      <c r="G114" s="285" t="str">
        <f t="shared" si="10"/>
        <v/>
      </c>
      <c r="H114" s="667" t="str">
        <f t="shared" si="11"/>
        <v/>
      </c>
      <c r="I114" s="53"/>
    </row>
    <row r="115" spans="2:9" ht="20.100000000000001" customHeight="1">
      <c r="B115" s="294">
        <v>107</v>
      </c>
      <c r="C115" s="665" t="str">
        <f t="shared" si="7"/>
        <v/>
      </c>
      <c r="D115" s="666" t="str">
        <f t="shared" si="8"/>
        <v/>
      </c>
      <c r="E115" s="285" t="str">
        <f t="shared" si="9"/>
        <v/>
      </c>
      <c r="F115" s="292" t="str">
        <f t="shared" si="6"/>
        <v/>
      </c>
      <c r="G115" s="285" t="str">
        <f t="shared" si="10"/>
        <v/>
      </c>
      <c r="H115" s="667" t="str">
        <f t="shared" si="11"/>
        <v/>
      </c>
      <c r="I115" s="53"/>
    </row>
    <row r="116" spans="2:9" ht="20.100000000000001" customHeight="1">
      <c r="B116" s="294">
        <v>108</v>
      </c>
      <c r="C116" s="665" t="str">
        <f t="shared" si="7"/>
        <v/>
      </c>
      <c r="D116" s="666" t="str">
        <f t="shared" si="8"/>
        <v/>
      </c>
      <c r="E116" s="285" t="str">
        <f t="shared" si="9"/>
        <v/>
      </c>
      <c r="F116" s="292" t="str">
        <f t="shared" si="6"/>
        <v/>
      </c>
      <c r="G116" s="285" t="str">
        <f t="shared" si="10"/>
        <v/>
      </c>
      <c r="H116" s="667" t="str">
        <f t="shared" si="11"/>
        <v/>
      </c>
      <c r="I116" s="53"/>
    </row>
    <row r="117" spans="2:9" ht="20.100000000000001" customHeight="1">
      <c r="B117" s="294">
        <v>109</v>
      </c>
      <c r="C117" s="665" t="str">
        <f t="shared" si="7"/>
        <v/>
      </c>
      <c r="D117" s="666" t="str">
        <f t="shared" si="8"/>
        <v/>
      </c>
      <c r="E117" s="285" t="str">
        <f t="shared" si="9"/>
        <v/>
      </c>
      <c r="F117" s="292" t="str">
        <f t="shared" si="6"/>
        <v/>
      </c>
      <c r="G117" s="285" t="str">
        <f t="shared" si="10"/>
        <v/>
      </c>
      <c r="H117" s="667" t="str">
        <f t="shared" si="11"/>
        <v/>
      </c>
      <c r="I117" s="53"/>
    </row>
    <row r="118" spans="2:9" ht="20.100000000000001" customHeight="1">
      <c r="B118" s="294">
        <v>110</v>
      </c>
      <c r="C118" s="665" t="str">
        <f t="shared" si="7"/>
        <v/>
      </c>
      <c r="D118" s="666" t="str">
        <f t="shared" si="8"/>
        <v/>
      </c>
      <c r="E118" s="285" t="str">
        <f t="shared" si="9"/>
        <v/>
      </c>
      <c r="F118" s="292" t="str">
        <f t="shared" si="6"/>
        <v/>
      </c>
      <c r="G118" s="285" t="str">
        <f t="shared" si="10"/>
        <v/>
      </c>
      <c r="H118" s="667" t="str">
        <f t="shared" si="11"/>
        <v/>
      </c>
      <c r="I118" s="53"/>
    </row>
    <row r="119" spans="2:9" ht="20.100000000000001" customHeight="1">
      <c r="B119" s="294">
        <v>111</v>
      </c>
      <c r="C119" s="665" t="str">
        <f t="shared" si="7"/>
        <v/>
      </c>
      <c r="D119" s="666" t="str">
        <f t="shared" si="8"/>
        <v/>
      </c>
      <c r="E119" s="285" t="str">
        <f t="shared" si="9"/>
        <v/>
      </c>
      <c r="F119" s="292" t="str">
        <f t="shared" si="6"/>
        <v/>
      </c>
      <c r="G119" s="285" t="str">
        <f t="shared" si="10"/>
        <v/>
      </c>
      <c r="H119" s="667" t="str">
        <f t="shared" si="11"/>
        <v/>
      </c>
      <c r="I119" s="53"/>
    </row>
    <row r="120" spans="2:9" ht="20.100000000000001" customHeight="1">
      <c r="B120" s="294">
        <v>112</v>
      </c>
      <c r="C120" s="665" t="str">
        <f t="shared" si="7"/>
        <v/>
      </c>
      <c r="D120" s="666" t="str">
        <f t="shared" si="8"/>
        <v/>
      </c>
      <c r="E120" s="285" t="str">
        <f t="shared" si="9"/>
        <v/>
      </c>
      <c r="F120" s="292" t="str">
        <f t="shared" si="6"/>
        <v/>
      </c>
      <c r="G120" s="285" t="str">
        <f t="shared" si="10"/>
        <v/>
      </c>
      <c r="H120" s="667" t="str">
        <f t="shared" si="11"/>
        <v/>
      </c>
      <c r="I120" s="53"/>
    </row>
    <row r="121" spans="2:9" ht="20.100000000000001" customHeight="1">
      <c r="B121" s="294">
        <v>113</v>
      </c>
      <c r="C121" s="665" t="str">
        <f t="shared" si="7"/>
        <v/>
      </c>
      <c r="D121" s="666" t="str">
        <f t="shared" si="8"/>
        <v/>
      </c>
      <c r="E121" s="285" t="str">
        <f t="shared" si="9"/>
        <v/>
      </c>
      <c r="F121" s="292" t="str">
        <f t="shared" si="6"/>
        <v/>
      </c>
      <c r="G121" s="285" t="str">
        <f t="shared" si="10"/>
        <v/>
      </c>
      <c r="H121" s="667" t="str">
        <f t="shared" si="11"/>
        <v/>
      </c>
      <c r="I121" s="53"/>
    </row>
    <row r="122" spans="2:9" ht="20.100000000000001" customHeight="1">
      <c r="B122" s="294">
        <v>114</v>
      </c>
      <c r="C122" s="665" t="str">
        <f t="shared" si="7"/>
        <v/>
      </c>
      <c r="D122" s="666" t="str">
        <f t="shared" si="8"/>
        <v/>
      </c>
      <c r="E122" s="285" t="str">
        <f t="shared" si="9"/>
        <v/>
      </c>
      <c r="F122" s="292" t="str">
        <f t="shared" si="6"/>
        <v/>
      </c>
      <c r="G122" s="285" t="str">
        <f t="shared" si="10"/>
        <v/>
      </c>
      <c r="H122" s="667" t="str">
        <f t="shared" si="11"/>
        <v/>
      </c>
      <c r="I122" s="53"/>
    </row>
    <row r="123" spans="2:9" ht="20.100000000000001" customHeight="1">
      <c r="B123" s="294">
        <v>115</v>
      </c>
      <c r="C123" s="665" t="str">
        <f t="shared" si="7"/>
        <v/>
      </c>
      <c r="D123" s="666" t="str">
        <f t="shared" si="8"/>
        <v/>
      </c>
      <c r="E123" s="285" t="str">
        <f t="shared" si="9"/>
        <v/>
      </c>
      <c r="F123" s="292" t="str">
        <f t="shared" si="6"/>
        <v/>
      </c>
      <c r="G123" s="285" t="str">
        <f t="shared" si="10"/>
        <v/>
      </c>
      <c r="H123" s="667" t="str">
        <f t="shared" si="11"/>
        <v/>
      </c>
      <c r="I123" s="53"/>
    </row>
    <row r="124" spans="2:9" ht="20.100000000000001" customHeight="1">
      <c r="B124" s="294">
        <v>116</v>
      </c>
      <c r="C124" s="665" t="str">
        <f t="shared" si="7"/>
        <v/>
      </c>
      <c r="D124" s="666" t="str">
        <f t="shared" si="8"/>
        <v/>
      </c>
      <c r="E124" s="285" t="str">
        <f t="shared" si="9"/>
        <v/>
      </c>
      <c r="F124" s="292" t="str">
        <f t="shared" si="6"/>
        <v/>
      </c>
      <c r="G124" s="285" t="str">
        <f t="shared" si="10"/>
        <v/>
      </c>
      <c r="H124" s="667" t="str">
        <f t="shared" si="11"/>
        <v/>
      </c>
      <c r="I124" s="53"/>
    </row>
    <row r="125" spans="2:9" ht="20.100000000000001" customHeight="1">
      <c r="B125" s="294">
        <v>117</v>
      </c>
      <c r="C125" s="665" t="str">
        <f t="shared" si="7"/>
        <v/>
      </c>
      <c r="D125" s="666" t="str">
        <f t="shared" si="8"/>
        <v/>
      </c>
      <c r="E125" s="285" t="str">
        <f t="shared" si="9"/>
        <v/>
      </c>
      <c r="F125" s="292" t="str">
        <f t="shared" si="6"/>
        <v/>
      </c>
      <c r="G125" s="285" t="str">
        <f t="shared" si="10"/>
        <v/>
      </c>
      <c r="H125" s="667" t="str">
        <f t="shared" si="11"/>
        <v/>
      </c>
      <c r="I125" s="53"/>
    </row>
    <row r="126" spans="2:9" ht="20.100000000000001" customHeight="1">
      <c r="B126" s="294">
        <v>118</v>
      </c>
      <c r="C126" s="665" t="str">
        <f t="shared" si="7"/>
        <v/>
      </c>
      <c r="D126" s="666" t="str">
        <f t="shared" si="8"/>
        <v/>
      </c>
      <c r="E126" s="285" t="str">
        <f t="shared" si="9"/>
        <v/>
      </c>
      <c r="F126" s="292" t="str">
        <f t="shared" si="6"/>
        <v/>
      </c>
      <c r="G126" s="285" t="str">
        <f t="shared" si="10"/>
        <v/>
      </c>
      <c r="H126" s="667" t="str">
        <f t="shared" si="11"/>
        <v/>
      </c>
      <c r="I126" s="53"/>
    </row>
    <row r="127" spans="2:9" ht="20.100000000000001" customHeight="1">
      <c r="B127" s="294">
        <v>119</v>
      </c>
      <c r="C127" s="665" t="str">
        <f t="shared" si="7"/>
        <v/>
      </c>
      <c r="D127" s="666" t="str">
        <f t="shared" si="8"/>
        <v/>
      </c>
      <c r="E127" s="285" t="str">
        <f t="shared" si="9"/>
        <v/>
      </c>
      <c r="F127" s="292" t="str">
        <f t="shared" si="6"/>
        <v/>
      </c>
      <c r="G127" s="285" t="str">
        <f t="shared" si="10"/>
        <v/>
      </c>
      <c r="H127" s="667" t="str">
        <f t="shared" si="11"/>
        <v/>
      </c>
      <c r="I127" s="53"/>
    </row>
    <row r="128" spans="2:9" ht="20.100000000000001" customHeight="1">
      <c r="B128" s="294">
        <v>120</v>
      </c>
      <c r="C128" s="665" t="str">
        <f t="shared" si="7"/>
        <v/>
      </c>
      <c r="D128" s="666" t="str">
        <f t="shared" si="8"/>
        <v/>
      </c>
      <c r="E128" s="285" t="str">
        <f t="shared" si="9"/>
        <v/>
      </c>
      <c r="F128" s="292" t="str">
        <f t="shared" si="6"/>
        <v/>
      </c>
      <c r="G128" s="285" t="str">
        <f t="shared" si="10"/>
        <v/>
      </c>
      <c r="H128" s="667" t="str">
        <f t="shared" si="11"/>
        <v/>
      </c>
      <c r="I128" s="53"/>
    </row>
    <row r="129" spans="2:9" ht="20.100000000000001" customHeight="1">
      <c r="B129" s="294">
        <v>121</v>
      </c>
      <c r="C129" s="665" t="str">
        <f t="shared" si="7"/>
        <v/>
      </c>
      <c r="D129" s="666" t="str">
        <f t="shared" si="8"/>
        <v/>
      </c>
      <c r="E129" s="285" t="str">
        <f t="shared" si="9"/>
        <v/>
      </c>
      <c r="F129" s="292" t="str">
        <f t="shared" si="6"/>
        <v/>
      </c>
      <c r="G129" s="285" t="str">
        <f t="shared" si="10"/>
        <v/>
      </c>
      <c r="H129" s="667" t="str">
        <f t="shared" si="11"/>
        <v/>
      </c>
      <c r="I129" s="53"/>
    </row>
    <row r="130" spans="2:9" ht="20.100000000000001" customHeight="1">
      <c r="B130" s="294">
        <v>122</v>
      </c>
      <c r="C130" s="665" t="str">
        <f t="shared" si="7"/>
        <v/>
      </c>
      <c r="D130" s="666" t="str">
        <f t="shared" si="8"/>
        <v/>
      </c>
      <c r="E130" s="285" t="str">
        <f t="shared" si="9"/>
        <v/>
      </c>
      <c r="F130" s="292" t="str">
        <f t="shared" si="6"/>
        <v/>
      </c>
      <c r="G130" s="285" t="str">
        <f t="shared" si="10"/>
        <v/>
      </c>
      <c r="H130" s="667" t="str">
        <f t="shared" si="11"/>
        <v/>
      </c>
      <c r="I130" s="53"/>
    </row>
    <row r="131" spans="2:9" ht="20.100000000000001" customHeight="1">
      <c r="B131" s="294">
        <v>123</v>
      </c>
      <c r="C131" s="665" t="str">
        <f t="shared" si="7"/>
        <v/>
      </c>
      <c r="D131" s="666" t="str">
        <f t="shared" si="8"/>
        <v/>
      </c>
      <c r="E131" s="285" t="str">
        <f t="shared" si="9"/>
        <v/>
      </c>
      <c r="F131" s="292" t="str">
        <f t="shared" si="6"/>
        <v/>
      </c>
      <c r="G131" s="285" t="str">
        <f t="shared" si="10"/>
        <v/>
      </c>
      <c r="H131" s="667" t="str">
        <f t="shared" si="11"/>
        <v/>
      </c>
      <c r="I131" s="53"/>
    </row>
    <row r="132" spans="2:9" ht="20.100000000000001" customHeight="1">
      <c r="B132" s="294">
        <v>124</v>
      </c>
      <c r="C132" s="665" t="str">
        <f t="shared" si="7"/>
        <v/>
      </c>
      <c r="D132" s="666" t="str">
        <f t="shared" si="8"/>
        <v/>
      </c>
      <c r="E132" s="285" t="str">
        <f t="shared" si="9"/>
        <v/>
      </c>
      <c r="F132" s="292" t="str">
        <f t="shared" si="6"/>
        <v/>
      </c>
      <c r="G132" s="285" t="str">
        <f t="shared" si="10"/>
        <v/>
      </c>
      <c r="H132" s="667" t="str">
        <f t="shared" si="11"/>
        <v/>
      </c>
      <c r="I132" s="53"/>
    </row>
    <row r="133" spans="2:9" ht="20.100000000000001" customHeight="1">
      <c r="B133" s="294">
        <v>125</v>
      </c>
      <c r="C133" s="665" t="str">
        <f t="shared" si="7"/>
        <v/>
      </c>
      <c r="D133" s="666" t="str">
        <f t="shared" si="8"/>
        <v/>
      </c>
      <c r="E133" s="285" t="str">
        <f t="shared" si="9"/>
        <v/>
      </c>
      <c r="F133" s="292" t="str">
        <f t="shared" si="6"/>
        <v/>
      </c>
      <c r="G133" s="285" t="str">
        <f t="shared" si="10"/>
        <v/>
      </c>
      <c r="H133" s="667" t="str">
        <f t="shared" si="11"/>
        <v/>
      </c>
      <c r="I133" s="53"/>
    </row>
    <row r="134" spans="2:9" ht="20.100000000000001" customHeight="1">
      <c r="B134" s="294">
        <v>126</v>
      </c>
      <c r="C134" s="665" t="str">
        <f t="shared" si="7"/>
        <v/>
      </c>
      <c r="D134" s="666" t="str">
        <f t="shared" si="8"/>
        <v/>
      </c>
      <c r="E134" s="285" t="str">
        <f t="shared" si="9"/>
        <v/>
      </c>
      <c r="F134" s="292" t="str">
        <f t="shared" si="6"/>
        <v/>
      </c>
      <c r="G134" s="285" t="str">
        <f t="shared" si="10"/>
        <v/>
      </c>
      <c r="H134" s="667" t="str">
        <f t="shared" si="11"/>
        <v/>
      </c>
      <c r="I134" s="53"/>
    </row>
    <row r="135" spans="2:9" ht="20.100000000000001" customHeight="1">
      <c r="B135" s="294">
        <v>127</v>
      </c>
      <c r="C135" s="665" t="str">
        <f t="shared" si="7"/>
        <v/>
      </c>
      <c r="D135" s="666" t="str">
        <f t="shared" si="8"/>
        <v/>
      </c>
      <c r="E135" s="285" t="str">
        <f t="shared" si="9"/>
        <v/>
      </c>
      <c r="F135" s="292" t="str">
        <f t="shared" si="6"/>
        <v/>
      </c>
      <c r="G135" s="285" t="str">
        <f t="shared" si="10"/>
        <v/>
      </c>
      <c r="H135" s="667" t="str">
        <f t="shared" si="11"/>
        <v/>
      </c>
      <c r="I135" s="53"/>
    </row>
    <row r="136" spans="2:9" ht="20.100000000000001" customHeight="1">
      <c r="B136" s="294">
        <v>128</v>
      </c>
      <c r="C136" s="665" t="str">
        <f t="shared" si="7"/>
        <v/>
      </c>
      <c r="D136" s="666" t="str">
        <f t="shared" si="8"/>
        <v/>
      </c>
      <c r="E136" s="285" t="str">
        <f t="shared" si="9"/>
        <v/>
      </c>
      <c r="F136" s="292" t="str">
        <f t="shared" si="6"/>
        <v/>
      </c>
      <c r="G136" s="285" t="str">
        <f t="shared" si="10"/>
        <v/>
      </c>
      <c r="H136" s="667" t="str">
        <f t="shared" si="11"/>
        <v/>
      </c>
      <c r="I136" s="53"/>
    </row>
    <row r="137" spans="2:9" ht="20.100000000000001" customHeight="1">
      <c r="B137" s="294">
        <v>129</v>
      </c>
      <c r="C137" s="665" t="str">
        <f t="shared" si="7"/>
        <v/>
      </c>
      <c r="D137" s="666" t="str">
        <f t="shared" si="8"/>
        <v/>
      </c>
      <c r="E137" s="285" t="str">
        <f t="shared" si="9"/>
        <v/>
      </c>
      <c r="F137" s="292" t="str">
        <f t="shared" si="6"/>
        <v/>
      </c>
      <c r="G137" s="285" t="str">
        <f t="shared" si="10"/>
        <v/>
      </c>
      <c r="H137" s="667" t="str">
        <f t="shared" si="11"/>
        <v/>
      </c>
      <c r="I137" s="53"/>
    </row>
    <row r="138" spans="2:9" ht="20.100000000000001" customHeight="1">
      <c r="B138" s="294">
        <v>130</v>
      </c>
      <c r="C138" s="665" t="str">
        <f t="shared" si="7"/>
        <v/>
      </c>
      <c r="D138" s="666" t="str">
        <f t="shared" si="8"/>
        <v/>
      </c>
      <c r="E138" s="285" t="str">
        <f t="shared" si="9"/>
        <v/>
      </c>
      <c r="F138" s="292" t="str">
        <f t="shared" ref="F138:F201" si="12">IF($H$4="","",IF($F$4="원리금균등상환",IFERROR(D138+E138,""),IF($F$4="원금균등상환",D138+E138,"")))</f>
        <v/>
      </c>
      <c r="G138" s="285" t="str">
        <f t="shared" si="10"/>
        <v/>
      </c>
      <c r="H138" s="667" t="str">
        <f t="shared" si="11"/>
        <v/>
      </c>
      <c r="I138" s="53"/>
    </row>
    <row r="139" spans="2:9" ht="20.100000000000001" customHeight="1">
      <c r="B139" s="294">
        <v>131</v>
      </c>
      <c r="C139" s="665" t="str">
        <f t="shared" ref="C139:C202" si="13">IF($H$4="","",IF(B139&gt;($B$6),"",IF(B139&lt;=($B$6),DATE(YEAR($G$4),MONTH($G$4)+B138,DAY($G$4)),"")))</f>
        <v/>
      </c>
      <c r="D139" s="666" t="str">
        <f t="shared" ref="D139:D202" si="14">IF($H$4="","",IF($F$4="원리금균등상환",IFERROR(IF(B139&lt;=$D$6,0,-PPMT($E$4/12,B139-$D$6,($B$6-$D$6),$D$4)),""),IF($F$4="원금균등상환",IF(B139&lt;($D$6+1),0,IF(B139&gt;$B$6,0,$D$4/($B$6-$D$6))),IF($F$4="만기일시상환",0,""))))</f>
        <v/>
      </c>
      <c r="E139" s="285" t="str">
        <f t="shared" ref="E139:E202" si="15">IF($H$4="","",IF($F$4="원리금균등상환",IFERROR(IF(B139&lt;=$D$6,$H138*($E$4/12),-IPMT($E$4/12,B139-$D$6,($B$6-$D$6),$D$4)),""),IF($F$4="원금균등상환",(H138-D139)*$E$4/12,IF($F$4="만기일시상환",IFERROR(IF(B139&lt;=$B$6,$D$4*($E$4/12),""),"")))))</f>
        <v/>
      </c>
      <c r="F139" s="292" t="str">
        <f t="shared" si="12"/>
        <v/>
      </c>
      <c r="G139" s="285" t="str">
        <f t="shared" ref="G139:G202" si="16">IFERROR(IF(B139&gt;(($D$6+$B$6)*12),"",IF(B139=1,D139,D139+G138)),"")</f>
        <v/>
      </c>
      <c r="H139" s="667" t="str">
        <f t="shared" ref="H139:H202" si="17">IFERROR(IF($H$4="","",H138-D139),"")</f>
        <v/>
      </c>
      <c r="I139" s="53"/>
    </row>
    <row r="140" spans="2:9" ht="20.100000000000001" customHeight="1">
      <c r="B140" s="294">
        <v>132</v>
      </c>
      <c r="C140" s="665" t="str">
        <f t="shared" si="13"/>
        <v/>
      </c>
      <c r="D140" s="666" t="str">
        <f t="shared" si="14"/>
        <v/>
      </c>
      <c r="E140" s="285" t="str">
        <f t="shared" si="15"/>
        <v/>
      </c>
      <c r="F140" s="292" t="str">
        <f t="shared" si="12"/>
        <v/>
      </c>
      <c r="G140" s="285" t="str">
        <f t="shared" si="16"/>
        <v/>
      </c>
      <c r="H140" s="667" t="str">
        <f t="shared" si="17"/>
        <v/>
      </c>
      <c r="I140" s="53"/>
    </row>
    <row r="141" spans="2:9" ht="20.100000000000001" customHeight="1">
      <c r="B141" s="294">
        <v>133</v>
      </c>
      <c r="C141" s="665" t="str">
        <f t="shared" si="13"/>
        <v/>
      </c>
      <c r="D141" s="666" t="str">
        <f t="shared" si="14"/>
        <v/>
      </c>
      <c r="E141" s="285" t="str">
        <f t="shared" si="15"/>
        <v/>
      </c>
      <c r="F141" s="292" t="str">
        <f t="shared" si="12"/>
        <v/>
      </c>
      <c r="G141" s="285" t="str">
        <f t="shared" si="16"/>
        <v/>
      </c>
      <c r="H141" s="667" t="str">
        <f t="shared" si="17"/>
        <v/>
      </c>
      <c r="I141" s="53"/>
    </row>
    <row r="142" spans="2:9" ht="20.100000000000001" customHeight="1">
      <c r="B142" s="294">
        <v>134</v>
      </c>
      <c r="C142" s="665" t="str">
        <f t="shared" si="13"/>
        <v/>
      </c>
      <c r="D142" s="666" t="str">
        <f t="shared" si="14"/>
        <v/>
      </c>
      <c r="E142" s="285" t="str">
        <f t="shared" si="15"/>
        <v/>
      </c>
      <c r="F142" s="292" t="str">
        <f t="shared" si="12"/>
        <v/>
      </c>
      <c r="G142" s="285" t="str">
        <f t="shared" si="16"/>
        <v/>
      </c>
      <c r="H142" s="667" t="str">
        <f t="shared" si="17"/>
        <v/>
      </c>
      <c r="I142" s="53"/>
    </row>
    <row r="143" spans="2:9" ht="20.100000000000001" customHeight="1">
      <c r="B143" s="294">
        <v>135</v>
      </c>
      <c r="C143" s="665" t="str">
        <f t="shared" si="13"/>
        <v/>
      </c>
      <c r="D143" s="666" t="str">
        <f t="shared" si="14"/>
        <v/>
      </c>
      <c r="E143" s="285" t="str">
        <f t="shared" si="15"/>
        <v/>
      </c>
      <c r="F143" s="292" t="str">
        <f t="shared" si="12"/>
        <v/>
      </c>
      <c r="G143" s="285" t="str">
        <f t="shared" si="16"/>
        <v/>
      </c>
      <c r="H143" s="667" t="str">
        <f t="shared" si="17"/>
        <v/>
      </c>
      <c r="I143" s="53"/>
    </row>
    <row r="144" spans="2:9" ht="20.100000000000001" customHeight="1">
      <c r="B144" s="294">
        <v>136</v>
      </c>
      <c r="C144" s="665" t="str">
        <f t="shared" si="13"/>
        <v/>
      </c>
      <c r="D144" s="666" t="str">
        <f t="shared" si="14"/>
        <v/>
      </c>
      <c r="E144" s="285" t="str">
        <f t="shared" si="15"/>
        <v/>
      </c>
      <c r="F144" s="292" t="str">
        <f t="shared" si="12"/>
        <v/>
      </c>
      <c r="G144" s="285" t="str">
        <f t="shared" si="16"/>
        <v/>
      </c>
      <c r="H144" s="667" t="str">
        <f t="shared" si="17"/>
        <v/>
      </c>
      <c r="I144" s="53"/>
    </row>
    <row r="145" spans="2:9" ht="20.100000000000001" customHeight="1">
      <c r="B145" s="294">
        <v>137</v>
      </c>
      <c r="C145" s="665" t="str">
        <f t="shared" si="13"/>
        <v/>
      </c>
      <c r="D145" s="666" t="str">
        <f t="shared" si="14"/>
        <v/>
      </c>
      <c r="E145" s="285" t="str">
        <f t="shared" si="15"/>
        <v/>
      </c>
      <c r="F145" s="292" t="str">
        <f t="shared" si="12"/>
        <v/>
      </c>
      <c r="G145" s="285" t="str">
        <f t="shared" si="16"/>
        <v/>
      </c>
      <c r="H145" s="667" t="str">
        <f t="shared" si="17"/>
        <v/>
      </c>
      <c r="I145" s="53"/>
    </row>
    <row r="146" spans="2:9" ht="20.100000000000001" customHeight="1">
      <c r="B146" s="294">
        <v>138</v>
      </c>
      <c r="C146" s="665" t="str">
        <f t="shared" si="13"/>
        <v/>
      </c>
      <c r="D146" s="666" t="str">
        <f t="shared" si="14"/>
        <v/>
      </c>
      <c r="E146" s="285" t="str">
        <f t="shared" si="15"/>
        <v/>
      </c>
      <c r="F146" s="292" t="str">
        <f t="shared" si="12"/>
        <v/>
      </c>
      <c r="G146" s="285" t="str">
        <f t="shared" si="16"/>
        <v/>
      </c>
      <c r="H146" s="667" t="str">
        <f t="shared" si="17"/>
        <v/>
      </c>
      <c r="I146" s="53"/>
    </row>
    <row r="147" spans="2:9" ht="20.100000000000001" customHeight="1">
      <c r="B147" s="294">
        <v>139</v>
      </c>
      <c r="C147" s="665" t="str">
        <f t="shared" si="13"/>
        <v/>
      </c>
      <c r="D147" s="666" t="str">
        <f t="shared" si="14"/>
        <v/>
      </c>
      <c r="E147" s="285" t="str">
        <f t="shared" si="15"/>
        <v/>
      </c>
      <c r="F147" s="292" t="str">
        <f t="shared" si="12"/>
        <v/>
      </c>
      <c r="G147" s="285" t="str">
        <f t="shared" si="16"/>
        <v/>
      </c>
      <c r="H147" s="667" t="str">
        <f t="shared" si="17"/>
        <v/>
      </c>
      <c r="I147" s="53"/>
    </row>
    <row r="148" spans="2:9" ht="20.100000000000001" customHeight="1">
      <c r="B148" s="294">
        <v>140</v>
      </c>
      <c r="C148" s="665" t="str">
        <f t="shared" si="13"/>
        <v/>
      </c>
      <c r="D148" s="666" t="str">
        <f t="shared" si="14"/>
        <v/>
      </c>
      <c r="E148" s="285" t="str">
        <f t="shared" si="15"/>
        <v/>
      </c>
      <c r="F148" s="292" t="str">
        <f t="shared" si="12"/>
        <v/>
      </c>
      <c r="G148" s="285" t="str">
        <f t="shared" si="16"/>
        <v/>
      </c>
      <c r="H148" s="667" t="str">
        <f t="shared" si="17"/>
        <v/>
      </c>
      <c r="I148" s="53"/>
    </row>
    <row r="149" spans="2:9" ht="20.100000000000001" customHeight="1">
      <c r="B149" s="294">
        <v>141</v>
      </c>
      <c r="C149" s="665" t="str">
        <f t="shared" si="13"/>
        <v/>
      </c>
      <c r="D149" s="666" t="str">
        <f t="shared" si="14"/>
        <v/>
      </c>
      <c r="E149" s="285" t="str">
        <f t="shared" si="15"/>
        <v/>
      </c>
      <c r="F149" s="292" t="str">
        <f t="shared" si="12"/>
        <v/>
      </c>
      <c r="G149" s="285" t="str">
        <f t="shared" si="16"/>
        <v/>
      </c>
      <c r="H149" s="667" t="str">
        <f t="shared" si="17"/>
        <v/>
      </c>
      <c r="I149" s="53"/>
    </row>
    <row r="150" spans="2:9" ht="20.100000000000001" customHeight="1">
      <c r="B150" s="294">
        <v>142</v>
      </c>
      <c r="C150" s="665" t="str">
        <f t="shared" si="13"/>
        <v/>
      </c>
      <c r="D150" s="666" t="str">
        <f t="shared" si="14"/>
        <v/>
      </c>
      <c r="E150" s="285" t="str">
        <f t="shared" si="15"/>
        <v/>
      </c>
      <c r="F150" s="292" t="str">
        <f t="shared" si="12"/>
        <v/>
      </c>
      <c r="G150" s="285" t="str">
        <f t="shared" si="16"/>
        <v/>
      </c>
      <c r="H150" s="667" t="str">
        <f t="shared" si="17"/>
        <v/>
      </c>
      <c r="I150" s="53"/>
    </row>
    <row r="151" spans="2:9" ht="20.100000000000001" customHeight="1">
      <c r="B151" s="294">
        <v>143</v>
      </c>
      <c r="C151" s="665" t="str">
        <f t="shared" si="13"/>
        <v/>
      </c>
      <c r="D151" s="666" t="str">
        <f t="shared" si="14"/>
        <v/>
      </c>
      <c r="E151" s="285" t="str">
        <f t="shared" si="15"/>
        <v/>
      </c>
      <c r="F151" s="292" t="str">
        <f t="shared" si="12"/>
        <v/>
      </c>
      <c r="G151" s="285" t="str">
        <f t="shared" si="16"/>
        <v/>
      </c>
      <c r="H151" s="667" t="str">
        <f t="shared" si="17"/>
        <v/>
      </c>
      <c r="I151" s="53"/>
    </row>
    <row r="152" spans="2:9" ht="20.100000000000001" customHeight="1">
      <c r="B152" s="294">
        <v>144</v>
      </c>
      <c r="C152" s="665" t="str">
        <f t="shared" si="13"/>
        <v/>
      </c>
      <c r="D152" s="666" t="str">
        <f t="shared" si="14"/>
        <v/>
      </c>
      <c r="E152" s="285" t="str">
        <f t="shared" si="15"/>
        <v/>
      </c>
      <c r="F152" s="292" t="str">
        <f t="shared" si="12"/>
        <v/>
      </c>
      <c r="G152" s="285" t="str">
        <f t="shared" si="16"/>
        <v/>
      </c>
      <c r="H152" s="667" t="str">
        <f t="shared" si="17"/>
        <v/>
      </c>
      <c r="I152" s="53"/>
    </row>
    <row r="153" spans="2:9" ht="20.100000000000001" customHeight="1">
      <c r="B153" s="294">
        <v>145</v>
      </c>
      <c r="C153" s="665" t="str">
        <f t="shared" si="13"/>
        <v/>
      </c>
      <c r="D153" s="666" t="str">
        <f t="shared" si="14"/>
        <v/>
      </c>
      <c r="E153" s="285" t="str">
        <f t="shared" si="15"/>
        <v/>
      </c>
      <c r="F153" s="292" t="str">
        <f t="shared" si="12"/>
        <v/>
      </c>
      <c r="G153" s="285" t="str">
        <f t="shared" si="16"/>
        <v/>
      </c>
      <c r="H153" s="667" t="str">
        <f t="shared" si="17"/>
        <v/>
      </c>
      <c r="I153" s="53"/>
    </row>
    <row r="154" spans="2:9" ht="20.100000000000001" customHeight="1">
      <c r="B154" s="294">
        <v>146</v>
      </c>
      <c r="C154" s="665" t="str">
        <f t="shared" si="13"/>
        <v/>
      </c>
      <c r="D154" s="666" t="str">
        <f t="shared" si="14"/>
        <v/>
      </c>
      <c r="E154" s="285" t="str">
        <f t="shared" si="15"/>
        <v/>
      </c>
      <c r="F154" s="292" t="str">
        <f t="shared" si="12"/>
        <v/>
      </c>
      <c r="G154" s="285" t="str">
        <f t="shared" si="16"/>
        <v/>
      </c>
      <c r="H154" s="667" t="str">
        <f t="shared" si="17"/>
        <v/>
      </c>
      <c r="I154" s="53"/>
    </row>
    <row r="155" spans="2:9" ht="20.100000000000001" customHeight="1">
      <c r="B155" s="294">
        <v>147</v>
      </c>
      <c r="C155" s="665" t="str">
        <f t="shared" si="13"/>
        <v/>
      </c>
      <c r="D155" s="666" t="str">
        <f t="shared" si="14"/>
        <v/>
      </c>
      <c r="E155" s="285" t="str">
        <f t="shared" si="15"/>
        <v/>
      </c>
      <c r="F155" s="292" t="str">
        <f t="shared" si="12"/>
        <v/>
      </c>
      <c r="G155" s="285" t="str">
        <f t="shared" si="16"/>
        <v/>
      </c>
      <c r="H155" s="667" t="str">
        <f t="shared" si="17"/>
        <v/>
      </c>
      <c r="I155" s="53"/>
    </row>
    <row r="156" spans="2:9" ht="20.100000000000001" customHeight="1">
      <c r="B156" s="294">
        <v>148</v>
      </c>
      <c r="C156" s="665" t="str">
        <f t="shared" si="13"/>
        <v/>
      </c>
      <c r="D156" s="666" t="str">
        <f t="shared" si="14"/>
        <v/>
      </c>
      <c r="E156" s="285" t="str">
        <f t="shared" si="15"/>
        <v/>
      </c>
      <c r="F156" s="292" t="str">
        <f t="shared" si="12"/>
        <v/>
      </c>
      <c r="G156" s="285" t="str">
        <f t="shared" si="16"/>
        <v/>
      </c>
      <c r="H156" s="667" t="str">
        <f t="shared" si="17"/>
        <v/>
      </c>
      <c r="I156" s="53"/>
    </row>
    <row r="157" spans="2:9" ht="20.100000000000001" customHeight="1">
      <c r="B157" s="294">
        <v>149</v>
      </c>
      <c r="C157" s="665" t="str">
        <f t="shared" si="13"/>
        <v/>
      </c>
      <c r="D157" s="666" t="str">
        <f t="shared" si="14"/>
        <v/>
      </c>
      <c r="E157" s="285" t="str">
        <f t="shared" si="15"/>
        <v/>
      </c>
      <c r="F157" s="292" t="str">
        <f t="shared" si="12"/>
        <v/>
      </c>
      <c r="G157" s="285" t="str">
        <f t="shared" si="16"/>
        <v/>
      </c>
      <c r="H157" s="667" t="str">
        <f t="shared" si="17"/>
        <v/>
      </c>
      <c r="I157" s="53"/>
    </row>
    <row r="158" spans="2:9" ht="20.100000000000001" customHeight="1">
      <c r="B158" s="294">
        <v>150</v>
      </c>
      <c r="C158" s="665" t="str">
        <f t="shared" si="13"/>
        <v/>
      </c>
      <c r="D158" s="666" t="str">
        <f t="shared" si="14"/>
        <v/>
      </c>
      <c r="E158" s="285" t="str">
        <f t="shared" si="15"/>
        <v/>
      </c>
      <c r="F158" s="292" t="str">
        <f t="shared" si="12"/>
        <v/>
      </c>
      <c r="G158" s="285" t="str">
        <f t="shared" si="16"/>
        <v/>
      </c>
      <c r="H158" s="667" t="str">
        <f t="shared" si="17"/>
        <v/>
      </c>
      <c r="I158" s="53"/>
    </row>
    <row r="159" spans="2:9" ht="20.100000000000001" customHeight="1">
      <c r="B159" s="294">
        <v>151</v>
      </c>
      <c r="C159" s="665" t="str">
        <f t="shared" si="13"/>
        <v/>
      </c>
      <c r="D159" s="666" t="str">
        <f t="shared" si="14"/>
        <v/>
      </c>
      <c r="E159" s="285" t="str">
        <f t="shared" si="15"/>
        <v/>
      </c>
      <c r="F159" s="292" t="str">
        <f t="shared" si="12"/>
        <v/>
      </c>
      <c r="G159" s="285" t="str">
        <f t="shared" si="16"/>
        <v/>
      </c>
      <c r="H159" s="667" t="str">
        <f t="shared" si="17"/>
        <v/>
      </c>
      <c r="I159" s="53"/>
    </row>
    <row r="160" spans="2:9" ht="20.100000000000001" customHeight="1">
      <c r="B160" s="294">
        <v>152</v>
      </c>
      <c r="C160" s="665" t="str">
        <f t="shared" si="13"/>
        <v/>
      </c>
      <c r="D160" s="666" t="str">
        <f t="shared" si="14"/>
        <v/>
      </c>
      <c r="E160" s="285" t="str">
        <f t="shared" si="15"/>
        <v/>
      </c>
      <c r="F160" s="292" t="str">
        <f t="shared" si="12"/>
        <v/>
      </c>
      <c r="G160" s="285" t="str">
        <f t="shared" si="16"/>
        <v/>
      </c>
      <c r="H160" s="667" t="str">
        <f t="shared" si="17"/>
        <v/>
      </c>
      <c r="I160" s="53"/>
    </row>
    <row r="161" spans="2:9" ht="20.100000000000001" customHeight="1">
      <c r="B161" s="294">
        <v>153</v>
      </c>
      <c r="C161" s="665" t="str">
        <f t="shared" si="13"/>
        <v/>
      </c>
      <c r="D161" s="666" t="str">
        <f t="shared" si="14"/>
        <v/>
      </c>
      <c r="E161" s="285" t="str">
        <f t="shared" si="15"/>
        <v/>
      </c>
      <c r="F161" s="292" t="str">
        <f t="shared" si="12"/>
        <v/>
      </c>
      <c r="G161" s="285" t="str">
        <f t="shared" si="16"/>
        <v/>
      </c>
      <c r="H161" s="667" t="str">
        <f t="shared" si="17"/>
        <v/>
      </c>
      <c r="I161" s="53"/>
    </row>
    <row r="162" spans="2:9" ht="20.100000000000001" customHeight="1">
      <c r="B162" s="294">
        <v>154</v>
      </c>
      <c r="C162" s="665" t="str">
        <f t="shared" si="13"/>
        <v/>
      </c>
      <c r="D162" s="666" t="str">
        <f t="shared" si="14"/>
        <v/>
      </c>
      <c r="E162" s="285" t="str">
        <f t="shared" si="15"/>
        <v/>
      </c>
      <c r="F162" s="292" t="str">
        <f t="shared" si="12"/>
        <v/>
      </c>
      <c r="G162" s="285" t="str">
        <f t="shared" si="16"/>
        <v/>
      </c>
      <c r="H162" s="667" t="str">
        <f t="shared" si="17"/>
        <v/>
      </c>
      <c r="I162" s="53"/>
    </row>
    <row r="163" spans="2:9" ht="20.100000000000001" customHeight="1">
      <c r="B163" s="294">
        <v>155</v>
      </c>
      <c r="C163" s="665" t="str">
        <f t="shared" si="13"/>
        <v/>
      </c>
      <c r="D163" s="666" t="str">
        <f t="shared" si="14"/>
        <v/>
      </c>
      <c r="E163" s="285" t="str">
        <f t="shared" si="15"/>
        <v/>
      </c>
      <c r="F163" s="292" t="str">
        <f t="shared" si="12"/>
        <v/>
      </c>
      <c r="G163" s="285" t="str">
        <f t="shared" si="16"/>
        <v/>
      </c>
      <c r="H163" s="667" t="str">
        <f t="shared" si="17"/>
        <v/>
      </c>
      <c r="I163" s="53"/>
    </row>
    <row r="164" spans="2:9" ht="20.100000000000001" customHeight="1">
      <c r="B164" s="294">
        <v>156</v>
      </c>
      <c r="C164" s="665" t="str">
        <f t="shared" si="13"/>
        <v/>
      </c>
      <c r="D164" s="666" t="str">
        <f t="shared" si="14"/>
        <v/>
      </c>
      <c r="E164" s="285" t="str">
        <f t="shared" si="15"/>
        <v/>
      </c>
      <c r="F164" s="292" t="str">
        <f t="shared" si="12"/>
        <v/>
      </c>
      <c r="G164" s="285" t="str">
        <f t="shared" si="16"/>
        <v/>
      </c>
      <c r="H164" s="667" t="str">
        <f t="shared" si="17"/>
        <v/>
      </c>
      <c r="I164" s="53"/>
    </row>
    <row r="165" spans="2:9" ht="20.100000000000001" customHeight="1">
      <c r="B165" s="294">
        <v>157</v>
      </c>
      <c r="C165" s="665" t="str">
        <f t="shared" si="13"/>
        <v/>
      </c>
      <c r="D165" s="666" t="str">
        <f t="shared" si="14"/>
        <v/>
      </c>
      <c r="E165" s="285" t="str">
        <f t="shared" si="15"/>
        <v/>
      </c>
      <c r="F165" s="292" t="str">
        <f t="shared" si="12"/>
        <v/>
      </c>
      <c r="G165" s="285" t="str">
        <f t="shared" si="16"/>
        <v/>
      </c>
      <c r="H165" s="667" t="str">
        <f t="shared" si="17"/>
        <v/>
      </c>
      <c r="I165" s="53"/>
    </row>
    <row r="166" spans="2:9" ht="20.100000000000001" customHeight="1">
      <c r="B166" s="294">
        <v>158</v>
      </c>
      <c r="C166" s="665" t="str">
        <f t="shared" si="13"/>
        <v/>
      </c>
      <c r="D166" s="666" t="str">
        <f t="shared" si="14"/>
        <v/>
      </c>
      <c r="E166" s="285" t="str">
        <f t="shared" si="15"/>
        <v/>
      </c>
      <c r="F166" s="292" t="str">
        <f t="shared" si="12"/>
        <v/>
      </c>
      <c r="G166" s="285" t="str">
        <f t="shared" si="16"/>
        <v/>
      </c>
      <c r="H166" s="667" t="str">
        <f t="shared" si="17"/>
        <v/>
      </c>
      <c r="I166" s="53"/>
    </row>
    <row r="167" spans="2:9" ht="20.100000000000001" customHeight="1">
      <c r="B167" s="294">
        <v>159</v>
      </c>
      <c r="C167" s="665" t="str">
        <f t="shared" si="13"/>
        <v/>
      </c>
      <c r="D167" s="666" t="str">
        <f t="shared" si="14"/>
        <v/>
      </c>
      <c r="E167" s="285" t="str">
        <f t="shared" si="15"/>
        <v/>
      </c>
      <c r="F167" s="292" t="str">
        <f t="shared" si="12"/>
        <v/>
      </c>
      <c r="G167" s="285" t="str">
        <f t="shared" si="16"/>
        <v/>
      </c>
      <c r="H167" s="667" t="str">
        <f t="shared" si="17"/>
        <v/>
      </c>
      <c r="I167" s="53"/>
    </row>
    <row r="168" spans="2:9" ht="20.100000000000001" customHeight="1">
      <c r="B168" s="294">
        <v>160</v>
      </c>
      <c r="C168" s="665" t="str">
        <f t="shared" si="13"/>
        <v/>
      </c>
      <c r="D168" s="666" t="str">
        <f t="shared" si="14"/>
        <v/>
      </c>
      <c r="E168" s="285" t="str">
        <f t="shared" si="15"/>
        <v/>
      </c>
      <c r="F168" s="292" t="str">
        <f t="shared" si="12"/>
        <v/>
      </c>
      <c r="G168" s="285" t="str">
        <f t="shared" si="16"/>
        <v/>
      </c>
      <c r="H168" s="667" t="str">
        <f t="shared" si="17"/>
        <v/>
      </c>
      <c r="I168" s="53"/>
    </row>
    <row r="169" spans="2:9" ht="20.100000000000001" customHeight="1">
      <c r="B169" s="294">
        <v>161</v>
      </c>
      <c r="C169" s="665" t="str">
        <f t="shared" si="13"/>
        <v/>
      </c>
      <c r="D169" s="666" t="str">
        <f t="shared" si="14"/>
        <v/>
      </c>
      <c r="E169" s="285" t="str">
        <f t="shared" si="15"/>
        <v/>
      </c>
      <c r="F169" s="292" t="str">
        <f t="shared" si="12"/>
        <v/>
      </c>
      <c r="G169" s="285" t="str">
        <f t="shared" si="16"/>
        <v/>
      </c>
      <c r="H169" s="667" t="str">
        <f t="shared" si="17"/>
        <v/>
      </c>
      <c r="I169" s="53"/>
    </row>
    <row r="170" spans="2:9" ht="20.100000000000001" customHeight="1">
      <c r="B170" s="294">
        <v>162</v>
      </c>
      <c r="C170" s="665" t="str">
        <f t="shared" si="13"/>
        <v/>
      </c>
      <c r="D170" s="666" t="str">
        <f t="shared" si="14"/>
        <v/>
      </c>
      <c r="E170" s="285" t="str">
        <f t="shared" si="15"/>
        <v/>
      </c>
      <c r="F170" s="292" t="str">
        <f t="shared" si="12"/>
        <v/>
      </c>
      <c r="G170" s="285" t="str">
        <f t="shared" si="16"/>
        <v/>
      </c>
      <c r="H170" s="667" t="str">
        <f t="shared" si="17"/>
        <v/>
      </c>
      <c r="I170" s="53"/>
    </row>
    <row r="171" spans="2:9" ht="20.100000000000001" customHeight="1">
      <c r="B171" s="294">
        <v>163</v>
      </c>
      <c r="C171" s="665" t="str">
        <f t="shared" si="13"/>
        <v/>
      </c>
      <c r="D171" s="666" t="str">
        <f t="shared" si="14"/>
        <v/>
      </c>
      <c r="E171" s="285" t="str">
        <f t="shared" si="15"/>
        <v/>
      </c>
      <c r="F171" s="292" t="str">
        <f t="shared" si="12"/>
        <v/>
      </c>
      <c r="G171" s="285" t="str">
        <f t="shared" si="16"/>
        <v/>
      </c>
      <c r="H171" s="667" t="str">
        <f t="shared" si="17"/>
        <v/>
      </c>
      <c r="I171" s="53"/>
    </row>
    <row r="172" spans="2:9" ht="20.100000000000001" customHeight="1">
      <c r="B172" s="294">
        <v>164</v>
      </c>
      <c r="C172" s="665" t="str">
        <f t="shared" si="13"/>
        <v/>
      </c>
      <c r="D172" s="666" t="str">
        <f t="shared" si="14"/>
        <v/>
      </c>
      <c r="E172" s="285" t="str">
        <f t="shared" si="15"/>
        <v/>
      </c>
      <c r="F172" s="292" t="str">
        <f t="shared" si="12"/>
        <v/>
      </c>
      <c r="G172" s="285" t="str">
        <f t="shared" si="16"/>
        <v/>
      </c>
      <c r="H172" s="667" t="str">
        <f t="shared" si="17"/>
        <v/>
      </c>
      <c r="I172" s="53"/>
    </row>
    <row r="173" spans="2:9" ht="20.100000000000001" customHeight="1">
      <c r="B173" s="294">
        <v>165</v>
      </c>
      <c r="C173" s="665" t="str">
        <f t="shared" si="13"/>
        <v/>
      </c>
      <c r="D173" s="666" t="str">
        <f t="shared" si="14"/>
        <v/>
      </c>
      <c r="E173" s="285" t="str">
        <f t="shared" si="15"/>
        <v/>
      </c>
      <c r="F173" s="292" t="str">
        <f t="shared" si="12"/>
        <v/>
      </c>
      <c r="G173" s="285" t="str">
        <f t="shared" si="16"/>
        <v/>
      </c>
      <c r="H173" s="667" t="str">
        <f t="shared" si="17"/>
        <v/>
      </c>
      <c r="I173" s="53"/>
    </row>
    <row r="174" spans="2:9" ht="20.100000000000001" customHeight="1">
      <c r="B174" s="294">
        <v>166</v>
      </c>
      <c r="C174" s="665" t="str">
        <f t="shared" si="13"/>
        <v/>
      </c>
      <c r="D174" s="666" t="str">
        <f t="shared" si="14"/>
        <v/>
      </c>
      <c r="E174" s="285" t="str">
        <f t="shared" si="15"/>
        <v/>
      </c>
      <c r="F174" s="292" t="str">
        <f t="shared" si="12"/>
        <v/>
      </c>
      <c r="G174" s="285" t="str">
        <f t="shared" si="16"/>
        <v/>
      </c>
      <c r="H174" s="667" t="str">
        <f t="shared" si="17"/>
        <v/>
      </c>
      <c r="I174" s="53"/>
    </row>
    <row r="175" spans="2:9" ht="20.100000000000001" customHeight="1">
      <c r="B175" s="294">
        <v>167</v>
      </c>
      <c r="C175" s="665" t="str">
        <f t="shared" si="13"/>
        <v/>
      </c>
      <c r="D175" s="666" t="str">
        <f t="shared" si="14"/>
        <v/>
      </c>
      <c r="E175" s="285" t="str">
        <f t="shared" si="15"/>
        <v/>
      </c>
      <c r="F175" s="292" t="str">
        <f t="shared" si="12"/>
        <v/>
      </c>
      <c r="G175" s="285" t="str">
        <f t="shared" si="16"/>
        <v/>
      </c>
      <c r="H175" s="667" t="str">
        <f t="shared" si="17"/>
        <v/>
      </c>
      <c r="I175" s="53"/>
    </row>
    <row r="176" spans="2:9" ht="20.100000000000001" customHeight="1">
      <c r="B176" s="294">
        <v>168</v>
      </c>
      <c r="C176" s="665" t="str">
        <f t="shared" si="13"/>
        <v/>
      </c>
      <c r="D176" s="666" t="str">
        <f t="shared" si="14"/>
        <v/>
      </c>
      <c r="E176" s="285" t="str">
        <f t="shared" si="15"/>
        <v/>
      </c>
      <c r="F176" s="292" t="str">
        <f t="shared" si="12"/>
        <v/>
      </c>
      <c r="G176" s="285" t="str">
        <f t="shared" si="16"/>
        <v/>
      </c>
      <c r="H176" s="667" t="str">
        <f t="shared" si="17"/>
        <v/>
      </c>
      <c r="I176" s="53"/>
    </row>
    <row r="177" spans="2:9" ht="20.100000000000001" customHeight="1">
      <c r="B177" s="294">
        <v>169</v>
      </c>
      <c r="C177" s="665" t="str">
        <f t="shared" si="13"/>
        <v/>
      </c>
      <c r="D177" s="666" t="str">
        <f t="shared" si="14"/>
        <v/>
      </c>
      <c r="E177" s="285" t="str">
        <f t="shared" si="15"/>
        <v/>
      </c>
      <c r="F177" s="292" t="str">
        <f t="shared" si="12"/>
        <v/>
      </c>
      <c r="G177" s="285" t="str">
        <f t="shared" si="16"/>
        <v/>
      </c>
      <c r="H177" s="667" t="str">
        <f t="shared" si="17"/>
        <v/>
      </c>
      <c r="I177" s="53"/>
    </row>
    <row r="178" spans="2:9" ht="20.100000000000001" customHeight="1">
      <c r="B178" s="294">
        <v>170</v>
      </c>
      <c r="C178" s="665" t="str">
        <f t="shared" si="13"/>
        <v/>
      </c>
      <c r="D178" s="666" t="str">
        <f t="shared" si="14"/>
        <v/>
      </c>
      <c r="E178" s="285" t="str">
        <f t="shared" si="15"/>
        <v/>
      </c>
      <c r="F178" s="292" t="str">
        <f t="shared" si="12"/>
        <v/>
      </c>
      <c r="G178" s="285" t="str">
        <f t="shared" si="16"/>
        <v/>
      </c>
      <c r="H178" s="667" t="str">
        <f t="shared" si="17"/>
        <v/>
      </c>
      <c r="I178" s="53"/>
    </row>
    <row r="179" spans="2:9" ht="20.100000000000001" customHeight="1">
      <c r="B179" s="294">
        <v>171</v>
      </c>
      <c r="C179" s="665" t="str">
        <f t="shared" si="13"/>
        <v/>
      </c>
      <c r="D179" s="666" t="str">
        <f t="shared" si="14"/>
        <v/>
      </c>
      <c r="E179" s="285" t="str">
        <f t="shared" si="15"/>
        <v/>
      </c>
      <c r="F179" s="292" t="str">
        <f t="shared" si="12"/>
        <v/>
      </c>
      <c r="G179" s="285" t="str">
        <f t="shared" si="16"/>
        <v/>
      </c>
      <c r="H179" s="667" t="str">
        <f t="shared" si="17"/>
        <v/>
      </c>
      <c r="I179" s="53"/>
    </row>
    <row r="180" spans="2:9" ht="20.100000000000001" customHeight="1">
      <c r="B180" s="294">
        <v>172</v>
      </c>
      <c r="C180" s="665" t="str">
        <f t="shared" si="13"/>
        <v/>
      </c>
      <c r="D180" s="666" t="str">
        <f t="shared" si="14"/>
        <v/>
      </c>
      <c r="E180" s="285" t="str">
        <f t="shared" si="15"/>
        <v/>
      </c>
      <c r="F180" s="292" t="str">
        <f t="shared" si="12"/>
        <v/>
      </c>
      <c r="G180" s="285" t="str">
        <f t="shared" si="16"/>
        <v/>
      </c>
      <c r="H180" s="667" t="str">
        <f t="shared" si="17"/>
        <v/>
      </c>
      <c r="I180" s="53"/>
    </row>
    <row r="181" spans="2:9" ht="20.100000000000001" customHeight="1">
      <c r="B181" s="294">
        <v>173</v>
      </c>
      <c r="C181" s="665" t="str">
        <f t="shared" si="13"/>
        <v/>
      </c>
      <c r="D181" s="666" t="str">
        <f t="shared" si="14"/>
        <v/>
      </c>
      <c r="E181" s="285" t="str">
        <f t="shared" si="15"/>
        <v/>
      </c>
      <c r="F181" s="292" t="str">
        <f t="shared" si="12"/>
        <v/>
      </c>
      <c r="G181" s="285" t="str">
        <f t="shared" si="16"/>
        <v/>
      </c>
      <c r="H181" s="667" t="str">
        <f t="shared" si="17"/>
        <v/>
      </c>
      <c r="I181" s="53"/>
    </row>
    <row r="182" spans="2:9" ht="20.100000000000001" customHeight="1">
      <c r="B182" s="294">
        <v>174</v>
      </c>
      <c r="C182" s="665" t="str">
        <f t="shared" si="13"/>
        <v/>
      </c>
      <c r="D182" s="666" t="str">
        <f t="shared" si="14"/>
        <v/>
      </c>
      <c r="E182" s="285" t="str">
        <f t="shared" si="15"/>
        <v/>
      </c>
      <c r="F182" s="292" t="str">
        <f t="shared" si="12"/>
        <v/>
      </c>
      <c r="G182" s="285" t="str">
        <f t="shared" si="16"/>
        <v/>
      </c>
      <c r="H182" s="667" t="str">
        <f t="shared" si="17"/>
        <v/>
      </c>
      <c r="I182" s="53"/>
    </row>
    <row r="183" spans="2:9" ht="20.100000000000001" customHeight="1">
      <c r="B183" s="294">
        <v>175</v>
      </c>
      <c r="C183" s="665" t="str">
        <f t="shared" si="13"/>
        <v/>
      </c>
      <c r="D183" s="666" t="str">
        <f t="shared" si="14"/>
        <v/>
      </c>
      <c r="E183" s="285" t="str">
        <f t="shared" si="15"/>
        <v/>
      </c>
      <c r="F183" s="292" t="str">
        <f t="shared" si="12"/>
        <v/>
      </c>
      <c r="G183" s="285" t="str">
        <f t="shared" si="16"/>
        <v/>
      </c>
      <c r="H183" s="667" t="str">
        <f t="shared" si="17"/>
        <v/>
      </c>
      <c r="I183" s="53"/>
    </row>
    <row r="184" spans="2:9" ht="20.100000000000001" customHeight="1">
      <c r="B184" s="294">
        <v>176</v>
      </c>
      <c r="C184" s="665" t="str">
        <f t="shared" si="13"/>
        <v/>
      </c>
      <c r="D184" s="666" t="str">
        <f t="shared" si="14"/>
        <v/>
      </c>
      <c r="E184" s="285" t="str">
        <f t="shared" si="15"/>
        <v/>
      </c>
      <c r="F184" s="292" t="str">
        <f t="shared" si="12"/>
        <v/>
      </c>
      <c r="G184" s="285" t="str">
        <f t="shared" si="16"/>
        <v/>
      </c>
      <c r="H184" s="667" t="str">
        <f t="shared" si="17"/>
        <v/>
      </c>
      <c r="I184" s="53"/>
    </row>
    <row r="185" spans="2:9" ht="20.100000000000001" customHeight="1">
      <c r="B185" s="294">
        <v>177</v>
      </c>
      <c r="C185" s="665" t="str">
        <f t="shared" si="13"/>
        <v/>
      </c>
      <c r="D185" s="666" t="str">
        <f t="shared" si="14"/>
        <v/>
      </c>
      <c r="E185" s="285" t="str">
        <f t="shared" si="15"/>
        <v/>
      </c>
      <c r="F185" s="292" t="str">
        <f t="shared" si="12"/>
        <v/>
      </c>
      <c r="G185" s="285" t="str">
        <f t="shared" si="16"/>
        <v/>
      </c>
      <c r="H185" s="667" t="str">
        <f t="shared" si="17"/>
        <v/>
      </c>
      <c r="I185" s="53"/>
    </row>
    <row r="186" spans="2:9" ht="20.100000000000001" customHeight="1">
      <c r="B186" s="294">
        <v>178</v>
      </c>
      <c r="C186" s="665" t="str">
        <f t="shared" si="13"/>
        <v/>
      </c>
      <c r="D186" s="666" t="str">
        <f t="shared" si="14"/>
        <v/>
      </c>
      <c r="E186" s="285" t="str">
        <f t="shared" si="15"/>
        <v/>
      </c>
      <c r="F186" s="292" t="str">
        <f t="shared" si="12"/>
        <v/>
      </c>
      <c r="G186" s="285" t="str">
        <f t="shared" si="16"/>
        <v/>
      </c>
      <c r="H186" s="667" t="str">
        <f t="shared" si="17"/>
        <v/>
      </c>
      <c r="I186" s="53"/>
    </row>
    <row r="187" spans="2:9" ht="20.100000000000001" customHeight="1">
      <c r="B187" s="294">
        <v>179</v>
      </c>
      <c r="C187" s="665" t="str">
        <f t="shared" si="13"/>
        <v/>
      </c>
      <c r="D187" s="666" t="str">
        <f t="shared" si="14"/>
        <v/>
      </c>
      <c r="E187" s="285" t="str">
        <f t="shared" si="15"/>
        <v/>
      </c>
      <c r="F187" s="292" t="str">
        <f t="shared" si="12"/>
        <v/>
      </c>
      <c r="G187" s="285" t="str">
        <f t="shared" si="16"/>
        <v/>
      </c>
      <c r="H187" s="667" t="str">
        <f t="shared" si="17"/>
        <v/>
      </c>
      <c r="I187" s="53"/>
    </row>
    <row r="188" spans="2:9" ht="20.100000000000001" customHeight="1">
      <c r="B188" s="294">
        <v>180</v>
      </c>
      <c r="C188" s="665" t="str">
        <f t="shared" si="13"/>
        <v/>
      </c>
      <c r="D188" s="666" t="str">
        <f t="shared" si="14"/>
        <v/>
      </c>
      <c r="E188" s="285" t="str">
        <f t="shared" si="15"/>
        <v/>
      </c>
      <c r="F188" s="292" t="str">
        <f t="shared" si="12"/>
        <v/>
      </c>
      <c r="G188" s="285" t="str">
        <f t="shared" si="16"/>
        <v/>
      </c>
      <c r="H188" s="667" t="str">
        <f t="shared" si="17"/>
        <v/>
      </c>
      <c r="I188" s="53"/>
    </row>
    <row r="189" spans="2:9" ht="20.100000000000001" customHeight="1">
      <c r="B189" s="294">
        <v>181</v>
      </c>
      <c r="C189" s="665" t="str">
        <f t="shared" si="13"/>
        <v/>
      </c>
      <c r="D189" s="666" t="str">
        <f t="shared" si="14"/>
        <v/>
      </c>
      <c r="E189" s="285" t="str">
        <f t="shared" si="15"/>
        <v/>
      </c>
      <c r="F189" s="292" t="str">
        <f t="shared" si="12"/>
        <v/>
      </c>
      <c r="G189" s="285" t="str">
        <f t="shared" si="16"/>
        <v/>
      </c>
      <c r="H189" s="667" t="str">
        <f t="shared" si="17"/>
        <v/>
      </c>
      <c r="I189" s="53"/>
    </row>
    <row r="190" spans="2:9" ht="20.100000000000001" customHeight="1">
      <c r="B190" s="294">
        <v>182</v>
      </c>
      <c r="C190" s="665" t="str">
        <f t="shared" si="13"/>
        <v/>
      </c>
      <c r="D190" s="666" t="str">
        <f t="shared" si="14"/>
        <v/>
      </c>
      <c r="E190" s="285" t="str">
        <f t="shared" si="15"/>
        <v/>
      </c>
      <c r="F190" s="292" t="str">
        <f t="shared" si="12"/>
        <v/>
      </c>
      <c r="G190" s="285" t="str">
        <f t="shared" si="16"/>
        <v/>
      </c>
      <c r="H190" s="667" t="str">
        <f t="shared" si="17"/>
        <v/>
      </c>
      <c r="I190" s="53"/>
    </row>
    <row r="191" spans="2:9" ht="20.100000000000001" customHeight="1">
      <c r="B191" s="294">
        <v>183</v>
      </c>
      <c r="C191" s="665" t="str">
        <f t="shared" si="13"/>
        <v/>
      </c>
      <c r="D191" s="666" t="str">
        <f t="shared" si="14"/>
        <v/>
      </c>
      <c r="E191" s="285" t="str">
        <f t="shared" si="15"/>
        <v/>
      </c>
      <c r="F191" s="292" t="str">
        <f t="shared" si="12"/>
        <v/>
      </c>
      <c r="G191" s="285" t="str">
        <f t="shared" si="16"/>
        <v/>
      </c>
      <c r="H191" s="667" t="str">
        <f t="shared" si="17"/>
        <v/>
      </c>
      <c r="I191" s="53"/>
    </row>
    <row r="192" spans="2:9" ht="20.100000000000001" customHeight="1">
      <c r="B192" s="294">
        <v>184</v>
      </c>
      <c r="C192" s="665" t="str">
        <f t="shared" si="13"/>
        <v/>
      </c>
      <c r="D192" s="666" t="str">
        <f t="shared" si="14"/>
        <v/>
      </c>
      <c r="E192" s="285" t="str">
        <f t="shared" si="15"/>
        <v/>
      </c>
      <c r="F192" s="292" t="str">
        <f t="shared" si="12"/>
        <v/>
      </c>
      <c r="G192" s="285" t="str">
        <f t="shared" si="16"/>
        <v/>
      </c>
      <c r="H192" s="667" t="str">
        <f t="shared" si="17"/>
        <v/>
      </c>
      <c r="I192" s="53"/>
    </row>
    <row r="193" spans="2:9" ht="20.100000000000001" customHeight="1">
      <c r="B193" s="294">
        <v>185</v>
      </c>
      <c r="C193" s="665" t="str">
        <f t="shared" si="13"/>
        <v/>
      </c>
      <c r="D193" s="666" t="str">
        <f t="shared" si="14"/>
        <v/>
      </c>
      <c r="E193" s="285" t="str">
        <f t="shared" si="15"/>
        <v/>
      </c>
      <c r="F193" s="292" t="str">
        <f t="shared" si="12"/>
        <v/>
      </c>
      <c r="G193" s="285" t="str">
        <f t="shared" si="16"/>
        <v/>
      </c>
      <c r="H193" s="667" t="str">
        <f t="shared" si="17"/>
        <v/>
      </c>
      <c r="I193" s="53"/>
    </row>
    <row r="194" spans="2:9" ht="20.100000000000001" customHeight="1">
      <c r="B194" s="294">
        <v>186</v>
      </c>
      <c r="C194" s="665" t="str">
        <f t="shared" si="13"/>
        <v/>
      </c>
      <c r="D194" s="666" t="str">
        <f t="shared" si="14"/>
        <v/>
      </c>
      <c r="E194" s="285" t="str">
        <f t="shared" si="15"/>
        <v/>
      </c>
      <c r="F194" s="292" t="str">
        <f t="shared" si="12"/>
        <v/>
      </c>
      <c r="G194" s="285" t="str">
        <f t="shared" si="16"/>
        <v/>
      </c>
      <c r="H194" s="667" t="str">
        <f t="shared" si="17"/>
        <v/>
      </c>
      <c r="I194" s="53"/>
    </row>
    <row r="195" spans="2:9" ht="20.100000000000001" customHeight="1">
      <c r="B195" s="294">
        <v>187</v>
      </c>
      <c r="C195" s="665" t="str">
        <f t="shared" si="13"/>
        <v/>
      </c>
      <c r="D195" s="666" t="str">
        <f t="shared" si="14"/>
        <v/>
      </c>
      <c r="E195" s="285" t="str">
        <f t="shared" si="15"/>
        <v/>
      </c>
      <c r="F195" s="292" t="str">
        <f t="shared" si="12"/>
        <v/>
      </c>
      <c r="G195" s="285" t="str">
        <f t="shared" si="16"/>
        <v/>
      </c>
      <c r="H195" s="667" t="str">
        <f t="shared" si="17"/>
        <v/>
      </c>
      <c r="I195" s="53"/>
    </row>
    <row r="196" spans="2:9" ht="20.100000000000001" customHeight="1">
      <c r="B196" s="294">
        <v>188</v>
      </c>
      <c r="C196" s="665" t="str">
        <f t="shared" si="13"/>
        <v/>
      </c>
      <c r="D196" s="666" t="str">
        <f t="shared" si="14"/>
        <v/>
      </c>
      <c r="E196" s="285" t="str">
        <f t="shared" si="15"/>
        <v/>
      </c>
      <c r="F196" s="292" t="str">
        <f t="shared" si="12"/>
        <v/>
      </c>
      <c r="G196" s="285" t="str">
        <f t="shared" si="16"/>
        <v/>
      </c>
      <c r="H196" s="667" t="str">
        <f t="shared" si="17"/>
        <v/>
      </c>
      <c r="I196" s="53"/>
    </row>
    <row r="197" spans="2:9" ht="20.100000000000001" customHeight="1">
      <c r="B197" s="294">
        <v>189</v>
      </c>
      <c r="C197" s="665" t="str">
        <f t="shared" si="13"/>
        <v/>
      </c>
      <c r="D197" s="666" t="str">
        <f t="shared" si="14"/>
        <v/>
      </c>
      <c r="E197" s="285" t="str">
        <f t="shared" si="15"/>
        <v/>
      </c>
      <c r="F197" s="292" t="str">
        <f t="shared" si="12"/>
        <v/>
      </c>
      <c r="G197" s="285" t="str">
        <f t="shared" si="16"/>
        <v/>
      </c>
      <c r="H197" s="667" t="str">
        <f t="shared" si="17"/>
        <v/>
      </c>
      <c r="I197" s="53"/>
    </row>
    <row r="198" spans="2:9" ht="20.100000000000001" customHeight="1">
      <c r="B198" s="294">
        <v>190</v>
      </c>
      <c r="C198" s="665" t="str">
        <f t="shared" si="13"/>
        <v/>
      </c>
      <c r="D198" s="666" t="str">
        <f t="shared" si="14"/>
        <v/>
      </c>
      <c r="E198" s="285" t="str">
        <f t="shared" si="15"/>
        <v/>
      </c>
      <c r="F198" s="292" t="str">
        <f t="shared" si="12"/>
        <v/>
      </c>
      <c r="G198" s="285" t="str">
        <f t="shared" si="16"/>
        <v/>
      </c>
      <c r="H198" s="667" t="str">
        <f t="shared" si="17"/>
        <v/>
      </c>
      <c r="I198" s="53"/>
    </row>
    <row r="199" spans="2:9" ht="20.100000000000001" customHeight="1">
      <c r="B199" s="294">
        <v>191</v>
      </c>
      <c r="C199" s="665" t="str">
        <f t="shared" si="13"/>
        <v/>
      </c>
      <c r="D199" s="666" t="str">
        <f t="shared" si="14"/>
        <v/>
      </c>
      <c r="E199" s="285" t="str">
        <f t="shared" si="15"/>
        <v/>
      </c>
      <c r="F199" s="292" t="str">
        <f t="shared" si="12"/>
        <v/>
      </c>
      <c r="G199" s="285" t="str">
        <f t="shared" si="16"/>
        <v/>
      </c>
      <c r="H199" s="667" t="str">
        <f t="shared" si="17"/>
        <v/>
      </c>
      <c r="I199" s="53"/>
    </row>
    <row r="200" spans="2:9" ht="20.100000000000001" customHeight="1">
      <c r="B200" s="294">
        <v>192</v>
      </c>
      <c r="C200" s="665" t="str">
        <f t="shared" si="13"/>
        <v/>
      </c>
      <c r="D200" s="666" t="str">
        <f t="shared" si="14"/>
        <v/>
      </c>
      <c r="E200" s="285" t="str">
        <f t="shared" si="15"/>
        <v/>
      </c>
      <c r="F200" s="292" t="str">
        <f t="shared" si="12"/>
        <v/>
      </c>
      <c r="G200" s="285" t="str">
        <f t="shared" si="16"/>
        <v/>
      </c>
      <c r="H200" s="667" t="str">
        <f t="shared" si="17"/>
        <v/>
      </c>
      <c r="I200" s="53"/>
    </row>
    <row r="201" spans="2:9" ht="20.100000000000001" customHeight="1">
      <c r="B201" s="294">
        <v>193</v>
      </c>
      <c r="C201" s="665" t="str">
        <f t="shared" si="13"/>
        <v/>
      </c>
      <c r="D201" s="666" t="str">
        <f t="shared" si="14"/>
        <v/>
      </c>
      <c r="E201" s="285" t="str">
        <f t="shared" si="15"/>
        <v/>
      </c>
      <c r="F201" s="292" t="str">
        <f t="shared" si="12"/>
        <v/>
      </c>
      <c r="G201" s="285" t="str">
        <f t="shared" si="16"/>
        <v/>
      </c>
      <c r="H201" s="667" t="str">
        <f t="shared" si="17"/>
        <v/>
      </c>
      <c r="I201" s="53"/>
    </row>
    <row r="202" spans="2:9" ht="20.100000000000001" customHeight="1">
      <c r="B202" s="294">
        <v>194</v>
      </c>
      <c r="C202" s="665" t="str">
        <f t="shared" si="13"/>
        <v/>
      </c>
      <c r="D202" s="666" t="str">
        <f t="shared" si="14"/>
        <v/>
      </c>
      <c r="E202" s="285" t="str">
        <f t="shared" si="15"/>
        <v/>
      </c>
      <c r="F202" s="292" t="str">
        <f t="shared" ref="F202:F265" si="18">IF($H$4="","",IF($F$4="원리금균등상환",IFERROR(D202+E202,""),IF($F$4="원금균등상환",D202+E202,"")))</f>
        <v/>
      </c>
      <c r="G202" s="285" t="str">
        <f t="shared" si="16"/>
        <v/>
      </c>
      <c r="H202" s="667" t="str">
        <f t="shared" si="17"/>
        <v/>
      </c>
      <c r="I202" s="53"/>
    </row>
    <row r="203" spans="2:9" ht="20.100000000000001" customHeight="1">
      <c r="B203" s="294">
        <v>195</v>
      </c>
      <c r="C203" s="665" t="str">
        <f t="shared" ref="C203:C266" si="19">IF($H$4="","",IF(B203&gt;($B$6),"",IF(B203&lt;=($B$6),DATE(YEAR($G$4),MONTH($G$4)+B202,DAY($G$4)),"")))</f>
        <v/>
      </c>
      <c r="D203" s="666" t="str">
        <f t="shared" ref="D203:D266" si="20">IF($H$4="","",IF($F$4="원리금균등상환",IFERROR(IF(B203&lt;=$D$6,0,-PPMT($E$4/12,B203-$D$6,($B$6-$D$6),$D$4)),""),IF($F$4="원금균등상환",IF(B203&lt;($D$6+1),0,IF(B203&gt;$B$6,0,$D$4/($B$6-$D$6))),IF($F$4="만기일시상환",0,""))))</f>
        <v/>
      </c>
      <c r="E203" s="285" t="str">
        <f t="shared" ref="E203:E266" si="21">IF($H$4="","",IF($F$4="원리금균등상환",IFERROR(IF(B203&lt;=$D$6,$H202*($E$4/12),-IPMT($E$4/12,B203-$D$6,($B$6-$D$6),$D$4)),""),IF($F$4="원금균등상환",(H202-D203)*$E$4/12,IF($F$4="만기일시상환",IFERROR(IF(B203&lt;=$B$6,$D$4*($E$4/12),""),"")))))</f>
        <v/>
      </c>
      <c r="F203" s="292" t="str">
        <f t="shared" si="18"/>
        <v/>
      </c>
      <c r="G203" s="285" t="str">
        <f t="shared" ref="G203:G266" si="22">IFERROR(IF(B203&gt;(($D$6+$B$6)*12),"",IF(B203=1,D203,D203+G202)),"")</f>
        <v/>
      </c>
      <c r="H203" s="667" t="str">
        <f t="shared" ref="H203:H266" si="23">IFERROR(IF($H$4="","",H202-D203),"")</f>
        <v/>
      </c>
      <c r="I203" s="53"/>
    </row>
    <row r="204" spans="2:9" ht="20.100000000000001" customHeight="1">
      <c r="B204" s="294">
        <v>196</v>
      </c>
      <c r="C204" s="665" t="str">
        <f t="shared" si="19"/>
        <v/>
      </c>
      <c r="D204" s="666" t="str">
        <f t="shared" si="20"/>
        <v/>
      </c>
      <c r="E204" s="285" t="str">
        <f t="shared" si="21"/>
        <v/>
      </c>
      <c r="F204" s="292" t="str">
        <f t="shared" si="18"/>
        <v/>
      </c>
      <c r="G204" s="285" t="str">
        <f t="shared" si="22"/>
        <v/>
      </c>
      <c r="H204" s="667" t="str">
        <f t="shared" si="23"/>
        <v/>
      </c>
      <c r="I204" s="53"/>
    </row>
    <row r="205" spans="2:9" ht="20.100000000000001" customHeight="1">
      <c r="B205" s="294">
        <v>197</v>
      </c>
      <c r="C205" s="665" t="str">
        <f t="shared" si="19"/>
        <v/>
      </c>
      <c r="D205" s="666" t="str">
        <f t="shared" si="20"/>
        <v/>
      </c>
      <c r="E205" s="285" t="str">
        <f t="shared" si="21"/>
        <v/>
      </c>
      <c r="F205" s="292" t="str">
        <f t="shared" si="18"/>
        <v/>
      </c>
      <c r="G205" s="285" t="str">
        <f t="shared" si="22"/>
        <v/>
      </c>
      <c r="H205" s="667" t="str">
        <f t="shared" si="23"/>
        <v/>
      </c>
      <c r="I205" s="53"/>
    </row>
    <row r="206" spans="2:9" ht="20.100000000000001" customHeight="1">
      <c r="B206" s="294">
        <v>198</v>
      </c>
      <c r="C206" s="665" t="str">
        <f t="shared" si="19"/>
        <v/>
      </c>
      <c r="D206" s="666" t="str">
        <f t="shared" si="20"/>
        <v/>
      </c>
      <c r="E206" s="285" t="str">
        <f t="shared" si="21"/>
        <v/>
      </c>
      <c r="F206" s="292" t="str">
        <f t="shared" si="18"/>
        <v/>
      </c>
      <c r="G206" s="285" t="str">
        <f t="shared" si="22"/>
        <v/>
      </c>
      <c r="H206" s="667" t="str">
        <f t="shared" si="23"/>
        <v/>
      </c>
      <c r="I206" s="53"/>
    </row>
    <row r="207" spans="2:9" ht="20.100000000000001" customHeight="1">
      <c r="B207" s="294">
        <v>199</v>
      </c>
      <c r="C207" s="665" t="str">
        <f t="shared" si="19"/>
        <v/>
      </c>
      <c r="D207" s="666" t="str">
        <f t="shared" si="20"/>
        <v/>
      </c>
      <c r="E207" s="285" t="str">
        <f t="shared" si="21"/>
        <v/>
      </c>
      <c r="F207" s="292" t="str">
        <f t="shared" si="18"/>
        <v/>
      </c>
      <c r="G207" s="285" t="str">
        <f t="shared" si="22"/>
        <v/>
      </c>
      <c r="H207" s="667" t="str">
        <f t="shared" si="23"/>
        <v/>
      </c>
      <c r="I207" s="53"/>
    </row>
    <row r="208" spans="2:9" ht="20.100000000000001" customHeight="1">
      <c r="B208" s="294">
        <v>200</v>
      </c>
      <c r="C208" s="665" t="str">
        <f t="shared" si="19"/>
        <v/>
      </c>
      <c r="D208" s="666" t="str">
        <f t="shared" si="20"/>
        <v/>
      </c>
      <c r="E208" s="285" t="str">
        <f t="shared" si="21"/>
        <v/>
      </c>
      <c r="F208" s="292" t="str">
        <f t="shared" si="18"/>
        <v/>
      </c>
      <c r="G208" s="285" t="str">
        <f t="shared" si="22"/>
        <v/>
      </c>
      <c r="H208" s="667" t="str">
        <f t="shared" si="23"/>
        <v/>
      </c>
      <c r="I208" s="53"/>
    </row>
    <row r="209" spans="2:9" ht="20.100000000000001" customHeight="1">
      <c r="B209" s="294">
        <v>201</v>
      </c>
      <c r="C209" s="665" t="str">
        <f t="shared" si="19"/>
        <v/>
      </c>
      <c r="D209" s="666" t="str">
        <f t="shared" si="20"/>
        <v/>
      </c>
      <c r="E209" s="285" t="str">
        <f t="shared" si="21"/>
        <v/>
      </c>
      <c r="F209" s="292" t="str">
        <f t="shared" si="18"/>
        <v/>
      </c>
      <c r="G209" s="285" t="str">
        <f t="shared" si="22"/>
        <v/>
      </c>
      <c r="H209" s="667" t="str">
        <f t="shared" si="23"/>
        <v/>
      </c>
      <c r="I209" s="53"/>
    </row>
    <row r="210" spans="2:9" ht="20.100000000000001" customHeight="1">
      <c r="B210" s="294">
        <v>202</v>
      </c>
      <c r="C210" s="665" t="str">
        <f t="shared" si="19"/>
        <v/>
      </c>
      <c r="D210" s="666" t="str">
        <f t="shared" si="20"/>
        <v/>
      </c>
      <c r="E210" s="285" t="str">
        <f t="shared" si="21"/>
        <v/>
      </c>
      <c r="F210" s="292" t="str">
        <f t="shared" si="18"/>
        <v/>
      </c>
      <c r="G210" s="285" t="str">
        <f t="shared" si="22"/>
        <v/>
      </c>
      <c r="H210" s="667" t="str">
        <f t="shared" si="23"/>
        <v/>
      </c>
      <c r="I210" s="53"/>
    </row>
    <row r="211" spans="2:9" ht="20.100000000000001" customHeight="1">
      <c r="B211" s="294">
        <v>203</v>
      </c>
      <c r="C211" s="665" t="str">
        <f t="shared" si="19"/>
        <v/>
      </c>
      <c r="D211" s="666" t="str">
        <f t="shared" si="20"/>
        <v/>
      </c>
      <c r="E211" s="285" t="str">
        <f t="shared" si="21"/>
        <v/>
      </c>
      <c r="F211" s="292" t="str">
        <f t="shared" si="18"/>
        <v/>
      </c>
      <c r="G211" s="285" t="str">
        <f t="shared" si="22"/>
        <v/>
      </c>
      <c r="H211" s="667" t="str">
        <f t="shared" si="23"/>
        <v/>
      </c>
      <c r="I211" s="53"/>
    </row>
    <row r="212" spans="2:9" ht="20.100000000000001" customHeight="1">
      <c r="B212" s="294">
        <v>204</v>
      </c>
      <c r="C212" s="665" t="str">
        <f t="shared" si="19"/>
        <v/>
      </c>
      <c r="D212" s="666" t="str">
        <f t="shared" si="20"/>
        <v/>
      </c>
      <c r="E212" s="285" t="str">
        <f t="shared" si="21"/>
        <v/>
      </c>
      <c r="F212" s="292" t="str">
        <f t="shared" si="18"/>
        <v/>
      </c>
      <c r="G212" s="285" t="str">
        <f t="shared" si="22"/>
        <v/>
      </c>
      <c r="H212" s="667" t="str">
        <f t="shared" si="23"/>
        <v/>
      </c>
      <c r="I212" s="53"/>
    </row>
    <row r="213" spans="2:9" ht="20.100000000000001" customHeight="1">
      <c r="B213" s="294">
        <v>205</v>
      </c>
      <c r="C213" s="665" t="str">
        <f t="shared" si="19"/>
        <v/>
      </c>
      <c r="D213" s="666" t="str">
        <f t="shared" si="20"/>
        <v/>
      </c>
      <c r="E213" s="285" t="str">
        <f t="shared" si="21"/>
        <v/>
      </c>
      <c r="F213" s="292" t="str">
        <f t="shared" si="18"/>
        <v/>
      </c>
      <c r="G213" s="285" t="str">
        <f t="shared" si="22"/>
        <v/>
      </c>
      <c r="H213" s="667" t="str">
        <f t="shared" si="23"/>
        <v/>
      </c>
      <c r="I213" s="53"/>
    </row>
    <row r="214" spans="2:9" ht="20.100000000000001" customHeight="1">
      <c r="B214" s="294">
        <v>206</v>
      </c>
      <c r="C214" s="665" t="str">
        <f t="shared" si="19"/>
        <v/>
      </c>
      <c r="D214" s="666" t="str">
        <f t="shared" si="20"/>
        <v/>
      </c>
      <c r="E214" s="285" t="str">
        <f t="shared" si="21"/>
        <v/>
      </c>
      <c r="F214" s="292" t="str">
        <f t="shared" si="18"/>
        <v/>
      </c>
      <c r="G214" s="285" t="str">
        <f t="shared" si="22"/>
        <v/>
      </c>
      <c r="H214" s="667" t="str">
        <f t="shared" si="23"/>
        <v/>
      </c>
      <c r="I214" s="53"/>
    </row>
    <row r="215" spans="2:9" ht="20.100000000000001" customHeight="1">
      <c r="B215" s="294">
        <v>207</v>
      </c>
      <c r="C215" s="665" t="str">
        <f t="shared" si="19"/>
        <v/>
      </c>
      <c r="D215" s="666" t="str">
        <f t="shared" si="20"/>
        <v/>
      </c>
      <c r="E215" s="285" t="str">
        <f t="shared" si="21"/>
        <v/>
      </c>
      <c r="F215" s="292" t="str">
        <f t="shared" si="18"/>
        <v/>
      </c>
      <c r="G215" s="285" t="str">
        <f t="shared" si="22"/>
        <v/>
      </c>
      <c r="H215" s="667" t="str">
        <f t="shared" si="23"/>
        <v/>
      </c>
      <c r="I215" s="53"/>
    </row>
    <row r="216" spans="2:9" ht="20.100000000000001" customHeight="1">
      <c r="B216" s="294">
        <v>208</v>
      </c>
      <c r="C216" s="665" t="str">
        <f t="shared" si="19"/>
        <v/>
      </c>
      <c r="D216" s="666" t="str">
        <f t="shared" si="20"/>
        <v/>
      </c>
      <c r="E216" s="285" t="str">
        <f t="shared" si="21"/>
        <v/>
      </c>
      <c r="F216" s="292" t="str">
        <f t="shared" si="18"/>
        <v/>
      </c>
      <c r="G216" s="285" t="str">
        <f t="shared" si="22"/>
        <v/>
      </c>
      <c r="H216" s="667" t="str">
        <f t="shared" si="23"/>
        <v/>
      </c>
      <c r="I216" s="53"/>
    </row>
    <row r="217" spans="2:9" ht="20.100000000000001" customHeight="1">
      <c r="B217" s="294">
        <v>209</v>
      </c>
      <c r="C217" s="665" t="str">
        <f t="shared" si="19"/>
        <v/>
      </c>
      <c r="D217" s="666" t="str">
        <f t="shared" si="20"/>
        <v/>
      </c>
      <c r="E217" s="285" t="str">
        <f t="shared" si="21"/>
        <v/>
      </c>
      <c r="F217" s="292" t="str">
        <f t="shared" si="18"/>
        <v/>
      </c>
      <c r="G217" s="285" t="str">
        <f t="shared" si="22"/>
        <v/>
      </c>
      <c r="H217" s="667" t="str">
        <f t="shared" si="23"/>
        <v/>
      </c>
      <c r="I217" s="53"/>
    </row>
    <row r="218" spans="2:9" ht="20.100000000000001" customHeight="1">
      <c r="B218" s="294">
        <v>210</v>
      </c>
      <c r="C218" s="665" t="str">
        <f t="shared" si="19"/>
        <v/>
      </c>
      <c r="D218" s="666" t="str">
        <f t="shared" si="20"/>
        <v/>
      </c>
      <c r="E218" s="285" t="str">
        <f t="shared" si="21"/>
        <v/>
      </c>
      <c r="F218" s="292" t="str">
        <f t="shared" si="18"/>
        <v/>
      </c>
      <c r="G218" s="285" t="str">
        <f t="shared" si="22"/>
        <v/>
      </c>
      <c r="H218" s="667" t="str">
        <f t="shared" si="23"/>
        <v/>
      </c>
      <c r="I218" s="53"/>
    </row>
    <row r="219" spans="2:9" ht="20.100000000000001" customHeight="1">
      <c r="B219" s="294">
        <v>211</v>
      </c>
      <c r="C219" s="665" t="str">
        <f t="shared" si="19"/>
        <v/>
      </c>
      <c r="D219" s="666" t="str">
        <f t="shared" si="20"/>
        <v/>
      </c>
      <c r="E219" s="285" t="str">
        <f t="shared" si="21"/>
        <v/>
      </c>
      <c r="F219" s="292" t="str">
        <f t="shared" si="18"/>
        <v/>
      </c>
      <c r="G219" s="285" t="str">
        <f t="shared" si="22"/>
        <v/>
      </c>
      <c r="H219" s="667" t="str">
        <f t="shared" si="23"/>
        <v/>
      </c>
      <c r="I219" s="53"/>
    </row>
    <row r="220" spans="2:9" ht="20.100000000000001" customHeight="1">
      <c r="B220" s="294">
        <v>212</v>
      </c>
      <c r="C220" s="665" t="str">
        <f t="shared" si="19"/>
        <v/>
      </c>
      <c r="D220" s="666" t="str">
        <f t="shared" si="20"/>
        <v/>
      </c>
      <c r="E220" s="285" t="str">
        <f t="shared" si="21"/>
        <v/>
      </c>
      <c r="F220" s="292" t="str">
        <f t="shared" si="18"/>
        <v/>
      </c>
      <c r="G220" s="285" t="str">
        <f t="shared" si="22"/>
        <v/>
      </c>
      <c r="H220" s="667" t="str">
        <f t="shared" si="23"/>
        <v/>
      </c>
      <c r="I220" s="53"/>
    </row>
    <row r="221" spans="2:9" ht="20.100000000000001" customHeight="1">
      <c r="B221" s="294">
        <v>213</v>
      </c>
      <c r="C221" s="665" t="str">
        <f t="shared" si="19"/>
        <v/>
      </c>
      <c r="D221" s="666" t="str">
        <f t="shared" si="20"/>
        <v/>
      </c>
      <c r="E221" s="285" t="str">
        <f t="shared" si="21"/>
        <v/>
      </c>
      <c r="F221" s="292" t="str">
        <f t="shared" si="18"/>
        <v/>
      </c>
      <c r="G221" s="285" t="str">
        <f t="shared" si="22"/>
        <v/>
      </c>
      <c r="H221" s="667" t="str">
        <f t="shared" si="23"/>
        <v/>
      </c>
      <c r="I221" s="53"/>
    </row>
    <row r="222" spans="2:9" ht="20.100000000000001" customHeight="1">
      <c r="B222" s="294">
        <v>214</v>
      </c>
      <c r="C222" s="665" t="str">
        <f t="shared" si="19"/>
        <v/>
      </c>
      <c r="D222" s="666" t="str">
        <f t="shared" si="20"/>
        <v/>
      </c>
      <c r="E222" s="285" t="str">
        <f t="shared" si="21"/>
        <v/>
      </c>
      <c r="F222" s="292" t="str">
        <f t="shared" si="18"/>
        <v/>
      </c>
      <c r="G222" s="285" t="str">
        <f t="shared" si="22"/>
        <v/>
      </c>
      <c r="H222" s="667" t="str">
        <f t="shared" si="23"/>
        <v/>
      </c>
      <c r="I222" s="53"/>
    </row>
    <row r="223" spans="2:9" ht="20.100000000000001" customHeight="1">
      <c r="B223" s="294">
        <v>215</v>
      </c>
      <c r="C223" s="665" t="str">
        <f t="shared" si="19"/>
        <v/>
      </c>
      <c r="D223" s="666" t="str">
        <f t="shared" si="20"/>
        <v/>
      </c>
      <c r="E223" s="285" t="str">
        <f t="shared" si="21"/>
        <v/>
      </c>
      <c r="F223" s="292" t="str">
        <f t="shared" si="18"/>
        <v/>
      </c>
      <c r="G223" s="285" t="str">
        <f t="shared" si="22"/>
        <v/>
      </c>
      <c r="H223" s="667" t="str">
        <f t="shared" si="23"/>
        <v/>
      </c>
      <c r="I223" s="53"/>
    </row>
    <row r="224" spans="2:9" ht="20.100000000000001" customHeight="1">
      <c r="B224" s="294">
        <v>216</v>
      </c>
      <c r="C224" s="665" t="str">
        <f t="shared" si="19"/>
        <v/>
      </c>
      <c r="D224" s="666" t="str">
        <f t="shared" si="20"/>
        <v/>
      </c>
      <c r="E224" s="285" t="str">
        <f t="shared" si="21"/>
        <v/>
      </c>
      <c r="F224" s="292" t="str">
        <f t="shared" si="18"/>
        <v/>
      </c>
      <c r="G224" s="285" t="str">
        <f t="shared" si="22"/>
        <v/>
      </c>
      <c r="H224" s="667" t="str">
        <f t="shared" si="23"/>
        <v/>
      </c>
      <c r="I224" s="53"/>
    </row>
    <row r="225" spans="2:9" ht="20.100000000000001" customHeight="1">
      <c r="B225" s="294">
        <v>217</v>
      </c>
      <c r="C225" s="665" t="str">
        <f t="shared" si="19"/>
        <v/>
      </c>
      <c r="D225" s="666" t="str">
        <f t="shared" si="20"/>
        <v/>
      </c>
      <c r="E225" s="285" t="str">
        <f t="shared" si="21"/>
        <v/>
      </c>
      <c r="F225" s="292" t="str">
        <f t="shared" si="18"/>
        <v/>
      </c>
      <c r="G225" s="285" t="str">
        <f t="shared" si="22"/>
        <v/>
      </c>
      <c r="H225" s="667" t="str">
        <f t="shared" si="23"/>
        <v/>
      </c>
      <c r="I225" s="53"/>
    </row>
    <row r="226" spans="2:9" ht="20.100000000000001" customHeight="1">
      <c r="B226" s="294">
        <v>218</v>
      </c>
      <c r="C226" s="665" t="str">
        <f t="shared" si="19"/>
        <v/>
      </c>
      <c r="D226" s="666" t="str">
        <f t="shared" si="20"/>
        <v/>
      </c>
      <c r="E226" s="285" t="str">
        <f t="shared" si="21"/>
        <v/>
      </c>
      <c r="F226" s="292" t="str">
        <f t="shared" si="18"/>
        <v/>
      </c>
      <c r="G226" s="285" t="str">
        <f t="shared" si="22"/>
        <v/>
      </c>
      <c r="H226" s="667" t="str">
        <f t="shared" si="23"/>
        <v/>
      </c>
      <c r="I226" s="53"/>
    </row>
    <row r="227" spans="2:9" ht="20.100000000000001" customHeight="1">
      <c r="B227" s="294">
        <v>219</v>
      </c>
      <c r="C227" s="665" t="str">
        <f t="shared" si="19"/>
        <v/>
      </c>
      <c r="D227" s="666" t="str">
        <f t="shared" si="20"/>
        <v/>
      </c>
      <c r="E227" s="285" t="str">
        <f t="shared" si="21"/>
        <v/>
      </c>
      <c r="F227" s="292" t="str">
        <f t="shared" si="18"/>
        <v/>
      </c>
      <c r="G227" s="285" t="str">
        <f t="shared" si="22"/>
        <v/>
      </c>
      <c r="H227" s="667" t="str">
        <f t="shared" si="23"/>
        <v/>
      </c>
      <c r="I227" s="53"/>
    </row>
    <row r="228" spans="2:9" ht="20.100000000000001" customHeight="1">
      <c r="B228" s="294">
        <v>220</v>
      </c>
      <c r="C228" s="665" t="str">
        <f t="shared" si="19"/>
        <v/>
      </c>
      <c r="D228" s="666" t="str">
        <f t="shared" si="20"/>
        <v/>
      </c>
      <c r="E228" s="285" t="str">
        <f t="shared" si="21"/>
        <v/>
      </c>
      <c r="F228" s="292" t="str">
        <f t="shared" si="18"/>
        <v/>
      </c>
      <c r="G228" s="285" t="str">
        <f t="shared" si="22"/>
        <v/>
      </c>
      <c r="H228" s="667" t="str">
        <f t="shared" si="23"/>
        <v/>
      </c>
      <c r="I228" s="53"/>
    </row>
    <row r="229" spans="2:9" ht="20.100000000000001" customHeight="1">
      <c r="B229" s="294">
        <v>221</v>
      </c>
      <c r="C229" s="665" t="str">
        <f t="shared" si="19"/>
        <v/>
      </c>
      <c r="D229" s="666" t="str">
        <f t="shared" si="20"/>
        <v/>
      </c>
      <c r="E229" s="285" t="str">
        <f t="shared" si="21"/>
        <v/>
      </c>
      <c r="F229" s="292" t="str">
        <f t="shared" si="18"/>
        <v/>
      </c>
      <c r="G229" s="285" t="str">
        <f t="shared" si="22"/>
        <v/>
      </c>
      <c r="H229" s="667" t="str">
        <f t="shared" si="23"/>
        <v/>
      </c>
      <c r="I229" s="53"/>
    </row>
    <row r="230" spans="2:9" ht="20.100000000000001" customHeight="1">
      <c r="B230" s="294">
        <v>222</v>
      </c>
      <c r="C230" s="665" t="str">
        <f t="shared" si="19"/>
        <v/>
      </c>
      <c r="D230" s="666" t="str">
        <f t="shared" si="20"/>
        <v/>
      </c>
      <c r="E230" s="285" t="str">
        <f t="shared" si="21"/>
        <v/>
      </c>
      <c r="F230" s="292" t="str">
        <f t="shared" si="18"/>
        <v/>
      </c>
      <c r="G230" s="285" t="str">
        <f t="shared" si="22"/>
        <v/>
      </c>
      <c r="H230" s="667" t="str">
        <f t="shared" si="23"/>
        <v/>
      </c>
      <c r="I230" s="53"/>
    </row>
    <row r="231" spans="2:9" ht="20.100000000000001" customHeight="1">
      <c r="B231" s="294">
        <v>223</v>
      </c>
      <c r="C231" s="665" t="str">
        <f t="shared" si="19"/>
        <v/>
      </c>
      <c r="D231" s="666" t="str">
        <f t="shared" si="20"/>
        <v/>
      </c>
      <c r="E231" s="285" t="str">
        <f t="shared" si="21"/>
        <v/>
      </c>
      <c r="F231" s="292" t="str">
        <f t="shared" si="18"/>
        <v/>
      </c>
      <c r="G231" s="285" t="str">
        <f t="shared" si="22"/>
        <v/>
      </c>
      <c r="H231" s="667" t="str">
        <f t="shared" si="23"/>
        <v/>
      </c>
      <c r="I231" s="53"/>
    </row>
    <row r="232" spans="2:9" ht="20.100000000000001" customHeight="1">
      <c r="B232" s="294">
        <v>224</v>
      </c>
      <c r="C232" s="665" t="str">
        <f t="shared" si="19"/>
        <v/>
      </c>
      <c r="D232" s="666" t="str">
        <f t="shared" si="20"/>
        <v/>
      </c>
      <c r="E232" s="285" t="str">
        <f t="shared" si="21"/>
        <v/>
      </c>
      <c r="F232" s="292" t="str">
        <f t="shared" si="18"/>
        <v/>
      </c>
      <c r="G232" s="285" t="str">
        <f t="shared" si="22"/>
        <v/>
      </c>
      <c r="H232" s="667" t="str">
        <f t="shared" si="23"/>
        <v/>
      </c>
      <c r="I232" s="53"/>
    </row>
    <row r="233" spans="2:9" ht="20.100000000000001" customHeight="1">
      <c r="B233" s="294">
        <v>225</v>
      </c>
      <c r="C233" s="665" t="str">
        <f t="shared" si="19"/>
        <v/>
      </c>
      <c r="D233" s="666" t="str">
        <f t="shared" si="20"/>
        <v/>
      </c>
      <c r="E233" s="285" t="str">
        <f t="shared" si="21"/>
        <v/>
      </c>
      <c r="F233" s="292" t="str">
        <f t="shared" si="18"/>
        <v/>
      </c>
      <c r="G233" s="285" t="str">
        <f t="shared" si="22"/>
        <v/>
      </c>
      <c r="H233" s="667" t="str">
        <f t="shared" si="23"/>
        <v/>
      </c>
      <c r="I233" s="53"/>
    </row>
    <row r="234" spans="2:9" ht="20.100000000000001" customHeight="1">
      <c r="B234" s="294">
        <v>226</v>
      </c>
      <c r="C234" s="665" t="str">
        <f t="shared" si="19"/>
        <v/>
      </c>
      <c r="D234" s="666" t="str">
        <f t="shared" si="20"/>
        <v/>
      </c>
      <c r="E234" s="285" t="str">
        <f t="shared" si="21"/>
        <v/>
      </c>
      <c r="F234" s="292" t="str">
        <f t="shared" si="18"/>
        <v/>
      </c>
      <c r="G234" s="285" t="str">
        <f t="shared" si="22"/>
        <v/>
      </c>
      <c r="H234" s="667" t="str">
        <f t="shared" si="23"/>
        <v/>
      </c>
      <c r="I234" s="53"/>
    </row>
    <row r="235" spans="2:9" ht="20.100000000000001" customHeight="1">
      <c r="B235" s="294">
        <v>227</v>
      </c>
      <c r="C235" s="665" t="str">
        <f t="shared" si="19"/>
        <v/>
      </c>
      <c r="D235" s="666" t="str">
        <f t="shared" si="20"/>
        <v/>
      </c>
      <c r="E235" s="285" t="str">
        <f t="shared" si="21"/>
        <v/>
      </c>
      <c r="F235" s="292" t="str">
        <f t="shared" si="18"/>
        <v/>
      </c>
      <c r="G235" s="285" t="str">
        <f t="shared" si="22"/>
        <v/>
      </c>
      <c r="H235" s="667" t="str">
        <f t="shared" si="23"/>
        <v/>
      </c>
      <c r="I235" s="53"/>
    </row>
    <row r="236" spans="2:9" ht="20.100000000000001" customHeight="1">
      <c r="B236" s="294">
        <v>228</v>
      </c>
      <c r="C236" s="665" t="str">
        <f t="shared" si="19"/>
        <v/>
      </c>
      <c r="D236" s="666" t="str">
        <f t="shared" si="20"/>
        <v/>
      </c>
      <c r="E236" s="285" t="str">
        <f t="shared" si="21"/>
        <v/>
      </c>
      <c r="F236" s="292" t="str">
        <f t="shared" si="18"/>
        <v/>
      </c>
      <c r="G236" s="285" t="str">
        <f t="shared" si="22"/>
        <v/>
      </c>
      <c r="H236" s="667" t="str">
        <f t="shared" si="23"/>
        <v/>
      </c>
      <c r="I236" s="53"/>
    </row>
    <row r="237" spans="2:9" ht="20.100000000000001" customHeight="1">
      <c r="B237" s="294">
        <v>229</v>
      </c>
      <c r="C237" s="665" t="str">
        <f t="shared" si="19"/>
        <v/>
      </c>
      <c r="D237" s="666" t="str">
        <f t="shared" si="20"/>
        <v/>
      </c>
      <c r="E237" s="285" t="str">
        <f t="shared" si="21"/>
        <v/>
      </c>
      <c r="F237" s="292" t="str">
        <f t="shared" si="18"/>
        <v/>
      </c>
      <c r="G237" s="285" t="str">
        <f t="shared" si="22"/>
        <v/>
      </c>
      <c r="H237" s="667" t="str">
        <f t="shared" si="23"/>
        <v/>
      </c>
      <c r="I237" s="53"/>
    </row>
    <row r="238" spans="2:9" ht="20.100000000000001" customHeight="1">
      <c r="B238" s="294">
        <v>230</v>
      </c>
      <c r="C238" s="665" t="str">
        <f t="shared" si="19"/>
        <v/>
      </c>
      <c r="D238" s="666" t="str">
        <f t="shared" si="20"/>
        <v/>
      </c>
      <c r="E238" s="285" t="str">
        <f t="shared" si="21"/>
        <v/>
      </c>
      <c r="F238" s="292" t="str">
        <f t="shared" si="18"/>
        <v/>
      </c>
      <c r="G238" s="285" t="str">
        <f t="shared" si="22"/>
        <v/>
      </c>
      <c r="H238" s="667" t="str">
        <f t="shared" si="23"/>
        <v/>
      </c>
      <c r="I238" s="53"/>
    </row>
    <row r="239" spans="2:9" ht="20.100000000000001" customHeight="1">
      <c r="B239" s="294">
        <v>231</v>
      </c>
      <c r="C239" s="665" t="str">
        <f t="shared" si="19"/>
        <v/>
      </c>
      <c r="D239" s="666" t="str">
        <f t="shared" si="20"/>
        <v/>
      </c>
      <c r="E239" s="285" t="str">
        <f t="shared" si="21"/>
        <v/>
      </c>
      <c r="F239" s="292" t="str">
        <f t="shared" si="18"/>
        <v/>
      </c>
      <c r="G239" s="285" t="str">
        <f t="shared" si="22"/>
        <v/>
      </c>
      <c r="H239" s="667" t="str">
        <f t="shared" si="23"/>
        <v/>
      </c>
      <c r="I239" s="53"/>
    </row>
    <row r="240" spans="2:9" ht="20.100000000000001" customHeight="1">
      <c r="B240" s="294">
        <v>232</v>
      </c>
      <c r="C240" s="665" t="str">
        <f t="shared" si="19"/>
        <v/>
      </c>
      <c r="D240" s="666" t="str">
        <f t="shared" si="20"/>
        <v/>
      </c>
      <c r="E240" s="285" t="str">
        <f t="shared" si="21"/>
        <v/>
      </c>
      <c r="F240" s="292" t="str">
        <f t="shared" si="18"/>
        <v/>
      </c>
      <c r="G240" s="285" t="str">
        <f t="shared" si="22"/>
        <v/>
      </c>
      <c r="H240" s="667" t="str">
        <f t="shared" si="23"/>
        <v/>
      </c>
      <c r="I240" s="53"/>
    </row>
    <row r="241" spans="2:9" ht="20.100000000000001" customHeight="1">
      <c r="B241" s="294">
        <v>233</v>
      </c>
      <c r="C241" s="665" t="str">
        <f t="shared" si="19"/>
        <v/>
      </c>
      <c r="D241" s="666" t="str">
        <f t="shared" si="20"/>
        <v/>
      </c>
      <c r="E241" s="285" t="str">
        <f t="shared" si="21"/>
        <v/>
      </c>
      <c r="F241" s="292" t="str">
        <f t="shared" si="18"/>
        <v/>
      </c>
      <c r="G241" s="285" t="str">
        <f t="shared" si="22"/>
        <v/>
      </c>
      <c r="H241" s="667" t="str">
        <f t="shared" si="23"/>
        <v/>
      </c>
      <c r="I241" s="53"/>
    </row>
    <row r="242" spans="2:9" ht="20.100000000000001" customHeight="1">
      <c r="B242" s="294">
        <v>234</v>
      </c>
      <c r="C242" s="665" t="str">
        <f t="shared" si="19"/>
        <v/>
      </c>
      <c r="D242" s="666" t="str">
        <f t="shared" si="20"/>
        <v/>
      </c>
      <c r="E242" s="285" t="str">
        <f t="shared" si="21"/>
        <v/>
      </c>
      <c r="F242" s="292" t="str">
        <f t="shared" si="18"/>
        <v/>
      </c>
      <c r="G242" s="285" t="str">
        <f t="shared" si="22"/>
        <v/>
      </c>
      <c r="H242" s="667" t="str">
        <f t="shared" si="23"/>
        <v/>
      </c>
      <c r="I242" s="53"/>
    </row>
    <row r="243" spans="2:9" ht="20.100000000000001" customHeight="1">
      <c r="B243" s="294">
        <v>235</v>
      </c>
      <c r="C243" s="665" t="str">
        <f t="shared" si="19"/>
        <v/>
      </c>
      <c r="D243" s="666" t="str">
        <f t="shared" si="20"/>
        <v/>
      </c>
      <c r="E243" s="285" t="str">
        <f t="shared" si="21"/>
        <v/>
      </c>
      <c r="F243" s="292" t="str">
        <f t="shared" si="18"/>
        <v/>
      </c>
      <c r="G243" s="285" t="str">
        <f t="shared" si="22"/>
        <v/>
      </c>
      <c r="H243" s="667" t="str">
        <f t="shared" si="23"/>
        <v/>
      </c>
      <c r="I243" s="53"/>
    </row>
    <row r="244" spans="2:9" ht="20.100000000000001" customHeight="1">
      <c r="B244" s="294">
        <v>236</v>
      </c>
      <c r="C244" s="665" t="str">
        <f t="shared" si="19"/>
        <v/>
      </c>
      <c r="D244" s="666" t="str">
        <f t="shared" si="20"/>
        <v/>
      </c>
      <c r="E244" s="285" t="str">
        <f t="shared" si="21"/>
        <v/>
      </c>
      <c r="F244" s="292" t="str">
        <f t="shared" si="18"/>
        <v/>
      </c>
      <c r="G244" s="285" t="str">
        <f t="shared" si="22"/>
        <v/>
      </c>
      <c r="H244" s="667" t="str">
        <f t="shared" si="23"/>
        <v/>
      </c>
      <c r="I244" s="53"/>
    </row>
    <row r="245" spans="2:9" ht="20.100000000000001" customHeight="1">
      <c r="B245" s="294">
        <v>237</v>
      </c>
      <c r="C245" s="665" t="str">
        <f t="shared" si="19"/>
        <v/>
      </c>
      <c r="D245" s="666" t="str">
        <f t="shared" si="20"/>
        <v/>
      </c>
      <c r="E245" s="285" t="str">
        <f t="shared" si="21"/>
        <v/>
      </c>
      <c r="F245" s="292" t="str">
        <f t="shared" si="18"/>
        <v/>
      </c>
      <c r="G245" s="285" t="str">
        <f t="shared" si="22"/>
        <v/>
      </c>
      <c r="H245" s="667" t="str">
        <f t="shared" si="23"/>
        <v/>
      </c>
      <c r="I245" s="53"/>
    </row>
    <row r="246" spans="2:9" ht="20.100000000000001" customHeight="1">
      <c r="B246" s="294">
        <v>238</v>
      </c>
      <c r="C246" s="665" t="str">
        <f t="shared" si="19"/>
        <v/>
      </c>
      <c r="D246" s="666" t="str">
        <f t="shared" si="20"/>
        <v/>
      </c>
      <c r="E246" s="285" t="str">
        <f t="shared" si="21"/>
        <v/>
      </c>
      <c r="F246" s="292" t="str">
        <f t="shared" si="18"/>
        <v/>
      </c>
      <c r="G246" s="285" t="str">
        <f t="shared" si="22"/>
        <v/>
      </c>
      <c r="H246" s="667" t="str">
        <f t="shared" si="23"/>
        <v/>
      </c>
      <c r="I246" s="53"/>
    </row>
    <row r="247" spans="2:9" ht="20.100000000000001" customHeight="1">
      <c r="B247" s="294">
        <v>239</v>
      </c>
      <c r="C247" s="665" t="str">
        <f t="shared" si="19"/>
        <v/>
      </c>
      <c r="D247" s="666" t="str">
        <f t="shared" si="20"/>
        <v/>
      </c>
      <c r="E247" s="285" t="str">
        <f t="shared" si="21"/>
        <v/>
      </c>
      <c r="F247" s="292" t="str">
        <f t="shared" si="18"/>
        <v/>
      </c>
      <c r="G247" s="285" t="str">
        <f t="shared" si="22"/>
        <v/>
      </c>
      <c r="H247" s="667" t="str">
        <f t="shared" si="23"/>
        <v/>
      </c>
      <c r="I247" s="53"/>
    </row>
    <row r="248" spans="2:9" ht="20.100000000000001" customHeight="1">
      <c r="B248" s="294">
        <v>240</v>
      </c>
      <c r="C248" s="665" t="str">
        <f t="shared" si="19"/>
        <v/>
      </c>
      <c r="D248" s="666" t="str">
        <f t="shared" si="20"/>
        <v/>
      </c>
      <c r="E248" s="285" t="str">
        <f t="shared" si="21"/>
        <v/>
      </c>
      <c r="F248" s="292" t="str">
        <f t="shared" si="18"/>
        <v/>
      </c>
      <c r="G248" s="285" t="str">
        <f t="shared" si="22"/>
        <v/>
      </c>
      <c r="H248" s="667" t="str">
        <f t="shared" si="23"/>
        <v/>
      </c>
      <c r="I248" s="53"/>
    </row>
    <row r="249" spans="2:9" ht="20.100000000000001" customHeight="1">
      <c r="B249" s="294">
        <v>241</v>
      </c>
      <c r="C249" s="665" t="str">
        <f t="shared" si="19"/>
        <v/>
      </c>
      <c r="D249" s="666" t="str">
        <f t="shared" si="20"/>
        <v/>
      </c>
      <c r="E249" s="285" t="str">
        <f t="shared" si="21"/>
        <v/>
      </c>
      <c r="F249" s="292" t="str">
        <f t="shared" si="18"/>
        <v/>
      </c>
      <c r="G249" s="285" t="str">
        <f t="shared" si="22"/>
        <v/>
      </c>
      <c r="H249" s="667" t="str">
        <f t="shared" si="23"/>
        <v/>
      </c>
      <c r="I249" s="53"/>
    </row>
    <row r="250" spans="2:9" ht="20.100000000000001" customHeight="1">
      <c r="B250" s="294">
        <v>242</v>
      </c>
      <c r="C250" s="665" t="str">
        <f t="shared" si="19"/>
        <v/>
      </c>
      <c r="D250" s="666" t="str">
        <f t="shared" si="20"/>
        <v/>
      </c>
      <c r="E250" s="285" t="str">
        <f t="shared" si="21"/>
        <v/>
      </c>
      <c r="F250" s="292" t="str">
        <f t="shared" si="18"/>
        <v/>
      </c>
      <c r="G250" s="285" t="str">
        <f t="shared" si="22"/>
        <v/>
      </c>
      <c r="H250" s="667" t="str">
        <f t="shared" si="23"/>
        <v/>
      </c>
      <c r="I250" s="53"/>
    </row>
    <row r="251" spans="2:9" ht="20.100000000000001" customHeight="1">
      <c r="B251" s="294">
        <v>243</v>
      </c>
      <c r="C251" s="665" t="str">
        <f t="shared" si="19"/>
        <v/>
      </c>
      <c r="D251" s="666" t="str">
        <f t="shared" si="20"/>
        <v/>
      </c>
      <c r="E251" s="285" t="str">
        <f t="shared" si="21"/>
        <v/>
      </c>
      <c r="F251" s="292" t="str">
        <f t="shared" si="18"/>
        <v/>
      </c>
      <c r="G251" s="285" t="str">
        <f t="shared" si="22"/>
        <v/>
      </c>
      <c r="H251" s="667" t="str">
        <f t="shared" si="23"/>
        <v/>
      </c>
      <c r="I251" s="53"/>
    </row>
    <row r="252" spans="2:9" ht="20.100000000000001" customHeight="1">
      <c r="B252" s="294">
        <v>244</v>
      </c>
      <c r="C252" s="665" t="str">
        <f t="shared" si="19"/>
        <v/>
      </c>
      <c r="D252" s="666" t="str">
        <f t="shared" si="20"/>
        <v/>
      </c>
      <c r="E252" s="285" t="str">
        <f t="shared" si="21"/>
        <v/>
      </c>
      <c r="F252" s="292" t="str">
        <f t="shared" si="18"/>
        <v/>
      </c>
      <c r="G252" s="285" t="str">
        <f t="shared" si="22"/>
        <v/>
      </c>
      <c r="H252" s="667" t="str">
        <f t="shared" si="23"/>
        <v/>
      </c>
      <c r="I252" s="53"/>
    </row>
    <row r="253" spans="2:9" ht="20.100000000000001" customHeight="1">
      <c r="B253" s="294">
        <v>245</v>
      </c>
      <c r="C253" s="665" t="str">
        <f t="shared" si="19"/>
        <v/>
      </c>
      <c r="D253" s="666" t="str">
        <f t="shared" si="20"/>
        <v/>
      </c>
      <c r="E253" s="285" t="str">
        <f t="shared" si="21"/>
        <v/>
      </c>
      <c r="F253" s="292" t="str">
        <f t="shared" si="18"/>
        <v/>
      </c>
      <c r="G253" s="285" t="str">
        <f t="shared" si="22"/>
        <v/>
      </c>
      <c r="H253" s="667" t="str">
        <f t="shared" si="23"/>
        <v/>
      </c>
      <c r="I253" s="53"/>
    </row>
    <row r="254" spans="2:9" ht="20.100000000000001" customHeight="1">
      <c r="B254" s="294">
        <v>246</v>
      </c>
      <c r="C254" s="665" t="str">
        <f t="shared" si="19"/>
        <v/>
      </c>
      <c r="D254" s="666" t="str">
        <f t="shared" si="20"/>
        <v/>
      </c>
      <c r="E254" s="285" t="str">
        <f t="shared" si="21"/>
        <v/>
      </c>
      <c r="F254" s="292" t="str">
        <f t="shared" si="18"/>
        <v/>
      </c>
      <c r="G254" s="285" t="str">
        <f t="shared" si="22"/>
        <v/>
      </c>
      <c r="H254" s="667" t="str">
        <f t="shared" si="23"/>
        <v/>
      </c>
      <c r="I254" s="53"/>
    </row>
    <row r="255" spans="2:9" ht="20.100000000000001" customHeight="1">
      <c r="B255" s="294">
        <v>247</v>
      </c>
      <c r="C255" s="665" t="str">
        <f t="shared" si="19"/>
        <v/>
      </c>
      <c r="D255" s="666" t="str">
        <f t="shared" si="20"/>
        <v/>
      </c>
      <c r="E255" s="285" t="str">
        <f t="shared" si="21"/>
        <v/>
      </c>
      <c r="F255" s="292" t="str">
        <f t="shared" si="18"/>
        <v/>
      </c>
      <c r="G255" s="285" t="str">
        <f t="shared" si="22"/>
        <v/>
      </c>
      <c r="H255" s="667" t="str">
        <f t="shared" si="23"/>
        <v/>
      </c>
      <c r="I255" s="53"/>
    </row>
    <row r="256" spans="2:9" ht="20.100000000000001" customHeight="1">
      <c r="B256" s="294">
        <v>248</v>
      </c>
      <c r="C256" s="665" t="str">
        <f t="shared" si="19"/>
        <v/>
      </c>
      <c r="D256" s="666" t="str">
        <f t="shared" si="20"/>
        <v/>
      </c>
      <c r="E256" s="285" t="str">
        <f t="shared" si="21"/>
        <v/>
      </c>
      <c r="F256" s="292" t="str">
        <f t="shared" si="18"/>
        <v/>
      </c>
      <c r="G256" s="285" t="str">
        <f t="shared" si="22"/>
        <v/>
      </c>
      <c r="H256" s="667" t="str">
        <f t="shared" si="23"/>
        <v/>
      </c>
      <c r="I256" s="53"/>
    </row>
    <row r="257" spans="2:9" ht="20.100000000000001" customHeight="1">
      <c r="B257" s="294">
        <v>249</v>
      </c>
      <c r="C257" s="665" t="str">
        <f t="shared" si="19"/>
        <v/>
      </c>
      <c r="D257" s="666" t="str">
        <f t="shared" si="20"/>
        <v/>
      </c>
      <c r="E257" s="285" t="str">
        <f t="shared" si="21"/>
        <v/>
      </c>
      <c r="F257" s="292" t="str">
        <f t="shared" si="18"/>
        <v/>
      </c>
      <c r="G257" s="285" t="str">
        <f t="shared" si="22"/>
        <v/>
      </c>
      <c r="H257" s="667" t="str">
        <f t="shared" si="23"/>
        <v/>
      </c>
      <c r="I257" s="53"/>
    </row>
    <row r="258" spans="2:9" ht="20.100000000000001" customHeight="1">
      <c r="B258" s="294">
        <v>250</v>
      </c>
      <c r="C258" s="665" t="str">
        <f t="shared" si="19"/>
        <v/>
      </c>
      <c r="D258" s="666" t="str">
        <f t="shared" si="20"/>
        <v/>
      </c>
      <c r="E258" s="285" t="str">
        <f t="shared" si="21"/>
        <v/>
      </c>
      <c r="F258" s="292" t="str">
        <f t="shared" si="18"/>
        <v/>
      </c>
      <c r="G258" s="285" t="str">
        <f t="shared" si="22"/>
        <v/>
      </c>
      <c r="H258" s="667" t="str">
        <f t="shared" si="23"/>
        <v/>
      </c>
      <c r="I258" s="53"/>
    </row>
    <row r="259" spans="2:9" ht="20.100000000000001" customHeight="1">
      <c r="B259" s="294">
        <v>251</v>
      </c>
      <c r="C259" s="665" t="str">
        <f t="shared" si="19"/>
        <v/>
      </c>
      <c r="D259" s="666" t="str">
        <f t="shared" si="20"/>
        <v/>
      </c>
      <c r="E259" s="285" t="str">
        <f t="shared" si="21"/>
        <v/>
      </c>
      <c r="F259" s="292" t="str">
        <f t="shared" si="18"/>
        <v/>
      </c>
      <c r="G259" s="285" t="str">
        <f t="shared" si="22"/>
        <v/>
      </c>
      <c r="H259" s="667" t="str">
        <f t="shared" si="23"/>
        <v/>
      </c>
      <c r="I259" s="53"/>
    </row>
    <row r="260" spans="2:9" ht="20.100000000000001" customHeight="1">
      <c r="B260" s="294">
        <v>252</v>
      </c>
      <c r="C260" s="665" t="str">
        <f t="shared" si="19"/>
        <v/>
      </c>
      <c r="D260" s="666" t="str">
        <f t="shared" si="20"/>
        <v/>
      </c>
      <c r="E260" s="285" t="str">
        <f t="shared" si="21"/>
        <v/>
      </c>
      <c r="F260" s="292" t="str">
        <f t="shared" si="18"/>
        <v/>
      </c>
      <c r="G260" s="285" t="str">
        <f t="shared" si="22"/>
        <v/>
      </c>
      <c r="H260" s="667" t="str">
        <f t="shared" si="23"/>
        <v/>
      </c>
      <c r="I260" s="53"/>
    </row>
    <row r="261" spans="2:9" ht="20.100000000000001" customHeight="1">
      <c r="B261" s="294">
        <v>253</v>
      </c>
      <c r="C261" s="665" t="str">
        <f t="shared" si="19"/>
        <v/>
      </c>
      <c r="D261" s="666" t="str">
        <f t="shared" si="20"/>
        <v/>
      </c>
      <c r="E261" s="285" t="str">
        <f t="shared" si="21"/>
        <v/>
      </c>
      <c r="F261" s="292" t="str">
        <f t="shared" si="18"/>
        <v/>
      </c>
      <c r="G261" s="285" t="str">
        <f t="shared" si="22"/>
        <v/>
      </c>
      <c r="H261" s="667" t="str">
        <f t="shared" si="23"/>
        <v/>
      </c>
      <c r="I261" s="53"/>
    </row>
    <row r="262" spans="2:9" ht="20.100000000000001" customHeight="1">
      <c r="B262" s="294">
        <v>254</v>
      </c>
      <c r="C262" s="665" t="str">
        <f t="shared" si="19"/>
        <v/>
      </c>
      <c r="D262" s="666" t="str">
        <f t="shared" si="20"/>
        <v/>
      </c>
      <c r="E262" s="285" t="str">
        <f t="shared" si="21"/>
        <v/>
      </c>
      <c r="F262" s="292" t="str">
        <f t="shared" si="18"/>
        <v/>
      </c>
      <c r="G262" s="285" t="str">
        <f t="shared" si="22"/>
        <v/>
      </c>
      <c r="H262" s="667" t="str">
        <f t="shared" si="23"/>
        <v/>
      </c>
      <c r="I262" s="53"/>
    </row>
    <row r="263" spans="2:9" ht="20.100000000000001" customHeight="1">
      <c r="B263" s="294">
        <v>255</v>
      </c>
      <c r="C263" s="665" t="str">
        <f t="shared" si="19"/>
        <v/>
      </c>
      <c r="D263" s="666" t="str">
        <f t="shared" si="20"/>
        <v/>
      </c>
      <c r="E263" s="285" t="str">
        <f t="shared" si="21"/>
        <v/>
      </c>
      <c r="F263" s="292" t="str">
        <f t="shared" si="18"/>
        <v/>
      </c>
      <c r="G263" s="285" t="str">
        <f t="shared" si="22"/>
        <v/>
      </c>
      <c r="H263" s="667" t="str">
        <f t="shared" si="23"/>
        <v/>
      </c>
      <c r="I263" s="53"/>
    </row>
    <row r="264" spans="2:9" ht="20.100000000000001" customHeight="1">
      <c r="B264" s="294">
        <v>256</v>
      </c>
      <c r="C264" s="665" t="str">
        <f t="shared" si="19"/>
        <v/>
      </c>
      <c r="D264" s="666" t="str">
        <f t="shared" si="20"/>
        <v/>
      </c>
      <c r="E264" s="285" t="str">
        <f t="shared" si="21"/>
        <v/>
      </c>
      <c r="F264" s="292" t="str">
        <f t="shared" si="18"/>
        <v/>
      </c>
      <c r="G264" s="285" t="str">
        <f t="shared" si="22"/>
        <v/>
      </c>
      <c r="H264" s="667" t="str">
        <f t="shared" si="23"/>
        <v/>
      </c>
      <c r="I264" s="53"/>
    </row>
    <row r="265" spans="2:9" ht="20.100000000000001" customHeight="1">
      <c r="B265" s="294">
        <v>257</v>
      </c>
      <c r="C265" s="665" t="str">
        <f t="shared" si="19"/>
        <v/>
      </c>
      <c r="D265" s="666" t="str">
        <f t="shared" si="20"/>
        <v/>
      </c>
      <c r="E265" s="285" t="str">
        <f t="shared" si="21"/>
        <v/>
      </c>
      <c r="F265" s="292" t="str">
        <f t="shared" si="18"/>
        <v/>
      </c>
      <c r="G265" s="285" t="str">
        <f t="shared" si="22"/>
        <v/>
      </c>
      <c r="H265" s="667" t="str">
        <f t="shared" si="23"/>
        <v/>
      </c>
      <c r="I265" s="53"/>
    </row>
    <row r="266" spans="2:9" ht="20.100000000000001" customHeight="1">
      <c r="B266" s="294">
        <v>258</v>
      </c>
      <c r="C266" s="665" t="str">
        <f t="shared" si="19"/>
        <v/>
      </c>
      <c r="D266" s="666" t="str">
        <f t="shared" si="20"/>
        <v/>
      </c>
      <c r="E266" s="285" t="str">
        <f t="shared" si="21"/>
        <v/>
      </c>
      <c r="F266" s="292" t="str">
        <f t="shared" ref="F266:F329" si="24">IF($H$4="","",IF($F$4="원리금균등상환",IFERROR(D266+E266,""),IF($F$4="원금균등상환",D266+E266,"")))</f>
        <v/>
      </c>
      <c r="G266" s="285" t="str">
        <f t="shared" si="22"/>
        <v/>
      </c>
      <c r="H266" s="667" t="str">
        <f t="shared" si="23"/>
        <v/>
      </c>
      <c r="I266" s="53"/>
    </row>
    <row r="267" spans="2:9" ht="20.100000000000001" customHeight="1">
      <c r="B267" s="294">
        <v>259</v>
      </c>
      <c r="C267" s="665" t="str">
        <f t="shared" ref="C267:C330" si="25">IF($H$4="","",IF(B267&gt;($B$6),"",IF(B267&lt;=($B$6),DATE(YEAR($G$4),MONTH($G$4)+B266,DAY($G$4)),"")))</f>
        <v/>
      </c>
      <c r="D267" s="666" t="str">
        <f t="shared" ref="D267:D330" si="26">IF($H$4="","",IF($F$4="원리금균등상환",IFERROR(IF(B267&lt;=$D$6,0,-PPMT($E$4/12,B267-$D$6,($B$6-$D$6),$D$4)),""),IF($F$4="원금균등상환",IF(B267&lt;($D$6+1),0,IF(B267&gt;$B$6,0,$D$4/($B$6-$D$6))),IF($F$4="만기일시상환",0,""))))</f>
        <v/>
      </c>
      <c r="E267" s="285" t="str">
        <f t="shared" ref="E267:E330" si="27">IF($H$4="","",IF($F$4="원리금균등상환",IFERROR(IF(B267&lt;=$D$6,$H266*($E$4/12),-IPMT($E$4/12,B267-$D$6,($B$6-$D$6),$D$4)),""),IF($F$4="원금균등상환",(H266-D267)*$E$4/12,IF($F$4="만기일시상환",IFERROR(IF(B267&lt;=$B$6,$D$4*($E$4/12),""),"")))))</f>
        <v/>
      </c>
      <c r="F267" s="292" t="str">
        <f t="shared" si="24"/>
        <v/>
      </c>
      <c r="G267" s="285" t="str">
        <f t="shared" ref="G267:G330" si="28">IFERROR(IF(B267&gt;(($D$6+$B$6)*12),"",IF(B267=1,D267,D267+G266)),"")</f>
        <v/>
      </c>
      <c r="H267" s="667" t="str">
        <f t="shared" ref="H267:H330" si="29">IFERROR(IF($H$4="","",H266-D267),"")</f>
        <v/>
      </c>
      <c r="I267" s="53"/>
    </row>
    <row r="268" spans="2:9" ht="20.100000000000001" customHeight="1">
      <c r="B268" s="294">
        <v>260</v>
      </c>
      <c r="C268" s="665" t="str">
        <f t="shared" si="25"/>
        <v/>
      </c>
      <c r="D268" s="666" t="str">
        <f t="shared" si="26"/>
        <v/>
      </c>
      <c r="E268" s="285" t="str">
        <f t="shared" si="27"/>
        <v/>
      </c>
      <c r="F268" s="292" t="str">
        <f t="shared" si="24"/>
        <v/>
      </c>
      <c r="G268" s="285" t="str">
        <f t="shared" si="28"/>
        <v/>
      </c>
      <c r="H268" s="667" t="str">
        <f t="shared" si="29"/>
        <v/>
      </c>
      <c r="I268" s="53"/>
    </row>
    <row r="269" spans="2:9" ht="20.100000000000001" customHeight="1">
      <c r="B269" s="294">
        <v>261</v>
      </c>
      <c r="C269" s="665" t="str">
        <f t="shared" si="25"/>
        <v/>
      </c>
      <c r="D269" s="666" t="str">
        <f t="shared" si="26"/>
        <v/>
      </c>
      <c r="E269" s="285" t="str">
        <f t="shared" si="27"/>
        <v/>
      </c>
      <c r="F269" s="292" t="str">
        <f t="shared" si="24"/>
        <v/>
      </c>
      <c r="G269" s="285" t="str">
        <f t="shared" si="28"/>
        <v/>
      </c>
      <c r="H269" s="667" t="str">
        <f t="shared" si="29"/>
        <v/>
      </c>
      <c r="I269" s="53"/>
    </row>
    <row r="270" spans="2:9" ht="20.100000000000001" customHeight="1">
      <c r="B270" s="294">
        <v>262</v>
      </c>
      <c r="C270" s="665" t="str">
        <f t="shared" si="25"/>
        <v/>
      </c>
      <c r="D270" s="666" t="str">
        <f t="shared" si="26"/>
        <v/>
      </c>
      <c r="E270" s="285" t="str">
        <f t="shared" si="27"/>
        <v/>
      </c>
      <c r="F270" s="292" t="str">
        <f t="shared" si="24"/>
        <v/>
      </c>
      <c r="G270" s="285" t="str">
        <f t="shared" si="28"/>
        <v/>
      </c>
      <c r="H270" s="667" t="str">
        <f t="shared" si="29"/>
        <v/>
      </c>
      <c r="I270" s="53"/>
    </row>
    <row r="271" spans="2:9" ht="20.100000000000001" customHeight="1">
      <c r="B271" s="294">
        <v>263</v>
      </c>
      <c r="C271" s="665" t="str">
        <f t="shared" si="25"/>
        <v/>
      </c>
      <c r="D271" s="666" t="str">
        <f t="shared" si="26"/>
        <v/>
      </c>
      <c r="E271" s="285" t="str">
        <f t="shared" si="27"/>
        <v/>
      </c>
      <c r="F271" s="292" t="str">
        <f t="shared" si="24"/>
        <v/>
      </c>
      <c r="G271" s="285" t="str">
        <f t="shared" si="28"/>
        <v/>
      </c>
      <c r="H271" s="667" t="str">
        <f t="shared" si="29"/>
        <v/>
      </c>
      <c r="I271" s="53"/>
    </row>
    <row r="272" spans="2:9" ht="20.100000000000001" customHeight="1">
      <c r="B272" s="294">
        <v>264</v>
      </c>
      <c r="C272" s="665" t="str">
        <f t="shared" si="25"/>
        <v/>
      </c>
      <c r="D272" s="666" t="str">
        <f t="shared" si="26"/>
        <v/>
      </c>
      <c r="E272" s="285" t="str">
        <f t="shared" si="27"/>
        <v/>
      </c>
      <c r="F272" s="292" t="str">
        <f t="shared" si="24"/>
        <v/>
      </c>
      <c r="G272" s="285" t="str">
        <f t="shared" si="28"/>
        <v/>
      </c>
      <c r="H272" s="667" t="str">
        <f t="shared" si="29"/>
        <v/>
      </c>
      <c r="I272" s="53"/>
    </row>
    <row r="273" spans="2:9" ht="20.100000000000001" customHeight="1">
      <c r="B273" s="294">
        <v>265</v>
      </c>
      <c r="C273" s="665" t="str">
        <f t="shared" si="25"/>
        <v/>
      </c>
      <c r="D273" s="666" t="str">
        <f t="shared" si="26"/>
        <v/>
      </c>
      <c r="E273" s="285" t="str">
        <f t="shared" si="27"/>
        <v/>
      </c>
      <c r="F273" s="292" t="str">
        <f t="shared" si="24"/>
        <v/>
      </c>
      <c r="G273" s="285" t="str">
        <f t="shared" si="28"/>
        <v/>
      </c>
      <c r="H273" s="667" t="str">
        <f t="shared" si="29"/>
        <v/>
      </c>
      <c r="I273" s="53"/>
    </row>
    <row r="274" spans="2:9" ht="20.100000000000001" customHeight="1">
      <c r="B274" s="294">
        <v>266</v>
      </c>
      <c r="C274" s="665" t="str">
        <f t="shared" si="25"/>
        <v/>
      </c>
      <c r="D274" s="666" t="str">
        <f t="shared" si="26"/>
        <v/>
      </c>
      <c r="E274" s="285" t="str">
        <f t="shared" si="27"/>
        <v/>
      </c>
      <c r="F274" s="292" t="str">
        <f t="shared" si="24"/>
        <v/>
      </c>
      <c r="G274" s="285" t="str">
        <f t="shared" si="28"/>
        <v/>
      </c>
      <c r="H274" s="667" t="str">
        <f t="shared" si="29"/>
        <v/>
      </c>
      <c r="I274" s="53"/>
    </row>
    <row r="275" spans="2:9" ht="20.100000000000001" customHeight="1">
      <c r="B275" s="294">
        <v>267</v>
      </c>
      <c r="C275" s="665" t="str">
        <f t="shared" si="25"/>
        <v/>
      </c>
      <c r="D275" s="666" t="str">
        <f t="shared" si="26"/>
        <v/>
      </c>
      <c r="E275" s="285" t="str">
        <f t="shared" si="27"/>
        <v/>
      </c>
      <c r="F275" s="292" t="str">
        <f t="shared" si="24"/>
        <v/>
      </c>
      <c r="G275" s="285" t="str">
        <f t="shared" si="28"/>
        <v/>
      </c>
      <c r="H275" s="667" t="str">
        <f t="shared" si="29"/>
        <v/>
      </c>
      <c r="I275" s="53"/>
    </row>
    <row r="276" spans="2:9" ht="20.100000000000001" customHeight="1">
      <c r="B276" s="294">
        <v>268</v>
      </c>
      <c r="C276" s="665" t="str">
        <f t="shared" si="25"/>
        <v/>
      </c>
      <c r="D276" s="666" t="str">
        <f t="shared" si="26"/>
        <v/>
      </c>
      <c r="E276" s="285" t="str">
        <f t="shared" si="27"/>
        <v/>
      </c>
      <c r="F276" s="292" t="str">
        <f t="shared" si="24"/>
        <v/>
      </c>
      <c r="G276" s="285" t="str">
        <f t="shared" si="28"/>
        <v/>
      </c>
      <c r="H276" s="667" t="str">
        <f t="shared" si="29"/>
        <v/>
      </c>
      <c r="I276" s="53"/>
    </row>
    <row r="277" spans="2:9" ht="20.100000000000001" customHeight="1">
      <c r="B277" s="294">
        <v>269</v>
      </c>
      <c r="C277" s="665" t="str">
        <f t="shared" si="25"/>
        <v/>
      </c>
      <c r="D277" s="666" t="str">
        <f t="shared" si="26"/>
        <v/>
      </c>
      <c r="E277" s="285" t="str">
        <f t="shared" si="27"/>
        <v/>
      </c>
      <c r="F277" s="292" t="str">
        <f t="shared" si="24"/>
        <v/>
      </c>
      <c r="G277" s="285" t="str">
        <f t="shared" si="28"/>
        <v/>
      </c>
      <c r="H277" s="667" t="str">
        <f t="shared" si="29"/>
        <v/>
      </c>
      <c r="I277" s="53"/>
    </row>
    <row r="278" spans="2:9" ht="20.100000000000001" customHeight="1">
      <c r="B278" s="294">
        <v>270</v>
      </c>
      <c r="C278" s="665" t="str">
        <f t="shared" si="25"/>
        <v/>
      </c>
      <c r="D278" s="666" t="str">
        <f t="shared" si="26"/>
        <v/>
      </c>
      <c r="E278" s="285" t="str">
        <f t="shared" si="27"/>
        <v/>
      </c>
      <c r="F278" s="292" t="str">
        <f t="shared" si="24"/>
        <v/>
      </c>
      <c r="G278" s="285" t="str">
        <f t="shared" si="28"/>
        <v/>
      </c>
      <c r="H278" s="667" t="str">
        <f t="shared" si="29"/>
        <v/>
      </c>
      <c r="I278" s="53"/>
    </row>
    <row r="279" spans="2:9" ht="20.100000000000001" customHeight="1">
      <c r="B279" s="294">
        <v>271</v>
      </c>
      <c r="C279" s="665" t="str">
        <f t="shared" si="25"/>
        <v/>
      </c>
      <c r="D279" s="666" t="str">
        <f t="shared" si="26"/>
        <v/>
      </c>
      <c r="E279" s="285" t="str">
        <f t="shared" si="27"/>
        <v/>
      </c>
      <c r="F279" s="292" t="str">
        <f t="shared" si="24"/>
        <v/>
      </c>
      <c r="G279" s="285" t="str">
        <f t="shared" si="28"/>
        <v/>
      </c>
      <c r="H279" s="667" t="str">
        <f t="shared" si="29"/>
        <v/>
      </c>
      <c r="I279" s="53"/>
    </row>
    <row r="280" spans="2:9" ht="20.100000000000001" customHeight="1">
      <c r="B280" s="294">
        <v>272</v>
      </c>
      <c r="C280" s="665" t="str">
        <f t="shared" si="25"/>
        <v/>
      </c>
      <c r="D280" s="666" t="str">
        <f t="shared" si="26"/>
        <v/>
      </c>
      <c r="E280" s="285" t="str">
        <f t="shared" si="27"/>
        <v/>
      </c>
      <c r="F280" s="292" t="str">
        <f t="shared" si="24"/>
        <v/>
      </c>
      <c r="G280" s="285" t="str">
        <f t="shared" si="28"/>
        <v/>
      </c>
      <c r="H280" s="667" t="str">
        <f t="shared" si="29"/>
        <v/>
      </c>
      <c r="I280" s="53"/>
    </row>
    <row r="281" spans="2:9" ht="20.100000000000001" customHeight="1">
      <c r="B281" s="294">
        <v>273</v>
      </c>
      <c r="C281" s="665" t="str">
        <f t="shared" si="25"/>
        <v/>
      </c>
      <c r="D281" s="666" t="str">
        <f t="shared" si="26"/>
        <v/>
      </c>
      <c r="E281" s="285" t="str">
        <f t="shared" si="27"/>
        <v/>
      </c>
      <c r="F281" s="292" t="str">
        <f t="shared" si="24"/>
        <v/>
      </c>
      <c r="G281" s="285" t="str">
        <f t="shared" si="28"/>
        <v/>
      </c>
      <c r="H281" s="667" t="str">
        <f t="shared" si="29"/>
        <v/>
      </c>
      <c r="I281" s="53"/>
    </row>
    <row r="282" spans="2:9" ht="20.100000000000001" customHeight="1">
      <c r="B282" s="294">
        <v>274</v>
      </c>
      <c r="C282" s="665" t="str">
        <f t="shared" si="25"/>
        <v/>
      </c>
      <c r="D282" s="666" t="str">
        <f t="shared" si="26"/>
        <v/>
      </c>
      <c r="E282" s="285" t="str">
        <f t="shared" si="27"/>
        <v/>
      </c>
      <c r="F282" s="292" t="str">
        <f t="shared" si="24"/>
        <v/>
      </c>
      <c r="G282" s="285" t="str">
        <f t="shared" si="28"/>
        <v/>
      </c>
      <c r="H282" s="667" t="str">
        <f t="shared" si="29"/>
        <v/>
      </c>
      <c r="I282" s="53"/>
    </row>
    <row r="283" spans="2:9" ht="20.100000000000001" customHeight="1">
      <c r="B283" s="294">
        <v>275</v>
      </c>
      <c r="C283" s="665" t="str">
        <f t="shared" si="25"/>
        <v/>
      </c>
      <c r="D283" s="666" t="str">
        <f t="shared" si="26"/>
        <v/>
      </c>
      <c r="E283" s="285" t="str">
        <f t="shared" si="27"/>
        <v/>
      </c>
      <c r="F283" s="292" t="str">
        <f t="shared" si="24"/>
        <v/>
      </c>
      <c r="G283" s="285" t="str">
        <f t="shared" si="28"/>
        <v/>
      </c>
      <c r="H283" s="667" t="str">
        <f t="shared" si="29"/>
        <v/>
      </c>
      <c r="I283" s="53"/>
    </row>
    <row r="284" spans="2:9" ht="20.100000000000001" customHeight="1">
      <c r="B284" s="294">
        <v>276</v>
      </c>
      <c r="C284" s="665" t="str">
        <f t="shared" si="25"/>
        <v/>
      </c>
      <c r="D284" s="666" t="str">
        <f t="shared" si="26"/>
        <v/>
      </c>
      <c r="E284" s="285" t="str">
        <f t="shared" si="27"/>
        <v/>
      </c>
      <c r="F284" s="292" t="str">
        <f t="shared" si="24"/>
        <v/>
      </c>
      <c r="G284" s="285" t="str">
        <f t="shared" si="28"/>
        <v/>
      </c>
      <c r="H284" s="667" t="str">
        <f t="shared" si="29"/>
        <v/>
      </c>
      <c r="I284" s="53"/>
    </row>
    <row r="285" spans="2:9" ht="20.100000000000001" customHeight="1">
      <c r="B285" s="294">
        <v>277</v>
      </c>
      <c r="C285" s="665" t="str">
        <f t="shared" si="25"/>
        <v/>
      </c>
      <c r="D285" s="666" t="str">
        <f t="shared" si="26"/>
        <v/>
      </c>
      <c r="E285" s="285" t="str">
        <f t="shared" si="27"/>
        <v/>
      </c>
      <c r="F285" s="292" t="str">
        <f t="shared" si="24"/>
        <v/>
      </c>
      <c r="G285" s="285" t="str">
        <f t="shared" si="28"/>
        <v/>
      </c>
      <c r="H285" s="667" t="str">
        <f t="shared" si="29"/>
        <v/>
      </c>
      <c r="I285" s="53"/>
    </row>
    <row r="286" spans="2:9" ht="20.100000000000001" customHeight="1">
      <c r="B286" s="294">
        <v>278</v>
      </c>
      <c r="C286" s="665" t="str">
        <f t="shared" si="25"/>
        <v/>
      </c>
      <c r="D286" s="666" t="str">
        <f t="shared" si="26"/>
        <v/>
      </c>
      <c r="E286" s="285" t="str">
        <f t="shared" si="27"/>
        <v/>
      </c>
      <c r="F286" s="292" t="str">
        <f t="shared" si="24"/>
        <v/>
      </c>
      <c r="G286" s="285" t="str">
        <f t="shared" si="28"/>
        <v/>
      </c>
      <c r="H286" s="667" t="str">
        <f t="shared" si="29"/>
        <v/>
      </c>
      <c r="I286" s="53"/>
    </row>
    <row r="287" spans="2:9" ht="20.100000000000001" customHeight="1">
      <c r="B287" s="294">
        <v>279</v>
      </c>
      <c r="C287" s="665" t="str">
        <f t="shared" si="25"/>
        <v/>
      </c>
      <c r="D287" s="666" t="str">
        <f t="shared" si="26"/>
        <v/>
      </c>
      <c r="E287" s="285" t="str">
        <f t="shared" si="27"/>
        <v/>
      </c>
      <c r="F287" s="292" t="str">
        <f t="shared" si="24"/>
        <v/>
      </c>
      <c r="G287" s="285" t="str">
        <f t="shared" si="28"/>
        <v/>
      </c>
      <c r="H287" s="667" t="str">
        <f t="shared" si="29"/>
        <v/>
      </c>
      <c r="I287" s="53"/>
    </row>
    <row r="288" spans="2:9" ht="20.100000000000001" customHeight="1">
      <c r="B288" s="294">
        <v>280</v>
      </c>
      <c r="C288" s="665" t="str">
        <f t="shared" si="25"/>
        <v/>
      </c>
      <c r="D288" s="666" t="str">
        <f t="shared" si="26"/>
        <v/>
      </c>
      <c r="E288" s="285" t="str">
        <f t="shared" si="27"/>
        <v/>
      </c>
      <c r="F288" s="292" t="str">
        <f t="shared" si="24"/>
        <v/>
      </c>
      <c r="G288" s="285" t="str">
        <f t="shared" si="28"/>
        <v/>
      </c>
      <c r="H288" s="667" t="str">
        <f t="shared" si="29"/>
        <v/>
      </c>
      <c r="I288" s="53"/>
    </row>
    <row r="289" spans="2:9" ht="20.100000000000001" customHeight="1">
      <c r="B289" s="294">
        <v>281</v>
      </c>
      <c r="C289" s="665" t="str">
        <f t="shared" si="25"/>
        <v/>
      </c>
      <c r="D289" s="666" t="str">
        <f t="shared" si="26"/>
        <v/>
      </c>
      <c r="E289" s="285" t="str">
        <f t="shared" si="27"/>
        <v/>
      </c>
      <c r="F289" s="292" t="str">
        <f t="shared" si="24"/>
        <v/>
      </c>
      <c r="G289" s="285" t="str">
        <f t="shared" si="28"/>
        <v/>
      </c>
      <c r="H289" s="667" t="str">
        <f t="shared" si="29"/>
        <v/>
      </c>
      <c r="I289" s="53"/>
    </row>
    <row r="290" spans="2:9" ht="20.100000000000001" customHeight="1">
      <c r="B290" s="294">
        <v>282</v>
      </c>
      <c r="C290" s="665" t="str">
        <f t="shared" si="25"/>
        <v/>
      </c>
      <c r="D290" s="666" t="str">
        <f t="shared" si="26"/>
        <v/>
      </c>
      <c r="E290" s="285" t="str">
        <f t="shared" si="27"/>
        <v/>
      </c>
      <c r="F290" s="292" t="str">
        <f t="shared" si="24"/>
        <v/>
      </c>
      <c r="G290" s="285" t="str">
        <f t="shared" si="28"/>
        <v/>
      </c>
      <c r="H290" s="667" t="str">
        <f t="shared" si="29"/>
        <v/>
      </c>
      <c r="I290" s="53"/>
    </row>
    <row r="291" spans="2:9" ht="20.100000000000001" customHeight="1">
      <c r="B291" s="294">
        <v>283</v>
      </c>
      <c r="C291" s="665" t="str">
        <f t="shared" si="25"/>
        <v/>
      </c>
      <c r="D291" s="666" t="str">
        <f t="shared" si="26"/>
        <v/>
      </c>
      <c r="E291" s="285" t="str">
        <f t="shared" si="27"/>
        <v/>
      </c>
      <c r="F291" s="292" t="str">
        <f t="shared" si="24"/>
        <v/>
      </c>
      <c r="G291" s="285" t="str">
        <f t="shared" si="28"/>
        <v/>
      </c>
      <c r="H291" s="667" t="str">
        <f t="shared" si="29"/>
        <v/>
      </c>
      <c r="I291" s="53"/>
    </row>
    <row r="292" spans="2:9" ht="20.100000000000001" customHeight="1">
      <c r="B292" s="294">
        <v>284</v>
      </c>
      <c r="C292" s="665" t="str">
        <f t="shared" si="25"/>
        <v/>
      </c>
      <c r="D292" s="666" t="str">
        <f t="shared" si="26"/>
        <v/>
      </c>
      <c r="E292" s="285" t="str">
        <f t="shared" si="27"/>
        <v/>
      </c>
      <c r="F292" s="292" t="str">
        <f t="shared" si="24"/>
        <v/>
      </c>
      <c r="G292" s="285" t="str">
        <f t="shared" si="28"/>
        <v/>
      </c>
      <c r="H292" s="667" t="str">
        <f t="shared" si="29"/>
        <v/>
      </c>
      <c r="I292" s="53"/>
    </row>
    <row r="293" spans="2:9" ht="20.100000000000001" customHeight="1">
      <c r="B293" s="294">
        <v>285</v>
      </c>
      <c r="C293" s="665" t="str">
        <f t="shared" si="25"/>
        <v/>
      </c>
      <c r="D293" s="666" t="str">
        <f t="shared" si="26"/>
        <v/>
      </c>
      <c r="E293" s="285" t="str">
        <f t="shared" si="27"/>
        <v/>
      </c>
      <c r="F293" s="292" t="str">
        <f t="shared" si="24"/>
        <v/>
      </c>
      <c r="G293" s="285" t="str">
        <f t="shared" si="28"/>
        <v/>
      </c>
      <c r="H293" s="667" t="str">
        <f t="shared" si="29"/>
        <v/>
      </c>
      <c r="I293" s="53"/>
    </row>
    <row r="294" spans="2:9" ht="20.100000000000001" customHeight="1">
      <c r="B294" s="294">
        <v>286</v>
      </c>
      <c r="C294" s="665" t="str">
        <f t="shared" si="25"/>
        <v/>
      </c>
      <c r="D294" s="666" t="str">
        <f t="shared" si="26"/>
        <v/>
      </c>
      <c r="E294" s="285" t="str">
        <f t="shared" si="27"/>
        <v/>
      </c>
      <c r="F294" s="292" t="str">
        <f t="shared" si="24"/>
        <v/>
      </c>
      <c r="G294" s="285" t="str">
        <f t="shared" si="28"/>
        <v/>
      </c>
      <c r="H294" s="667" t="str">
        <f t="shared" si="29"/>
        <v/>
      </c>
      <c r="I294" s="53"/>
    </row>
    <row r="295" spans="2:9" ht="20.100000000000001" customHeight="1">
      <c r="B295" s="294">
        <v>287</v>
      </c>
      <c r="C295" s="665" t="str">
        <f t="shared" si="25"/>
        <v/>
      </c>
      <c r="D295" s="666" t="str">
        <f t="shared" si="26"/>
        <v/>
      </c>
      <c r="E295" s="285" t="str">
        <f t="shared" si="27"/>
        <v/>
      </c>
      <c r="F295" s="292" t="str">
        <f t="shared" si="24"/>
        <v/>
      </c>
      <c r="G295" s="285" t="str">
        <f t="shared" si="28"/>
        <v/>
      </c>
      <c r="H295" s="667" t="str">
        <f t="shared" si="29"/>
        <v/>
      </c>
      <c r="I295" s="53"/>
    </row>
    <row r="296" spans="2:9" ht="20.100000000000001" customHeight="1">
      <c r="B296" s="294">
        <v>288</v>
      </c>
      <c r="C296" s="665" t="str">
        <f t="shared" si="25"/>
        <v/>
      </c>
      <c r="D296" s="666" t="str">
        <f t="shared" si="26"/>
        <v/>
      </c>
      <c r="E296" s="285" t="str">
        <f t="shared" si="27"/>
        <v/>
      </c>
      <c r="F296" s="292" t="str">
        <f t="shared" si="24"/>
        <v/>
      </c>
      <c r="G296" s="285" t="str">
        <f t="shared" si="28"/>
        <v/>
      </c>
      <c r="H296" s="667" t="str">
        <f t="shared" si="29"/>
        <v/>
      </c>
      <c r="I296" s="53"/>
    </row>
    <row r="297" spans="2:9" ht="20.100000000000001" customHeight="1">
      <c r="B297" s="294">
        <v>289</v>
      </c>
      <c r="C297" s="665" t="str">
        <f t="shared" si="25"/>
        <v/>
      </c>
      <c r="D297" s="666" t="str">
        <f t="shared" si="26"/>
        <v/>
      </c>
      <c r="E297" s="285" t="str">
        <f t="shared" si="27"/>
        <v/>
      </c>
      <c r="F297" s="292" t="str">
        <f t="shared" si="24"/>
        <v/>
      </c>
      <c r="G297" s="285" t="str">
        <f t="shared" si="28"/>
        <v/>
      </c>
      <c r="H297" s="667" t="str">
        <f t="shared" si="29"/>
        <v/>
      </c>
      <c r="I297" s="53"/>
    </row>
    <row r="298" spans="2:9" ht="20.100000000000001" customHeight="1">
      <c r="B298" s="294">
        <v>290</v>
      </c>
      <c r="C298" s="665" t="str">
        <f t="shared" si="25"/>
        <v/>
      </c>
      <c r="D298" s="666" t="str">
        <f t="shared" si="26"/>
        <v/>
      </c>
      <c r="E298" s="285" t="str">
        <f t="shared" si="27"/>
        <v/>
      </c>
      <c r="F298" s="292" t="str">
        <f t="shared" si="24"/>
        <v/>
      </c>
      <c r="G298" s="285" t="str">
        <f t="shared" si="28"/>
        <v/>
      </c>
      <c r="H298" s="667" t="str">
        <f t="shared" si="29"/>
        <v/>
      </c>
      <c r="I298" s="53"/>
    </row>
    <row r="299" spans="2:9" ht="20.100000000000001" customHeight="1">
      <c r="B299" s="294">
        <v>291</v>
      </c>
      <c r="C299" s="665" t="str">
        <f t="shared" si="25"/>
        <v/>
      </c>
      <c r="D299" s="666" t="str">
        <f t="shared" si="26"/>
        <v/>
      </c>
      <c r="E299" s="285" t="str">
        <f t="shared" si="27"/>
        <v/>
      </c>
      <c r="F299" s="292" t="str">
        <f t="shared" si="24"/>
        <v/>
      </c>
      <c r="G299" s="285" t="str">
        <f t="shared" si="28"/>
        <v/>
      </c>
      <c r="H299" s="667" t="str">
        <f t="shared" si="29"/>
        <v/>
      </c>
      <c r="I299" s="53"/>
    </row>
    <row r="300" spans="2:9" ht="20.100000000000001" customHeight="1">
      <c r="B300" s="294">
        <v>292</v>
      </c>
      <c r="C300" s="665" t="str">
        <f t="shared" si="25"/>
        <v/>
      </c>
      <c r="D300" s="666" t="str">
        <f t="shared" si="26"/>
        <v/>
      </c>
      <c r="E300" s="285" t="str">
        <f t="shared" si="27"/>
        <v/>
      </c>
      <c r="F300" s="292" t="str">
        <f t="shared" si="24"/>
        <v/>
      </c>
      <c r="G300" s="285" t="str">
        <f t="shared" si="28"/>
        <v/>
      </c>
      <c r="H300" s="667" t="str">
        <f t="shared" si="29"/>
        <v/>
      </c>
      <c r="I300" s="53"/>
    </row>
    <row r="301" spans="2:9" ht="20.100000000000001" customHeight="1">
      <c r="B301" s="294">
        <v>293</v>
      </c>
      <c r="C301" s="665" t="str">
        <f t="shared" si="25"/>
        <v/>
      </c>
      <c r="D301" s="666" t="str">
        <f t="shared" si="26"/>
        <v/>
      </c>
      <c r="E301" s="285" t="str">
        <f t="shared" si="27"/>
        <v/>
      </c>
      <c r="F301" s="292" t="str">
        <f t="shared" si="24"/>
        <v/>
      </c>
      <c r="G301" s="285" t="str">
        <f t="shared" si="28"/>
        <v/>
      </c>
      <c r="H301" s="667" t="str">
        <f t="shared" si="29"/>
        <v/>
      </c>
      <c r="I301" s="53"/>
    </row>
    <row r="302" spans="2:9" ht="20.100000000000001" customHeight="1">
      <c r="B302" s="294">
        <v>294</v>
      </c>
      <c r="C302" s="665" t="str">
        <f t="shared" si="25"/>
        <v/>
      </c>
      <c r="D302" s="666" t="str">
        <f t="shared" si="26"/>
        <v/>
      </c>
      <c r="E302" s="285" t="str">
        <f t="shared" si="27"/>
        <v/>
      </c>
      <c r="F302" s="292" t="str">
        <f t="shared" si="24"/>
        <v/>
      </c>
      <c r="G302" s="285" t="str">
        <f t="shared" si="28"/>
        <v/>
      </c>
      <c r="H302" s="667" t="str">
        <f t="shared" si="29"/>
        <v/>
      </c>
      <c r="I302" s="53"/>
    </row>
    <row r="303" spans="2:9" ht="20.100000000000001" customHeight="1">
      <c r="B303" s="294">
        <v>295</v>
      </c>
      <c r="C303" s="665" t="str">
        <f t="shared" si="25"/>
        <v/>
      </c>
      <c r="D303" s="666" t="str">
        <f t="shared" si="26"/>
        <v/>
      </c>
      <c r="E303" s="285" t="str">
        <f t="shared" si="27"/>
        <v/>
      </c>
      <c r="F303" s="292" t="str">
        <f t="shared" si="24"/>
        <v/>
      </c>
      <c r="G303" s="285" t="str">
        <f t="shared" si="28"/>
        <v/>
      </c>
      <c r="H303" s="667" t="str">
        <f t="shared" si="29"/>
        <v/>
      </c>
      <c r="I303" s="53"/>
    </row>
    <row r="304" spans="2:9" ht="20.100000000000001" customHeight="1">
      <c r="B304" s="294">
        <v>296</v>
      </c>
      <c r="C304" s="665" t="str">
        <f t="shared" si="25"/>
        <v/>
      </c>
      <c r="D304" s="666" t="str">
        <f t="shared" si="26"/>
        <v/>
      </c>
      <c r="E304" s="285" t="str">
        <f t="shared" si="27"/>
        <v/>
      </c>
      <c r="F304" s="292" t="str">
        <f t="shared" si="24"/>
        <v/>
      </c>
      <c r="G304" s="285" t="str">
        <f t="shared" si="28"/>
        <v/>
      </c>
      <c r="H304" s="667" t="str">
        <f t="shared" si="29"/>
        <v/>
      </c>
      <c r="I304" s="53"/>
    </row>
    <row r="305" spans="2:9" ht="20.100000000000001" customHeight="1">
      <c r="B305" s="294">
        <v>297</v>
      </c>
      <c r="C305" s="665" t="str">
        <f t="shared" si="25"/>
        <v/>
      </c>
      <c r="D305" s="666" t="str">
        <f t="shared" si="26"/>
        <v/>
      </c>
      <c r="E305" s="285" t="str">
        <f t="shared" si="27"/>
        <v/>
      </c>
      <c r="F305" s="292" t="str">
        <f t="shared" si="24"/>
        <v/>
      </c>
      <c r="G305" s="285" t="str">
        <f t="shared" si="28"/>
        <v/>
      </c>
      <c r="H305" s="667" t="str">
        <f t="shared" si="29"/>
        <v/>
      </c>
      <c r="I305" s="53"/>
    </row>
    <row r="306" spans="2:9" ht="20.100000000000001" customHeight="1">
      <c r="B306" s="294">
        <v>298</v>
      </c>
      <c r="C306" s="665" t="str">
        <f t="shared" si="25"/>
        <v/>
      </c>
      <c r="D306" s="666" t="str">
        <f t="shared" si="26"/>
        <v/>
      </c>
      <c r="E306" s="285" t="str">
        <f t="shared" si="27"/>
        <v/>
      </c>
      <c r="F306" s="292" t="str">
        <f t="shared" si="24"/>
        <v/>
      </c>
      <c r="G306" s="285" t="str">
        <f t="shared" si="28"/>
        <v/>
      </c>
      <c r="H306" s="667" t="str">
        <f t="shared" si="29"/>
        <v/>
      </c>
      <c r="I306" s="53"/>
    </row>
    <row r="307" spans="2:9" ht="20.100000000000001" customHeight="1">
      <c r="B307" s="294">
        <v>299</v>
      </c>
      <c r="C307" s="665" t="str">
        <f t="shared" si="25"/>
        <v/>
      </c>
      <c r="D307" s="666" t="str">
        <f t="shared" si="26"/>
        <v/>
      </c>
      <c r="E307" s="285" t="str">
        <f t="shared" si="27"/>
        <v/>
      </c>
      <c r="F307" s="292" t="str">
        <f t="shared" si="24"/>
        <v/>
      </c>
      <c r="G307" s="285" t="str">
        <f t="shared" si="28"/>
        <v/>
      </c>
      <c r="H307" s="667" t="str">
        <f t="shared" si="29"/>
        <v/>
      </c>
      <c r="I307" s="53"/>
    </row>
    <row r="308" spans="2:9" ht="20.100000000000001" customHeight="1">
      <c r="B308" s="294">
        <v>300</v>
      </c>
      <c r="C308" s="665" t="str">
        <f t="shared" si="25"/>
        <v/>
      </c>
      <c r="D308" s="666" t="str">
        <f t="shared" si="26"/>
        <v/>
      </c>
      <c r="E308" s="285" t="str">
        <f t="shared" si="27"/>
        <v/>
      </c>
      <c r="F308" s="292" t="str">
        <f t="shared" si="24"/>
        <v/>
      </c>
      <c r="G308" s="285" t="str">
        <f t="shared" si="28"/>
        <v/>
      </c>
      <c r="H308" s="667" t="str">
        <f t="shared" si="29"/>
        <v/>
      </c>
      <c r="I308" s="53"/>
    </row>
    <row r="309" spans="2:9" ht="20.100000000000001" customHeight="1">
      <c r="B309" s="294">
        <v>301</v>
      </c>
      <c r="C309" s="665" t="str">
        <f t="shared" si="25"/>
        <v/>
      </c>
      <c r="D309" s="666" t="str">
        <f t="shared" si="26"/>
        <v/>
      </c>
      <c r="E309" s="285" t="str">
        <f t="shared" si="27"/>
        <v/>
      </c>
      <c r="F309" s="292" t="str">
        <f t="shared" si="24"/>
        <v/>
      </c>
      <c r="G309" s="285" t="str">
        <f t="shared" si="28"/>
        <v/>
      </c>
      <c r="H309" s="667" t="str">
        <f t="shared" si="29"/>
        <v/>
      </c>
      <c r="I309" s="53"/>
    </row>
    <row r="310" spans="2:9" ht="20.100000000000001" customHeight="1">
      <c r="B310" s="294">
        <v>302</v>
      </c>
      <c r="C310" s="665" t="str">
        <f t="shared" si="25"/>
        <v/>
      </c>
      <c r="D310" s="666" t="str">
        <f t="shared" si="26"/>
        <v/>
      </c>
      <c r="E310" s="285" t="str">
        <f t="shared" si="27"/>
        <v/>
      </c>
      <c r="F310" s="292" t="str">
        <f t="shared" si="24"/>
        <v/>
      </c>
      <c r="G310" s="285" t="str">
        <f t="shared" si="28"/>
        <v/>
      </c>
      <c r="H310" s="667" t="str">
        <f t="shared" si="29"/>
        <v/>
      </c>
      <c r="I310" s="53"/>
    </row>
    <row r="311" spans="2:9" ht="20.100000000000001" customHeight="1">
      <c r="B311" s="294">
        <v>303</v>
      </c>
      <c r="C311" s="665" t="str">
        <f t="shared" si="25"/>
        <v/>
      </c>
      <c r="D311" s="666" t="str">
        <f t="shared" si="26"/>
        <v/>
      </c>
      <c r="E311" s="285" t="str">
        <f t="shared" si="27"/>
        <v/>
      </c>
      <c r="F311" s="292" t="str">
        <f t="shared" si="24"/>
        <v/>
      </c>
      <c r="G311" s="285" t="str">
        <f t="shared" si="28"/>
        <v/>
      </c>
      <c r="H311" s="667" t="str">
        <f t="shared" si="29"/>
        <v/>
      </c>
      <c r="I311" s="53"/>
    </row>
    <row r="312" spans="2:9" ht="20.100000000000001" customHeight="1">
      <c r="B312" s="294">
        <v>304</v>
      </c>
      <c r="C312" s="665" t="str">
        <f t="shared" si="25"/>
        <v/>
      </c>
      <c r="D312" s="666" t="str">
        <f t="shared" si="26"/>
        <v/>
      </c>
      <c r="E312" s="285" t="str">
        <f t="shared" si="27"/>
        <v/>
      </c>
      <c r="F312" s="292" t="str">
        <f t="shared" si="24"/>
        <v/>
      </c>
      <c r="G312" s="285" t="str">
        <f t="shared" si="28"/>
        <v/>
      </c>
      <c r="H312" s="667" t="str">
        <f t="shared" si="29"/>
        <v/>
      </c>
      <c r="I312" s="53"/>
    </row>
    <row r="313" spans="2:9" ht="20.100000000000001" customHeight="1">
      <c r="B313" s="294">
        <v>305</v>
      </c>
      <c r="C313" s="665" t="str">
        <f t="shared" si="25"/>
        <v/>
      </c>
      <c r="D313" s="666" t="str">
        <f t="shared" si="26"/>
        <v/>
      </c>
      <c r="E313" s="285" t="str">
        <f t="shared" si="27"/>
        <v/>
      </c>
      <c r="F313" s="292" t="str">
        <f t="shared" si="24"/>
        <v/>
      </c>
      <c r="G313" s="285" t="str">
        <f t="shared" si="28"/>
        <v/>
      </c>
      <c r="H313" s="667" t="str">
        <f t="shared" si="29"/>
        <v/>
      </c>
      <c r="I313" s="53"/>
    </row>
    <row r="314" spans="2:9" ht="20.100000000000001" customHeight="1">
      <c r="B314" s="294">
        <v>306</v>
      </c>
      <c r="C314" s="665" t="str">
        <f t="shared" si="25"/>
        <v/>
      </c>
      <c r="D314" s="666" t="str">
        <f t="shared" si="26"/>
        <v/>
      </c>
      <c r="E314" s="285" t="str">
        <f t="shared" si="27"/>
        <v/>
      </c>
      <c r="F314" s="292" t="str">
        <f t="shared" si="24"/>
        <v/>
      </c>
      <c r="G314" s="285" t="str">
        <f t="shared" si="28"/>
        <v/>
      </c>
      <c r="H314" s="667" t="str">
        <f t="shared" si="29"/>
        <v/>
      </c>
      <c r="I314" s="53"/>
    </row>
    <row r="315" spans="2:9" ht="20.100000000000001" customHeight="1">
      <c r="B315" s="294">
        <v>307</v>
      </c>
      <c r="C315" s="665" t="str">
        <f t="shared" si="25"/>
        <v/>
      </c>
      <c r="D315" s="666" t="str">
        <f t="shared" si="26"/>
        <v/>
      </c>
      <c r="E315" s="285" t="str">
        <f t="shared" si="27"/>
        <v/>
      </c>
      <c r="F315" s="292" t="str">
        <f t="shared" si="24"/>
        <v/>
      </c>
      <c r="G315" s="285" t="str">
        <f t="shared" si="28"/>
        <v/>
      </c>
      <c r="H315" s="667" t="str">
        <f t="shared" si="29"/>
        <v/>
      </c>
      <c r="I315" s="53"/>
    </row>
    <row r="316" spans="2:9" ht="20.100000000000001" customHeight="1">
      <c r="B316" s="294">
        <v>308</v>
      </c>
      <c r="C316" s="665" t="str">
        <f t="shared" si="25"/>
        <v/>
      </c>
      <c r="D316" s="666" t="str">
        <f t="shared" si="26"/>
        <v/>
      </c>
      <c r="E316" s="285" t="str">
        <f t="shared" si="27"/>
        <v/>
      </c>
      <c r="F316" s="292" t="str">
        <f t="shared" si="24"/>
        <v/>
      </c>
      <c r="G316" s="285" t="str">
        <f t="shared" si="28"/>
        <v/>
      </c>
      <c r="H316" s="667" t="str">
        <f t="shared" si="29"/>
        <v/>
      </c>
      <c r="I316" s="53"/>
    </row>
    <row r="317" spans="2:9" ht="20.100000000000001" customHeight="1">
      <c r="B317" s="294">
        <v>309</v>
      </c>
      <c r="C317" s="665" t="str">
        <f t="shared" si="25"/>
        <v/>
      </c>
      <c r="D317" s="666" t="str">
        <f t="shared" si="26"/>
        <v/>
      </c>
      <c r="E317" s="285" t="str">
        <f t="shared" si="27"/>
        <v/>
      </c>
      <c r="F317" s="292" t="str">
        <f t="shared" si="24"/>
        <v/>
      </c>
      <c r="G317" s="285" t="str">
        <f t="shared" si="28"/>
        <v/>
      </c>
      <c r="H317" s="667" t="str">
        <f t="shared" si="29"/>
        <v/>
      </c>
      <c r="I317" s="53"/>
    </row>
    <row r="318" spans="2:9" ht="20.100000000000001" customHeight="1">
      <c r="B318" s="294">
        <v>310</v>
      </c>
      <c r="C318" s="665" t="str">
        <f t="shared" si="25"/>
        <v/>
      </c>
      <c r="D318" s="666" t="str">
        <f t="shared" si="26"/>
        <v/>
      </c>
      <c r="E318" s="285" t="str">
        <f t="shared" si="27"/>
        <v/>
      </c>
      <c r="F318" s="292" t="str">
        <f t="shared" si="24"/>
        <v/>
      </c>
      <c r="G318" s="285" t="str">
        <f t="shared" si="28"/>
        <v/>
      </c>
      <c r="H318" s="667" t="str">
        <f t="shared" si="29"/>
        <v/>
      </c>
      <c r="I318" s="53"/>
    </row>
    <row r="319" spans="2:9" ht="20.100000000000001" customHeight="1">
      <c r="B319" s="294">
        <v>311</v>
      </c>
      <c r="C319" s="665" t="str">
        <f t="shared" si="25"/>
        <v/>
      </c>
      <c r="D319" s="666" t="str">
        <f t="shared" si="26"/>
        <v/>
      </c>
      <c r="E319" s="285" t="str">
        <f t="shared" si="27"/>
        <v/>
      </c>
      <c r="F319" s="292" t="str">
        <f t="shared" si="24"/>
        <v/>
      </c>
      <c r="G319" s="285" t="str">
        <f t="shared" si="28"/>
        <v/>
      </c>
      <c r="H319" s="667" t="str">
        <f t="shared" si="29"/>
        <v/>
      </c>
      <c r="I319" s="53"/>
    </row>
    <row r="320" spans="2:9" ht="20.100000000000001" customHeight="1">
      <c r="B320" s="294">
        <v>312</v>
      </c>
      <c r="C320" s="665" t="str">
        <f t="shared" si="25"/>
        <v/>
      </c>
      <c r="D320" s="666" t="str">
        <f t="shared" si="26"/>
        <v/>
      </c>
      <c r="E320" s="285" t="str">
        <f t="shared" si="27"/>
        <v/>
      </c>
      <c r="F320" s="292" t="str">
        <f t="shared" si="24"/>
        <v/>
      </c>
      <c r="G320" s="285" t="str">
        <f t="shared" si="28"/>
        <v/>
      </c>
      <c r="H320" s="667" t="str">
        <f t="shared" si="29"/>
        <v/>
      </c>
      <c r="I320" s="53"/>
    </row>
    <row r="321" spans="2:9" ht="20.100000000000001" customHeight="1">
      <c r="B321" s="294">
        <v>313</v>
      </c>
      <c r="C321" s="665" t="str">
        <f t="shared" si="25"/>
        <v/>
      </c>
      <c r="D321" s="666" t="str">
        <f t="shared" si="26"/>
        <v/>
      </c>
      <c r="E321" s="285" t="str">
        <f t="shared" si="27"/>
        <v/>
      </c>
      <c r="F321" s="292" t="str">
        <f t="shared" si="24"/>
        <v/>
      </c>
      <c r="G321" s="285" t="str">
        <f t="shared" si="28"/>
        <v/>
      </c>
      <c r="H321" s="667" t="str">
        <f t="shared" si="29"/>
        <v/>
      </c>
      <c r="I321" s="53"/>
    </row>
    <row r="322" spans="2:9" ht="20.100000000000001" customHeight="1">
      <c r="B322" s="294">
        <v>314</v>
      </c>
      <c r="C322" s="665" t="str">
        <f t="shared" si="25"/>
        <v/>
      </c>
      <c r="D322" s="666" t="str">
        <f t="shared" si="26"/>
        <v/>
      </c>
      <c r="E322" s="285" t="str">
        <f t="shared" si="27"/>
        <v/>
      </c>
      <c r="F322" s="292" t="str">
        <f t="shared" si="24"/>
        <v/>
      </c>
      <c r="G322" s="285" t="str">
        <f t="shared" si="28"/>
        <v/>
      </c>
      <c r="H322" s="667" t="str">
        <f t="shared" si="29"/>
        <v/>
      </c>
      <c r="I322" s="53"/>
    </row>
    <row r="323" spans="2:9" ht="20.100000000000001" customHeight="1">
      <c r="B323" s="294">
        <v>315</v>
      </c>
      <c r="C323" s="665" t="str">
        <f t="shared" si="25"/>
        <v/>
      </c>
      <c r="D323" s="666" t="str">
        <f t="shared" si="26"/>
        <v/>
      </c>
      <c r="E323" s="285" t="str">
        <f t="shared" si="27"/>
        <v/>
      </c>
      <c r="F323" s="292" t="str">
        <f t="shared" si="24"/>
        <v/>
      </c>
      <c r="G323" s="285" t="str">
        <f t="shared" si="28"/>
        <v/>
      </c>
      <c r="H323" s="667" t="str">
        <f t="shared" si="29"/>
        <v/>
      </c>
      <c r="I323" s="53"/>
    </row>
    <row r="324" spans="2:9" ht="20.100000000000001" customHeight="1">
      <c r="B324" s="294">
        <v>316</v>
      </c>
      <c r="C324" s="665" t="str">
        <f t="shared" si="25"/>
        <v/>
      </c>
      <c r="D324" s="666" t="str">
        <f t="shared" si="26"/>
        <v/>
      </c>
      <c r="E324" s="285" t="str">
        <f t="shared" si="27"/>
        <v/>
      </c>
      <c r="F324" s="292" t="str">
        <f t="shared" si="24"/>
        <v/>
      </c>
      <c r="G324" s="285" t="str">
        <f t="shared" si="28"/>
        <v/>
      </c>
      <c r="H324" s="667" t="str">
        <f t="shared" si="29"/>
        <v/>
      </c>
      <c r="I324" s="53"/>
    </row>
    <row r="325" spans="2:9" ht="20.100000000000001" customHeight="1">
      <c r="B325" s="294">
        <v>317</v>
      </c>
      <c r="C325" s="665" t="str">
        <f t="shared" si="25"/>
        <v/>
      </c>
      <c r="D325" s="666" t="str">
        <f t="shared" si="26"/>
        <v/>
      </c>
      <c r="E325" s="285" t="str">
        <f t="shared" si="27"/>
        <v/>
      </c>
      <c r="F325" s="292" t="str">
        <f t="shared" si="24"/>
        <v/>
      </c>
      <c r="G325" s="285" t="str">
        <f t="shared" si="28"/>
        <v/>
      </c>
      <c r="H325" s="667" t="str">
        <f t="shared" si="29"/>
        <v/>
      </c>
      <c r="I325" s="53"/>
    </row>
    <row r="326" spans="2:9" ht="20.100000000000001" customHeight="1">
      <c r="B326" s="294">
        <v>318</v>
      </c>
      <c r="C326" s="665" t="str">
        <f t="shared" si="25"/>
        <v/>
      </c>
      <c r="D326" s="666" t="str">
        <f t="shared" si="26"/>
        <v/>
      </c>
      <c r="E326" s="285" t="str">
        <f t="shared" si="27"/>
        <v/>
      </c>
      <c r="F326" s="292" t="str">
        <f t="shared" si="24"/>
        <v/>
      </c>
      <c r="G326" s="285" t="str">
        <f t="shared" si="28"/>
        <v/>
      </c>
      <c r="H326" s="667" t="str">
        <f t="shared" si="29"/>
        <v/>
      </c>
      <c r="I326" s="53"/>
    </row>
    <row r="327" spans="2:9" ht="20.100000000000001" customHeight="1">
      <c r="B327" s="294">
        <v>319</v>
      </c>
      <c r="C327" s="665" t="str">
        <f t="shared" si="25"/>
        <v/>
      </c>
      <c r="D327" s="666" t="str">
        <f t="shared" si="26"/>
        <v/>
      </c>
      <c r="E327" s="285" t="str">
        <f t="shared" si="27"/>
        <v/>
      </c>
      <c r="F327" s="292" t="str">
        <f t="shared" si="24"/>
        <v/>
      </c>
      <c r="G327" s="285" t="str">
        <f t="shared" si="28"/>
        <v/>
      </c>
      <c r="H327" s="667" t="str">
        <f t="shared" si="29"/>
        <v/>
      </c>
      <c r="I327" s="53"/>
    </row>
    <row r="328" spans="2:9" ht="20.100000000000001" customHeight="1">
      <c r="B328" s="294">
        <v>320</v>
      </c>
      <c r="C328" s="665" t="str">
        <f t="shared" si="25"/>
        <v/>
      </c>
      <c r="D328" s="666" t="str">
        <f t="shared" si="26"/>
        <v/>
      </c>
      <c r="E328" s="285" t="str">
        <f t="shared" si="27"/>
        <v/>
      </c>
      <c r="F328" s="292" t="str">
        <f t="shared" si="24"/>
        <v/>
      </c>
      <c r="G328" s="285" t="str">
        <f t="shared" si="28"/>
        <v/>
      </c>
      <c r="H328" s="667" t="str">
        <f t="shared" si="29"/>
        <v/>
      </c>
      <c r="I328" s="53"/>
    </row>
    <row r="329" spans="2:9" ht="20.100000000000001" customHeight="1">
      <c r="B329" s="294">
        <v>321</v>
      </c>
      <c r="C329" s="665" t="str">
        <f t="shared" si="25"/>
        <v/>
      </c>
      <c r="D329" s="666" t="str">
        <f t="shared" si="26"/>
        <v/>
      </c>
      <c r="E329" s="285" t="str">
        <f t="shared" si="27"/>
        <v/>
      </c>
      <c r="F329" s="292" t="str">
        <f t="shared" si="24"/>
        <v/>
      </c>
      <c r="G329" s="285" t="str">
        <f t="shared" si="28"/>
        <v/>
      </c>
      <c r="H329" s="667" t="str">
        <f t="shared" si="29"/>
        <v/>
      </c>
      <c r="I329" s="53"/>
    </row>
    <row r="330" spans="2:9" ht="20.100000000000001" customHeight="1">
      <c r="B330" s="294">
        <v>322</v>
      </c>
      <c r="C330" s="665" t="str">
        <f t="shared" si="25"/>
        <v/>
      </c>
      <c r="D330" s="666" t="str">
        <f t="shared" si="26"/>
        <v/>
      </c>
      <c r="E330" s="285" t="str">
        <f t="shared" si="27"/>
        <v/>
      </c>
      <c r="F330" s="292" t="str">
        <f t="shared" ref="F330:F393" si="30">IF($H$4="","",IF($F$4="원리금균등상환",IFERROR(D330+E330,""),IF($F$4="원금균등상환",D330+E330,"")))</f>
        <v/>
      </c>
      <c r="G330" s="285" t="str">
        <f t="shared" si="28"/>
        <v/>
      </c>
      <c r="H330" s="667" t="str">
        <f t="shared" si="29"/>
        <v/>
      </c>
      <c r="I330" s="53"/>
    </row>
    <row r="331" spans="2:9" ht="20.100000000000001" customHeight="1">
      <c r="B331" s="294">
        <v>323</v>
      </c>
      <c r="C331" s="665" t="str">
        <f t="shared" ref="C331:C394" si="31">IF($H$4="","",IF(B331&gt;($B$6),"",IF(B331&lt;=($B$6),DATE(YEAR($G$4),MONTH($G$4)+B330,DAY($G$4)),"")))</f>
        <v/>
      </c>
      <c r="D331" s="666" t="str">
        <f t="shared" ref="D331:D394" si="32">IF($H$4="","",IF($F$4="원리금균등상환",IFERROR(IF(B331&lt;=$D$6,0,-PPMT($E$4/12,B331-$D$6,($B$6-$D$6),$D$4)),""),IF($F$4="원금균등상환",IF(B331&lt;($D$6+1),0,IF(B331&gt;$B$6,0,$D$4/($B$6-$D$6))),IF($F$4="만기일시상환",0,""))))</f>
        <v/>
      </c>
      <c r="E331" s="285" t="str">
        <f t="shared" ref="E331:E394" si="33">IF($H$4="","",IF($F$4="원리금균등상환",IFERROR(IF(B331&lt;=$D$6,$H330*($E$4/12),-IPMT($E$4/12,B331-$D$6,($B$6-$D$6),$D$4)),""),IF($F$4="원금균등상환",(H330-D331)*$E$4/12,IF($F$4="만기일시상환",IFERROR(IF(B331&lt;=$B$6,$D$4*($E$4/12),""),"")))))</f>
        <v/>
      </c>
      <c r="F331" s="292" t="str">
        <f t="shared" si="30"/>
        <v/>
      </c>
      <c r="G331" s="285" t="str">
        <f t="shared" ref="G331:G394" si="34">IFERROR(IF(B331&gt;(($D$6+$B$6)*12),"",IF(B331=1,D331,D331+G330)),"")</f>
        <v/>
      </c>
      <c r="H331" s="667" t="str">
        <f t="shared" ref="H331:H394" si="35">IFERROR(IF($H$4="","",H330-D331),"")</f>
        <v/>
      </c>
      <c r="I331" s="53"/>
    </row>
    <row r="332" spans="2:9" ht="20.100000000000001" customHeight="1">
      <c r="B332" s="294">
        <v>324</v>
      </c>
      <c r="C332" s="665" t="str">
        <f t="shared" si="31"/>
        <v/>
      </c>
      <c r="D332" s="666" t="str">
        <f t="shared" si="32"/>
        <v/>
      </c>
      <c r="E332" s="285" t="str">
        <f t="shared" si="33"/>
        <v/>
      </c>
      <c r="F332" s="292" t="str">
        <f t="shared" si="30"/>
        <v/>
      </c>
      <c r="G332" s="285" t="str">
        <f t="shared" si="34"/>
        <v/>
      </c>
      <c r="H332" s="667" t="str">
        <f t="shared" si="35"/>
        <v/>
      </c>
      <c r="I332" s="53"/>
    </row>
    <row r="333" spans="2:9" ht="20.100000000000001" customHeight="1">
      <c r="B333" s="294">
        <v>325</v>
      </c>
      <c r="C333" s="665" t="str">
        <f t="shared" si="31"/>
        <v/>
      </c>
      <c r="D333" s="666" t="str">
        <f t="shared" si="32"/>
        <v/>
      </c>
      <c r="E333" s="285" t="str">
        <f t="shared" si="33"/>
        <v/>
      </c>
      <c r="F333" s="292" t="str">
        <f t="shared" si="30"/>
        <v/>
      </c>
      <c r="G333" s="285" t="str">
        <f t="shared" si="34"/>
        <v/>
      </c>
      <c r="H333" s="667" t="str">
        <f t="shared" si="35"/>
        <v/>
      </c>
      <c r="I333" s="53"/>
    </row>
    <row r="334" spans="2:9" ht="20.100000000000001" customHeight="1">
      <c r="B334" s="294">
        <v>326</v>
      </c>
      <c r="C334" s="665" t="str">
        <f t="shared" si="31"/>
        <v/>
      </c>
      <c r="D334" s="666" t="str">
        <f t="shared" si="32"/>
        <v/>
      </c>
      <c r="E334" s="285" t="str">
        <f t="shared" si="33"/>
        <v/>
      </c>
      <c r="F334" s="292" t="str">
        <f t="shared" si="30"/>
        <v/>
      </c>
      <c r="G334" s="285" t="str">
        <f t="shared" si="34"/>
        <v/>
      </c>
      <c r="H334" s="667" t="str">
        <f t="shared" si="35"/>
        <v/>
      </c>
      <c r="I334" s="53"/>
    </row>
    <row r="335" spans="2:9" ht="20.100000000000001" customHeight="1">
      <c r="B335" s="294">
        <v>327</v>
      </c>
      <c r="C335" s="665" t="str">
        <f t="shared" si="31"/>
        <v/>
      </c>
      <c r="D335" s="666" t="str">
        <f t="shared" si="32"/>
        <v/>
      </c>
      <c r="E335" s="285" t="str">
        <f t="shared" si="33"/>
        <v/>
      </c>
      <c r="F335" s="292" t="str">
        <f t="shared" si="30"/>
        <v/>
      </c>
      <c r="G335" s="285" t="str">
        <f t="shared" si="34"/>
        <v/>
      </c>
      <c r="H335" s="667" t="str">
        <f t="shared" si="35"/>
        <v/>
      </c>
      <c r="I335" s="53"/>
    </row>
    <row r="336" spans="2:9" ht="20.100000000000001" customHeight="1">
      <c r="B336" s="294">
        <v>328</v>
      </c>
      <c r="C336" s="665" t="str">
        <f t="shared" si="31"/>
        <v/>
      </c>
      <c r="D336" s="666" t="str">
        <f t="shared" si="32"/>
        <v/>
      </c>
      <c r="E336" s="285" t="str">
        <f t="shared" si="33"/>
        <v/>
      </c>
      <c r="F336" s="292" t="str">
        <f t="shared" si="30"/>
        <v/>
      </c>
      <c r="G336" s="285" t="str">
        <f t="shared" si="34"/>
        <v/>
      </c>
      <c r="H336" s="667" t="str">
        <f t="shared" si="35"/>
        <v/>
      </c>
      <c r="I336" s="53"/>
    </row>
    <row r="337" spans="2:9" ht="20.100000000000001" customHeight="1">
      <c r="B337" s="294">
        <v>329</v>
      </c>
      <c r="C337" s="665" t="str">
        <f t="shared" si="31"/>
        <v/>
      </c>
      <c r="D337" s="666" t="str">
        <f t="shared" si="32"/>
        <v/>
      </c>
      <c r="E337" s="285" t="str">
        <f t="shared" si="33"/>
        <v/>
      </c>
      <c r="F337" s="292" t="str">
        <f t="shared" si="30"/>
        <v/>
      </c>
      <c r="G337" s="285" t="str">
        <f t="shared" si="34"/>
        <v/>
      </c>
      <c r="H337" s="667" t="str">
        <f t="shared" si="35"/>
        <v/>
      </c>
      <c r="I337" s="53"/>
    </row>
    <row r="338" spans="2:9" ht="20.100000000000001" customHeight="1">
      <c r="B338" s="294">
        <v>330</v>
      </c>
      <c r="C338" s="665" t="str">
        <f t="shared" si="31"/>
        <v/>
      </c>
      <c r="D338" s="666" t="str">
        <f t="shared" si="32"/>
        <v/>
      </c>
      <c r="E338" s="285" t="str">
        <f t="shared" si="33"/>
        <v/>
      </c>
      <c r="F338" s="292" t="str">
        <f t="shared" si="30"/>
        <v/>
      </c>
      <c r="G338" s="285" t="str">
        <f t="shared" si="34"/>
        <v/>
      </c>
      <c r="H338" s="667" t="str">
        <f t="shared" si="35"/>
        <v/>
      </c>
      <c r="I338" s="53"/>
    </row>
    <row r="339" spans="2:9" ht="20.100000000000001" customHeight="1">
      <c r="B339" s="294">
        <v>331</v>
      </c>
      <c r="C339" s="665" t="str">
        <f t="shared" si="31"/>
        <v/>
      </c>
      <c r="D339" s="666" t="str">
        <f t="shared" si="32"/>
        <v/>
      </c>
      <c r="E339" s="285" t="str">
        <f t="shared" si="33"/>
        <v/>
      </c>
      <c r="F339" s="292" t="str">
        <f t="shared" si="30"/>
        <v/>
      </c>
      <c r="G339" s="285" t="str">
        <f t="shared" si="34"/>
        <v/>
      </c>
      <c r="H339" s="667" t="str">
        <f t="shared" si="35"/>
        <v/>
      </c>
      <c r="I339" s="53"/>
    </row>
    <row r="340" spans="2:9" ht="20.100000000000001" customHeight="1">
      <c r="B340" s="294">
        <v>332</v>
      </c>
      <c r="C340" s="665" t="str">
        <f t="shared" si="31"/>
        <v/>
      </c>
      <c r="D340" s="666" t="str">
        <f t="shared" si="32"/>
        <v/>
      </c>
      <c r="E340" s="285" t="str">
        <f t="shared" si="33"/>
        <v/>
      </c>
      <c r="F340" s="292" t="str">
        <f t="shared" si="30"/>
        <v/>
      </c>
      <c r="G340" s="285" t="str">
        <f t="shared" si="34"/>
        <v/>
      </c>
      <c r="H340" s="667" t="str">
        <f t="shared" si="35"/>
        <v/>
      </c>
      <c r="I340" s="53"/>
    </row>
    <row r="341" spans="2:9" ht="20.100000000000001" customHeight="1">
      <c r="B341" s="294">
        <v>333</v>
      </c>
      <c r="C341" s="665" t="str">
        <f t="shared" si="31"/>
        <v/>
      </c>
      <c r="D341" s="666" t="str">
        <f t="shared" si="32"/>
        <v/>
      </c>
      <c r="E341" s="285" t="str">
        <f t="shared" si="33"/>
        <v/>
      </c>
      <c r="F341" s="292" t="str">
        <f t="shared" si="30"/>
        <v/>
      </c>
      <c r="G341" s="285" t="str">
        <f t="shared" si="34"/>
        <v/>
      </c>
      <c r="H341" s="667" t="str">
        <f t="shared" si="35"/>
        <v/>
      </c>
      <c r="I341" s="53"/>
    </row>
    <row r="342" spans="2:9" ht="20.100000000000001" customHeight="1">
      <c r="B342" s="294">
        <v>334</v>
      </c>
      <c r="C342" s="665" t="str">
        <f t="shared" si="31"/>
        <v/>
      </c>
      <c r="D342" s="666" t="str">
        <f t="shared" si="32"/>
        <v/>
      </c>
      <c r="E342" s="285" t="str">
        <f t="shared" si="33"/>
        <v/>
      </c>
      <c r="F342" s="292" t="str">
        <f t="shared" si="30"/>
        <v/>
      </c>
      <c r="G342" s="285" t="str">
        <f t="shared" si="34"/>
        <v/>
      </c>
      <c r="H342" s="667" t="str">
        <f t="shared" si="35"/>
        <v/>
      </c>
      <c r="I342" s="53"/>
    </row>
    <row r="343" spans="2:9" ht="20.100000000000001" customHeight="1">
      <c r="B343" s="294">
        <v>335</v>
      </c>
      <c r="C343" s="665" t="str">
        <f t="shared" si="31"/>
        <v/>
      </c>
      <c r="D343" s="666" t="str">
        <f t="shared" si="32"/>
        <v/>
      </c>
      <c r="E343" s="285" t="str">
        <f t="shared" si="33"/>
        <v/>
      </c>
      <c r="F343" s="292" t="str">
        <f t="shared" si="30"/>
        <v/>
      </c>
      <c r="G343" s="285" t="str">
        <f t="shared" si="34"/>
        <v/>
      </c>
      <c r="H343" s="667" t="str">
        <f t="shared" si="35"/>
        <v/>
      </c>
      <c r="I343" s="53"/>
    </row>
    <row r="344" spans="2:9" ht="20.100000000000001" customHeight="1">
      <c r="B344" s="294">
        <v>336</v>
      </c>
      <c r="C344" s="665" t="str">
        <f t="shared" si="31"/>
        <v/>
      </c>
      <c r="D344" s="666" t="str">
        <f t="shared" si="32"/>
        <v/>
      </c>
      <c r="E344" s="285" t="str">
        <f t="shared" si="33"/>
        <v/>
      </c>
      <c r="F344" s="292" t="str">
        <f t="shared" si="30"/>
        <v/>
      </c>
      <c r="G344" s="285" t="str">
        <f t="shared" si="34"/>
        <v/>
      </c>
      <c r="H344" s="667" t="str">
        <f t="shared" si="35"/>
        <v/>
      </c>
      <c r="I344" s="53"/>
    </row>
    <row r="345" spans="2:9" ht="20.100000000000001" customHeight="1">
      <c r="B345" s="294">
        <v>337</v>
      </c>
      <c r="C345" s="665" t="str">
        <f t="shared" si="31"/>
        <v/>
      </c>
      <c r="D345" s="666" t="str">
        <f t="shared" si="32"/>
        <v/>
      </c>
      <c r="E345" s="285" t="str">
        <f t="shared" si="33"/>
        <v/>
      </c>
      <c r="F345" s="292" t="str">
        <f t="shared" si="30"/>
        <v/>
      </c>
      <c r="G345" s="285" t="str">
        <f t="shared" si="34"/>
        <v/>
      </c>
      <c r="H345" s="667" t="str">
        <f t="shared" si="35"/>
        <v/>
      </c>
      <c r="I345" s="53"/>
    </row>
    <row r="346" spans="2:9" ht="20.100000000000001" customHeight="1">
      <c r="B346" s="294">
        <v>338</v>
      </c>
      <c r="C346" s="665" t="str">
        <f t="shared" si="31"/>
        <v/>
      </c>
      <c r="D346" s="666" t="str">
        <f t="shared" si="32"/>
        <v/>
      </c>
      <c r="E346" s="285" t="str">
        <f t="shared" si="33"/>
        <v/>
      </c>
      <c r="F346" s="292" t="str">
        <f t="shared" si="30"/>
        <v/>
      </c>
      <c r="G346" s="285" t="str">
        <f t="shared" si="34"/>
        <v/>
      </c>
      <c r="H346" s="667" t="str">
        <f t="shared" si="35"/>
        <v/>
      </c>
      <c r="I346" s="53"/>
    </row>
    <row r="347" spans="2:9" ht="20.100000000000001" customHeight="1">
      <c r="B347" s="294">
        <v>339</v>
      </c>
      <c r="C347" s="665" t="str">
        <f t="shared" si="31"/>
        <v/>
      </c>
      <c r="D347" s="666" t="str">
        <f t="shared" si="32"/>
        <v/>
      </c>
      <c r="E347" s="285" t="str">
        <f t="shared" si="33"/>
        <v/>
      </c>
      <c r="F347" s="292" t="str">
        <f t="shared" si="30"/>
        <v/>
      </c>
      <c r="G347" s="285" t="str">
        <f t="shared" si="34"/>
        <v/>
      </c>
      <c r="H347" s="667" t="str">
        <f t="shared" si="35"/>
        <v/>
      </c>
      <c r="I347" s="53"/>
    </row>
    <row r="348" spans="2:9" ht="20.100000000000001" customHeight="1">
      <c r="B348" s="294">
        <v>340</v>
      </c>
      <c r="C348" s="665" t="str">
        <f t="shared" si="31"/>
        <v/>
      </c>
      <c r="D348" s="666" t="str">
        <f t="shared" si="32"/>
        <v/>
      </c>
      <c r="E348" s="285" t="str">
        <f t="shared" si="33"/>
        <v/>
      </c>
      <c r="F348" s="292" t="str">
        <f t="shared" si="30"/>
        <v/>
      </c>
      <c r="G348" s="285" t="str">
        <f t="shared" si="34"/>
        <v/>
      </c>
      <c r="H348" s="667" t="str">
        <f t="shared" si="35"/>
        <v/>
      </c>
      <c r="I348" s="53"/>
    </row>
    <row r="349" spans="2:9" ht="20.100000000000001" customHeight="1">
      <c r="B349" s="294">
        <v>341</v>
      </c>
      <c r="C349" s="665" t="str">
        <f t="shared" si="31"/>
        <v/>
      </c>
      <c r="D349" s="666" t="str">
        <f t="shared" si="32"/>
        <v/>
      </c>
      <c r="E349" s="285" t="str">
        <f t="shared" si="33"/>
        <v/>
      </c>
      <c r="F349" s="292" t="str">
        <f t="shared" si="30"/>
        <v/>
      </c>
      <c r="G349" s="285" t="str">
        <f t="shared" si="34"/>
        <v/>
      </c>
      <c r="H349" s="667" t="str">
        <f t="shared" si="35"/>
        <v/>
      </c>
      <c r="I349" s="53"/>
    </row>
    <row r="350" spans="2:9" ht="20.100000000000001" customHeight="1">
      <c r="B350" s="294">
        <v>342</v>
      </c>
      <c r="C350" s="665" t="str">
        <f t="shared" si="31"/>
        <v/>
      </c>
      <c r="D350" s="666" t="str">
        <f t="shared" si="32"/>
        <v/>
      </c>
      <c r="E350" s="285" t="str">
        <f t="shared" si="33"/>
        <v/>
      </c>
      <c r="F350" s="292" t="str">
        <f t="shared" si="30"/>
        <v/>
      </c>
      <c r="G350" s="285" t="str">
        <f t="shared" si="34"/>
        <v/>
      </c>
      <c r="H350" s="667" t="str">
        <f t="shared" si="35"/>
        <v/>
      </c>
      <c r="I350" s="53"/>
    </row>
    <row r="351" spans="2:9" ht="20.100000000000001" customHeight="1">
      <c r="B351" s="294">
        <v>343</v>
      </c>
      <c r="C351" s="665" t="str">
        <f t="shared" si="31"/>
        <v/>
      </c>
      <c r="D351" s="666" t="str">
        <f t="shared" si="32"/>
        <v/>
      </c>
      <c r="E351" s="285" t="str">
        <f t="shared" si="33"/>
        <v/>
      </c>
      <c r="F351" s="292" t="str">
        <f t="shared" si="30"/>
        <v/>
      </c>
      <c r="G351" s="285" t="str">
        <f t="shared" si="34"/>
        <v/>
      </c>
      <c r="H351" s="667" t="str">
        <f t="shared" si="35"/>
        <v/>
      </c>
      <c r="I351" s="53"/>
    </row>
    <row r="352" spans="2:9" ht="20.100000000000001" customHeight="1">
      <c r="B352" s="294">
        <v>344</v>
      </c>
      <c r="C352" s="665" t="str">
        <f t="shared" si="31"/>
        <v/>
      </c>
      <c r="D352" s="666" t="str">
        <f t="shared" si="32"/>
        <v/>
      </c>
      <c r="E352" s="285" t="str">
        <f t="shared" si="33"/>
        <v/>
      </c>
      <c r="F352" s="292" t="str">
        <f t="shared" si="30"/>
        <v/>
      </c>
      <c r="G352" s="285" t="str">
        <f t="shared" si="34"/>
        <v/>
      </c>
      <c r="H352" s="667" t="str">
        <f t="shared" si="35"/>
        <v/>
      </c>
      <c r="I352" s="53"/>
    </row>
    <row r="353" spans="2:9" ht="20.100000000000001" customHeight="1">
      <c r="B353" s="294">
        <v>345</v>
      </c>
      <c r="C353" s="665" t="str">
        <f t="shared" si="31"/>
        <v/>
      </c>
      <c r="D353" s="666" t="str">
        <f t="shared" si="32"/>
        <v/>
      </c>
      <c r="E353" s="285" t="str">
        <f t="shared" si="33"/>
        <v/>
      </c>
      <c r="F353" s="292" t="str">
        <f t="shared" si="30"/>
        <v/>
      </c>
      <c r="G353" s="285" t="str">
        <f t="shared" si="34"/>
        <v/>
      </c>
      <c r="H353" s="667" t="str">
        <f t="shared" si="35"/>
        <v/>
      </c>
      <c r="I353" s="53"/>
    </row>
    <row r="354" spans="2:9" ht="20.100000000000001" customHeight="1">
      <c r="B354" s="294">
        <v>346</v>
      </c>
      <c r="C354" s="665" t="str">
        <f t="shared" si="31"/>
        <v/>
      </c>
      <c r="D354" s="666" t="str">
        <f t="shared" si="32"/>
        <v/>
      </c>
      <c r="E354" s="285" t="str">
        <f t="shared" si="33"/>
        <v/>
      </c>
      <c r="F354" s="292" t="str">
        <f t="shared" si="30"/>
        <v/>
      </c>
      <c r="G354" s="285" t="str">
        <f t="shared" si="34"/>
        <v/>
      </c>
      <c r="H354" s="667" t="str">
        <f t="shared" si="35"/>
        <v/>
      </c>
      <c r="I354" s="53"/>
    </row>
    <row r="355" spans="2:9" ht="20.100000000000001" customHeight="1">
      <c r="B355" s="294">
        <v>347</v>
      </c>
      <c r="C355" s="665" t="str">
        <f t="shared" si="31"/>
        <v/>
      </c>
      <c r="D355" s="666" t="str">
        <f t="shared" si="32"/>
        <v/>
      </c>
      <c r="E355" s="285" t="str">
        <f t="shared" si="33"/>
        <v/>
      </c>
      <c r="F355" s="292" t="str">
        <f t="shared" si="30"/>
        <v/>
      </c>
      <c r="G355" s="285" t="str">
        <f t="shared" si="34"/>
        <v/>
      </c>
      <c r="H355" s="667" t="str">
        <f t="shared" si="35"/>
        <v/>
      </c>
      <c r="I355" s="53"/>
    </row>
    <row r="356" spans="2:9" ht="20.100000000000001" customHeight="1">
      <c r="B356" s="294">
        <v>348</v>
      </c>
      <c r="C356" s="665" t="str">
        <f t="shared" si="31"/>
        <v/>
      </c>
      <c r="D356" s="666" t="str">
        <f t="shared" si="32"/>
        <v/>
      </c>
      <c r="E356" s="285" t="str">
        <f t="shared" si="33"/>
        <v/>
      </c>
      <c r="F356" s="292" t="str">
        <f t="shared" si="30"/>
        <v/>
      </c>
      <c r="G356" s="285" t="str">
        <f t="shared" si="34"/>
        <v/>
      </c>
      <c r="H356" s="667" t="str">
        <f t="shared" si="35"/>
        <v/>
      </c>
      <c r="I356" s="53"/>
    </row>
    <row r="357" spans="2:9" ht="20.100000000000001" customHeight="1">
      <c r="B357" s="294">
        <v>349</v>
      </c>
      <c r="C357" s="665" t="str">
        <f t="shared" si="31"/>
        <v/>
      </c>
      <c r="D357" s="666" t="str">
        <f t="shared" si="32"/>
        <v/>
      </c>
      <c r="E357" s="285" t="str">
        <f t="shared" si="33"/>
        <v/>
      </c>
      <c r="F357" s="292" t="str">
        <f t="shared" si="30"/>
        <v/>
      </c>
      <c r="G357" s="285" t="str">
        <f t="shared" si="34"/>
        <v/>
      </c>
      <c r="H357" s="667" t="str">
        <f t="shared" si="35"/>
        <v/>
      </c>
      <c r="I357" s="53"/>
    </row>
    <row r="358" spans="2:9" ht="20.100000000000001" customHeight="1">
      <c r="B358" s="294">
        <v>350</v>
      </c>
      <c r="C358" s="665" t="str">
        <f t="shared" si="31"/>
        <v/>
      </c>
      <c r="D358" s="666" t="str">
        <f t="shared" si="32"/>
        <v/>
      </c>
      <c r="E358" s="285" t="str">
        <f t="shared" si="33"/>
        <v/>
      </c>
      <c r="F358" s="292" t="str">
        <f t="shared" si="30"/>
        <v/>
      </c>
      <c r="G358" s="285" t="str">
        <f t="shared" si="34"/>
        <v/>
      </c>
      <c r="H358" s="667" t="str">
        <f t="shared" si="35"/>
        <v/>
      </c>
      <c r="I358" s="53"/>
    </row>
    <row r="359" spans="2:9" ht="20.100000000000001" customHeight="1">
      <c r="B359" s="294">
        <v>351</v>
      </c>
      <c r="C359" s="665" t="str">
        <f t="shared" si="31"/>
        <v/>
      </c>
      <c r="D359" s="666" t="str">
        <f t="shared" si="32"/>
        <v/>
      </c>
      <c r="E359" s="285" t="str">
        <f t="shared" si="33"/>
        <v/>
      </c>
      <c r="F359" s="292" t="str">
        <f t="shared" si="30"/>
        <v/>
      </c>
      <c r="G359" s="285" t="str">
        <f t="shared" si="34"/>
        <v/>
      </c>
      <c r="H359" s="667" t="str">
        <f t="shared" si="35"/>
        <v/>
      </c>
      <c r="I359" s="53"/>
    </row>
    <row r="360" spans="2:9" ht="20.100000000000001" customHeight="1">
      <c r="B360" s="294">
        <v>352</v>
      </c>
      <c r="C360" s="665" t="str">
        <f t="shared" si="31"/>
        <v/>
      </c>
      <c r="D360" s="666" t="str">
        <f t="shared" si="32"/>
        <v/>
      </c>
      <c r="E360" s="285" t="str">
        <f t="shared" si="33"/>
        <v/>
      </c>
      <c r="F360" s="292" t="str">
        <f t="shared" si="30"/>
        <v/>
      </c>
      <c r="G360" s="285" t="str">
        <f t="shared" si="34"/>
        <v/>
      </c>
      <c r="H360" s="667" t="str">
        <f t="shared" si="35"/>
        <v/>
      </c>
      <c r="I360" s="53"/>
    </row>
    <row r="361" spans="2:9" ht="20.100000000000001" customHeight="1">
      <c r="B361" s="294">
        <v>353</v>
      </c>
      <c r="C361" s="665" t="str">
        <f t="shared" si="31"/>
        <v/>
      </c>
      <c r="D361" s="666" t="str">
        <f t="shared" si="32"/>
        <v/>
      </c>
      <c r="E361" s="285" t="str">
        <f t="shared" si="33"/>
        <v/>
      </c>
      <c r="F361" s="292" t="str">
        <f t="shared" si="30"/>
        <v/>
      </c>
      <c r="G361" s="285" t="str">
        <f t="shared" si="34"/>
        <v/>
      </c>
      <c r="H361" s="667" t="str">
        <f t="shared" si="35"/>
        <v/>
      </c>
      <c r="I361" s="53"/>
    </row>
    <row r="362" spans="2:9" ht="20.100000000000001" customHeight="1">
      <c r="B362" s="294">
        <v>354</v>
      </c>
      <c r="C362" s="665" t="str">
        <f t="shared" si="31"/>
        <v/>
      </c>
      <c r="D362" s="666" t="str">
        <f t="shared" si="32"/>
        <v/>
      </c>
      <c r="E362" s="285" t="str">
        <f t="shared" si="33"/>
        <v/>
      </c>
      <c r="F362" s="292" t="str">
        <f t="shared" si="30"/>
        <v/>
      </c>
      <c r="G362" s="285" t="str">
        <f t="shared" si="34"/>
        <v/>
      </c>
      <c r="H362" s="667" t="str">
        <f t="shared" si="35"/>
        <v/>
      </c>
      <c r="I362" s="53"/>
    </row>
    <row r="363" spans="2:9" ht="20.100000000000001" customHeight="1">
      <c r="B363" s="294">
        <v>355</v>
      </c>
      <c r="C363" s="665" t="str">
        <f t="shared" si="31"/>
        <v/>
      </c>
      <c r="D363" s="666" t="str">
        <f t="shared" si="32"/>
        <v/>
      </c>
      <c r="E363" s="285" t="str">
        <f t="shared" si="33"/>
        <v/>
      </c>
      <c r="F363" s="292" t="str">
        <f t="shared" si="30"/>
        <v/>
      </c>
      <c r="G363" s="285" t="str">
        <f t="shared" si="34"/>
        <v/>
      </c>
      <c r="H363" s="667" t="str">
        <f t="shared" si="35"/>
        <v/>
      </c>
      <c r="I363" s="53"/>
    </row>
    <row r="364" spans="2:9" ht="20.100000000000001" customHeight="1">
      <c r="B364" s="294">
        <v>356</v>
      </c>
      <c r="C364" s="665" t="str">
        <f t="shared" si="31"/>
        <v/>
      </c>
      <c r="D364" s="666" t="str">
        <f t="shared" si="32"/>
        <v/>
      </c>
      <c r="E364" s="285" t="str">
        <f t="shared" si="33"/>
        <v/>
      </c>
      <c r="F364" s="292" t="str">
        <f t="shared" si="30"/>
        <v/>
      </c>
      <c r="G364" s="285" t="str">
        <f t="shared" si="34"/>
        <v/>
      </c>
      <c r="H364" s="667" t="str">
        <f t="shared" si="35"/>
        <v/>
      </c>
      <c r="I364" s="53"/>
    </row>
    <row r="365" spans="2:9" ht="20.100000000000001" customHeight="1">
      <c r="B365" s="294">
        <v>357</v>
      </c>
      <c r="C365" s="665" t="str">
        <f t="shared" si="31"/>
        <v/>
      </c>
      <c r="D365" s="666" t="str">
        <f t="shared" si="32"/>
        <v/>
      </c>
      <c r="E365" s="285" t="str">
        <f t="shared" si="33"/>
        <v/>
      </c>
      <c r="F365" s="292" t="str">
        <f t="shared" si="30"/>
        <v/>
      </c>
      <c r="G365" s="285" t="str">
        <f t="shared" si="34"/>
        <v/>
      </c>
      <c r="H365" s="667" t="str">
        <f t="shared" si="35"/>
        <v/>
      </c>
      <c r="I365" s="53"/>
    </row>
    <row r="366" spans="2:9" ht="20.100000000000001" customHeight="1">
      <c r="B366" s="294">
        <v>358</v>
      </c>
      <c r="C366" s="665" t="str">
        <f t="shared" si="31"/>
        <v/>
      </c>
      <c r="D366" s="666" t="str">
        <f t="shared" si="32"/>
        <v/>
      </c>
      <c r="E366" s="285" t="str">
        <f t="shared" si="33"/>
        <v/>
      </c>
      <c r="F366" s="292" t="str">
        <f t="shared" si="30"/>
        <v/>
      </c>
      <c r="G366" s="285" t="str">
        <f t="shared" si="34"/>
        <v/>
      </c>
      <c r="H366" s="667" t="str">
        <f t="shared" si="35"/>
        <v/>
      </c>
      <c r="I366" s="53"/>
    </row>
    <row r="367" spans="2:9" ht="20.100000000000001" customHeight="1">
      <c r="B367" s="294">
        <v>359</v>
      </c>
      <c r="C367" s="665" t="str">
        <f t="shared" si="31"/>
        <v/>
      </c>
      <c r="D367" s="666" t="str">
        <f t="shared" si="32"/>
        <v/>
      </c>
      <c r="E367" s="285" t="str">
        <f t="shared" si="33"/>
        <v/>
      </c>
      <c r="F367" s="292" t="str">
        <f t="shared" si="30"/>
        <v/>
      </c>
      <c r="G367" s="285" t="str">
        <f t="shared" si="34"/>
        <v/>
      </c>
      <c r="H367" s="667" t="str">
        <f t="shared" si="35"/>
        <v/>
      </c>
      <c r="I367" s="53"/>
    </row>
    <row r="368" spans="2:9" ht="20.100000000000001" customHeight="1">
      <c r="B368" s="294">
        <v>360</v>
      </c>
      <c r="C368" s="665" t="str">
        <f t="shared" si="31"/>
        <v/>
      </c>
      <c r="D368" s="666" t="str">
        <f t="shared" si="32"/>
        <v/>
      </c>
      <c r="E368" s="285" t="str">
        <f t="shared" si="33"/>
        <v/>
      </c>
      <c r="F368" s="292" t="str">
        <f t="shared" si="30"/>
        <v/>
      </c>
      <c r="G368" s="285" t="str">
        <f t="shared" si="34"/>
        <v/>
      </c>
      <c r="H368" s="667" t="str">
        <f t="shared" si="35"/>
        <v/>
      </c>
      <c r="I368" s="53"/>
    </row>
    <row r="369" spans="2:9" ht="20.100000000000001" customHeight="1">
      <c r="B369" s="294">
        <v>361</v>
      </c>
      <c r="C369" s="665" t="str">
        <f t="shared" si="31"/>
        <v/>
      </c>
      <c r="D369" s="666" t="str">
        <f t="shared" si="32"/>
        <v/>
      </c>
      <c r="E369" s="285" t="str">
        <f t="shared" si="33"/>
        <v/>
      </c>
      <c r="F369" s="292" t="str">
        <f t="shared" si="30"/>
        <v/>
      </c>
      <c r="G369" s="285" t="str">
        <f t="shared" si="34"/>
        <v/>
      </c>
      <c r="H369" s="667" t="str">
        <f t="shared" si="35"/>
        <v/>
      </c>
      <c r="I369" s="53"/>
    </row>
    <row r="370" spans="2:9" ht="20.100000000000001" customHeight="1">
      <c r="B370" s="294">
        <v>362</v>
      </c>
      <c r="C370" s="665" t="str">
        <f t="shared" si="31"/>
        <v/>
      </c>
      <c r="D370" s="666" t="str">
        <f t="shared" si="32"/>
        <v/>
      </c>
      <c r="E370" s="285" t="str">
        <f t="shared" si="33"/>
        <v/>
      </c>
      <c r="F370" s="292" t="str">
        <f t="shared" si="30"/>
        <v/>
      </c>
      <c r="G370" s="285" t="str">
        <f t="shared" si="34"/>
        <v/>
      </c>
      <c r="H370" s="667" t="str">
        <f t="shared" si="35"/>
        <v/>
      </c>
      <c r="I370" s="53"/>
    </row>
    <row r="371" spans="2:9" ht="20.100000000000001" customHeight="1">
      <c r="B371" s="294">
        <v>363</v>
      </c>
      <c r="C371" s="665" t="str">
        <f t="shared" si="31"/>
        <v/>
      </c>
      <c r="D371" s="666" t="str">
        <f t="shared" si="32"/>
        <v/>
      </c>
      <c r="E371" s="285" t="str">
        <f t="shared" si="33"/>
        <v/>
      </c>
      <c r="F371" s="292" t="str">
        <f t="shared" si="30"/>
        <v/>
      </c>
      <c r="G371" s="285" t="str">
        <f t="shared" si="34"/>
        <v/>
      </c>
      <c r="H371" s="667" t="str">
        <f t="shared" si="35"/>
        <v/>
      </c>
      <c r="I371" s="53"/>
    </row>
    <row r="372" spans="2:9" ht="20.100000000000001" customHeight="1">
      <c r="B372" s="294">
        <v>364</v>
      </c>
      <c r="C372" s="665" t="str">
        <f t="shared" si="31"/>
        <v/>
      </c>
      <c r="D372" s="666" t="str">
        <f t="shared" si="32"/>
        <v/>
      </c>
      <c r="E372" s="285" t="str">
        <f t="shared" si="33"/>
        <v/>
      </c>
      <c r="F372" s="292" t="str">
        <f t="shared" si="30"/>
        <v/>
      </c>
      <c r="G372" s="285" t="str">
        <f t="shared" si="34"/>
        <v/>
      </c>
      <c r="H372" s="667" t="str">
        <f t="shared" si="35"/>
        <v/>
      </c>
      <c r="I372" s="53"/>
    </row>
    <row r="373" spans="2:9" ht="20.100000000000001" customHeight="1">
      <c r="B373" s="294">
        <v>365</v>
      </c>
      <c r="C373" s="665" t="str">
        <f t="shared" si="31"/>
        <v/>
      </c>
      <c r="D373" s="666" t="str">
        <f t="shared" si="32"/>
        <v/>
      </c>
      <c r="E373" s="285" t="str">
        <f t="shared" si="33"/>
        <v/>
      </c>
      <c r="F373" s="292" t="str">
        <f t="shared" si="30"/>
        <v/>
      </c>
      <c r="G373" s="285" t="str">
        <f t="shared" si="34"/>
        <v/>
      </c>
      <c r="H373" s="667" t="str">
        <f t="shared" si="35"/>
        <v/>
      </c>
      <c r="I373" s="53"/>
    </row>
    <row r="374" spans="2:9" ht="20.100000000000001" customHeight="1">
      <c r="B374" s="294">
        <v>366</v>
      </c>
      <c r="C374" s="665" t="str">
        <f t="shared" si="31"/>
        <v/>
      </c>
      <c r="D374" s="666" t="str">
        <f t="shared" si="32"/>
        <v/>
      </c>
      <c r="E374" s="285" t="str">
        <f t="shared" si="33"/>
        <v/>
      </c>
      <c r="F374" s="292" t="str">
        <f t="shared" si="30"/>
        <v/>
      </c>
      <c r="G374" s="285" t="str">
        <f t="shared" si="34"/>
        <v/>
      </c>
      <c r="H374" s="667" t="str">
        <f t="shared" si="35"/>
        <v/>
      </c>
      <c r="I374" s="53"/>
    </row>
    <row r="375" spans="2:9" ht="20.100000000000001" customHeight="1">
      <c r="B375" s="294">
        <v>367</v>
      </c>
      <c r="C375" s="665" t="str">
        <f t="shared" si="31"/>
        <v/>
      </c>
      <c r="D375" s="666" t="str">
        <f t="shared" si="32"/>
        <v/>
      </c>
      <c r="E375" s="285" t="str">
        <f t="shared" si="33"/>
        <v/>
      </c>
      <c r="F375" s="292" t="str">
        <f t="shared" si="30"/>
        <v/>
      </c>
      <c r="G375" s="285" t="str">
        <f t="shared" si="34"/>
        <v/>
      </c>
      <c r="H375" s="667" t="str">
        <f t="shared" si="35"/>
        <v/>
      </c>
      <c r="I375" s="53"/>
    </row>
    <row r="376" spans="2:9" ht="20.100000000000001" customHeight="1">
      <c r="B376" s="294">
        <v>368</v>
      </c>
      <c r="C376" s="665" t="str">
        <f t="shared" si="31"/>
        <v/>
      </c>
      <c r="D376" s="666" t="str">
        <f t="shared" si="32"/>
        <v/>
      </c>
      <c r="E376" s="285" t="str">
        <f t="shared" si="33"/>
        <v/>
      </c>
      <c r="F376" s="292" t="str">
        <f t="shared" si="30"/>
        <v/>
      </c>
      <c r="G376" s="285" t="str">
        <f t="shared" si="34"/>
        <v/>
      </c>
      <c r="H376" s="667" t="str">
        <f t="shared" si="35"/>
        <v/>
      </c>
      <c r="I376" s="53"/>
    </row>
    <row r="377" spans="2:9" ht="20.100000000000001" customHeight="1">
      <c r="B377" s="294">
        <v>369</v>
      </c>
      <c r="C377" s="665" t="str">
        <f t="shared" si="31"/>
        <v/>
      </c>
      <c r="D377" s="666" t="str">
        <f t="shared" si="32"/>
        <v/>
      </c>
      <c r="E377" s="285" t="str">
        <f t="shared" si="33"/>
        <v/>
      </c>
      <c r="F377" s="292" t="str">
        <f t="shared" si="30"/>
        <v/>
      </c>
      <c r="G377" s="285" t="str">
        <f t="shared" si="34"/>
        <v/>
      </c>
      <c r="H377" s="667" t="str">
        <f t="shared" si="35"/>
        <v/>
      </c>
      <c r="I377" s="53"/>
    </row>
    <row r="378" spans="2:9" ht="20.100000000000001" customHeight="1">
      <c r="B378" s="294">
        <v>370</v>
      </c>
      <c r="C378" s="665" t="str">
        <f t="shared" si="31"/>
        <v/>
      </c>
      <c r="D378" s="666" t="str">
        <f t="shared" si="32"/>
        <v/>
      </c>
      <c r="E378" s="285" t="str">
        <f t="shared" si="33"/>
        <v/>
      </c>
      <c r="F378" s="292" t="str">
        <f t="shared" si="30"/>
        <v/>
      </c>
      <c r="G378" s="285" t="str">
        <f t="shared" si="34"/>
        <v/>
      </c>
      <c r="H378" s="667" t="str">
        <f t="shared" si="35"/>
        <v/>
      </c>
      <c r="I378" s="53"/>
    </row>
    <row r="379" spans="2:9" ht="20.100000000000001" customHeight="1">
      <c r="B379" s="294">
        <v>371</v>
      </c>
      <c r="C379" s="665" t="str">
        <f t="shared" si="31"/>
        <v/>
      </c>
      <c r="D379" s="666" t="str">
        <f t="shared" si="32"/>
        <v/>
      </c>
      <c r="E379" s="285" t="str">
        <f t="shared" si="33"/>
        <v/>
      </c>
      <c r="F379" s="292" t="str">
        <f t="shared" si="30"/>
        <v/>
      </c>
      <c r="G379" s="285" t="str">
        <f t="shared" si="34"/>
        <v/>
      </c>
      <c r="H379" s="667" t="str">
        <f t="shared" si="35"/>
        <v/>
      </c>
      <c r="I379" s="53"/>
    </row>
    <row r="380" spans="2:9" ht="20.100000000000001" customHeight="1">
      <c r="B380" s="294">
        <v>372</v>
      </c>
      <c r="C380" s="665" t="str">
        <f t="shared" si="31"/>
        <v/>
      </c>
      <c r="D380" s="666" t="str">
        <f t="shared" si="32"/>
        <v/>
      </c>
      <c r="E380" s="285" t="str">
        <f t="shared" si="33"/>
        <v/>
      </c>
      <c r="F380" s="292" t="str">
        <f t="shared" si="30"/>
        <v/>
      </c>
      <c r="G380" s="285" t="str">
        <f t="shared" si="34"/>
        <v/>
      </c>
      <c r="H380" s="667" t="str">
        <f t="shared" si="35"/>
        <v/>
      </c>
      <c r="I380" s="53"/>
    </row>
    <row r="381" spans="2:9" ht="20.100000000000001" customHeight="1">
      <c r="B381" s="294">
        <v>373</v>
      </c>
      <c r="C381" s="665" t="str">
        <f t="shared" si="31"/>
        <v/>
      </c>
      <c r="D381" s="666" t="str">
        <f t="shared" si="32"/>
        <v/>
      </c>
      <c r="E381" s="285" t="str">
        <f t="shared" si="33"/>
        <v/>
      </c>
      <c r="F381" s="292" t="str">
        <f t="shared" si="30"/>
        <v/>
      </c>
      <c r="G381" s="285" t="str">
        <f t="shared" si="34"/>
        <v/>
      </c>
      <c r="H381" s="667" t="str">
        <f t="shared" si="35"/>
        <v/>
      </c>
      <c r="I381" s="53"/>
    </row>
    <row r="382" spans="2:9" ht="20.100000000000001" customHeight="1">
      <c r="B382" s="294">
        <v>374</v>
      </c>
      <c r="C382" s="665" t="str">
        <f t="shared" si="31"/>
        <v/>
      </c>
      <c r="D382" s="666" t="str">
        <f t="shared" si="32"/>
        <v/>
      </c>
      <c r="E382" s="285" t="str">
        <f t="shared" si="33"/>
        <v/>
      </c>
      <c r="F382" s="292" t="str">
        <f t="shared" si="30"/>
        <v/>
      </c>
      <c r="G382" s="285" t="str">
        <f t="shared" si="34"/>
        <v/>
      </c>
      <c r="H382" s="667" t="str">
        <f t="shared" si="35"/>
        <v/>
      </c>
      <c r="I382" s="53"/>
    </row>
    <row r="383" spans="2:9" ht="20.100000000000001" customHeight="1">
      <c r="B383" s="294">
        <v>375</v>
      </c>
      <c r="C383" s="665" t="str">
        <f t="shared" si="31"/>
        <v/>
      </c>
      <c r="D383" s="666" t="str">
        <f t="shared" si="32"/>
        <v/>
      </c>
      <c r="E383" s="285" t="str">
        <f t="shared" si="33"/>
        <v/>
      </c>
      <c r="F383" s="292" t="str">
        <f t="shared" si="30"/>
        <v/>
      </c>
      <c r="G383" s="285" t="str">
        <f t="shared" si="34"/>
        <v/>
      </c>
      <c r="H383" s="667" t="str">
        <f t="shared" si="35"/>
        <v/>
      </c>
      <c r="I383" s="53"/>
    </row>
    <row r="384" spans="2:9" ht="20.100000000000001" customHeight="1">
      <c r="B384" s="294">
        <v>376</v>
      </c>
      <c r="C384" s="665" t="str">
        <f t="shared" si="31"/>
        <v/>
      </c>
      <c r="D384" s="666" t="str">
        <f t="shared" si="32"/>
        <v/>
      </c>
      <c r="E384" s="285" t="str">
        <f t="shared" si="33"/>
        <v/>
      </c>
      <c r="F384" s="292" t="str">
        <f t="shared" si="30"/>
        <v/>
      </c>
      <c r="G384" s="285" t="str">
        <f t="shared" si="34"/>
        <v/>
      </c>
      <c r="H384" s="667" t="str">
        <f t="shared" si="35"/>
        <v/>
      </c>
      <c r="I384" s="53"/>
    </row>
    <row r="385" spans="2:9" ht="20.100000000000001" customHeight="1">
      <c r="B385" s="294">
        <v>377</v>
      </c>
      <c r="C385" s="665" t="str">
        <f t="shared" si="31"/>
        <v/>
      </c>
      <c r="D385" s="666" t="str">
        <f t="shared" si="32"/>
        <v/>
      </c>
      <c r="E385" s="285" t="str">
        <f t="shared" si="33"/>
        <v/>
      </c>
      <c r="F385" s="292" t="str">
        <f t="shared" si="30"/>
        <v/>
      </c>
      <c r="G385" s="285" t="str">
        <f t="shared" si="34"/>
        <v/>
      </c>
      <c r="H385" s="667" t="str">
        <f t="shared" si="35"/>
        <v/>
      </c>
      <c r="I385" s="53"/>
    </row>
    <row r="386" spans="2:9" ht="20.100000000000001" customHeight="1">
      <c r="B386" s="294">
        <v>378</v>
      </c>
      <c r="C386" s="665" t="str">
        <f t="shared" si="31"/>
        <v/>
      </c>
      <c r="D386" s="666" t="str">
        <f t="shared" si="32"/>
        <v/>
      </c>
      <c r="E386" s="285" t="str">
        <f t="shared" si="33"/>
        <v/>
      </c>
      <c r="F386" s="292" t="str">
        <f t="shared" si="30"/>
        <v/>
      </c>
      <c r="G386" s="285" t="str">
        <f t="shared" si="34"/>
        <v/>
      </c>
      <c r="H386" s="667" t="str">
        <f t="shared" si="35"/>
        <v/>
      </c>
      <c r="I386" s="53"/>
    </row>
    <row r="387" spans="2:9" ht="20.100000000000001" customHeight="1">
      <c r="B387" s="294">
        <v>379</v>
      </c>
      <c r="C387" s="665" t="str">
        <f t="shared" si="31"/>
        <v/>
      </c>
      <c r="D387" s="666" t="str">
        <f t="shared" si="32"/>
        <v/>
      </c>
      <c r="E387" s="285" t="str">
        <f t="shared" si="33"/>
        <v/>
      </c>
      <c r="F387" s="292" t="str">
        <f t="shared" si="30"/>
        <v/>
      </c>
      <c r="G387" s="285" t="str">
        <f t="shared" si="34"/>
        <v/>
      </c>
      <c r="H387" s="667" t="str">
        <f t="shared" si="35"/>
        <v/>
      </c>
      <c r="I387" s="53"/>
    </row>
    <row r="388" spans="2:9" ht="20.100000000000001" customHeight="1">
      <c r="B388" s="294">
        <v>380</v>
      </c>
      <c r="C388" s="665" t="str">
        <f t="shared" si="31"/>
        <v/>
      </c>
      <c r="D388" s="666" t="str">
        <f t="shared" si="32"/>
        <v/>
      </c>
      <c r="E388" s="285" t="str">
        <f t="shared" si="33"/>
        <v/>
      </c>
      <c r="F388" s="292" t="str">
        <f t="shared" si="30"/>
        <v/>
      </c>
      <c r="G388" s="285" t="str">
        <f t="shared" si="34"/>
        <v/>
      </c>
      <c r="H388" s="667" t="str">
        <f t="shared" si="35"/>
        <v/>
      </c>
      <c r="I388" s="53"/>
    </row>
    <row r="389" spans="2:9" ht="20.100000000000001" customHeight="1">
      <c r="B389" s="294">
        <v>381</v>
      </c>
      <c r="C389" s="665" t="str">
        <f t="shared" si="31"/>
        <v/>
      </c>
      <c r="D389" s="666" t="str">
        <f t="shared" si="32"/>
        <v/>
      </c>
      <c r="E389" s="285" t="str">
        <f t="shared" si="33"/>
        <v/>
      </c>
      <c r="F389" s="292" t="str">
        <f t="shared" si="30"/>
        <v/>
      </c>
      <c r="G389" s="285" t="str">
        <f t="shared" si="34"/>
        <v/>
      </c>
      <c r="H389" s="667" t="str">
        <f t="shared" si="35"/>
        <v/>
      </c>
      <c r="I389" s="53"/>
    </row>
    <row r="390" spans="2:9" ht="20.100000000000001" customHeight="1">
      <c r="B390" s="294">
        <v>382</v>
      </c>
      <c r="C390" s="665" t="str">
        <f t="shared" si="31"/>
        <v/>
      </c>
      <c r="D390" s="666" t="str">
        <f t="shared" si="32"/>
        <v/>
      </c>
      <c r="E390" s="285" t="str">
        <f t="shared" si="33"/>
        <v/>
      </c>
      <c r="F390" s="292" t="str">
        <f t="shared" si="30"/>
        <v/>
      </c>
      <c r="G390" s="285" t="str">
        <f t="shared" si="34"/>
        <v/>
      </c>
      <c r="H390" s="667" t="str">
        <f t="shared" si="35"/>
        <v/>
      </c>
      <c r="I390" s="53"/>
    </row>
    <row r="391" spans="2:9" ht="20.100000000000001" customHeight="1">
      <c r="B391" s="294">
        <v>383</v>
      </c>
      <c r="C391" s="665" t="str">
        <f t="shared" si="31"/>
        <v/>
      </c>
      <c r="D391" s="666" t="str">
        <f t="shared" si="32"/>
        <v/>
      </c>
      <c r="E391" s="285" t="str">
        <f t="shared" si="33"/>
        <v/>
      </c>
      <c r="F391" s="292" t="str">
        <f t="shared" si="30"/>
        <v/>
      </c>
      <c r="G391" s="285" t="str">
        <f t="shared" si="34"/>
        <v/>
      </c>
      <c r="H391" s="667" t="str">
        <f t="shared" si="35"/>
        <v/>
      </c>
      <c r="I391" s="53"/>
    </row>
    <row r="392" spans="2:9" ht="20.100000000000001" customHeight="1">
      <c r="B392" s="294">
        <v>384</v>
      </c>
      <c r="C392" s="665" t="str">
        <f t="shared" si="31"/>
        <v/>
      </c>
      <c r="D392" s="666" t="str">
        <f t="shared" si="32"/>
        <v/>
      </c>
      <c r="E392" s="285" t="str">
        <f t="shared" si="33"/>
        <v/>
      </c>
      <c r="F392" s="292" t="str">
        <f t="shared" si="30"/>
        <v/>
      </c>
      <c r="G392" s="285" t="str">
        <f t="shared" si="34"/>
        <v/>
      </c>
      <c r="H392" s="667" t="str">
        <f t="shared" si="35"/>
        <v/>
      </c>
      <c r="I392" s="53"/>
    </row>
    <row r="393" spans="2:9" ht="20.100000000000001" customHeight="1">
      <c r="B393" s="294">
        <v>385</v>
      </c>
      <c r="C393" s="665" t="str">
        <f t="shared" si="31"/>
        <v/>
      </c>
      <c r="D393" s="666" t="str">
        <f t="shared" si="32"/>
        <v/>
      </c>
      <c r="E393" s="285" t="str">
        <f t="shared" si="33"/>
        <v/>
      </c>
      <c r="F393" s="292" t="str">
        <f t="shared" si="30"/>
        <v/>
      </c>
      <c r="G393" s="285" t="str">
        <f t="shared" si="34"/>
        <v/>
      </c>
      <c r="H393" s="667" t="str">
        <f t="shared" si="35"/>
        <v/>
      </c>
      <c r="I393" s="53"/>
    </row>
    <row r="394" spans="2:9" ht="20.100000000000001" customHeight="1">
      <c r="B394" s="294">
        <v>386</v>
      </c>
      <c r="C394" s="665" t="str">
        <f t="shared" si="31"/>
        <v/>
      </c>
      <c r="D394" s="666" t="str">
        <f t="shared" si="32"/>
        <v/>
      </c>
      <c r="E394" s="285" t="str">
        <f t="shared" si="33"/>
        <v/>
      </c>
      <c r="F394" s="292" t="str">
        <f t="shared" ref="F394:F457" si="36">IF($H$4="","",IF($F$4="원리금균등상환",IFERROR(D394+E394,""),IF($F$4="원금균등상환",D394+E394,"")))</f>
        <v/>
      </c>
      <c r="G394" s="285" t="str">
        <f t="shared" si="34"/>
        <v/>
      </c>
      <c r="H394" s="667" t="str">
        <f t="shared" si="35"/>
        <v/>
      </c>
      <c r="I394" s="53"/>
    </row>
    <row r="395" spans="2:9" ht="20.100000000000001" customHeight="1">
      <c r="B395" s="294">
        <v>387</v>
      </c>
      <c r="C395" s="665" t="str">
        <f t="shared" ref="C395:C458" si="37">IF($H$4="","",IF(B395&gt;($B$6),"",IF(B395&lt;=($B$6),DATE(YEAR($G$4),MONTH($G$4)+B394,DAY($G$4)),"")))</f>
        <v/>
      </c>
      <c r="D395" s="666" t="str">
        <f t="shared" ref="D395:D458" si="38">IF($H$4="","",IF($F$4="원리금균등상환",IFERROR(IF(B395&lt;=$D$6,0,-PPMT($E$4/12,B395-$D$6,($B$6-$D$6),$D$4)),""),IF($F$4="원금균등상환",IF(B395&lt;($D$6+1),0,IF(B395&gt;$B$6,0,$D$4/($B$6-$D$6))),IF($F$4="만기일시상환",0,""))))</f>
        <v/>
      </c>
      <c r="E395" s="285" t="str">
        <f t="shared" ref="E395:E458" si="39">IF($H$4="","",IF($F$4="원리금균등상환",IFERROR(IF(B395&lt;=$D$6,$H394*($E$4/12),-IPMT($E$4/12,B395-$D$6,($B$6-$D$6),$D$4)),""),IF($F$4="원금균등상환",(H394-D395)*$E$4/12,IF($F$4="만기일시상환",IFERROR(IF(B395&lt;=$B$6,$D$4*($E$4/12),""),"")))))</f>
        <v/>
      </c>
      <c r="F395" s="292" t="str">
        <f t="shared" si="36"/>
        <v/>
      </c>
      <c r="G395" s="285" t="str">
        <f t="shared" ref="G395:G458" si="40">IFERROR(IF(B395&gt;(($D$6+$B$6)*12),"",IF(B395=1,D395,D395+G394)),"")</f>
        <v/>
      </c>
      <c r="H395" s="667" t="str">
        <f t="shared" ref="H395:H458" si="41">IFERROR(IF($H$4="","",H394-D395),"")</f>
        <v/>
      </c>
      <c r="I395" s="53"/>
    </row>
    <row r="396" spans="2:9" ht="20.100000000000001" customHeight="1">
      <c r="B396" s="294">
        <v>388</v>
      </c>
      <c r="C396" s="665" t="str">
        <f t="shared" si="37"/>
        <v/>
      </c>
      <c r="D396" s="666" t="str">
        <f t="shared" si="38"/>
        <v/>
      </c>
      <c r="E396" s="285" t="str">
        <f t="shared" si="39"/>
        <v/>
      </c>
      <c r="F396" s="292" t="str">
        <f t="shared" si="36"/>
        <v/>
      </c>
      <c r="G396" s="285" t="str">
        <f t="shared" si="40"/>
        <v/>
      </c>
      <c r="H396" s="667" t="str">
        <f t="shared" si="41"/>
        <v/>
      </c>
      <c r="I396" s="53"/>
    </row>
    <row r="397" spans="2:9" ht="20.100000000000001" customHeight="1">
      <c r="B397" s="294">
        <v>389</v>
      </c>
      <c r="C397" s="665" t="str">
        <f t="shared" si="37"/>
        <v/>
      </c>
      <c r="D397" s="666" t="str">
        <f t="shared" si="38"/>
        <v/>
      </c>
      <c r="E397" s="285" t="str">
        <f t="shared" si="39"/>
        <v/>
      </c>
      <c r="F397" s="292" t="str">
        <f t="shared" si="36"/>
        <v/>
      </c>
      <c r="G397" s="285" t="str">
        <f t="shared" si="40"/>
        <v/>
      </c>
      <c r="H397" s="667" t="str">
        <f t="shared" si="41"/>
        <v/>
      </c>
      <c r="I397" s="53"/>
    </row>
    <row r="398" spans="2:9" ht="20.100000000000001" customHeight="1">
      <c r="B398" s="294">
        <v>390</v>
      </c>
      <c r="C398" s="665" t="str">
        <f t="shared" si="37"/>
        <v/>
      </c>
      <c r="D398" s="666" t="str">
        <f t="shared" si="38"/>
        <v/>
      </c>
      <c r="E398" s="285" t="str">
        <f t="shared" si="39"/>
        <v/>
      </c>
      <c r="F398" s="292" t="str">
        <f t="shared" si="36"/>
        <v/>
      </c>
      <c r="G398" s="285" t="str">
        <f t="shared" si="40"/>
        <v/>
      </c>
      <c r="H398" s="667" t="str">
        <f t="shared" si="41"/>
        <v/>
      </c>
      <c r="I398" s="53"/>
    </row>
    <row r="399" spans="2:9" ht="20.100000000000001" customHeight="1">
      <c r="B399" s="294">
        <v>391</v>
      </c>
      <c r="C399" s="665" t="str">
        <f t="shared" si="37"/>
        <v/>
      </c>
      <c r="D399" s="666" t="str">
        <f t="shared" si="38"/>
        <v/>
      </c>
      <c r="E399" s="285" t="str">
        <f t="shared" si="39"/>
        <v/>
      </c>
      <c r="F399" s="292" t="str">
        <f t="shared" si="36"/>
        <v/>
      </c>
      <c r="G399" s="285" t="str">
        <f t="shared" si="40"/>
        <v/>
      </c>
      <c r="H399" s="667" t="str">
        <f t="shared" si="41"/>
        <v/>
      </c>
      <c r="I399" s="53"/>
    </row>
    <row r="400" spans="2:9" ht="20.100000000000001" customHeight="1">
      <c r="B400" s="294">
        <v>392</v>
      </c>
      <c r="C400" s="665" t="str">
        <f t="shared" si="37"/>
        <v/>
      </c>
      <c r="D400" s="666" t="str">
        <f t="shared" si="38"/>
        <v/>
      </c>
      <c r="E400" s="285" t="str">
        <f t="shared" si="39"/>
        <v/>
      </c>
      <c r="F400" s="292" t="str">
        <f t="shared" si="36"/>
        <v/>
      </c>
      <c r="G400" s="285" t="str">
        <f t="shared" si="40"/>
        <v/>
      </c>
      <c r="H400" s="667" t="str">
        <f t="shared" si="41"/>
        <v/>
      </c>
      <c r="I400" s="53"/>
    </row>
    <row r="401" spans="2:9" ht="20.100000000000001" customHeight="1">
      <c r="B401" s="294">
        <v>393</v>
      </c>
      <c r="C401" s="665" t="str">
        <f t="shared" si="37"/>
        <v/>
      </c>
      <c r="D401" s="666" t="str">
        <f t="shared" si="38"/>
        <v/>
      </c>
      <c r="E401" s="285" t="str">
        <f t="shared" si="39"/>
        <v/>
      </c>
      <c r="F401" s="292" t="str">
        <f t="shared" si="36"/>
        <v/>
      </c>
      <c r="G401" s="285" t="str">
        <f t="shared" si="40"/>
        <v/>
      </c>
      <c r="H401" s="667" t="str">
        <f t="shared" si="41"/>
        <v/>
      </c>
      <c r="I401" s="53"/>
    </row>
    <row r="402" spans="2:9" ht="20.100000000000001" customHeight="1">
      <c r="B402" s="294">
        <v>394</v>
      </c>
      <c r="C402" s="665" t="str">
        <f t="shared" si="37"/>
        <v/>
      </c>
      <c r="D402" s="666" t="str">
        <f t="shared" si="38"/>
        <v/>
      </c>
      <c r="E402" s="285" t="str">
        <f t="shared" si="39"/>
        <v/>
      </c>
      <c r="F402" s="292" t="str">
        <f t="shared" si="36"/>
        <v/>
      </c>
      <c r="G402" s="285" t="str">
        <f t="shared" si="40"/>
        <v/>
      </c>
      <c r="H402" s="667" t="str">
        <f t="shared" si="41"/>
        <v/>
      </c>
      <c r="I402" s="53"/>
    </row>
    <row r="403" spans="2:9" ht="20.100000000000001" customHeight="1">
      <c r="B403" s="294">
        <v>395</v>
      </c>
      <c r="C403" s="665" t="str">
        <f t="shared" si="37"/>
        <v/>
      </c>
      <c r="D403" s="666" t="str">
        <f t="shared" si="38"/>
        <v/>
      </c>
      <c r="E403" s="285" t="str">
        <f t="shared" si="39"/>
        <v/>
      </c>
      <c r="F403" s="292" t="str">
        <f t="shared" si="36"/>
        <v/>
      </c>
      <c r="G403" s="285" t="str">
        <f t="shared" si="40"/>
        <v/>
      </c>
      <c r="H403" s="667" t="str">
        <f t="shared" si="41"/>
        <v/>
      </c>
      <c r="I403" s="53"/>
    </row>
    <row r="404" spans="2:9" ht="20.100000000000001" customHeight="1">
      <c r="B404" s="294">
        <v>396</v>
      </c>
      <c r="C404" s="665" t="str">
        <f t="shared" si="37"/>
        <v/>
      </c>
      <c r="D404" s="666" t="str">
        <f t="shared" si="38"/>
        <v/>
      </c>
      <c r="E404" s="285" t="str">
        <f t="shared" si="39"/>
        <v/>
      </c>
      <c r="F404" s="292" t="str">
        <f t="shared" si="36"/>
        <v/>
      </c>
      <c r="G404" s="285" t="str">
        <f t="shared" si="40"/>
        <v/>
      </c>
      <c r="H404" s="667" t="str">
        <f t="shared" si="41"/>
        <v/>
      </c>
      <c r="I404" s="53"/>
    </row>
    <row r="405" spans="2:9" ht="20.100000000000001" customHeight="1">
      <c r="B405" s="294">
        <v>397</v>
      </c>
      <c r="C405" s="665" t="str">
        <f t="shared" si="37"/>
        <v/>
      </c>
      <c r="D405" s="666" t="str">
        <f t="shared" si="38"/>
        <v/>
      </c>
      <c r="E405" s="285" t="str">
        <f t="shared" si="39"/>
        <v/>
      </c>
      <c r="F405" s="292" t="str">
        <f t="shared" si="36"/>
        <v/>
      </c>
      <c r="G405" s="285" t="str">
        <f t="shared" si="40"/>
        <v/>
      </c>
      <c r="H405" s="667" t="str">
        <f t="shared" si="41"/>
        <v/>
      </c>
      <c r="I405" s="53"/>
    </row>
    <row r="406" spans="2:9" ht="20.100000000000001" customHeight="1">
      <c r="B406" s="294">
        <v>398</v>
      </c>
      <c r="C406" s="665" t="str">
        <f t="shared" si="37"/>
        <v/>
      </c>
      <c r="D406" s="666" t="str">
        <f t="shared" si="38"/>
        <v/>
      </c>
      <c r="E406" s="285" t="str">
        <f t="shared" si="39"/>
        <v/>
      </c>
      <c r="F406" s="292" t="str">
        <f t="shared" si="36"/>
        <v/>
      </c>
      <c r="G406" s="285" t="str">
        <f t="shared" si="40"/>
        <v/>
      </c>
      <c r="H406" s="667" t="str">
        <f t="shared" si="41"/>
        <v/>
      </c>
      <c r="I406" s="53"/>
    </row>
    <row r="407" spans="2:9" ht="20.100000000000001" customHeight="1">
      <c r="B407" s="294">
        <v>399</v>
      </c>
      <c r="C407" s="665" t="str">
        <f t="shared" si="37"/>
        <v/>
      </c>
      <c r="D407" s="666" t="str">
        <f t="shared" si="38"/>
        <v/>
      </c>
      <c r="E407" s="285" t="str">
        <f t="shared" si="39"/>
        <v/>
      </c>
      <c r="F407" s="292" t="str">
        <f t="shared" si="36"/>
        <v/>
      </c>
      <c r="G407" s="285" t="str">
        <f t="shared" si="40"/>
        <v/>
      </c>
      <c r="H407" s="667" t="str">
        <f t="shared" si="41"/>
        <v/>
      </c>
      <c r="I407" s="53"/>
    </row>
    <row r="408" spans="2:9" ht="20.100000000000001" customHeight="1">
      <c r="B408" s="294">
        <v>400</v>
      </c>
      <c r="C408" s="665" t="str">
        <f t="shared" si="37"/>
        <v/>
      </c>
      <c r="D408" s="666" t="str">
        <f t="shared" si="38"/>
        <v/>
      </c>
      <c r="E408" s="285" t="str">
        <f t="shared" si="39"/>
        <v/>
      </c>
      <c r="F408" s="292" t="str">
        <f t="shared" si="36"/>
        <v/>
      </c>
      <c r="G408" s="285" t="str">
        <f t="shared" si="40"/>
        <v/>
      </c>
      <c r="H408" s="667" t="str">
        <f t="shared" si="41"/>
        <v/>
      </c>
      <c r="I408" s="53"/>
    </row>
    <row r="409" spans="2:9" ht="20.100000000000001" customHeight="1">
      <c r="B409" s="294">
        <v>401</v>
      </c>
      <c r="C409" s="665" t="str">
        <f t="shared" si="37"/>
        <v/>
      </c>
      <c r="D409" s="666" t="str">
        <f t="shared" si="38"/>
        <v/>
      </c>
      <c r="E409" s="285" t="str">
        <f t="shared" si="39"/>
        <v/>
      </c>
      <c r="F409" s="292" t="str">
        <f t="shared" si="36"/>
        <v/>
      </c>
      <c r="G409" s="285" t="str">
        <f t="shared" si="40"/>
        <v/>
      </c>
      <c r="H409" s="667" t="str">
        <f t="shared" si="41"/>
        <v/>
      </c>
      <c r="I409" s="53"/>
    </row>
    <row r="410" spans="2:9" ht="20.100000000000001" customHeight="1">
      <c r="B410" s="294">
        <v>402</v>
      </c>
      <c r="C410" s="665" t="str">
        <f t="shared" si="37"/>
        <v/>
      </c>
      <c r="D410" s="666" t="str">
        <f t="shared" si="38"/>
        <v/>
      </c>
      <c r="E410" s="285" t="str">
        <f t="shared" si="39"/>
        <v/>
      </c>
      <c r="F410" s="292" t="str">
        <f t="shared" si="36"/>
        <v/>
      </c>
      <c r="G410" s="285" t="str">
        <f t="shared" si="40"/>
        <v/>
      </c>
      <c r="H410" s="667" t="str">
        <f t="shared" si="41"/>
        <v/>
      </c>
      <c r="I410" s="53"/>
    </row>
    <row r="411" spans="2:9" ht="20.100000000000001" customHeight="1">
      <c r="B411" s="294">
        <v>403</v>
      </c>
      <c r="C411" s="665" t="str">
        <f t="shared" si="37"/>
        <v/>
      </c>
      <c r="D411" s="666" t="str">
        <f t="shared" si="38"/>
        <v/>
      </c>
      <c r="E411" s="285" t="str">
        <f t="shared" si="39"/>
        <v/>
      </c>
      <c r="F411" s="292" t="str">
        <f t="shared" si="36"/>
        <v/>
      </c>
      <c r="G411" s="285" t="str">
        <f t="shared" si="40"/>
        <v/>
      </c>
      <c r="H411" s="667" t="str">
        <f t="shared" si="41"/>
        <v/>
      </c>
      <c r="I411" s="53"/>
    </row>
    <row r="412" spans="2:9" ht="20.100000000000001" customHeight="1">
      <c r="B412" s="294">
        <v>404</v>
      </c>
      <c r="C412" s="665" t="str">
        <f t="shared" si="37"/>
        <v/>
      </c>
      <c r="D412" s="666" t="str">
        <f t="shared" si="38"/>
        <v/>
      </c>
      <c r="E412" s="285" t="str">
        <f t="shared" si="39"/>
        <v/>
      </c>
      <c r="F412" s="292" t="str">
        <f t="shared" si="36"/>
        <v/>
      </c>
      <c r="G412" s="285" t="str">
        <f t="shared" si="40"/>
        <v/>
      </c>
      <c r="H412" s="667" t="str">
        <f t="shared" si="41"/>
        <v/>
      </c>
      <c r="I412" s="53"/>
    </row>
    <row r="413" spans="2:9" ht="20.100000000000001" customHeight="1">
      <c r="B413" s="294">
        <v>405</v>
      </c>
      <c r="C413" s="665" t="str">
        <f t="shared" si="37"/>
        <v/>
      </c>
      <c r="D413" s="666" t="str">
        <f t="shared" si="38"/>
        <v/>
      </c>
      <c r="E413" s="285" t="str">
        <f t="shared" si="39"/>
        <v/>
      </c>
      <c r="F413" s="292" t="str">
        <f t="shared" si="36"/>
        <v/>
      </c>
      <c r="G413" s="285" t="str">
        <f t="shared" si="40"/>
        <v/>
      </c>
      <c r="H413" s="667" t="str">
        <f t="shared" si="41"/>
        <v/>
      </c>
      <c r="I413" s="53"/>
    </row>
    <row r="414" spans="2:9" ht="20.100000000000001" customHeight="1">
      <c r="B414" s="294">
        <v>406</v>
      </c>
      <c r="C414" s="665" t="str">
        <f t="shared" si="37"/>
        <v/>
      </c>
      <c r="D414" s="666" t="str">
        <f t="shared" si="38"/>
        <v/>
      </c>
      <c r="E414" s="285" t="str">
        <f t="shared" si="39"/>
        <v/>
      </c>
      <c r="F414" s="292" t="str">
        <f t="shared" si="36"/>
        <v/>
      </c>
      <c r="G414" s="285" t="str">
        <f t="shared" si="40"/>
        <v/>
      </c>
      <c r="H414" s="667" t="str">
        <f t="shared" si="41"/>
        <v/>
      </c>
      <c r="I414" s="53"/>
    </row>
    <row r="415" spans="2:9" ht="20.100000000000001" customHeight="1">
      <c r="B415" s="294">
        <v>407</v>
      </c>
      <c r="C415" s="665" t="str">
        <f t="shared" si="37"/>
        <v/>
      </c>
      <c r="D415" s="666" t="str">
        <f t="shared" si="38"/>
        <v/>
      </c>
      <c r="E415" s="285" t="str">
        <f t="shared" si="39"/>
        <v/>
      </c>
      <c r="F415" s="292" t="str">
        <f t="shared" si="36"/>
        <v/>
      </c>
      <c r="G415" s="285" t="str">
        <f t="shared" si="40"/>
        <v/>
      </c>
      <c r="H415" s="667" t="str">
        <f t="shared" si="41"/>
        <v/>
      </c>
      <c r="I415" s="53"/>
    </row>
    <row r="416" spans="2:9" ht="20.100000000000001" customHeight="1">
      <c r="B416" s="294">
        <v>408</v>
      </c>
      <c r="C416" s="665" t="str">
        <f t="shared" si="37"/>
        <v/>
      </c>
      <c r="D416" s="666" t="str">
        <f t="shared" si="38"/>
        <v/>
      </c>
      <c r="E416" s="285" t="str">
        <f t="shared" si="39"/>
        <v/>
      </c>
      <c r="F416" s="292" t="str">
        <f t="shared" si="36"/>
        <v/>
      </c>
      <c r="G416" s="285" t="str">
        <f t="shared" si="40"/>
        <v/>
      </c>
      <c r="H416" s="667" t="str">
        <f t="shared" si="41"/>
        <v/>
      </c>
      <c r="I416" s="53"/>
    </row>
    <row r="417" spans="2:9" ht="20.100000000000001" customHeight="1">
      <c r="B417" s="294">
        <v>409</v>
      </c>
      <c r="C417" s="665" t="str">
        <f t="shared" si="37"/>
        <v/>
      </c>
      <c r="D417" s="666" t="str">
        <f t="shared" si="38"/>
        <v/>
      </c>
      <c r="E417" s="285" t="str">
        <f t="shared" si="39"/>
        <v/>
      </c>
      <c r="F417" s="292" t="str">
        <f t="shared" si="36"/>
        <v/>
      </c>
      <c r="G417" s="285" t="str">
        <f t="shared" si="40"/>
        <v/>
      </c>
      <c r="H417" s="667" t="str">
        <f t="shared" si="41"/>
        <v/>
      </c>
      <c r="I417" s="53"/>
    </row>
    <row r="418" spans="2:9" ht="20.100000000000001" customHeight="1">
      <c r="B418" s="294">
        <v>410</v>
      </c>
      <c r="C418" s="665" t="str">
        <f t="shared" si="37"/>
        <v/>
      </c>
      <c r="D418" s="666" t="str">
        <f t="shared" si="38"/>
        <v/>
      </c>
      <c r="E418" s="285" t="str">
        <f t="shared" si="39"/>
        <v/>
      </c>
      <c r="F418" s="292" t="str">
        <f t="shared" si="36"/>
        <v/>
      </c>
      <c r="G418" s="285" t="str">
        <f t="shared" si="40"/>
        <v/>
      </c>
      <c r="H418" s="667" t="str">
        <f t="shared" si="41"/>
        <v/>
      </c>
      <c r="I418" s="53"/>
    </row>
    <row r="419" spans="2:9" ht="20.100000000000001" customHeight="1">
      <c r="B419" s="294">
        <v>411</v>
      </c>
      <c r="C419" s="665" t="str">
        <f t="shared" si="37"/>
        <v/>
      </c>
      <c r="D419" s="666" t="str">
        <f t="shared" si="38"/>
        <v/>
      </c>
      <c r="E419" s="285" t="str">
        <f t="shared" si="39"/>
        <v/>
      </c>
      <c r="F419" s="292" t="str">
        <f t="shared" si="36"/>
        <v/>
      </c>
      <c r="G419" s="285" t="str">
        <f t="shared" si="40"/>
        <v/>
      </c>
      <c r="H419" s="667" t="str">
        <f t="shared" si="41"/>
        <v/>
      </c>
      <c r="I419" s="53"/>
    </row>
    <row r="420" spans="2:9" ht="20.100000000000001" customHeight="1">
      <c r="B420" s="294">
        <v>412</v>
      </c>
      <c r="C420" s="665" t="str">
        <f t="shared" si="37"/>
        <v/>
      </c>
      <c r="D420" s="666" t="str">
        <f t="shared" si="38"/>
        <v/>
      </c>
      <c r="E420" s="285" t="str">
        <f t="shared" si="39"/>
        <v/>
      </c>
      <c r="F420" s="292" t="str">
        <f t="shared" si="36"/>
        <v/>
      </c>
      <c r="G420" s="285" t="str">
        <f t="shared" si="40"/>
        <v/>
      </c>
      <c r="H420" s="667" t="str">
        <f t="shared" si="41"/>
        <v/>
      </c>
      <c r="I420" s="53"/>
    </row>
    <row r="421" spans="2:9" ht="20.100000000000001" customHeight="1">
      <c r="B421" s="294">
        <v>413</v>
      </c>
      <c r="C421" s="665" t="str">
        <f t="shared" si="37"/>
        <v/>
      </c>
      <c r="D421" s="666" t="str">
        <f t="shared" si="38"/>
        <v/>
      </c>
      <c r="E421" s="285" t="str">
        <f t="shared" si="39"/>
        <v/>
      </c>
      <c r="F421" s="292" t="str">
        <f t="shared" si="36"/>
        <v/>
      </c>
      <c r="G421" s="285" t="str">
        <f t="shared" si="40"/>
        <v/>
      </c>
      <c r="H421" s="667" t="str">
        <f t="shared" si="41"/>
        <v/>
      </c>
      <c r="I421" s="53"/>
    </row>
    <row r="422" spans="2:9" ht="20.100000000000001" customHeight="1">
      <c r="B422" s="294">
        <v>414</v>
      </c>
      <c r="C422" s="665" t="str">
        <f t="shared" si="37"/>
        <v/>
      </c>
      <c r="D422" s="666" t="str">
        <f t="shared" si="38"/>
        <v/>
      </c>
      <c r="E422" s="285" t="str">
        <f t="shared" si="39"/>
        <v/>
      </c>
      <c r="F422" s="292" t="str">
        <f t="shared" si="36"/>
        <v/>
      </c>
      <c r="G422" s="285" t="str">
        <f t="shared" si="40"/>
        <v/>
      </c>
      <c r="H422" s="667" t="str">
        <f t="shared" si="41"/>
        <v/>
      </c>
      <c r="I422" s="53"/>
    </row>
    <row r="423" spans="2:9" ht="20.100000000000001" customHeight="1">
      <c r="B423" s="294">
        <v>415</v>
      </c>
      <c r="C423" s="665" t="str">
        <f t="shared" si="37"/>
        <v/>
      </c>
      <c r="D423" s="666" t="str">
        <f t="shared" si="38"/>
        <v/>
      </c>
      <c r="E423" s="285" t="str">
        <f t="shared" si="39"/>
        <v/>
      </c>
      <c r="F423" s="292" t="str">
        <f t="shared" si="36"/>
        <v/>
      </c>
      <c r="G423" s="285" t="str">
        <f t="shared" si="40"/>
        <v/>
      </c>
      <c r="H423" s="667" t="str">
        <f t="shared" si="41"/>
        <v/>
      </c>
      <c r="I423" s="53"/>
    </row>
    <row r="424" spans="2:9" ht="20.100000000000001" customHeight="1">
      <c r="B424" s="294">
        <v>416</v>
      </c>
      <c r="C424" s="665" t="str">
        <f t="shared" si="37"/>
        <v/>
      </c>
      <c r="D424" s="666" t="str">
        <f t="shared" si="38"/>
        <v/>
      </c>
      <c r="E424" s="285" t="str">
        <f t="shared" si="39"/>
        <v/>
      </c>
      <c r="F424" s="292" t="str">
        <f t="shared" si="36"/>
        <v/>
      </c>
      <c r="G424" s="285" t="str">
        <f t="shared" si="40"/>
        <v/>
      </c>
      <c r="H424" s="667" t="str">
        <f t="shared" si="41"/>
        <v/>
      </c>
      <c r="I424" s="53"/>
    </row>
    <row r="425" spans="2:9" ht="20.100000000000001" customHeight="1">
      <c r="B425" s="294">
        <v>417</v>
      </c>
      <c r="C425" s="665" t="str">
        <f t="shared" si="37"/>
        <v/>
      </c>
      <c r="D425" s="666" t="str">
        <f t="shared" si="38"/>
        <v/>
      </c>
      <c r="E425" s="285" t="str">
        <f t="shared" si="39"/>
        <v/>
      </c>
      <c r="F425" s="292" t="str">
        <f t="shared" si="36"/>
        <v/>
      </c>
      <c r="G425" s="285" t="str">
        <f t="shared" si="40"/>
        <v/>
      </c>
      <c r="H425" s="667" t="str">
        <f t="shared" si="41"/>
        <v/>
      </c>
      <c r="I425" s="53"/>
    </row>
    <row r="426" spans="2:9" ht="20.100000000000001" customHeight="1">
      <c r="B426" s="294">
        <v>418</v>
      </c>
      <c r="C426" s="665" t="str">
        <f t="shared" si="37"/>
        <v/>
      </c>
      <c r="D426" s="666" t="str">
        <f t="shared" si="38"/>
        <v/>
      </c>
      <c r="E426" s="285" t="str">
        <f t="shared" si="39"/>
        <v/>
      </c>
      <c r="F426" s="292" t="str">
        <f t="shared" si="36"/>
        <v/>
      </c>
      <c r="G426" s="285" t="str">
        <f t="shared" si="40"/>
        <v/>
      </c>
      <c r="H426" s="667" t="str">
        <f t="shared" si="41"/>
        <v/>
      </c>
      <c r="I426" s="53"/>
    </row>
    <row r="427" spans="2:9" ht="20.100000000000001" customHeight="1">
      <c r="B427" s="294">
        <v>419</v>
      </c>
      <c r="C427" s="665" t="str">
        <f t="shared" si="37"/>
        <v/>
      </c>
      <c r="D427" s="666" t="str">
        <f t="shared" si="38"/>
        <v/>
      </c>
      <c r="E427" s="285" t="str">
        <f t="shared" si="39"/>
        <v/>
      </c>
      <c r="F427" s="292" t="str">
        <f t="shared" si="36"/>
        <v/>
      </c>
      <c r="G427" s="285" t="str">
        <f t="shared" si="40"/>
        <v/>
      </c>
      <c r="H427" s="667" t="str">
        <f t="shared" si="41"/>
        <v/>
      </c>
      <c r="I427" s="53"/>
    </row>
    <row r="428" spans="2:9" ht="20.100000000000001" customHeight="1">
      <c r="B428" s="294">
        <v>420</v>
      </c>
      <c r="C428" s="665" t="str">
        <f t="shared" si="37"/>
        <v/>
      </c>
      <c r="D428" s="666" t="str">
        <f t="shared" si="38"/>
        <v/>
      </c>
      <c r="E428" s="285" t="str">
        <f t="shared" si="39"/>
        <v/>
      </c>
      <c r="F428" s="292" t="str">
        <f t="shared" si="36"/>
        <v/>
      </c>
      <c r="G428" s="285" t="str">
        <f t="shared" si="40"/>
        <v/>
      </c>
      <c r="H428" s="667" t="str">
        <f t="shared" si="41"/>
        <v/>
      </c>
      <c r="I428" s="53"/>
    </row>
    <row r="429" spans="2:9" ht="20.100000000000001" customHeight="1">
      <c r="B429" s="294">
        <v>421</v>
      </c>
      <c r="C429" s="665" t="str">
        <f t="shared" si="37"/>
        <v/>
      </c>
      <c r="D429" s="666" t="str">
        <f t="shared" si="38"/>
        <v/>
      </c>
      <c r="E429" s="285" t="str">
        <f t="shared" si="39"/>
        <v/>
      </c>
      <c r="F429" s="292" t="str">
        <f t="shared" si="36"/>
        <v/>
      </c>
      <c r="G429" s="285" t="str">
        <f t="shared" si="40"/>
        <v/>
      </c>
      <c r="H429" s="667" t="str">
        <f t="shared" si="41"/>
        <v/>
      </c>
      <c r="I429" s="53"/>
    </row>
    <row r="430" spans="2:9" ht="20.100000000000001" customHeight="1">
      <c r="B430" s="294">
        <v>422</v>
      </c>
      <c r="C430" s="665" t="str">
        <f t="shared" si="37"/>
        <v/>
      </c>
      <c r="D430" s="666" t="str">
        <f t="shared" si="38"/>
        <v/>
      </c>
      <c r="E430" s="285" t="str">
        <f t="shared" si="39"/>
        <v/>
      </c>
      <c r="F430" s="292" t="str">
        <f t="shared" si="36"/>
        <v/>
      </c>
      <c r="G430" s="285" t="str">
        <f t="shared" si="40"/>
        <v/>
      </c>
      <c r="H430" s="667" t="str">
        <f t="shared" si="41"/>
        <v/>
      </c>
      <c r="I430" s="53"/>
    </row>
    <row r="431" spans="2:9" ht="20.100000000000001" customHeight="1">
      <c r="B431" s="294">
        <v>423</v>
      </c>
      <c r="C431" s="665" t="str">
        <f t="shared" si="37"/>
        <v/>
      </c>
      <c r="D431" s="666" t="str">
        <f t="shared" si="38"/>
        <v/>
      </c>
      <c r="E431" s="285" t="str">
        <f t="shared" si="39"/>
        <v/>
      </c>
      <c r="F431" s="292" t="str">
        <f t="shared" si="36"/>
        <v/>
      </c>
      <c r="G431" s="285" t="str">
        <f t="shared" si="40"/>
        <v/>
      </c>
      <c r="H431" s="667" t="str">
        <f t="shared" si="41"/>
        <v/>
      </c>
      <c r="I431" s="53"/>
    </row>
    <row r="432" spans="2:9" ht="20.100000000000001" customHeight="1">
      <c r="B432" s="294">
        <v>424</v>
      </c>
      <c r="C432" s="665" t="str">
        <f t="shared" si="37"/>
        <v/>
      </c>
      <c r="D432" s="666" t="str">
        <f t="shared" si="38"/>
        <v/>
      </c>
      <c r="E432" s="285" t="str">
        <f t="shared" si="39"/>
        <v/>
      </c>
      <c r="F432" s="292" t="str">
        <f t="shared" si="36"/>
        <v/>
      </c>
      <c r="G432" s="285" t="str">
        <f t="shared" si="40"/>
        <v/>
      </c>
      <c r="H432" s="667" t="str">
        <f t="shared" si="41"/>
        <v/>
      </c>
      <c r="I432" s="53"/>
    </row>
    <row r="433" spans="2:9" ht="20.100000000000001" customHeight="1">
      <c r="B433" s="294">
        <v>425</v>
      </c>
      <c r="C433" s="665" t="str">
        <f t="shared" si="37"/>
        <v/>
      </c>
      <c r="D433" s="666" t="str">
        <f t="shared" si="38"/>
        <v/>
      </c>
      <c r="E433" s="285" t="str">
        <f t="shared" si="39"/>
        <v/>
      </c>
      <c r="F433" s="292" t="str">
        <f t="shared" si="36"/>
        <v/>
      </c>
      <c r="G433" s="285" t="str">
        <f t="shared" si="40"/>
        <v/>
      </c>
      <c r="H433" s="667" t="str">
        <f t="shared" si="41"/>
        <v/>
      </c>
      <c r="I433" s="53"/>
    </row>
    <row r="434" spans="2:9" ht="20.100000000000001" customHeight="1">
      <c r="B434" s="294">
        <v>426</v>
      </c>
      <c r="C434" s="665" t="str">
        <f t="shared" si="37"/>
        <v/>
      </c>
      <c r="D434" s="666" t="str">
        <f t="shared" si="38"/>
        <v/>
      </c>
      <c r="E434" s="285" t="str">
        <f t="shared" si="39"/>
        <v/>
      </c>
      <c r="F434" s="292" t="str">
        <f t="shared" si="36"/>
        <v/>
      </c>
      <c r="G434" s="285" t="str">
        <f t="shared" si="40"/>
        <v/>
      </c>
      <c r="H434" s="667" t="str">
        <f t="shared" si="41"/>
        <v/>
      </c>
      <c r="I434" s="53"/>
    </row>
    <row r="435" spans="2:9" ht="20.100000000000001" customHeight="1">
      <c r="B435" s="294">
        <v>427</v>
      </c>
      <c r="C435" s="665" t="str">
        <f t="shared" si="37"/>
        <v/>
      </c>
      <c r="D435" s="666" t="str">
        <f t="shared" si="38"/>
        <v/>
      </c>
      <c r="E435" s="285" t="str">
        <f t="shared" si="39"/>
        <v/>
      </c>
      <c r="F435" s="292" t="str">
        <f t="shared" si="36"/>
        <v/>
      </c>
      <c r="G435" s="285" t="str">
        <f t="shared" si="40"/>
        <v/>
      </c>
      <c r="H435" s="667" t="str">
        <f t="shared" si="41"/>
        <v/>
      </c>
      <c r="I435" s="53"/>
    </row>
    <row r="436" spans="2:9" ht="20.100000000000001" customHeight="1">
      <c r="B436" s="294">
        <v>428</v>
      </c>
      <c r="C436" s="665" t="str">
        <f t="shared" si="37"/>
        <v/>
      </c>
      <c r="D436" s="666" t="str">
        <f t="shared" si="38"/>
        <v/>
      </c>
      <c r="E436" s="285" t="str">
        <f t="shared" si="39"/>
        <v/>
      </c>
      <c r="F436" s="292" t="str">
        <f t="shared" si="36"/>
        <v/>
      </c>
      <c r="G436" s="285" t="str">
        <f t="shared" si="40"/>
        <v/>
      </c>
      <c r="H436" s="667" t="str">
        <f t="shared" si="41"/>
        <v/>
      </c>
      <c r="I436" s="53"/>
    </row>
    <row r="437" spans="2:9" ht="20.100000000000001" customHeight="1">
      <c r="B437" s="294">
        <v>429</v>
      </c>
      <c r="C437" s="665" t="str">
        <f t="shared" si="37"/>
        <v/>
      </c>
      <c r="D437" s="666" t="str">
        <f t="shared" si="38"/>
        <v/>
      </c>
      <c r="E437" s="285" t="str">
        <f t="shared" si="39"/>
        <v/>
      </c>
      <c r="F437" s="292" t="str">
        <f t="shared" si="36"/>
        <v/>
      </c>
      <c r="G437" s="285" t="str">
        <f t="shared" si="40"/>
        <v/>
      </c>
      <c r="H437" s="667" t="str">
        <f t="shared" si="41"/>
        <v/>
      </c>
      <c r="I437" s="53"/>
    </row>
    <row r="438" spans="2:9" ht="20.100000000000001" customHeight="1">
      <c r="B438" s="294">
        <v>430</v>
      </c>
      <c r="C438" s="665" t="str">
        <f t="shared" si="37"/>
        <v/>
      </c>
      <c r="D438" s="666" t="str">
        <f t="shared" si="38"/>
        <v/>
      </c>
      <c r="E438" s="285" t="str">
        <f t="shared" si="39"/>
        <v/>
      </c>
      <c r="F438" s="292" t="str">
        <f t="shared" si="36"/>
        <v/>
      </c>
      <c r="G438" s="285" t="str">
        <f t="shared" si="40"/>
        <v/>
      </c>
      <c r="H438" s="667" t="str">
        <f t="shared" si="41"/>
        <v/>
      </c>
      <c r="I438" s="53"/>
    </row>
    <row r="439" spans="2:9" ht="20.100000000000001" customHeight="1">
      <c r="B439" s="294">
        <v>431</v>
      </c>
      <c r="C439" s="665" t="str">
        <f t="shared" si="37"/>
        <v/>
      </c>
      <c r="D439" s="666" t="str">
        <f t="shared" si="38"/>
        <v/>
      </c>
      <c r="E439" s="285" t="str">
        <f t="shared" si="39"/>
        <v/>
      </c>
      <c r="F439" s="292" t="str">
        <f t="shared" si="36"/>
        <v/>
      </c>
      <c r="G439" s="285" t="str">
        <f t="shared" si="40"/>
        <v/>
      </c>
      <c r="H439" s="667" t="str">
        <f t="shared" si="41"/>
        <v/>
      </c>
      <c r="I439" s="53"/>
    </row>
    <row r="440" spans="2:9" ht="20.100000000000001" customHeight="1">
      <c r="B440" s="294">
        <v>432</v>
      </c>
      <c r="C440" s="665" t="str">
        <f t="shared" si="37"/>
        <v/>
      </c>
      <c r="D440" s="666" t="str">
        <f t="shared" si="38"/>
        <v/>
      </c>
      <c r="E440" s="285" t="str">
        <f t="shared" si="39"/>
        <v/>
      </c>
      <c r="F440" s="292" t="str">
        <f t="shared" si="36"/>
        <v/>
      </c>
      <c r="G440" s="285" t="str">
        <f t="shared" si="40"/>
        <v/>
      </c>
      <c r="H440" s="667" t="str">
        <f t="shared" si="41"/>
        <v/>
      </c>
      <c r="I440" s="53"/>
    </row>
    <row r="441" spans="2:9" ht="20.100000000000001" customHeight="1">
      <c r="B441" s="294">
        <v>433</v>
      </c>
      <c r="C441" s="665" t="str">
        <f t="shared" si="37"/>
        <v/>
      </c>
      <c r="D441" s="666" t="str">
        <f t="shared" si="38"/>
        <v/>
      </c>
      <c r="E441" s="285" t="str">
        <f t="shared" si="39"/>
        <v/>
      </c>
      <c r="F441" s="292" t="str">
        <f t="shared" si="36"/>
        <v/>
      </c>
      <c r="G441" s="285" t="str">
        <f t="shared" si="40"/>
        <v/>
      </c>
      <c r="H441" s="667" t="str">
        <f t="shared" si="41"/>
        <v/>
      </c>
      <c r="I441" s="53"/>
    </row>
    <row r="442" spans="2:9" ht="20.100000000000001" customHeight="1">
      <c r="B442" s="294">
        <v>434</v>
      </c>
      <c r="C442" s="665" t="str">
        <f t="shared" si="37"/>
        <v/>
      </c>
      <c r="D442" s="666" t="str">
        <f t="shared" si="38"/>
        <v/>
      </c>
      <c r="E442" s="285" t="str">
        <f t="shared" si="39"/>
        <v/>
      </c>
      <c r="F442" s="292" t="str">
        <f t="shared" si="36"/>
        <v/>
      </c>
      <c r="G442" s="285" t="str">
        <f t="shared" si="40"/>
        <v/>
      </c>
      <c r="H442" s="667" t="str">
        <f t="shared" si="41"/>
        <v/>
      </c>
      <c r="I442" s="53"/>
    </row>
    <row r="443" spans="2:9" ht="20.100000000000001" customHeight="1">
      <c r="B443" s="294">
        <v>435</v>
      </c>
      <c r="C443" s="665" t="str">
        <f t="shared" si="37"/>
        <v/>
      </c>
      <c r="D443" s="666" t="str">
        <f t="shared" si="38"/>
        <v/>
      </c>
      <c r="E443" s="285" t="str">
        <f t="shared" si="39"/>
        <v/>
      </c>
      <c r="F443" s="292" t="str">
        <f t="shared" si="36"/>
        <v/>
      </c>
      <c r="G443" s="285" t="str">
        <f t="shared" si="40"/>
        <v/>
      </c>
      <c r="H443" s="667" t="str">
        <f t="shared" si="41"/>
        <v/>
      </c>
      <c r="I443" s="53"/>
    </row>
    <row r="444" spans="2:9" ht="20.100000000000001" customHeight="1">
      <c r="B444" s="294">
        <v>436</v>
      </c>
      <c r="C444" s="665" t="str">
        <f t="shared" si="37"/>
        <v/>
      </c>
      <c r="D444" s="666" t="str">
        <f t="shared" si="38"/>
        <v/>
      </c>
      <c r="E444" s="285" t="str">
        <f t="shared" si="39"/>
        <v/>
      </c>
      <c r="F444" s="292" t="str">
        <f t="shared" si="36"/>
        <v/>
      </c>
      <c r="G444" s="285" t="str">
        <f t="shared" si="40"/>
        <v/>
      </c>
      <c r="H444" s="667" t="str">
        <f t="shared" si="41"/>
        <v/>
      </c>
      <c r="I444" s="53"/>
    </row>
    <row r="445" spans="2:9" ht="20.100000000000001" customHeight="1">
      <c r="B445" s="294">
        <v>437</v>
      </c>
      <c r="C445" s="665" t="str">
        <f t="shared" si="37"/>
        <v/>
      </c>
      <c r="D445" s="666" t="str">
        <f t="shared" si="38"/>
        <v/>
      </c>
      <c r="E445" s="285" t="str">
        <f t="shared" si="39"/>
        <v/>
      </c>
      <c r="F445" s="292" t="str">
        <f t="shared" si="36"/>
        <v/>
      </c>
      <c r="G445" s="285" t="str">
        <f t="shared" si="40"/>
        <v/>
      </c>
      <c r="H445" s="667" t="str">
        <f t="shared" si="41"/>
        <v/>
      </c>
      <c r="I445" s="53"/>
    </row>
    <row r="446" spans="2:9" ht="20.100000000000001" customHeight="1">
      <c r="B446" s="294">
        <v>438</v>
      </c>
      <c r="C446" s="665" t="str">
        <f t="shared" si="37"/>
        <v/>
      </c>
      <c r="D446" s="666" t="str">
        <f t="shared" si="38"/>
        <v/>
      </c>
      <c r="E446" s="285" t="str">
        <f t="shared" si="39"/>
        <v/>
      </c>
      <c r="F446" s="292" t="str">
        <f t="shared" si="36"/>
        <v/>
      </c>
      <c r="G446" s="285" t="str">
        <f t="shared" si="40"/>
        <v/>
      </c>
      <c r="H446" s="667" t="str">
        <f t="shared" si="41"/>
        <v/>
      </c>
      <c r="I446" s="53"/>
    </row>
    <row r="447" spans="2:9" ht="20.100000000000001" customHeight="1">
      <c r="B447" s="294">
        <v>439</v>
      </c>
      <c r="C447" s="665" t="str">
        <f t="shared" si="37"/>
        <v/>
      </c>
      <c r="D447" s="666" t="str">
        <f t="shared" si="38"/>
        <v/>
      </c>
      <c r="E447" s="285" t="str">
        <f t="shared" si="39"/>
        <v/>
      </c>
      <c r="F447" s="292" t="str">
        <f t="shared" si="36"/>
        <v/>
      </c>
      <c r="G447" s="285" t="str">
        <f t="shared" si="40"/>
        <v/>
      </c>
      <c r="H447" s="667" t="str">
        <f t="shared" si="41"/>
        <v/>
      </c>
      <c r="I447" s="53"/>
    </row>
    <row r="448" spans="2:9" ht="20.100000000000001" customHeight="1">
      <c r="B448" s="294">
        <v>440</v>
      </c>
      <c r="C448" s="665" t="str">
        <f t="shared" si="37"/>
        <v/>
      </c>
      <c r="D448" s="666" t="str">
        <f t="shared" si="38"/>
        <v/>
      </c>
      <c r="E448" s="285" t="str">
        <f t="shared" si="39"/>
        <v/>
      </c>
      <c r="F448" s="292" t="str">
        <f t="shared" si="36"/>
        <v/>
      </c>
      <c r="G448" s="285" t="str">
        <f t="shared" si="40"/>
        <v/>
      </c>
      <c r="H448" s="667" t="str">
        <f t="shared" si="41"/>
        <v/>
      </c>
      <c r="I448" s="53"/>
    </row>
    <row r="449" spans="2:9" ht="20.100000000000001" customHeight="1">
      <c r="B449" s="294">
        <v>441</v>
      </c>
      <c r="C449" s="665" t="str">
        <f t="shared" si="37"/>
        <v/>
      </c>
      <c r="D449" s="666" t="str">
        <f t="shared" si="38"/>
        <v/>
      </c>
      <c r="E449" s="285" t="str">
        <f t="shared" si="39"/>
        <v/>
      </c>
      <c r="F449" s="292" t="str">
        <f t="shared" si="36"/>
        <v/>
      </c>
      <c r="G449" s="285" t="str">
        <f t="shared" si="40"/>
        <v/>
      </c>
      <c r="H449" s="667" t="str">
        <f t="shared" si="41"/>
        <v/>
      </c>
      <c r="I449" s="53"/>
    </row>
    <row r="450" spans="2:9" ht="20.100000000000001" customHeight="1">
      <c r="B450" s="294">
        <v>442</v>
      </c>
      <c r="C450" s="665" t="str">
        <f t="shared" si="37"/>
        <v/>
      </c>
      <c r="D450" s="666" t="str">
        <f t="shared" si="38"/>
        <v/>
      </c>
      <c r="E450" s="285" t="str">
        <f t="shared" si="39"/>
        <v/>
      </c>
      <c r="F450" s="292" t="str">
        <f t="shared" si="36"/>
        <v/>
      </c>
      <c r="G450" s="285" t="str">
        <f t="shared" si="40"/>
        <v/>
      </c>
      <c r="H450" s="667" t="str">
        <f t="shared" si="41"/>
        <v/>
      </c>
      <c r="I450" s="53"/>
    </row>
    <row r="451" spans="2:9" ht="20.100000000000001" customHeight="1">
      <c r="B451" s="294">
        <v>443</v>
      </c>
      <c r="C451" s="665" t="str">
        <f t="shared" si="37"/>
        <v/>
      </c>
      <c r="D451" s="666" t="str">
        <f t="shared" si="38"/>
        <v/>
      </c>
      <c r="E451" s="285" t="str">
        <f t="shared" si="39"/>
        <v/>
      </c>
      <c r="F451" s="292" t="str">
        <f t="shared" si="36"/>
        <v/>
      </c>
      <c r="G451" s="285" t="str">
        <f t="shared" si="40"/>
        <v/>
      </c>
      <c r="H451" s="667" t="str">
        <f t="shared" si="41"/>
        <v/>
      </c>
      <c r="I451" s="53"/>
    </row>
    <row r="452" spans="2:9" ht="20.100000000000001" customHeight="1">
      <c r="B452" s="294">
        <v>444</v>
      </c>
      <c r="C452" s="665" t="str">
        <f t="shared" si="37"/>
        <v/>
      </c>
      <c r="D452" s="666" t="str">
        <f t="shared" si="38"/>
        <v/>
      </c>
      <c r="E452" s="285" t="str">
        <f t="shared" si="39"/>
        <v/>
      </c>
      <c r="F452" s="292" t="str">
        <f t="shared" si="36"/>
        <v/>
      </c>
      <c r="G452" s="285" t="str">
        <f t="shared" si="40"/>
        <v/>
      </c>
      <c r="H452" s="667" t="str">
        <f t="shared" si="41"/>
        <v/>
      </c>
      <c r="I452" s="53"/>
    </row>
    <row r="453" spans="2:9" ht="20.100000000000001" customHeight="1">
      <c r="B453" s="294">
        <v>445</v>
      </c>
      <c r="C453" s="665" t="str">
        <f t="shared" si="37"/>
        <v/>
      </c>
      <c r="D453" s="666" t="str">
        <f t="shared" si="38"/>
        <v/>
      </c>
      <c r="E453" s="285" t="str">
        <f t="shared" si="39"/>
        <v/>
      </c>
      <c r="F453" s="292" t="str">
        <f t="shared" si="36"/>
        <v/>
      </c>
      <c r="G453" s="285" t="str">
        <f t="shared" si="40"/>
        <v/>
      </c>
      <c r="H453" s="667" t="str">
        <f t="shared" si="41"/>
        <v/>
      </c>
      <c r="I453" s="53"/>
    </row>
    <row r="454" spans="2:9" ht="20.100000000000001" customHeight="1">
      <c r="B454" s="294">
        <v>446</v>
      </c>
      <c r="C454" s="665" t="str">
        <f t="shared" si="37"/>
        <v/>
      </c>
      <c r="D454" s="666" t="str">
        <f t="shared" si="38"/>
        <v/>
      </c>
      <c r="E454" s="285" t="str">
        <f t="shared" si="39"/>
        <v/>
      </c>
      <c r="F454" s="292" t="str">
        <f t="shared" si="36"/>
        <v/>
      </c>
      <c r="G454" s="285" t="str">
        <f t="shared" si="40"/>
        <v/>
      </c>
      <c r="H454" s="667" t="str">
        <f t="shared" si="41"/>
        <v/>
      </c>
      <c r="I454" s="53"/>
    </row>
    <row r="455" spans="2:9" ht="20.100000000000001" customHeight="1">
      <c r="B455" s="294">
        <v>447</v>
      </c>
      <c r="C455" s="665" t="str">
        <f t="shared" si="37"/>
        <v/>
      </c>
      <c r="D455" s="666" t="str">
        <f t="shared" si="38"/>
        <v/>
      </c>
      <c r="E455" s="285" t="str">
        <f t="shared" si="39"/>
        <v/>
      </c>
      <c r="F455" s="292" t="str">
        <f t="shared" si="36"/>
        <v/>
      </c>
      <c r="G455" s="285" t="str">
        <f t="shared" si="40"/>
        <v/>
      </c>
      <c r="H455" s="667" t="str">
        <f t="shared" si="41"/>
        <v/>
      </c>
      <c r="I455" s="53"/>
    </row>
    <row r="456" spans="2:9" ht="20.100000000000001" customHeight="1">
      <c r="B456" s="294">
        <v>448</v>
      </c>
      <c r="C456" s="665" t="str">
        <f t="shared" si="37"/>
        <v/>
      </c>
      <c r="D456" s="666" t="str">
        <f t="shared" si="38"/>
        <v/>
      </c>
      <c r="E456" s="285" t="str">
        <f t="shared" si="39"/>
        <v/>
      </c>
      <c r="F456" s="292" t="str">
        <f t="shared" si="36"/>
        <v/>
      </c>
      <c r="G456" s="285" t="str">
        <f t="shared" si="40"/>
        <v/>
      </c>
      <c r="H456" s="667" t="str">
        <f t="shared" si="41"/>
        <v/>
      </c>
      <c r="I456" s="53"/>
    </row>
    <row r="457" spans="2:9" ht="20.100000000000001" customHeight="1">
      <c r="B457" s="294">
        <v>449</v>
      </c>
      <c r="C457" s="665" t="str">
        <f t="shared" si="37"/>
        <v/>
      </c>
      <c r="D457" s="666" t="str">
        <f t="shared" si="38"/>
        <v/>
      </c>
      <c r="E457" s="285" t="str">
        <f t="shared" si="39"/>
        <v/>
      </c>
      <c r="F457" s="292" t="str">
        <f t="shared" si="36"/>
        <v/>
      </c>
      <c r="G457" s="285" t="str">
        <f t="shared" si="40"/>
        <v/>
      </c>
      <c r="H457" s="667" t="str">
        <f t="shared" si="41"/>
        <v/>
      </c>
      <c r="I457" s="53"/>
    </row>
    <row r="458" spans="2:9" ht="20.100000000000001" customHeight="1">
      <c r="B458" s="294">
        <v>450</v>
      </c>
      <c r="C458" s="665" t="str">
        <f t="shared" si="37"/>
        <v/>
      </c>
      <c r="D458" s="666" t="str">
        <f t="shared" si="38"/>
        <v/>
      </c>
      <c r="E458" s="285" t="str">
        <f t="shared" si="39"/>
        <v/>
      </c>
      <c r="F458" s="292" t="str">
        <f t="shared" ref="F458:F521" si="42">IF($H$4="","",IF($F$4="원리금균등상환",IFERROR(D458+E458,""),IF($F$4="원금균등상환",D458+E458,"")))</f>
        <v/>
      </c>
      <c r="G458" s="285" t="str">
        <f t="shared" si="40"/>
        <v/>
      </c>
      <c r="H458" s="667" t="str">
        <f t="shared" si="41"/>
        <v/>
      </c>
      <c r="I458" s="53"/>
    </row>
    <row r="459" spans="2:9" ht="20.100000000000001" customHeight="1">
      <c r="B459" s="294">
        <v>451</v>
      </c>
      <c r="C459" s="665" t="str">
        <f t="shared" ref="C459:C522" si="43">IF($H$4="","",IF(B459&gt;($B$6),"",IF(B459&lt;=($B$6),DATE(YEAR($G$4),MONTH($G$4)+B458,DAY($G$4)),"")))</f>
        <v/>
      </c>
      <c r="D459" s="666" t="str">
        <f t="shared" ref="D459:D522" si="44">IF($H$4="","",IF($F$4="원리금균등상환",IFERROR(IF(B459&lt;=$D$6,0,-PPMT($E$4/12,B459-$D$6,($B$6-$D$6),$D$4)),""),IF($F$4="원금균등상환",IF(B459&lt;($D$6+1),0,IF(B459&gt;$B$6,0,$D$4/($B$6-$D$6))),IF($F$4="만기일시상환",0,""))))</f>
        <v/>
      </c>
      <c r="E459" s="285" t="str">
        <f t="shared" ref="E459:E522" si="45">IF($H$4="","",IF($F$4="원리금균등상환",IFERROR(IF(B459&lt;=$D$6,$H458*($E$4/12),-IPMT($E$4/12,B459-$D$6,($B$6-$D$6),$D$4)),""),IF($F$4="원금균등상환",(H458-D459)*$E$4/12,IF($F$4="만기일시상환",IFERROR(IF(B459&lt;=$B$6,$D$4*($E$4/12),""),"")))))</f>
        <v/>
      </c>
      <c r="F459" s="292" t="str">
        <f t="shared" si="42"/>
        <v/>
      </c>
      <c r="G459" s="285" t="str">
        <f t="shared" ref="G459:G522" si="46">IFERROR(IF(B459&gt;(($D$6+$B$6)*12),"",IF(B459=1,D459,D459+G458)),"")</f>
        <v/>
      </c>
      <c r="H459" s="667" t="str">
        <f t="shared" ref="H459:H522" si="47">IFERROR(IF($H$4="","",H458-D459),"")</f>
        <v/>
      </c>
      <c r="I459" s="53"/>
    </row>
    <row r="460" spans="2:9" ht="20.100000000000001" customHeight="1">
      <c r="B460" s="294">
        <v>452</v>
      </c>
      <c r="C460" s="665" t="str">
        <f t="shared" si="43"/>
        <v/>
      </c>
      <c r="D460" s="666" t="str">
        <f t="shared" si="44"/>
        <v/>
      </c>
      <c r="E460" s="285" t="str">
        <f t="shared" si="45"/>
        <v/>
      </c>
      <c r="F460" s="292" t="str">
        <f t="shared" si="42"/>
        <v/>
      </c>
      <c r="G460" s="285" t="str">
        <f t="shared" si="46"/>
        <v/>
      </c>
      <c r="H460" s="667" t="str">
        <f t="shared" si="47"/>
        <v/>
      </c>
      <c r="I460" s="53"/>
    </row>
    <row r="461" spans="2:9" ht="20.100000000000001" customHeight="1">
      <c r="B461" s="294">
        <v>453</v>
      </c>
      <c r="C461" s="665" t="str">
        <f t="shared" si="43"/>
        <v/>
      </c>
      <c r="D461" s="666" t="str">
        <f t="shared" si="44"/>
        <v/>
      </c>
      <c r="E461" s="285" t="str">
        <f t="shared" si="45"/>
        <v/>
      </c>
      <c r="F461" s="292" t="str">
        <f t="shared" si="42"/>
        <v/>
      </c>
      <c r="G461" s="285" t="str">
        <f t="shared" si="46"/>
        <v/>
      </c>
      <c r="H461" s="667" t="str">
        <f t="shared" si="47"/>
        <v/>
      </c>
      <c r="I461" s="53"/>
    </row>
    <row r="462" spans="2:9" ht="20.100000000000001" customHeight="1">
      <c r="B462" s="294">
        <v>454</v>
      </c>
      <c r="C462" s="665" t="str">
        <f t="shared" si="43"/>
        <v/>
      </c>
      <c r="D462" s="666" t="str">
        <f t="shared" si="44"/>
        <v/>
      </c>
      <c r="E462" s="285" t="str">
        <f t="shared" si="45"/>
        <v/>
      </c>
      <c r="F462" s="292" t="str">
        <f t="shared" si="42"/>
        <v/>
      </c>
      <c r="G462" s="285" t="str">
        <f t="shared" si="46"/>
        <v/>
      </c>
      <c r="H462" s="667" t="str">
        <f t="shared" si="47"/>
        <v/>
      </c>
      <c r="I462" s="53"/>
    </row>
    <row r="463" spans="2:9" ht="20.100000000000001" customHeight="1">
      <c r="B463" s="294">
        <v>455</v>
      </c>
      <c r="C463" s="665" t="str">
        <f t="shared" si="43"/>
        <v/>
      </c>
      <c r="D463" s="666" t="str">
        <f t="shared" si="44"/>
        <v/>
      </c>
      <c r="E463" s="285" t="str">
        <f t="shared" si="45"/>
        <v/>
      </c>
      <c r="F463" s="292" t="str">
        <f t="shared" si="42"/>
        <v/>
      </c>
      <c r="G463" s="285" t="str">
        <f t="shared" si="46"/>
        <v/>
      </c>
      <c r="H463" s="667" t="str">
        <f t="shared" si="47"/>
        <v/>
      </c>
      <c r="I463" s="53"/>
    </row>
    <row r="464" spans="2:9" ht="20.100000000000001" customHeight="1">
      <c r="B464" s="294">
        <v>456</v>
      </c>
      <c r="C464" s="665" t="str">
        <f t="shared" si="43"/>
        <v/>
      </c>
      <c r="D464" s="666" t="str">
        <f t="shared" si="44"/>
        <v/>
      </c>
      <c r="E464" s="285" t="str">
        <f t="shared" si="45"/>
        <v/>
      </c>
      <c r="F464" s="292" t="str">
        <f t="shared" si="42"/>
        <v/>
      </c>
      <c r="G464" s="285" t="str">
        <f t="shared" si="46"/>
        <v/>
      </c>
      <c r="H464" s="667" t="str">
        <f t="shared" si="47"/>
        <v/>
      </c>
      <c r="I464" s="53"/>
    </row>
    <row r="465" spans="2:9" ht="20.100000000000001" customHeight="1">
      <c r="B465" s="294">
        <v>457</v>
      </c>
      <c r="C465" s="665" t="str">
        <f t="shared" si="43"/>
        <v/>
      </c>
      <c r="D465" s="666" t="str">
        <f t="shared" si="44"/>
        <v/>
      </c>
      <c r="E465" s="285" t="str">
        <f t="shared" si="45"/>
        <v/>
      </c>
      <c r="F465" s="292" t="str">
        <f t="shared" si="42"/>
        <v/>
      </c>
      <c r="G465" s="285" t="str">
        <f t="shared" si="46"/>
        <v/>
      </c>
      <c r="H465" s="667" t="str">
        <f t="shared" si="47"/>
        <v/>
      </c>
      <c r="I465" s="53"/>
    </row>
    <row r="466" spans="2:9" ht="20.100000000000001" customHeight="1">
      <c r="B466" s="294">
        <v>458</v>
      </c>
      <c r="C466" s="665" t="str">
        <f t="shared" si="43"/>
        <v/>
      </c>
      <c r="D466" s="666" t="str">
        <f t="shared" si="44"/>
        <v/>
      </c>
      <c r="E466" s="285" t="str">
        <f t="shared" si="45"/>
        <v/>
      </c>
      <c r="F466" s="292" t="str">
        <f t="shared" si="42"/>
        <v/>
      </c>
      <c r="G466" s="285" t="str">
        <f t="shared" si="46"/>
        <v/>
      </c>
      <c r="H466" s="667" t="str">
        <f t="shared" si="47"/>
        <v/>
      </c>
      <c r="I466" s="53"/>
    </row>
    <row r="467" spans="2:9" ht="20.100000000000001" customHeight="1">
      <c r="B467" s="294">
        <v>459</v>
      </c>
      <c r="C467" s="665" t="str">
        <f t="shared" si="43"/>
        <v/>
      </c>
      <c r="D467" s="666" t="str">
        <f t="shared" si="44"/>
        <v/>
      </c>
      <c r="E467" s="285" t="str">
        <f t="shared" si="45"/>
        <v/>
      </c>
      <c r="F467" s="292" t="str">
        <f t="shared" si="42"/>
        <v/>
      </c>
      <c r="G467" s="285" t="str">
        <f t="shared" si="46"/>
        <v/>
      </c>
      <c r="H467" s="667" t="str">
        <f t="shared" si="47"/>
        <v/>
      </c>
      <c r="I467" s="53"/>
    </row>
    <row r="468" spans="2:9" ht="20.100000000000001" customHeight="1">
      <c r="B468" s="294">
        <v>460</v>
      </c>
      <c r="C468" s="665" t="str">
        <f t="shared" si="43"/>
        <v/>
      </c>
      <c r="D468" s="666" t="str">
        <f t="shared" si="44"/>
        <v/>
      </c>
      <c r="E468" s="285" t="str">
        <f t="shared" si="45"/>
        <v/>
      </c>
      <c r="F468" s="292" t="str">
        <f t="shared" si="42"/>
        <v/>
      </c>
      <c r="G468" s="285" t="str">
        <f t="shared" si="46"/>
        <v/>
      </c>
      <c r="H468" s="667" t="str">
        <f t="shared" si="47"/>
        <v/>
      </c>
      <c r="I468" s="53"/>
    </row>
    <row r="469" spans="2:9" ht="20.100000000000001" customHeight="1">
      <c r="B469" s="294">
        <v>461</v>
      </c>
      <c r="C469" s="665" t="str">
        <f t="shared" si="43"/>
        <v/>
      </c>
      <c r="D469" s="666" t="str">
        <f t="shared" si="44"/>
        <v/>
      </c>
      <c r="E469" s="285" t="str">
        <f t="shared" si="45"/>
        <v/>
      </c>
      <c r="F469" s="292" t="str">
        <f t="shared" si="42"/>
        <v/>
      </c>
      <c r="G469" s="285" t="str">
        <f t="shared" si="46"/>
        <v/>
      </c>
      <c r="H469" s="667" t="str">
        <f t="shared" si="47"/>
        <v/>
      </c>
      <c r="I469" s="53"/>
    </row>
    <row r="470" spans="2:9" ht="20.100000000000001" customHeight="1">
      <c r="B470" s="294">
        <v>462</v>
      </c>
      <c r="C470" s="665" t="str">
        <f t="shared" si="43"/>
        <v/>
      </c>
      <c r="D470" s="666" t="str">
        <f t="shared" si="44"/>
        <v/>
      </c>
      <c r="E470" s="285" t="str">
        <f t="shared" si="45"/>
        <v/>
      </c>
      <c r="F470" s="292" t="str">
        <f t="shared" si="42"/>
        <v/>
      </c>
      <c r="G470" s="285" t="str">
        <f t="shared" si="46"/>
        <v/>
      </c>
      <c r="H470" s="667" t="str">
        <f t="shared" si="47"/>
        <v/>
      </c>
      <c r="I470" s="53"/>
    </row>
    <row r="471" spans="2:9" ht="20.100000000000001" customHeight="1">
      <c r="B471" s="294">
        <v>463</v>
      </c>
      <c r="C471" s="665" t="str">
        <f t="shared" si="43"/>
        <v/>
      </c>
      <c r="D471" s="666" t="str">
        <f t="shared" si="44"/>
        <v/>
      </c>
      <c r="E471" s="285" t="str">
        <f t="shared" si="45"/>
        <v/>
      </c>
      <c r="F471" s="292" t="str">
        <f t="shared" si="42"/>
        <v/>
      </c>
      <c r="G471" s="285" t="str">
        <f t="shared" si="46"/>
        <v/>
      </c>
      <c r="H471" s="667" t="str">
        <f t="shared" si="47"/>
        <v/>
      </c>
      <c r="I471" s="53"/>
    </row>
    <row r="472" spans="2:9" ht="20.100000000000001" customHeight="1">
      <c r="B472" s="294">
        <v>464</v>
      </c>
      <c r="C472" s="665" t="str">
        <f t="shared" si="43"/>
        <v/>
      </c>
      <c r="D472" s="666" t="str">
        <f t="shared" si="44"/>
        <v/>
      </c>
      <c r="E472" s="285" t="str">
        <f t="shared" si="45"/>
        <v/>
      </c>
      <c r="F472" s="292" t="str">
        <f t="shared" si="42"/>
        <v/>
      </c>
      <c r="G472" s="285" t="str">
        <f t="shared" si="46"/>
        <v/>
      </c>
      <c r="H472" s="667" t="str">
        <f t="shared" si="47"/>
        <v/>
      </c>
      <c r="I472" s="53"/>
    </row>
    <row r="473" spans="2:9" ht="20.100000000000001" customHeight="1">
      <c r="B473" s="294">
        <v>465</v>
      </c>
      <c r="C473" s="665" t="str">
        <f t="shared" si="43"/>
        <v/>
      </c>
      <c r="D473" s="666" t="str">
        <f t="shared" si="44"/>
        <v/>
      </c>
      <c r="E473" s="285" t="str">
        <f t="shared" si="45"/>
        <v/>
      </c>
      <c r="F473" s="292" t="str">
        <f t="shared" si="42"/>
        <v/>
      </c>
      <c r="G473" s="285" t="str">
        <f t="shared" si="46"/>
        <v/>
      </c>
      <c r="H473" s="667" t="str">
        <f t="shared" si="47"/>
        <v/>
      </c>
      <c r="I473" s="53"/>
    </row>
    <row r="474" spans="2:9" ht="20.100000000000001" customHeight="1">
      <c r="B474" s="294">
        <v>466</v>
      </c>
      <c r="C474" s="665" t="str">
        <f t="shared" si="43"/>
        <v/>
      </c>
      <c r="D474" s="666" t="str">
        <f t="shared" si="44"/>
        <v/>
      </c>
      <c r="E474" s="285" t="str">
        <f t="shared" si="45"/>
        <v/>
      </c>
      <c r="F474" s="292" t="str">
        <f t="shared" si="42"/>
        <v/>
      </c>
      <c r="G474" s="285" t="str">
        <f t="shared" si="46"/>
        <v/>
      </c>
      <c r="H474" s="667" t="str">
        <f t="shared" si="47"/>
        <v/>
      </c>
      <c r="I474" s="53"/>
    </row>
    <row r="475" spans="2:9" ht="20.100000000000001" customHeight="1">
      <c r="B475" s="294">
        <v>467</v>
      </c>
      <c r="C475" s="665" t="str">
        <f t="shared" si="43"/>
        <v/>
      </c>
      <c r="D475" s="666" t="str">
        <f t="shared" si="44"/>
        <v/>
      </c>
      <c r="E475" s="285" t="str">
        <f t="shared" si="45"/>
        <v/>
      </c>
      <c r="F475" s="292" t="str">
        <f t="shared" si="42"/>
        <v/>
      </c>
      <c r="G475" s="285" t="str">
        <f t="shared" si="46"/>
        <v/>
      </c>
      <c r="H475" s="667" t="str">
        <f t="shared" si="47"/>
        <v/>
      </c>
      <c r="I475" s="53"/>
    </row>
    <row r="476" spans="2:9" ht="20.100000000000001" customHeight="1">
      <c r="B476" s="294">
        <v>468</v>
      </c>
      <c r="C476" s="665" t="str">
        <f t="shared" si="43"/>
        <v/>
      </c>
      <c r="D476" s="666" t="str">
        <f t="shared" si="44"/>
        <v/>
      </c>
      <c r="E476" s="285" t="str">
        <f t="shared" si="45"/>
        <v/>
      </c>
      <c r="F476" s="292" t="str">
        <f t="shared" si="42"/>
        <v/>
      </c>
      <c r="G476" s="285" t="str">
        <f t="shared" si="46"/>
        <v/>
      </c>
      <c r="H476" s="667" t="str">
        <f t="shared" si="47"/>
        <v/>
      </c>
      <c r="I476" s="53"/>
    </row>
    <row r="477" spans="2:9" ht="20.100000000000001" customHeight="1">
      <c r="B477" s="294">
        <v>469</v>
      </c>
      <c r="C477" s="665" t="str">
        <f t="shared" si="43"/>
        <v/>
      </c>
      <c r="D477" s="666" t="str">
        <f t="shared" si="44"/>
        <v/>
      </c>
      <c r="E477" s="285" t="str">
        <f t="shared" si="45"/>
        <v/>
      </c>
      <c r="F477" s="292" t="str">
        <f t="shared" si="42"/>
        <v/>
      </c>
      <c r="G477" s="285" t="str">
        <f t="shared" si="46"/>
        <v/>
      </c>
      <c r="H477" s="667" t="str">
        <f t="shared" si="47"/>
        <v/>
      </c>
      <c r="I477" s="53"/>
    </row>
    <row r="478" spans="2:9" ht="20.100000000000001" customHeight="1">
      <c r="B478" s="294">
        <v>470</v>
      </c>
      <c r="C478" s="665" t="str">
        <f t="shared" si="43"/>
        <v/>
      </c>
      <c r="D478" s="666" t="str">
        <f t="shared" si="44"/>
        <v/>
      </c>
      <c r="E478" s="285" t="str">
        <f t="shared" si="45"/>
        <v/>
      </c>
      <c r="F478" s="292" t="str">
        <f t="shared" si="42"/>
        <v/>
      </c>
      <c r="G478" s="285" t="str">
        <f t="shared" si="46"/>
        <v/>
      </c>
      <c r="H478" s="667" t="str">
        <f t="shared" si="47"/>
        <v/>
      </c>
      <c r="I478" s="53"/>
    </row>
    <row r="479" spans="2:9" ht="20.100000000000001" customHeight="1">
      <c r="B479" s="294">
        <v>471</v>
      </c>
      <c r="C479" s="665" t="str">
        <f t="shared" si="43"/>
        <v/>
      </c>
      <c r="D479" s="666" t="str">
        <f t="shared" si="44"/>
        <v/>
      </c>
      <c r="E479" s="285" t="str">
        <f t="shared" si="45"/>
        <v/>
      </c>
      <c r="F479" s="292" t="str">
        <f t="shared" si="42"/>
        <v/>
      </c>
      <c r="G479" s="285" t="str">
        <f t="shared" si="46"/>
        <v/>
      </c>
      <c r="H479" s="667" t="str">
        <f t="shared" si="47"/>
        <v/>
      </c>
      <c r="I479" s="53"/>
    </row>
    <row r="480" spans="2:9" ht="20.100000000000001" customHeight="1">
      <c r="B480" s="294">
        <v>472</v>
      </c>
      <c r="C480" s="665" t="str">
        <f t="shared" si="43"/>
        <v/>
      </c>
      <c r="D480" s="666" t="str">
        <f t="shared" si="44"/>
        <v/>
      </c>
      <c r="E480" s="285" t="str">
        <f t="shared" si="45"/>
        <v/>
      </c>
      <c r="F480" s="292" t="str">
        <f t="shared" si="42"/>
        <v/>
      </c>
      <c r="G480" s="285" t="str">
        <f t="shared" si="46"/>
        <v/>
      </c>
      <c r="H480" s="667" t="str">
        <f t="shared" si="47"/>
        <v/>
      </c>
      <c r="I480" s="53"/>
    </row>
    <row r="481" spans="2:9" ht="20.100000000000001" customHeight="1">
      <c r="B481" s="294">
        <v>473</v>
      </c>
      <c r="C481" s="665" t="str">
        <f t="shared" si="43"/>
        <v/>
      </c>
      <c r="D481" s="666" t="str">
        <f t="shared" si="44"/>
        <v/>
      </c>
      <c r="E481" s="285" t="str">
        <f t="shared" si="45"/>
        <v/>
      </c>
      <c r="F481" s="292" t="str">
        <f t="shared" si="42"/>
        <v/>
      </c>
      <c r="G481" s="285" t="str">
        <f t="shared" si="46"/>
        <v/>
      </c>
      <c r="H481" s="667" t="str">
        <f t="shared" si="47"/>
        <v/>
      </c>
      <c r="I481" s="53"/>
    </row>
    <row r="482" spans="2:9" ht="20.100000000000001" customHeight="1">
      <c r="B482" s="294">
        <v>474</v>
      </c>
      <c r="C482" s="665" t="str">
        <f t="shared" si="43"/>
        <v/>
      </c>
      <c r="D482" s="666" t="str">
        <f t="shared" si="44"/>
        <v/>
      </c>
      <c r="E482" s="285" t="str">
        <f t="shared" si="45"/>
        <v/>
      </c>
      <c r="F482" s="292" t="str">
        <f t="shared" si="42"/>
        <v/>
      </c>
      <c r="G482" s="285" t="str">
        <f t="shared" si="46"/>
        <v/>
      </c>
      <c r="H482" s="667" t="str">
        <f t="shared" si="47"/>
        <v/>
      </c>
      <c r="I482" s="53"/>
    </row>
    <row r="483" spans="2:9" ht="20.100000000000001" customHeight="1">
      <c r="B483" s="294">
        <v>475</v>
      </c>
      <c r="C483" s="665" t="str">
        <f t="shared" si="43"/>
        <v/>
      </c>
      <c r="D483" s="666" t="str">
        <f t="shared" si="44"/>
        <v/>
      </c>
      <c r="E483" s="285" t="str">
        <f t="shared" si="45"/>
        <v/>
      </c>
      <c r="F483" s="292" t="str">
        <f t="shared" si="42"/>
        <v/>
      </c>
      <c r="G483" s="285" t="str">
        <f t="shared" si="46"/>
        <v/>
      </c>
      <c r="H483" s="667" t="str">
        <f t="shared" si="47"/>
        <v/>
      </c>
      <c r="I483" s="53"/>
    </row>
    <row r="484" spans="2:9" ht="20.100000000000001" customHeight="1">
      <c r="B484" s="294">
        <v>476</v>
      </c>
      <c r="C484" s="665" t="str">
        <f t="shared" si="43"/>
        <v/>
      </c>
      <c r="D484" s="666" t="str">
        <f t="shared" si="44"/>
        <v/>
      </c>
      <c r="E484" s="285" t="str">
        <f t="shared" si="45"/>
        <v/>
      </c>
      <c r="F484" s="292" t="str">
        <f t="shared" si="42"/>
        <v/>
      </c>
      <c r="G484" s="285" t="str">
        <f t="shared" si="46"/>
        <v/>
      </c>
      <c r="H484" s="667" t="str">
        <f t="shared" si="47"/>
        <v/>
      </c>
      <c r="I484" s="53"/>
    </row>
    <row r="485" spans="2:9" ht="20.100000000000001" customHeight="1">
      <c r="B485" s="294">
        <v>477</v>
      </c>
      <c r="C485" s="665" t="str">
        <f t="shared" si="43"/>
        <v/>
      </c>
      <c r="D485" s="666" t="str">
        <f t="shared" si="44"/>
        <v/>
      </c>
      <c r="E485" s="285" t="str">
        <f t="shared" si="45"/>
        <v/>
      </c>
      <c r="F485" s="292" t="str">
        <f t="shared" si="42"/>
        <v/>
      </c>
      <c r="G485" s="285" t="str">
        <f t="shared" si="46"/>
        <v/>
      </c>
      <c r="H485" s="667" t="str">
        <f t="shared" si="47"/>
        <v/>
      </c>
      <c r="I485" s="53"/>
    </row>
    <row r="486" spans="2:9" ht="20.100000000000001" customHeight="1">
      <c r="B486" s="294">
        <v>478</v>
      </c>
      <c r="C486" s="665" t="str">
        <f t="shared" si="43"/>
        <v/>
      </c>
      <c r="D486" s="666" t="str">
        <f t="shared" si="44"/>
        <v/>
      </c>
      <c r="E486" s="285" t="str">
        <f t="shared" si="45"/>
        <v/>
      </c>
      <c r="F486" s="292" t="str">
        <f t="shared" si="42"/>
        <v/>
      </c>
      <c r="G486" s="285" t="str">
        <f t="shared" si="46"/>
        <v/>
      </c>
      <c r="H486" s="667" t="str">
        <f t="shared" si="47"/>
        <v/>
      </c>
      <c r="I486" s="53"/>
    </row>
    <row r="487" spans="2:9" ht="20.100000000000001" customHeight="1">
      <c r="B487" s="294">
        <v>479</v>
      </c>
      <c r="C487" s="665" t="str">
        <f t="shared" si="43"/>
        <v/>
      </c>
      <c r="D487" s="666" t="str">
        <f t="shared" si="44"/>
        <v/>
      </c>
      <c r="E487" s="285" t="str">
        <f t="shared" si="45"/>
        <v/>
      </c>
      <c r="F487" s="292" t="str">
        <f t="shared" si="42"/>
        <v/>
      </c>
      <c r="G487" s="285" t="str">
        <f t="shared" si="46"/>
        <v/>
      </c>
      <c r="H487" s="667" t="str">
        <f t="shared" si="47"/>
        <v/>
      </c>
      <c r="I487" s="53"/>
    </row>
    <row r="488" spans="2:9" ht="20.100000000000001" customHeight="1">
      <c r="B488" s="294">
        <v>480</v>
      </c>
      <c r="C488" s="665" t="str">
        <f t="shared" si="43"/>
        <v/>
      </c>
      <c r="D488" s="666" t="str">
        <f t="shared" si="44"/>
        <v/>
      </c>
      <c r="E488" s="285" t="str">
        <f t="shared" si="45"/>
        <v/>
      </c>
      <c r="F488" s="292" t="str">
        <f t="shared" si="42"/>
        <v/>
      </c>
      <c r="G488" s="285" t="str">
        <f t="shared" si="46"/>
        <v/>
      </c>
      <c r="H488" s="667" t="str">
        <f t="shared" si="47"/>
        <v/>
      </c>
      <c r="I488" s="53"/>
    </row>
    <row r="489" spans="2:9" ht="20.100000000000001" customHeight="1">
      <c r="B489" s="294">
        <v>481</v>
      </c>
      <c r="C489" s="665" t="str">
        <f t="shared" si="43"/>
        <v/>
      </c>
      <c r="D489" s="666" t="str">
        <f t="shared" si="44"/>
        <v/>
      </c>
      <c r="E489" s="285" t="str">
        <f t="shared" si="45"/>
        <v/>
      </c>
      <c r="F489" s="292" t="str">
        <f t="shared" si="42"/>
        <v/>
      </c>
      <c r="G489" s="285" t="str">
        <f t="shared" si="46"/>
        <v/>
      </c>
      <c r="H489" s="667" t="str">
        <f t="shared" si="47"/>
        <v/>
      </c>
      <c r="I489" s="53"/>
    </row>
    <row r="490" spans="2:9" ht="20.100000000000001" customHeight="1">
      <c r="B490" s="294">
        <v>482</v>
      </c>
      <c r="C490" s="665" t="str">
        <f t="shared" si="43"/>
        <v/>
      </c>
      <c r="D490" s="666" t="str">
        <f t="shared" si="44"/>
        <v/>
      </c>
      <c r="E490" s="285" t="str">
        <f t="shared" si="45"/>
        <v/>
      </c>
      <c r="F490" s="292" t="str">
        <f t="shared" si="42"/>
        <v/>
      </c>
      <c r="G490" s="285" t="str">
        <f t="shared" si="46"/>
        <v/>
      </c>
      <c r="H490" s="667" t="str">
        <f t="shared" si="47"/>
        <v/>
      </c>
      <c r="I490" s="53"/>
    </row>
    <row r="491" spans="2:9" ht="20.100000000000001" customHeight="1">
      <c r="B491" s="294">
        <v>483</v>
      </c>
      <c r="C491" s="665" t="str">
        <f t="shared" si="43"/>
        <v/>
      </c>
      <c r="D491" s="666" t="str">
        <f t="shared" si="44"/>
        <v/>
      </c>
      <c r="E491" s="285" t="str">
        <f t="shared" si="45"/>
        <v/>
      </c>
      <c r="F491" s="292" t="str">
        <f t="shared" si="42"/>
        <v/>
      </c>
      <c r="G491" s="285" t="str">
        <f t="shared" si="46"/>
        <v/>
      </c>
      <c r="H491" s="667" t="str">
        <f t="shared" si="47"/>
        <v/>
      </c>
      <c r="I491" s="53"/>
    </row>
    <row r="492" spans="2:9" ht="20.100000000000001" customHeight="1">
      <c r="B492" s="294">
        <v>484</v>
      </c>
      <c r="C492" s="665" t="str">
        <f t="shared" si="43"/>
        <v/>
      </c>
      <c r="D492" s="666" t="str">
        <f t="shared" si="44"/>
        <v/>
      </c>
      <c r="E492" s="285" t="str">
        <f t="shared" si="45"/>
        <v/>
      </c>
      <c r="F492" s="292" t="str">
        <f t="shared" si="42"/>
        <v/>
      </c>
      <c r="G492" s="285" t="str">
        <f t="shared" si="46"/>
        <v/>
      </c>
      <c r="H492" s="667" t="str">
        <f t="shared" si="47"/>
        <v/>
      </c>
      <c r="I492" s="53"/>
    </row>
    <row r="493" spans="2:9" ht="20.100000000000001" customHeight="1">
      <c r="B493" s="294">
        <v>485</v>
      </c>
      <c r="C493" s="665" t="str">
        <f t="shared" si="43"/>
        <v/>
      </c>
      <c r="D493" s="666" t="str">
        <f t="shared" si="44"/>
        <v/>
      </c>
      <c r="E493" s="285" t="str">
        <f t="shared" si="45"/>
        <v/>
      </c>
      <c r="F493" s="292" t="str">
        <f t="shared" si="42"/>
        <v/>
      </c>
      <c r="G493" s="285" t="str">
        <f t="shared" si="46"/>
        <v/>
      </c>
      <c r="H493" s="667" t="str">
        <f t="shared" si="47"/>
        <v/>
      </c>
      <c r="I493" s="53"/>
    </row>
    <row r="494" spans="2:9" ht="20.100000000000001" customHeight="1">
      <c r="B494" s="294">
        <v>486</v>
      </c>
      <c r="C494" s="665" t="str">
        <f t="shared" si="43"/>
        <v/>
      </c>
      <c r="D494" s="666" t="str">
        <f t="shared" si="44"/>
        <v/>
      </c>
      <c r="E494" s="285" t="str">
        <f t="shared" si="45"/>
        <v/>
      </c>
      <c r="F494" s="292" t="str">
        <f t="shared" si="42"/>
        <v/>
      </c>
      <c r="G494" s="285" t="str">
        <f t="shared" si="46"/>
        <v/>
      </c>
      <c r="H494" s="667" t="str">
        <f t="shared" si="47"/>
        <v/>
      </c>
      <c r="I494" s="53"/>
    </row>
    <row r="495" spans="2:9" ht="20.100000000000001" customHeight="1">
      <c r="B495" s="294">
        <v>487</v>
      </c>
      <c r="C495" s="665" t="str">
        <f t="shared" si="43"/>
        <v/>
      </c>
      <c r="D495" s="666" t="str">
        <f t="shared" si="44"/>
        <v/>
      </c>
      <c r="E495" s="285" t="str">
        <f t="shared" si="45"/>
        <v/>
      </c>
      <c r="F495" s="292" t="str">
        <f t="shared" si="42"/>
        <v/>
      </c>
      <c r="G495" s="285" t="str">
        <f t="shared" si="46"/>
        <v/>
      </c>
      <c r="H495" s="667" t="str">
        <f t="shared" si="47"/>
        <v/>
      </c>
      <c r="I495" s="53"/>
    </row>
    <row r="496" spans="2:9" ht="20.100000000000001" customHeight="1">
      <c r="B496" s="294">
        <v>488</v>
      </c>
      <c r="C496" s="665" t="str">
        <f t="shared" si="43"/>
        <v/>
      </c>
      <c r="D496" s="666" t="str">
        <f t="shared" si="44"/>
        <v/>
      </c>
      <c r="E496" s="285" t="str">
        <f t="shared" si="45"/>
        <v/>
      </c>
      <c r="F496" s="292" t="str">
        <f t="shared" si="42"/>
        <v/>
      </c>
      <c r="G496" s="285" t="str">
        <f t="shared" si="46"/>
        <v/>
      </c>
      <c r="H496" s="667" t="str">
        <f t="shared" si="47"/>
        <v/>
      </c>
      <c r="I496" s="53"/>
    </row>
    <row r="497" spans="2:9" ht="20.100000000000001" customHeight="1">
      <c r="B497" s="294">
        <v>489</v>
      </c>
      <c r="C497" s="665" t="str">
        <f t="shared" si="43"/>
        <v/>
      </c>
      <c r="D497" s="666" t="str">
        <f t="shared" si="44"/>
        <v/>
      </c>
      <c r="E497" s="285" t="str">
        <f t="shared" si="45"/>
        <v/>
      </c>
      <c r="F497" s="292" t="str">
        <f t="shared" si="42"/>
        <v/>
      </c>
      <c r="G497" s="285" t="str">
        <f t="shared" si="46"/>
        <v/>
      </c>
      <c r="H497" s="667" t="str">
        <f t="shared" si="47"/>
        <v/>
      </c>
      <c r="I497" s="53"/>
    </row>
    <row r="498" spans="2:9" ht="20.100000000000001" customHeight="1">
      <c r="B498" s="294">
        <v>490</v>
      </c>
      <c r="C498" s="665" t="str">
        <f t="shared" si="43"/>
        <v/>
      </c>
      <c r="D498" s="666" t="str">
        <f t="shared" si="44"/>
        <v/>
      </c>
      <c r="E498" s="285" t="str">
        <f t="shared" si="45"/>
        <v/>
      </c>
      <c r="F498" s="292" t="str">
        <f t="shared" si="42"/>
        <v/>
      </c>
      <c r="G498" s="285" t="str">
        <f t="shared" si="46"/>
        <v/>
      </c>
      <c r="H498" s="667" t="str">
        <f t="shared" si="47"/>
        <v/>
      </c>
      <c r="I498" s="53"/>
    </row>
    <row r="499" spans="2:9" ht="20.100000000000001" customHeight="1">
      <c r="B499" s="294">
        <v>491</v>
      </c>
      <c r="C499" s="665" t="str">
        <f t="shared" si="43"/>
        <v/>
      </c>
      <c r="D499" s="666" t="str">
        <f t="shared" si="44"/>
        <v/>
      </c>
      <c r="E499" s="285" t="str">
        <f t="shared" si="45"/>
        <v/>
      </c>
      <c r="F499" s="292" t="str">
        <f t="shared" si="42"/>
        <v/>
      </c>
      <c r="G499" s="285" t="str">
        <f t="shared" si="46"/>
        <v/>
      </c>
      <c r="H499" s="667" t="str">
        <f t="shared" si="47"/>
        <v/>
      </c>
      <c r="I499" s="53"/>
    </row>
    <row r="500" spans="2:9" ht="20.100000000000001" customHeight="1">
      <c r="B500" s="294">
        <v>492</v>
      </c>
      <c r="C500" s="665" t="str">
        <f t="shared" si="43"/>
        <v/>
      </c>
      <c r="D500" s="666" t="str">
        <f t="shared" si="44"/>
        <v/>
      </c>
      <c r="E500" s="285" t="str">
        <f t="shared" si="45"/>
        <v/>
      </c>
      <c r="F500" s="292" t="str">
        <f t="shared" si="42"/>
        <v/>
      </c>
      <c r="G500" s="285" t="str">
        <f t="shared" si="46"/>
        <v/>
      </c>
      <c r="H500" s="667" t="str">
        <f t="shared" si="47"/>
        <v/>
      </c>
      <c r="I500" s="53"/>
    </row>
    <row r="501" spans="2:9" ht="20.100000000000001" customHeight="1">
      <c r="B501" s="294">
        <v>493</v>
      </c>
      <c r="C501" s="665" t="str">
        <f t="shared" si="43"/>
        <v/>
      </c>
      <c r="D501" s="666" t="str">
        <f t="shared" si="44"/>
        <v/>
      </c>
      <c r="E501" s="285" t="str">
        <f t="shared" si="45"/>
        <v/>
      </c>
      <c r="F501" s="292" t="str">
        <f t="shared" si="42"/>
        <v/>
      </c>
      <c r="G501" s="285" t="str">
        <f t="shared" si="46"/>
        <v/>
      </c>
      <c r="H501" s="667" t="str">
        <f t="shared" si="47"/>
        <v/>
      </c>
      <c r="I501" s="53"/>
    </row>
    <row r="502" spans="2:9" ht="20.100000000000001" customHeight="1">
      <c r="B502" s="294">
        <v>494</v>
      </c>
      <c r="C502" s="665" t="str">
        <f t="shared" si="43"/>
        <v/>
      </c>
      <c r="D502" s="666" t="str">
        <f t="shared" si="44"/>
        <v/>
      </c>
      <c r="E502" s="285" t="str">
        <f t="shared" si="45"/>
        <v/>
      </c>
      <c r="F502" s="292" t="str">
        <f t="shared" si="42"/>
        <v/>
      </c>
      <c r="G502" s="285" t="str">
        <f t="shared" si="46"/>
        <v/>
      </c>
      <c r="H502" s="667" t="str">
        <f t="shared" si="47"/>
        <v/>
      </c>
      <c r="I502" s="53"/>
    </row>
    <row r="503" spans="2:9" ht="20.100000000000001" customHeight="1">
      <c r="B503" s="294">
        <v>495</v>
      </c>
      <c r="C503" s="665" t="str">
        <f t="shared" si="43"/>
        <v/>
      </c>
      <c r="D503" s="666" t="str">
        <f t="shared" si="44"/>
        <v/>
      </c>
      <c r="E503" s="285" t="str">
        <f t="shared" si="45"/>
        <v/>
      </c>
      <c r="F503" s="292" t="str">
        <f t="shared" si="42"/>
        <v/>
      </c>
      <c r="G503" s="285" t="str">
        <f t="shared" si="46"/>
        <v/>
      </c>
      <c r="H503" s="667" t="str">
        <f t="shared" si="47"/>
        <v/>
      </c>
      <c r="I503" s="53"/>
    </row>
    <row r="504" spans="2:9" ht="20.100000000000001" customHeight="1">
      <c r="B504" s="294">
        <v>496</v>
      </c>
      <c r="C504" s="665" t="str">
        <f t="shared" si="43"/>
        <v/>
      </c>
      <c r="D504" s="666" t="str">
        <f t="shared" si="44"/>
        <v/>
      </c>
      <c r="E504" s="285" t="str">
        <f t="shared" si="45"/>
        <v/>
      </c>
      <c r="F504" s="292" t="str">
        <f t="shared" si="42"/>
        <v/>
      </c>
      <c r="G504" s="285" t="str">
        <f t="shared" si="46"/>
        <v/>
      </c>
      <c r="H504" s="667" t="str">
        <f t="shared" si="47"/>
        <v/>
      </c>
      <c r="I504" s="53"/>
    </row>
    <row r="505" spans="2:9" ht="20.100000000000001" customHeight="1">
      <c r="B505" s="294">
        <v>497</v>
      </c>
      <c r="C505" s="665" t="str">
        <f t="shared" si="43"/>
        <v/>
      </c>
      <c r="D505" s="666" t="str">
        <f t="shared" si="44"/>
        <v/>
      </c>
      <c r="E505" s="285" t="str">
        <f t="shared" si="45"/>
        <v/>
      </c>
      <c r="F505" s="292" t="str">
        <f t="shared" si="42"/>
        <v/>
      </c>
      <c r="G505" s="285" t="str">
        <f t="shared" si="46"/>
        <v/>
      </c>
      <c r="H505" s="667" t="str">
        <f t="shared" si="47"/>
        <v/>
      </c>
      <c r="I505" s="53"/>
    </row>
    <row r="506" spans="2:9" ht="20.100000000000001" customHeight="1">
      <c r="B506" s="294">
        <v>498</v>
      </c>
      <c r="C506" s="665" t="str">
        <f t="shared" si="43"/>
        <v/>
      </c>
      <c r="D506" s="666" t="str">
        <f t="shared" si="44"/>
        <v/>
      </c>
      <c r="E506" s="285" t="str">
        <f t="shared" si="45"/>
        <v/>
      </c>
      <c r="F506" s="292" t="str">
        <f t="shared" si="42"/>
        <v/>
      </c>
      <c r="G506" s="285" t="str">
        <f t="shared" si="46"/>
        <v/>
      </c>
      <c r="H506" s="667" t="str">
        <f t="shared" si="47"/>
        <v/>
      </c>
      <c r="I506" s="53"/>
    </row>
    <row r="507" spans="2:9" ht="20.100000000000001" customHeight="1">
      <c r="B507" s="294">
        <v>499</v>
      </c>
      <c r="C507" s="665" t="str">
        <f t="shared" si="43"/>
        <v/>
      </c>
      <c r="D507" s="666" t="str">
        <f t="shared" si="44"/>
        <v/>
      </c>
      <c r="E507" s="285" t="str">
        <f t="shared" si="45"/>
        <v/>
      </c>
      <c r="F507" s="292" t="str">
        <f t="shared" si="42"/>
        <v/>
      </c>
      <c r="G507" s="285" t="str">
        <f t="shared" si="46"/>
        <v/>
      </c>
      <c r="H507" s="667" t="str">
        <f t="shared" si="47"/>
        <v/>
      </c>
      <c r="I507" s="53"/>
    </row>
    <row r="508" spans="2:9" ht="20.100000000000001" customHeight="1">
      <c r="B508" s="294">
        <v>500</v>
      </c>
      <c r="C508" s="665" t="str">
        <f t="shared" si="43"/>
        <v/>
      </c>
      <c r="D508" s="666" t="str">
        <f t="shared" si="44"/>
        <v/>
      </c>
      <c r="E508" s="285" t="str">
        <f t="shared" si="45"/>
        <v/>
      </c>
      <c r="F508" s="292" t="str">
        <f t="shared" si="42"/>
        <v/>
      </c>
      <c r="G508" s="285" t="str">
        <f t="shared" si="46"/>
        <v/>
      </c>
      <c r="H508" s="667" t="str">
        <f t="shared" si="47"/>
        <v/>
      </c>
      <c r="I508" s="53"/>
    </row>
    <row r="509" spans="2:9" ht="20.100000000000001" customHeight="1">
      <c r="B509" s="294">
        <v>501</v>
      </c>
      <c r="C509" s="665" t="str">
        <f t="shared" si="43"/>
        <v/>
      </c>
      <c r="D509" s="666" t="str">
        <f t="shared" si="44"/>
        <v/>
      </c>
      <c r="E509" s="285" t="str">
        <f t="shared" si="45"/>
        <v/>
      </c>
      <c r="F509" s="292" t="str">
        <f t="shared" si="42"/>
        <v/>
      </c>
      <c r="G509" s="285" t="str">
        <f t="shared" si="46"/>
        <v/>
      </c>
      <c r="H509" s="667" t="str">
        <f t="shared" si="47"/>
        <v/>
      </c>
      <c r="I509" s="53"/>
    </row>
    <row r="510" spans="2:9" ht="20.100000000000001" customHeight="1">
      <c r="B510" s="294">
        <v>502</v>
      </c>
      <c r="C510" s="665" t="str">
        <f t="shared" si="43"/>
        <v/>
      </c>
      <c r="D510" s="666" t="str">
        <f t="shared" si="44"/>
        <v/>
      </c>
      <c r="E510" s="285" t="str">
        <f t="shared" si="45"/>
        <v/>
      </c>
      <c r="F510" s="292" t="str">
        <f t="shared" si="42"/>
        <v/>
      </c>
      <c r="G510" s="285" t="str">
        <f t="shared" si="46"/>
        <v/>
      </c>
      <c r="H510" s="667" t="str">
        <f t="shared" si="47"/>
        <v/>
      </c>
      <c r="I510" s="53"/>
    </row>
    <row r="511" spans="2:9" ht="20.100000000000001" customHeight="1">
      <c r="B511" s="294">
        <v>503</v>
      </c>
      <c r="C511" s="665" t="str">
        <f t="shared" si="43"/>
        <v/>
      </c>
      <c r="D511" s="666" t="str">
        <f t="shared" si="44"/>
        <v/>
      </c>
      <c r="E511" s="285" t="str">
        <f t="shared" si="45"/>
        <v/>
      </c>
      <c r="F511" s="292" t="str">
        <f t="shared" si="42"/>
        <v/>
      </c>
      <c r="G511" s="285" t="str">
        <f t="shared" si="46"/>
        <v/>
      </c>
      <c r="H511" s="667" t="str">
        <f t="shared" si="47"/>
        <v/>
      </c>
      <c r="I511" s="53"/>
    </row>
    <row r="512" spans="2:9" ht="20.100000000000001" customHeight="1">
      <c r="B512" s="294">
        <v>504</v>
      </c>
      <c r="C512" s="665" t="str">
        <f t="shared" si="43"/>
        <v/>
      </c>
      <c r="D512" s="666" t="str">
        <f t="shared" si="44"/>
        <v/>
      </c>
      <c r="E512" s="285" t="str">
        <f t="shared" si="45"/>
        <v/>
      </c>
      <c r="F512" s="292" t="str">
        <f t="shared" si="42"/>
        <v/>
      </c>
      <c r="G512" s="285" t="str">
        <f t="shared" si="46"/>
        <v/>
      </c>
      <c r="H512" s="667" t="str">
        <f t="shared" si="47"/>
        <v/>
      </c>
      <c r="I512" s="53"/>
    </row>
    <row r="513" spans="2:9" ht="20.100000000000001" customHeight="1">
      <c r="B513" s="294">
        <v>505</v>
      </c>
      <c r="C513" s="665" t="str">
        <f t="shared" si="43"/>
        <v/>
      </c>
      <c r="D513" s="666" t="str">
        <f t="shared" si="44"/>
        <v/>
      </c>
      <c r="E513" s="285" t="str">
        <f t="shared" si="45"/>
        <v/>
      </c>
      <c r="F513" s="292" t="str">
        <f t="shared" si="42"/>
        <v/>
      </c>
      <c r="G513" s="285" t="str">
        <f t="shared" si="46"/>
        <v/>
      </c>
      <c r="H513" s="667" t="str">
        <f t="shared" si="47"/>
        <v/>
      </c>
      <c r="I513" s="53"/>
    </row>
    <row r="514" spans="2:9" ht="20.100000000000001" customHeight="1">
      <c r="B514" s="294">
        <v>506</v>
      </c>
      <c r="C514" s="665" t="str">
        <f t="shared" si="43"/>
        <v/>
      </c>
      <c r="D514" s="666" t="str">
        <f t="shared" si="44"/>
        <v/>
      </c>
      <c r="E514" s="285" t="str">
        <f t="shared" si="45"/>
        <v/>
      </c>
      <c r="F514" s="292" t="str">
        <f t="shared" si="42"/>
        <v/>
      </c>
      <c r="G514" s="285" t="str">
        <f t="shared" si="46"/>
        <v/>
      </c>
      <c r="H514" s="667" t="str">
        <f t="shared" si="47"/>
        <v/>
      </c>
      <c r="I514" s="53"/>
    </row>
    <row r="515" spans="2:9" ht="20.100000000000001" customHeight="1">
      <c r="B515" s="294">
        <v>507</v>
      </c>
      <c r="C515" s="665" t="str">
        <f t="shared" si="43"/>
        <v/>
      </c>
      <c r="D515" s="666" t="str">
        <f t="shared" si="44"/>
        <v/>
      </c>
      <c r="E515" s="285" t="str">
        <f t="shared" si="45"/>
        <v/>
      </c>
      <c r="F515" s="292" t="str">
        <f t="shared" si="42"/>
        <v/>
      </c>
      <c r="G515" s="285" t="str">
        <f t="shared" si="46"/>
        <v/>
      </c>
      <c r="H515" s="667" t="str">
        <f t="shared" si="47"/>
        <v/>
      </c>
      <c r="I515" s="53"/>
    </row>
    <row r="516" spans="2:9" ht="20.100000000000001" customHeight="1">
      <c r="B516" s="294">
        <v>508</v>
      </c>
      <c r="C516" s="665" t="str">
        <f t="shared" si="43"/>
        <v/>
      </c>
      <c r="D516" s="666" t="str">
        <f t="shared" si="44"/>
        <v/>
      </c>
      <c r="E516" s="285" t="str">
        <f t="shared" si="45"/>
        <v/>
      </c>
      <c r="F516" s="292" t="str">
        <f t="shared" si="42"/>
        <v/>
      </c>
      <c r="G516" s="285" t="str">
        <f t="shared" si="46"/>
        <v/>
      </c>
      <c r="H516" s="667" t="str">
        <f t="shared" si="47"/>
        <v/>
      </c>
      <c r="I516" s="53"/>
    </row>
    <row r="517" spans="2:9" ht="20.100000000000001" customHeight="1">
      <c r="B517" s="294">
        <v>509</v>
      </c>
      <c r="C517" s="665" t="str">
        <f t="shared" si="43"/>
        <v/>
      </c>
      <c r="D517" s="666" t="str">
        <f t="shared" si="44"/>
        <v/>
      </c>
      <c r="E517" s="285" t="str">
        <f t="shared" si="45"/>
        <v/>
      </c>
      <c r="F517" s="292" t="str">
        <f t="shared" si="42"/>
        <v/>
      </c>
      <c r="G517" s="285" t="str">
        <f t="shared" si="46"/>
        <v/>
      </c>
      <c r="H517" s="667" t="str">
        <f t="shared" si="47"/>
        <v/>
      </c>
      <c r="I517" s="53"/>
    </row>
    <row r="518" spans="2:9" ht="20.100000000000001" customHeight="1">
      <c r="B518" s="294">
        <v>510</v>
      </c>
      <c r="C518" s="665" t="str">
        <f t="shared" si="43"/>
        <v/>
      </c>
      <c r="D518" s="666" t="str">
        <f t="shared" si="44"/>
        <v/>
      </c>
      <c r="E518" s="285" t="str">
        <f t="shared" si="45"/>
        <v/>
      </c>
      <c r="F518" s="292" t="str">
        <f t="shared" si="42"/>
        <v/>
      </c>
      <c r="G518" s="285" t="str">
        <f t="shared" si="46"/>
        <v/>
      </c>
      <c r="H518" s="667" t="str">
        <f t="shared" si="47"/>
        <v/>
      </c>
      <c r="I518" s="53"/>
    </row>
    <row r="519" spans="2:9" ht="20.100000000000001" customHeight="1">
      <c r="B519" s="294">
        <v>511</v>
      </c>
      <c r="C519" s="665" t="str">
        <f t="shared" si="43"/>
        <v/>
      </c>
      <c r="D519" s="666" t="str">
        <f t="shared" si="44"/>
        <v/>
      </c>
      <c r="E519" s="285" t="str">
        <f t="shared" si="45"/>
        <v/>
      </c>
      <c r="F519" s="292" t="str">
        <f t="shared" si="42"/>
        <v/>
      </c>
      <c r="G519" s="285" t="str">
        <f t="shared" si="46"/>
        <v/>
      </c>
      <c r="H519" s="667" t="str">
        <f t="shared" si="47"/>
        <v/>
      </c>
      <c r="I519" s="53"/>
    </row>
    <row r="520" spans="2:9" ht="20.100000000000001" customHeight="1">
      <c r="B520" s="294">
        <v>512</v>
      </c>
      <c r="C520" s="665" t="str">
        <f t="shared" si="43"/>
        <v/>
      </c>
      <c r="D520" s="666" t="str">
        <f t="shared" si="44"/>
        <v/>
      </c>
      <c r="E520" s="285" t="str">
        <f t="shared" si="45"/>
        <v/>
      </c>
      <c r="F520" s="292" t="str">
        <f t="shared" si="42"/>
        <v/>
      </c>
      <c r="G520" s="285" t="str">
        <f t="shared" si="46"/>
        <v/>
      </c>
      <c r="H520" s="667" t="str">
        <f t="shared" si="47"/>
        <v/>
      </c>
      <c r="I520" s="53"/>
    </row>
    <row r="521" spans="2:9" ht="20.100000000000001" customHeight="1">
      <c r="B521" s="294">
        <v>513</v>
      </c>
      <c r="C521" s="665" t="str">
        <f t="shared" si="43"/>
        <v/>
      </c>
      <c r="D521" s="666" t="str">
        <f t="shared" si="44"/>
        <v/>
      </c>
      <c r="E521" s="285" t="str">
        <f t="shared" si="45"/>
        <v/>
      </c>
      <c r="F521" s="292" t="str">
        <f t="shared" si="42"/>
        <v/>
      </c>
      <c r="G521" s="285" t="str">
        <f t="shared" si="46"/>
        <v/>
      </c>
      <c r="H521" s="667" t="str">
        <f t="shared" si="47"/>
        <v/>
      </c>
      <c r="I521" s="53"/>
    </row>
    <row r="522" spans="2:9" ht="20.100000000000001" customHeight="1">
      <c r="B522" s="294">
        <v>514</v>
      </c>
      <c r="C522" s="665" t="str">
        <f t="shared" si="43"/>
        <v/>
      </c>
      <c r="D522" s="666" t="str">
        <f t="shared" si="44"/>
        <v/>
      </c>
      <c r="E522" s="285" t="str">
        <f t="shared" si="45"/>
        <v/>
      </c>
      <c r="F522" s="292" t="str">
        <f t="shared" ref="F522:F585" si="48">IF($H$4="","",IF($F$4="원리금균등상환",IFERROR(D522+E522,""),IF($F$4="원금균등상환",D522+E522,"")))</f>
        <v/>
      </c>
      <c r="G522" s="285" t="str">
        <f t="shared" si="46"/>
        <v/>
      </c>
      <c r="H522" s="667" t="str">
        <f t="shared" si="47"/>
        <v/>
      </c>
      <c r="I522" s="53"/>
    </row>
    <row r="523" spans="2:9" ht="20.100000000000001" customHeight="1">
      <c r="B523" s="294">
        <v>515</v>
      </c>
      <c r="C523" s="665" t="str">
        <f t="shared" ref="C523:C586" si="49">IF($H$4="","",IF(B523&gt;($B$6),"",IF(B523&lt;=($B$6),DATE(YEAR($G$4),MONTH($G$4)+B522,DAY($G$4)),"")))</f>
        <v/>
      </c>
      <c r="D523" s="666" t="str">
        <f t="shared" ref="D523:D586" si="50">IF($H$4="","",IF($F$4="원리금균등상환",IFERROR(IF(B523&lt;=$D$6,0,-PPMT($E$4/12,B523-$D$6,($B$6-$D$6),$D$4)),""),IF($F$4="원금균등상환",IF(B523&lt;($D$6+1),0,IF(B523&gt;$B$6,0,$D$4/($B$6-$D$6))),IF($F$4="만기일시상환",0,""))))</f>
        <v/>
      </c>
      <c r="E523" s="285" t="str">
        <f t="shared" ref="E523:E586" si="51">IF($H$4="","",IF($F$4="원리금균등상환",IFERROR(IF(B523&lt;=$D$6,$H522*($E$4/12),-IPMT($E$4/12,B523-$D$6,($B$6-$D$6),$D$4)),""),IF($F$4="원금균등상환",(H522-D523)*$E$4/12,IF($F$4="만기일시상환",IFERROR(IF(B523&lt;=$B$6,$D$4*($E$4/12),""),"")))))</f>
        <v/>
      </c>
      <c r="F523" s="292" t="str">
        <f t="shared" si="48"/>
        <v/>
      </c>
      <c r="G523" s="285" t="str">
        <f t="shared" ref="G523:G586" si="52">IFERROR(IF(B523&gt;(($D$6+$B$6)*12),"",IF(B523=1,D523,D523+G522)),"")</f>
        <v/>
      </c>
      <c r="H523" s="667" t="str">
        <f t="shared" ref="H523:H586" si="53">IFERROR(IF($H$4="","",H522-D523),"")</f>
        <v/>
      </c>
      <c r="I523" s="53"/>
    </row>
    <row r="524" spans="2:9" ht="20.100000000000001" customHeight="1">
      <c r="B524" s="294">
        <v>516</v>
      </c>
      <c r="C524" s="665" t="str">
        <f t="shared" si="49"/>
        <v/>
      </c>
      <c r="D524" s="666" t="str">
        <f t="shared" si="50"/>
        <v/>
      </c>
      <c r="E524" s="285" t="str">
        <f t="shared" si="51"/>
        <v/>
      </c>
      <c r="F524" s="292" t="str">
        <f t="shared" si="48"/>
        <v/>
      </c>
      <c r="G524" s="285" t="str">
        <f t="shared" si="52"/>
        <v/>
      </c>
      <c r="H524" s="667" t="str">
        <f t="shared" si="53"/>
        <v/>
      </c>
      <c r="I524" s="53"/>
    </row>
    <row r="525" spans="2:9" ht="20.100000000000001" customHeight="1">
      <c r="B525" s="294">
        <v>517</v>
      </c>
      <c r="C525" s="665" t="str">
        <f t="shared" si="49"/>
        <v/>
      </c>
      <c r="D525" s="666" t="str">
        <f t="shared" si="50"/>
        <v/>
      </c>
      <c r="E525" s="285" t="str">
        <f t="shared" si="51"/>
        <v/>
      </c>
      <c r="F525" s="292" t="str">
        <f t="shared" si="48"/>
        <v/>
      </c>
      <c r="G525" s="285" t="str">
        <f t="shared" si="52"/>
        <v/>
      </c>
      <c r="H525" s="667" t="str">
        <f t="shared" si="53"/>
        <v/>
      </c>
      <c r="I525" s="53"/>
    </row>
    <row r="526" spans="2:9" ht="20.100000000000001" customHeight="1">
      <c r="B526" s="294">
        <v>518</v>
      </c>
      <c r="C526" s="665" t="str">
        <f t="shared" si="49"/>
        <v/>
      </c>
      <c r="D526" s="666" t="str">
        <f t="shared" si="50"/>
        <v/>
      </c>
      <c r="E526" s="285" t="str">
        <f t="shared" si="51"/>
        <v/>
      </c>
      <c r="F526" s="292" t="str">
        <f t="shared" si="48"/>
        <v/>
      </c>
      <c r="G526" s="285" t="str">
        <f t="shared" si="52"/>
        <v/>
      </c>
      <c r="H526" s="667" t="str">
        <f t="shared" si="53"/>
        <v/>
      </c>
      <c r="I526" s="53"/>
    </row>
    <row r="527" spans="2:9" ht="20.100000000000001" customHeight="1">
      <c r="B527" s="294">
        <v>519</v>
      </c>
      <c r="C527" s="665" t="str">
        <f t="shared" si="49"/>
        <v/>
      </c>
      <c r="D527" s="666" t="str">
        <f t="shared" si="50"/>
        <v/>
      </c>
      <c r="E527" s="285" t="str">
        <f t="shared" si="51"/>
        <v/>
      </c>
      <c r="F527" s="292" t="str">
        <f t="shared" si="48"/>
        <v/>
      </c>
      <c r="G527" s="285" t="str">
        <f t="shared" si="52"/>
        <v/>
      </c>
      <c r="H527" s="667" t="str">
        <f t="shared" si="53"/>
        <v/>
      </c>
      <c r="I527" s="53"/>
    </row>
    <row r="528" spans="2:9" ht="20.100000000000001" customHeight="1">
      <c r="B528" s="294">
        <v>520</v>
      </c>
      <c r="C528" s="665" t="str">
        <f t="shared" si="49"/>
        <v/>
      </c>
      <c r="D528" s="666" t="str">
        <f t="shared" si="50"/>
        <v/>
      </c>
      <c r="E528" s="285" t="str">
        <f t="shared" si="51"/>
        <v/>
      </c>
      <c r="F528" s="292" t="str">
        <f t="shared" si="48"/>
        <v/>
      </c>
      <c r="G528" s="285" t="str">
        <f t="shared" si="52"/>
        <v/>
      </c>
      <c r="H528" s="667" t="str">
        <f t="shared" si="53"/>
        <v/>
      </c>
      <c r="I528" s="53"/>
    </row>
    <row r="529" spans="2:9" ht="20.100000000000001" customHeight="1">
      <c r="B529" s="294">
        <v>521</v>
      </c>
      <c r="C529" s="665" t="str">
        <f t="shared" si="49"/>
        <v/>
      </c>
      <c r="D529" s="666" t="str">
        <f t="shared" si="50"/>
        <v/>
      </c>
      <c r="E529" s="285" t="str">
        <f t="shared" si="51"/>
        <v/>
      </c>
      <c r="F529" s="292" t="str">
        <f t="shared" si="48"/>
        <v/>
      </c>
      <c r="G529" s="285" t="str">
        <f t="shared" si="52"/>
        <v/>
      </c>
      <c r="H529" s="667" t="str">
        <f t="shared" si="53"/>
        <v/>
      </c>
      <c r="I529" s="53"/>
    </row>
    <row r="530" spans="2:9" ht="20.100000000000001" customHeight="1">
      <c r="B530" s="294">
        <v>522</v>
      </c>
      <c r="C530" s="665" t="str">
        <f t="shared" si="49"/>
        <v/>
      </c>
      <c r="D530" s="666" t="str">
        <f t="shared" si="50"/>
        <v/>
      </c>
      <c r="E530" s="285" t="str">
        <f t="shared" si="51"/>
        <v/>
      </c>
      <c r="F530" s="292" t="str">
        <f t="shared" si="48"/>
        <v/>
      </c>
      <c r="G530" s="285" t="str">
        <f t="shared" si="52"/>
        <v/>
      </c>
      <c r="H530" s="667" t="str">
        <f t="shared" si="53"/>
        <v/>
      </c>
      <c r="I530" s="53"/>
    </row>
    <row r="531" spans="2:9" ht="20.100000000000001" customHeight="1">
      <c r="B531" s="294">
        <v>523</v>
      </c>
      <c r="C531" s="665" t="str">
        <f t="shared" si="49"/>
        <v/>
      </c>
      <c r="D531" s="666" t="str">
        <f t="shared" si="50"/>
        <v/>
      </c>
      <c r="E531" s="285" t="str">
        <f t="shared" si="51"/>
        <v/>
      </c>
      <c r="F531" s="292" t="str">
        <f t="shared" si="48"/>
        <v/>
      </c>
      <c r="G531" s="285" t="str">
        <f t="shared" si="52"/>
        <v/>
      </c>
      <c r="H531" s="667" t="str">
        <f t="shared" si="53"/>
        <v/>
      </c>
      <c r="I531" s="53"/>
    </row>
    <row r="532" spans="2:9" ht="20.100000000000001" customHeight="1">
      <c r="B532" s="294">
        <v>524</v>
      </c>
      <c r="C532" s="665" t="str">
        <f t="shared" si="49"/>
        <v/>
      </c>
      <c r="D532" s="666" t="str">
        <f t="shared" si="50"/>
        <v/>
      </c>
      <c r="E532" s="285" t="str">
        <f t="shared" si="51"/>
        <v/>
      </c>
      <c r="F532" s="292" t="str">
        <f t="shared" si="48"/>
        <v/>
      </c>
      <c r="G532" s="285" t="str">
        <f t="shared" si="52"/>
        <v/>
      </c>
      <c r="H532" s="667" t="str">
        <f t="shared" si="53"/>
        <v/>
      </c>
      <c r="I532" s="53"/>
    </row>
    <row r="533" spans="2:9" ht="20.100000000000001" customHeight="1">
      <c r="B533" s="294">
        <v>525</v>
      </c>
      <c r="C533" s="665" t="str">
        <f t="shared" si="49"/>
        <v/>
      </c>
      <c r="D533" s="666" t="str">
        <f t="shared" si="50"/>
        <v/>
      </c>
      <c r="E533" s="285" t="str">
        <f t="shared" si="51"/>
        <v/>
      </c>
      <c r="F533" s="292" t="str">
        <f t="shared" si="48"/>
        <v/>
      </c>
      <c r="G533" s="285" t="str">
        <f t="shared" si="52"/>
        <v/>
      </c>
      <c r="H533" s="667" t="str">
        <f t="shared" si="53"/>
        <v/>
      </c>
      <c r="I533" s="53"/>
    </row>
    <row r="534" spans="2:9" ht="20.100000000000001" customHeight="1">
      <c r="B534" s="294">
        <v>526</v>
      </c>
      <c r="C534" s="665" t="str">
        <f t="shared" si="49"/>
        <v/>
      </c>
      <c r="D534" s="666" t="str">
        <f t="shared" si="50"/>
        <v/>
      </c>
      <c r="E534" s="285" t="str">
        <f t="shared" si="51"/>
        <v/>
      </c>
      <c r="F534" s="292" t="str">
        <f t="shared" si="48"/>
        <v/>
      </c>
      <c r="G534" s="285" t="str">
        <f t="shared" si="52"/>
        <v/>
      </c>
      <c r="H534" s="667" t="str">
        <f t="shared" si="53"/>
        <v/>
      </c>
      <c r="I534" s="53"/>
    </row>
    <row r="535" spans="2:9" ht="20.100000000000001" customHeight="1">
      <c r="B535" s="294">
        <v>527</v>
      </c>
      <c r="C535" s="665" t="str">
        <f t="shared" si="49"/>
        <v/>
      </c>
      <c r="D535" s="666" t="str">
        <f t="shared" si="50"/>
        <v/>
      </c>
      <c r="E535" s="285" t="str">
        <f t="shared" si="51"/>
        <v/>
      </c>
      <c r="F535" s="292" t="str">
        <f t="shared" si="48"/>
        <v/>
      </c>
      <c r="G535" s="285" t="str">
        <f t="shared" si="52"/>
        <v/>
      </c>
      <c r="H535" s="667" t="str">
        <f t="shared" si="53"/>
        <v/>
      </c>
      <c r="I535" s="53"/>
    </row>
    <row r="536" spans="2:9" ht="20.100000000000001" customHeight="1">
      <c r="B536" s="294">
        <v>528</v>
      </c>
      <c r="C536" s="665" t="str">
        <f t="shared" si="49"/>
        <v/>
      </c>
      <c r="D536" s="666" t="str">
        <f t="shared" si="50"/>
        <v/>
      </c>
      <c r="E536" s="285" t="str">
        <f t="shared" si="51"/>
        <v/>
      </c>
      <c r="F536" s="292" t="str">
        <f t="shared" si="48"/>
        <v/>
      </c>
      <c r="G536" s="285" t="str">
        <f t="shared" si="52"/>
        <v/>
      </c>
      <c r="H536" s="667" t="str">
        <f t="shared" si="53"/>
        <v/>
      </c>
      <c r="I536" s="53"/>
    </row>
    <row r="537" spans="2:9" ht="20.100000000000001" customHeight="1">
      <c r="B537" s="294">
        <v>529</v>
      </c>
      <c r="C537" s="665" t="str">
        <f t="shared" si="49"/>
        <v/>
      </c>
      <c r="D537" s="666" t="str">
        <f t="shared" si="50"/>
        <v/>
      </c>
      <c r="E537" s="285" t="str">
        <f t="shared" si="51"/>
        <v/>
      </c>
      <c r="F537" s="292" t="str">
        <f t="shared" si="48"/>
        <v/>
      </c>
      <c r="G537" s="285" t="str">
        <f t="shared" si="52"/>
        <v/>
      </c>
      <c r="H537" s="667" t="str">
        <f t="shared" si="53"/>
        <v/>
      </c>
      <c r="I537" s="53"/>
    </row>
    <row r="538" spans="2:9" ht="20.100000000000001" customHeight="1">
      <c r="B538" s="294">
        <v>530</v>
      </c>
      <c r="C538" s="665" t="str">
        <f t="shared" si="49"/>
        <v/>
      </c>
      <c r="D538" s="666" t="str">
        <f t="shared" si="50"/>
        <v/>
      </c>
      <c r="E538" s="285" t="str">
        <f t="shared" si="51"/>
        <v/>
      </c>
      <c r="F538" s="292" t="str">
        <f t="shared" si="48"/>
        <v/>
      </c>
      <c r="G538" s="285" t="str">
        <f t="shared" si="52"/>
        <v/>
      </c>
      <c r="H538" s="667" t="str">
        <f t="shared" si="53"/>
        <v/>
      </c>
      <c r="I538" s="53"/>
    </row>
    <row r="539" spans="2:9" ht="20.100000000000001" customHeight="1">
      <c r="B539" s="294">
        <v>531</v>
      </c>
      <c r="C539" s="665" t="str">
        <f t="shared" si="49"/>
        <v/>
      </c>
      <c r="D539" s="666" t="str">
        <f t="shared" si="50"/>
        <v/>
      </c>
      <c r="E539" s="285" t="str">
        <f t="shared" si="51"/>
        <v/>
      </c>
      <c r="F539" s="292" t="str">
        <f t="shared" si="48"/>
        <v/>
      </c>
      <c r="G539" s="285" t="str">
        <f t="shared" si="52"/>
        <v/>
      </c>
      <c r="H539" s="667" t="str">
        <f t="shared" si="53"/>
        <v/>
      </c>
      <c r="I539" s="53"/>
    </row>
    <row r="540" spans="2:9" ht="20.100000000000001" customHeight="1">
      <c r="B540" s="294">
        <v>532</v>
      </c>
      <c r="C540" s="665" t="str">
        <f t="shared" si="49"/>
        <v/>
      </c>
      <c r="D540" s="666" t="str">
        <f t="shared" si="50"/>
        <v/>
      </c>
      <c r="E540" s="285" t="str">
        <f t="shared" si="51"/>
        <v/>
      </c>
      <c r="F540" s="292" t="str">
        <f t="shared" si="48"/>
        <v/>
      </c>
      <c r="G540" s="285" t="str">
        <f t="shared" si="52"/>
        <v/>
      </c>
      <c r="H540" s="667" t="str">
        <f t="shared" si="53"/>
        <v/>
      </c>
      <c r="I540" s="53"/>
    </row>
    <row r="541" spans="2:9" ht="20.100000000000001" customHeight="1">
      <c r="B541" s="294">
        <v>533</v>
      </c>
      <c r="C541" s="665" t="str">
        <f t="shared" si="49"/>
        <v/>
      </c>
      <c r="D541" s="666" t="str">
        <f t="shared" si="50"/>
        <v/>
      </c>
      <c r="E541" s="285" t="str">
        <f t="shared" si="51"/>
        <v/>
      </c>
      <c r="F541" s="292" t="str">
        <f t="shared" si="48"/>
        <v/>
      </c>
      <c r="G541" s="285" t="str">
        <f t="shared" si="52"/>
        <v/>
      </c>
      <c r="H541" s="667" t="str">
        <f t="shared" si="53"/>
        <v/>
      </c>
      <c r="I541" s="53"/>
    </row>
    <row r="542" spans="2:9" ht="20.100000000000001" customHeight="1">
      <c r="B542" s="294">
        <v>534</v>
      </c>
      <c r="C542" s="665" t="str">
        <f t="shared" si="49"/>
        <v/>
      </c>
      <c r="D542" s="666" t="str">
        <f t="shared" si="50"/>
        <v/>
      </c>
      <c r="E542" s="285" t="str">
        <f t="shared" si="51"/>
        <v/>
      </c>
      <c r="F542" s="292" t="str">
        <f t="shared" si="48"/>
        <v/>
      </c>
      <c r="G542" s="285" t="str">
        <f t="shared" si="52"/>
        <v/>
      </c>
      <c r="H542" s="667" t="str">
        <f t="shared" si="53"/>
        <v/>
      </c>
      <c r="I542" s="53"/>
    </row>
    <row r="543" spans="2:9" ht="20.100000000000001" customHeight="1">
      <c r="B543" s="294">
        <v>535</v>
      </c>
      <c r="C543" s="665" t="str">
        <f t="shared" si="49"/>
        <v/>
      </c>
      <c r="D543" s="666" t="str">
        <f t="shared" si="50"/>
        <v/>
      </c>
      <c r="E543" s="285" t="str">
        <f t="shared" si="51"/>
        <v/>
      </c>
      <c r="F543" s="292" t="str">
        <f t="shared" si="48"/>
        <v/>
      </c>
      <c r="G543" s="285" t="str">
        <f t="shared" si="52"/>
        <v/>
      </c>
      <c r="H543" s="667" t="str">
        <f t="shared" si="53"/>
        <v/>
      </c>
      <c r="I543" s="53"/>
    </row>
    <row r="544" spans="2:9" ht="20.100000000000001" customHeight="1">
      <c r="B544" s="294">
        <v>536</v>
      </c>
      <c r="C544" s="665" t="str">
        <f t="shared" si="49"/>
        <v/>
      </c>
      <c r="D544" s="666" t="str">
        <f t="shared" si="50"/>
        <v/>
      </c>
      <c r="E544" s="285" t="str">
        <f t="shared" si="51"/>
        <v/>
      </c>
      <c r="F544" s="292" t="str">
        <f t="shared" si="48"/>
        <v/>
      </c>
      <c r="G544" s="285" t="str">
        <f t="shared" si="52"/>
        <v/>
      </c>
      <c r="H544" s="667" t="str">
        <f t="shared" si="53"/>
        <v/>
      </c>
      <c r="I544" s="53"/>
    </row>
    <row r="545" spans="2:9" ht="20.100000000000001" customHeight="1">
      <c r="B545" s="294">
        <v>537</v>
      </c>
      <c r="C545" s="665" t="str">
        <f t="shared" si="49"/>
        <v/>
      </c>
      <c r="D545" s="666" t="str">
        <f t="shared" si="50"/>
        <v/>
      </c>
      <c r="E545" s="285" t="str">
        <f t="shared" si="51"/>
        <v/>
      </c>
      <c r="F545" s="292" t="str">
        <f t="shared" si="48"/>
        <v/>
      </c>
      <c r="G545" s="285" t="str">
        <f t="shared" si="52"/>
        <v/>
      </c>
      <c r="H545" s="667" t="str">
        <f t="shared" si="53"/>
        <v/>
      </c>
      <c r="I545" s="53"/>
    </row>
    <row r="546" spans="2:9" ht="20.100000000000001" customHeight="1">
      <c r="B546" s="294">
        <v>538</v>
      </c>
      <c r="C546" s="665" t="str">
        <f t="shared" si="49"/>
        <v/>
      </c>
      <c r="D546" s="666" t="str">
        <f t="shared" si="50"/>
        <v/>
      </c>
      <c r="E546" s="285" t="str">
        <f t="shared" si="51"/>
        <v/>
      </c>
      <c r="F546" s="292" t="str">
        <f t="shared" si="48"/>
        <v/>
      </c>
      <c r="G546" s="285" t="str">
        <f t="shared" si="52"/>
        <v/>
      </c>
      <c r="H546" s="667" t="str">
        <f t="shared" si="53"/>
        <v/>
      </c>
      <c r="I546" s="53"/>
    </row>
    <row r="547" spans="2:9" ht="20.100000000000001" customHeight="1">
      <c r="B547" s="294">
        <v>539</v>
      </c>
      <c r="C547" s="665" t="str">
        <f t="shared" si="49"/>
        <v/>
      </c>
      <c r="D547" s="666" t="str">
        <f t="shared" si="50"/>
        <v/>
      </c>
      <c r="E547" s="285" t="str">
        <f t="shared" si="51"/>
        <v/>
      </c>
      <c r="F547" s="292" t="str">
        <f t="shared" si="48"/>
        <v/>
      </c>
      <c r="G547" s="285" t="str">
        <f t="shared" si="52"/>
        <v/>
      </c>
      <c r="H547" s="667" t="str">
        <f t="shared" si="53"/>
        <v/>
      </c>
      <c r="I547" s="53"/>
    </row>
    <row r="548" spans="2:9" ht="20.100000000000001" customHeight="1">
      <c r="B548" s="294">
        <v>540</v>
      </c>
      <c r="C548" s="665" t="str">
        <f t="shared" si="49"/>
        <v/>
      </c>
      <c r="D548" s="666" t="str">
        <f t="shared" si="50"/>
        <v/>
      </c>
      <c r="E548" s="285" t="str">
        <f t="shared" si="51"/>
        <v/>
      </c>
      <c r="F548" s="292" t="str">
        <f t="shared" si="48"/>
        <v/>
      </c>
      <c r="G548" s="285" t="str">
        <f t="shared" si="52"/>
        <v/>
      </c>
      <c r="H548" s="667" t="str">
        <f t="shared" si="53"/>
        <v/>
      </c>
      <c r="I548" s="53"/>
    </row>
    <row r="549" spans="2:9" ht="20.100000000000001" customHeight="1">
      <c r="B549" s="294">
        <v>541</v>
      </c>
      <c r="C549" s="665" t="str">
        <f t="shared" si="49"/>
        <v/>
      </c>
      <c r="D549" s="666" t="str">
        <f t="shared" si="50"/>
        <v/>
      </c>
      <c r="E549" s="285" t="str">
        <f t="shared" si="51"/>
        <v/>
      </c>
      <c r="F549" s="292" t="str">
        <f t="shared" si="48"/>
        <v/>
      </c>
      <c r="G549" s="285" t="str">
        <f t="shared" si="52"/>
        <v/>
      </c>
      <c r="H549" s="667" t="str">
        <f t="shared" si="53"/>
        <v/>
      </c>
      <c r="I549" s="53"/>
    </row>
    <row r="550" spans="2:9" ht="20.100000000000001" customHeight="1">
      <c r="B550" s="294">
        <v>542</v>
      </c>
      <c r="C550" s="665" t="str">
        <f t="shared" si="49"/>
        <v/>
      </c>
      <c r="D550" s="666" t="str">
        <f t="shared" si="50"/>
        <v/>
      </c>
      <c r="E550" s="285" t="str">
        <f t="shared" si="51"/>
        <v/>
      </c>
      <c r="F550" s="292" t="str">
        <f t="shared" si="48"/>
        <v/>
      </c>
      <c r="G550" s="285" t="str">
        <f t="shared" si="52"/>
        <v/>
      </c>
      <c r="H550" s="667" t="str">
        <f t="shared" si="53"/>
        <v/>
      </c>
      <c r="I550" s="53"/>
    </row>
    <row r="551" spans="2:9" ht="20.100000000000001" customHeight="1">
      <c r="B551" s="294">
        <v>543</v>
      </c>
      <c r="C551" s="665" t="str">
        <f t="shared" si="49"/>
        <v/>
      </c>
      <c r="D551" s="666" t="str">
        <f t="shared" si="50"/>
        <v/>
      </c>
      <c r="E551" s="285" t="str">
        <f t="shared" si="51"/>
        <v/>
      </c>
      <c r="F551" s="292" t="str">
        <f t="shared" si="48"/>
        <v/>
      </c>
      <c r="G551" s="285" t="str">
        <f t="shared" si="52"/>
        <v/>
      </c>
      <c r="H551" s="667" t="str">
        <f t="shared" si="53"/>
        <v/>
      </c>
      <c r="I551" s="53"/>
    </row>
    <row r="552" spans="2:9" ht="20.100000000000001" customHeight="1">
      <c r="B552" s="294">
        <v>544</v>
      </c>
      <c r="C552" s="665" t="str">
        <f t="shared" si="49"/>
        <v/>
      </c>
      <c r="D552" s="666" t="str">
        <f t="shared" si="50"/>
        <v/>
      </c>
      <c r="E552" s="285" t="str">
        <f t="shared" si="51"/>
        <v/>
      </c>
      <c r="F552" s="292" t="str">
        <f t="shared" si="48"/>
        <v/>
      </c>
      <c r="G552" s="285" t="str">
        <f t="shared" si="52"/>
        <v/>
      </c>
      <c r="H552" s="667" t="str">
        <f t="shared" si="53"/>
        <v/>
      </c>
      <c r="I552" s="53"/>
    </row>
    <row r="553" spans="2:9" ht="20.100000000000001" customHeight="1">
      <c r="B553" s="294">
        <v>545</v>
      </c>
      <c r="C553" s="665" t="str">
        <f t="shared" si="49"/>
        <v/>
      </c>
      <c r="D553" s="666" t="str">
        <f t="shared" si="50"/>
        <v/>
      </c>
      <c r="E553" s="285" t="str">
        <f t="shared" si="51"/>
        <v/>
      </c>
      <c r="F553" s="292" t="str">
        <f t="shared" si="48"/>
        <v/>
      </c>
      <c r="G553" s="285" t="str">
        <f t="shared" si="52"/>
        <v/>
      </c>
      <c r="H553" s="667" t="str">
        <f t="shared" si="53"/>
        <v/>
      </c>
      <c r="I553" s="53"/>
    </row>
    <row r="554" spans="2:9" ht="20.100000000000001" customHeight="1">
      <c r="B554" s="294">
        <v>546</v>
      </c>
      <c r="C554" s="665" t="str">
        <f t="shared" si="49"/>
        <v/>
      </c>
      <c r="D554" s="666" t="str">
        <f t="shared" si="50"/>
        <v/>
      </c>
      <c r="E554" s="285" t="str">
        <f t="shared" si="51"/>
        <v/>
      </c>
      <c r="F554" s="292" t="str">
        <f t="shared" si="48"/>
        <v/>
      </c>
      <c r="G554" s="285" t="str">
        <f t="shared" si="52"/>
        <v/>
      </c>
      <c r="H554" s="667" t="str">
        <f t="shared" si="53"/>
        <v/>
      </c>
      <c r="I554" s="53"/>
    </row>
    <row r="555" spans="2:9" ht="20.100000000000001" customHeight="1">
      <c r="B555" s="294">
        <v>547</v>
      </c>
      <c r="C555" s="665" t="str">
        <f t="shared" si="49"/>
        <v/>
      </c>
      <c r="D555" s="666" t="str">
        <f t="shared" si="50"/>
        <v/>
      </c>
      <c r="E555" s="285" t="str">
        <f t="shared" si="51"/>
        <v/>
      </c>
      <c r="F555" s="292" t="str">
        <f t="shared" si="48"/>
        <v/>
      </c>
      <c r="G555" s="285" t="str">
        <f t="shared" si="52"/>
        <v/>
      </c>
      <c r="H555" s="667" t="str">
        <f t="shared" si="53"/>
        <v/>
      </c>
      <c r="I555" s="53"/>
    </row>
    <row r="556" spans="2:9" ht="20.100000000000001" customHeight="1">
      <c r="B556" s="294">
        <v>548</v>
      </c>
      <c r="C556" s="665" t="str">
        <f t="shared" si="49"/>
        <v/>
      </c>
      <c r="D556" s="666" t="str">
        <f t="shared" si="50"/>
        <v/>
      </c>
      <c r="E556" s="285" t="str">
        <f t="shared" si="51"/>
        <v/>
      </c>
      <c r="F556" s="292" t="str">
        <f t="shared" si="48"/>
        <v/>
      </c>
      <c r="G556" s="285" t="str">
        <f t="shared" si="52"/>
        <v/>
      </c>
      <c r="H556" s="667" t="str">
        <f t="shared" si="53"/>
        <v/>
      </c>
      <c r="I556" s="53"/>
    </row>
    <row r="557" spans="2:9" ht="20.100000000000001" customHeight="1">
      <c r="B557" s="294">
        <v>549</v>
      </c>
      <c r="C557" s="665" t="str">
        <f t="shared" si="49"/>
        <v/>
      </c>
      <c r="D557" s="666" t="str">
        <f t="shared" si="50"/>
        <v/>
      </c>
      <c r="E557" s="285" t="str">
        <f t="shared" si="51"/>
        <v/>
      </c>
      <c r="F557" s="292" t="str">
        <f t="shared" si="48"/>
        <v/>
      </c>
      <c r="G557" s="285" t="str">
        <f t="shared" si="52"/>
        <v/>
      </c>
      <c r="H557" s="667" t="str">
        <f t="shared" si="53"/>
        <v/>
      </c>
      <c r="I557" s="53"/>
    </row>
    <row r="558" spans="2:9" ht="20.100000000000001" customHeight="1">
      <c r="B558" s="294">
        <v>550</v>
      </c>
      <c r="C558" s="665" t="str">
        <f t="shared" si="49"/>
        <v/>
      </c>
      <c r="D558" s="666" t="str">
        <f t="shared" si="50"/>
        <v/>
      </c>
      <c r="E558" s="285" t="str">
        <f t="shared" si="51"/>
        <v/>
      </c>
      <c r="F558" s="292" t="str">
        <f t="shared" si="48"/>
        <v/>
      </c>
      <c r="G558" s="285" t="str">
        <f t="shared" si="52"/>
        <v/>
      </c>
      <c r="H558" s="667" t="str">
        <f t="shared" si="53"/>
        <v/>
      </c>
      <c r="I558" s="53"/>
    </row>
    <row r="559" spans="2:9" ht="20.100000000000001" customHeight="1">
      <c r="B559" s="294">
        <v>551</v>
      </c>
      <c r="C559" s="665" t="str">
        <f t="shared" si="49"/>
        <v/>
      </c>
      <c r="D559" s="666" t="str">
        <f t="shared" si="50"/>
        <v/>
      </c>
      <c r="E559" s="285" t="str">
        <f t="shared" si="51"/>
        <v/>
      </c>
      <c r="F559" s="292" t="str">
        <f t="shared" si="48"/>
        <v/>
      </c>
      <c r="G559" s="285" t="str">
        <f t="shared" si="52"/>
        <v/>
      </c>
      <c r="H559" s="667" t="str">
        <f t="shared" si="53"/>
        <v/>
      </c>
      <c r="I559" s="53"/>
    </row>
    <row r="560" spans="2:9" ht="20.100000000000001" customHeight="1">
      <c r="B560" s="294">
        <v>552</v>
      </c>
      <c r="C560" s="665" t="str">
        <f t="shared" si="49"/>
        <v/>
      </c>
      <c r="D560" s="666" t="str">
        <f t="shared" si="50"/>
        <v/>
      </c>
      <c r="E560" s="285" t="str">
        <f t="shared" si="51"/>
        <v/>
      </c>
      <c r="F560" s="292" t="str">
        <f t="shared" si="48"/>
        <v/>
      </c>
      <c r="G560" s="285" t="str">
        <f t="shared" si="52"/>
        <v/>
      </c>
      <c r="H560" s="667" t="str">
        <f t="shared" si="53"/>
        <v/>
      </c>
      <c r="I560" s="53"/>
    </row>
    <row r="561" spans="2:9" ht="20.100000000000001" customHeight="1">
      <c r="B561" s="294">
        <v>553</v>
      </c>
      <c r="C561" s="665" t="str">
        <f t="shared" si="49"/>
        <v/>
      </c>
      <c r="D561" s="666" t="str">
        <f t="shared" si="50"/>
        <v/>
      </c>
      <c r="E561" s="285" t="str">
        <f t="shared" si="51"/>
        <v/>
      </c>
      <c r="F561" s="292" t="str">
        <f t="shared" si="48"/>
        <v/>
      </c>
      <c r="G561" s="285" t="str">
        <f t="shared" si="52"/>
        <v/>
      </c>
      <c r="H561" s="667" t="str">
        <f t="shared" si="53"/>
        <v/>
      </c>
      <c r="I561" s="53"/>
    </row>
    <row r="562" spans="2:9" ht="20.100000000000001" customHeight="1">
      <c r="B562" s="294">
        <v>554</v>
      </c>
      <c r="C562" s="665" t="str">
        <f t="shared" si="49"/>
        <v/>
      </c>
      <c r="D562" s="666" t="str">
        <f t="shared" si="50"/>
        <v/>
      </c>
      <c r="E562" s="285" t="str">
        <f t="shared" si="51"/>
        <v/>
      </c>
      <c r="F562" s="292" t="str">
        <f t="shared" si="48"/>
        <v/>
      </c>
      <c r="G562" s="285" t="str">
        <f t="shared" si="52"/>
        <v/>
      </c>
      <c r="H562" s="667" t="str">
        <f t="shared" si="53"/>
        <v/>
      </c>
      <c r="I562" s="53"/>
    </row>
    <row r="563" spans="2:9" ht="20.100000000000001" customHeight="1">
      <c r="B563" s="294">
        <v>555</v>
      </c>
      <c r="C563" s="665" t="str">
        <f t="shared" si="49"/>
        <v/>
      </c>
      <c r="D563" s="666" t="str">
        <f t="shared" si="50"/>
        <v/>
      </c>
      <c r="E563" s="285" t="str">
        <f t="shared" si="51"/>
        <v/>
      </c>
      <c r="F563" s="292" t="str">
        <f t="shared" si="48"/>
        <v/>
      </c>
      <c r="G563" s="285" t="str">
        <f t="shared" si="52"/>
        <v/>
      </c>
      <c r="H563" s="667" t="str">
        <f t="shared" si="53"/>
        <v/>
      </c>
      <c r="I563" s="53"/>
    </row>
    <row r="564" spans="2:9" ht="20.100000000000001" customHeight="1">
      <c r="B564" s="294">
        <v>556</v>
      </c>
      <c r="C564" s="665" t="str">
        <f t="shared" si="49"/>
        <v/>
      </c>
      <c r="D564" s="666" t="str">
        <f t="shared" si="50"/>
        <v/>
      </c>
      <c r="E564" s="285" t="str">
        <f t="shared" si="51"/>
        <v/>
      </c>
      <c r="F564" s="292" t="str">
        <f t="shared" si="48"/>
        <v/>
      </c>
      <c r="G564" s="285" t="str">
        <f t="shared" si="52"/>
        <v/>
      </c>
      <c r="H564" s="667" t="str">
        <f t="shared" si="53"/>
        <v/>
      </c>
      <c r="I564" s="53"/>
    </row>
    <row r="565" spans="2:9" ht="20.100000000000001" customHeight="1">
      <c r="B565" s="294">
        <v>557</v>
      </c>
      <c r="C565" s="665" t="str">
        <f t="shared" si="49"/>
        <v/>
      </c>
      <c r="D565" s="666" t="str">
        <f t="shared" si="50"/>
        <v/>
      </c>
      <c r="E565" s="285" t="str">
        <f t="shared" si="51"/>
        <v/>
      </c>
      <c r="F565" s="292" t="str">
        <f t="shared" si="48"/>
        <v/>
      </c>
      <c r="G565" s="285" t="str">
        <f t="shared" si="52"/>
        <v/>
      </c>
      <c r="H565" s="667" t="str">
        <f t="shared" si="53"/>
        <v/>
      </c>
      <c r="I565" s="53"/>
    </row>
    <row r="566" spans="2:9" ht="20.100000000000001" customHeight="1">
      <c r="B566" s="294">
        <v>558</v>
      </c>
      <c r="C566" s="665" t="str">
        <f t="shared" si="49"/>
        <v/>
      </c>
      <c r="D566" s="666" t="str">
        <f t="shared" si="50"/>
        <v/>
      </c>
      <c r="E566" s="285" t="str">
        <f t="shared" si="51"/>
        <v/>
      </c>
      <c r="F566" s="292" t="str">
        <f t="shared" si="48"/>
        <v/>
      </c>
      <c r="G566" s="285" t="str">
        <f t="shared" si="52"/>
        <v/>
      </c>
      <c r="H566" s="667" t="str">
        <f t="shared" si="53"/>
        <v/>
      </c>
      <c r="I566" s="53"/>
    </row>
    <row r="567" spans="2:9" ht="20.100000000000001" customHeight="1">
      <c r="B567" s="294">
        <v>559</v>
      </c>
      <c r="C567" s="665" t="str">
        <f t="shared" si="49"/>
        <v/>
      </c>
      <c r="D567" s="666" t="str">
        <f t="shared" si="50"/>
        <v/>
      </c>
      <c r="E567" s="285" t="str">
        <f t="shared" si="51"/>
        <v/>
      </c>
      <c r="F567" s="292" t="str">
        <f t="shared" si="48"/>
        <v/>
      </c>
      <c r="G567" s="285" t="str">
        <f t="shared" si="52"/>
        <v/>
      </c>
      <c r="H567" s="667" t="str">
        <f t="shared" si="53"/>
        <v/>
      </c>
      <c r="I567" s="53"/>
    </row>
    <row r="568" spans="2:9" ht="20.100000000000001" customHeight="1">
      <c r="B568" s="294">
        <v>560</v>
      </c>
      <c r="C568" s="665" t="str">
        <f t="shared" si="49"/>
        <v/>
      </c>
      <c r="D568" s="666" t="str">
        <f t="shared" si="50"/>
        <v/>
      </c>
      <c r="E568" s="285" t="str">
        <f t="shared" si="51"/>
        <v/>
      </c>
      <c r="F568" s="292" t="str">
        <f t="shared" si="48"/>
        <v/>
      </c>
      <c r="G568" s="285" t="str">
        <f t="shared" si="52"/>
        <v/>
      </c>
      <c r="H568" s="667" t="str">
        <f t="shared" si="53"/>
        <v/>
      </c>
      <c r="I568" s="53"/>
    </row>
    <row r="569" spans="2:9" ht="20.100000000000001" customHeight="1">
      <c r="B569" s="294">
        <v>561</v>
      </c>
      <c r="C569" s="665" t="str">
        <f t="shared" si="49"/>
        <v/>
      </c>
      <c r="D569" s="666" t="str">
        <f t="shared" si="50"/>
        <v/>
      </c>
      <c r="E569" s="285" t="str">
        <f t="shared" si="51"/>
        <v/>
      </c>
      <c r="F569" s="292" t="str">
        <f t="shared" si="48"/>
        <v/>
      </c>
      <c r="G569" s="285" t="str">
        <f t="shared" si="52"/>
        <v/>
      </c>
      <c r="H569" s="667" t="str">
        <f t="shared" si="53"/>
        <v/>
      </c>
      <c r="I569" s="53"/>
    </row>
    <row r="570" spans="2:9" ht="20.100000000000001" customHeight="1">
      <c r="B570" s="294">
        <v>562</v>
      </c>
      <c r="C570" s="665" t="str">
        <f t="shared" si="49"/>
        <v/>
      </c>
      <c r="D570" s="666" t="str">
        <f t="shared" si="50"/>
        <v/>
      </c>
      <c r="E570" s="285" t="str">
        <f t="shared" si="51"/>
        <v/>
      </c>
      <c r="F570" s="292" t="str">
        <f t="shared" si="48"/>
        <v/>
      </c>
      <c r="G570" s="285" t="str">
        <f t="shared" si="52"/>
        <v/>
      </c>
      <c r="H570" s="667" t="str">
        <f t="shared" si="53"/>
        <v/>
      </c>
      <c r="I570" s="53"/>
    </row>
    <row r="571" spans="2:9" ht="20.100000000000001" customHeight="1">
      <c r="B571" s="294">
        <v>563</v>
      </c>
      <c r="C571" s="665" t="str">
        <f t="shared" si="49"/>
        <v/>
      </c>
      <c r="D571" s="666" t="str">
        <f t="shared" si="50"/>
        <v/>
      </c>
      <c r="E571" s="285" t="str">
        <f t="shared" si="51"/>
        <v/>
      </c>
      <c r="F571" s="292" t="str">
        <f t="shared" si="48"/>
        <v/>
      </c>
      <c r="G571" s="285" t="str">
        <f t="shared" si="52"/>
        <v/>
      </c>
      <c r="H571" s="667" t="str">
        <f t="shared" si="53"/>
        <v/>
      </c>
      <c r="I571" s="53"/>
    </row>
    <row r="572" spans="2:9" ht="20.100000000000001" customHeight="1">
      <c r="B572" s="294">
        <v>564</v>
      </c>
      <c r="C572" s="665" t="str">
        <f t="shared" si="49"/>
        <v/>
      </c>
      <c r="D572" s="666" t="str">
        <f t="shared" si="50"/>
        <v/>
      </c>
      <c r="E572" s="285" t="str">
        <f t="shared" si="51"/>
        <v/>
      </c>
      <c r="F572" s="292" t="str">
        <f t="shared" si="48"/>
        <v/>
      </c>
      <c r="G572" s="285" t="str">
        <f t="shared" si="52"/>
        <v/>
      </c>
      <c r="H572" s="667" t="str">
        <f t="shared" si="53"/>
        <v/>
      </c>
      <c r="I572" s="53"/>
    </row>
    <row r="573" spans="2:9" ht="20.100000000000001" customHeight="1">
      <c r="B573" s="294">
        <v>565</v>
      </c>
      <c r="C573" s="665" t="str">
        <f t="shared" si="49"/>
        <v/>
      </c>
      <c r="D573" s="666" t="str">
        <f t="shared" si="50"/>
        <v/>
      </c>
      <c r="E573" s="285" t="str">
        <f t="shared" si="51"/>
        <v/>
      </c>
      <c r="F573" s="292" t="str">
        <f t="shared" si="48"/>
        <v/>
      </c>
      <c r="G573" s="285" t="str">
        <f t="shared" si="52"/>
        <v/>
      </c>
      <c r="H573" s="667" t="str">
        <f t="shared" si="53"/>
        <v/>
      </c>
      <c r="I573" s="53"/>
    </row>
    <row r="574" spans="2:9" ht="20.100000000000001" customHeight="1">
      <c r="B574" s="294">
        <v>566</v>
      </c>
      <c r="C574" s="665" t="str">
        <f t="shared" si="49"/>
        <v/>
      </c>
      <c r="D574" s="666" t="str">
        <f t="shared" si="50"/>
        <v/>
      </c>
      <c r="E574" s="285" t="str">
        <f t="shared" si="51"/>
        <v/>
      </c>
      <c r="F574" s="292" t="str">
        <f t="shared" si="48"/>
        <v/>
      </c>
      <c r="G574" s="285" t="str">
        <f t="shared" si="52"/>
        <v/>
      </c>
      <c r="H574" s="667" t="str">
        <f t="shared" si="53"/>
        <v/>
      </c>
      <c r="I574" s="53"/>
    </row>
    <row r="575" spans="2:9" ht="20.100000000000001" customHeight="1">
      <c r="B575" s="294">
        <v>567</v>
      </c>
      <c r="C575" s="665" t="str">
        <f t="shared" si="49"/>
        <v/>
      </c>
      <c r="D575" s="666" t="str">
        <f t="shared" si="50"/>
        <v/>
      </c>
      <c r="E575" s="285" t="str">
        <f t="shared" si="51"/>
        <v/>
      </c>
      <c r="F575" s="292" t="str">
        <f t="shared" si="48"/>
        <v/>
      </c>
      <c r="G575" s="285" t="str">
        <f t="shared" si="52"/>
        <v/>
      </c>
      <c r="H575" s="667" t="str">
        <f t="shared" si="53"/>
        <v/>
      </c>
      <c r="I575" s="53"/>
    </row>
    <row r="576" spans="2:9" ht="20.100000000000001" customHeight="1">
      <c r="B576" s="294">
        <v>568</v>
      </c>
      <c r="C576" s="665" t="str">
        <f t="shared" si="49"/>
        <v/>
      </c>
      <c r="D576" s="666" t="str">
        <f t="shared" si="50"/>
        <v/>
      </c>
      <c r="E576" s="285" t="str">
        <f t="shared" si="51"/>
        <v/>
      </c>
      <c r="F576" s="292" t="str">
        <f t="shared" si="48"/>
        <v/>
      </c>
      <c r="G576" s="285" t="str">
        <f t="shared" si="52"/>
        <v/>
      </c>
      <c r="H576" s="667" t="str">
        <f t="shared" si="53"/>
        <v/>
      </c>
      <c r="I576" s="53"/>
    </row>
    <row r="577" spans="2:9" ht="20.100000000000001" customHeight="1">
      <c r="B577" s="294">
        <v>569</v>
      </c>
      <c r="C577" s="665" t="str">
        <f t="shared" si="49"/>
        <v/>
      </c>
      <c r="D577" s="666" t="str">
        <f t="shared" si="50"/>
        <v/>
      </c>
      <c r="E577" s="285" t="str">
        <f t="shared" si="51"/>
        <v/>
      </c>
      <c r="F577" s="292" t="str">
        <f t="shared" si="48"/>
        <v/>
      </c>
      <c r="G577" s="285" t="str">
        <f t="shared" si="52"/>
        <v/>
      </c>
      <c r="H577" s="667" t="str">
        <f t="shared" si="53"/>
        <v/>
      </c>
      <c r="I577" s="53"/>
    </row>
    <row r="578" spans="2:9" ht="20.100000000000001" customHeight="1">
      <c r="B578" s="294">
        <v>570</v>
      </c>
      <c r="C578" s="665" t="str">
        <f t="shared" si="49"/>
        <v/>
      </c>
      <c r="D578" s="666" t="str">
        <f t="shared" si="50"/>
        <v/>
      </c>
      <c r="E578" s="285" t="str">
        <f t="shared" si="51"/>
        <v/>
      </c>
      <c r="F578" s="292" t="str">
        <f t="shared" si="48"/>
        <v/>
      </c>
      <c r="G578" s="285" t="str">
        <f t="shared" si="52"/>
        <v/>
      </c>
      <c r="H578" s="667" t="str">
        <f t="shared" si="53"/>
        <v/>
      </c>
      <c r="I578" s="53"/>
    </row>
    <row r="579" spans="2:9" ht="20.100000000000001" customHeight="1">
      <c r="B579" s="294">
        <v>571</v>
      </c>
      <c r="C579" s="665" t="str">
        <f t="shared" si="49"/>
        <v/>
      </c>
      <c r="D579" s="666" t="str">
        <f t="shared" si="50"/>
        <v/>
      </c>
      <c r="E579" s="285" t="str">
        <f t="shared" si="51"/>
        <v/>
      </c>
      <c r="F579" s="292" t="str">
        <f t="shared" si="48"/>
        <v/>
      </c>
      <c r="G579" s="285" t="str">
        <f t="shared" si="52"/>
        <v/>
      </c>
      <c r="H579" s="667" t="str">
        <f t="shared" si="53"/>
        <v/>
      </c>
      <c r="I579" s="53"/>
    </row>
    <row r="580" spans="2:9" ht="20.100000000000001" customHeight="1">
      <c r="B580" s="294">
        <v>572</v>
      </c>
      <c r="C580" s="665" t="str">
        <f t="shared" si="49"/>
        <v/>
      </c>
      <c r="D580" s="666" t="str">
        <f t="shared" si="50"/>
        <v/>
      </c>
      <c r="E580" s="285" t="str">
        <f t="shared" si="51"/>
        <v/>
      </c>
      <c r="F580" s="292" t="str">
        <f t="shared" si="48"/>
        <v/>
      </c>
      <c r="G580" s="285" t="str">
        <f t="shared" si="52"/>
        <v/>
      </c>
      <c r="H580" s="667" t="str">
        <f t="shared" si="53"/>
        <v/>
      </c>
      <c r="I580" s="53"/>
    </row>
    <row r="581" spans="2:9" ht="20.100000000000001" customHeight="1">
      <c r="B581" s="294">
        <v>573</v>
      </c>
      <c r="C581" s="665" t="str">
        <f t="shared" si="49"/>
        <v/>
      </c>
      <c r="D581" s="666" t="str">
        <f t="shared" si="50"/>
        <v/>
      </c>
      <c r="E581" s="285" t="str">
        <f t="shared" si="51"/>
        <v/>
      </c>
      <c r="F581" s="292" t="str">
        <f t="shared" si="48"/>
        <v/>
      </c>
      <c r="G581" s="285" t="str">
        <f t="shared" si="52"/>
        <v/>
      </c>
      <c r="H581" s="667" t="str">
        <f t="shared" si="53"/>
        <v/>
      </c>
      <c r="I581" s="53"/>
    </row>
    <row r="582" spans="2:9" ht="20.100000000000001" customHeight="1">
      <c r="B582" s="294">
        <v>574</v>
      </c>
      <c r="C582" s="665" t="str">
        <f t="shared" si="49"/>
        <v/>
      </c>
      <c r="D582" s="666" t="str">
        <f t="shared" si="50"/>
        <v/>
      </c>
      <c r="E582" s="285" t="str">
        <f t="shared" si="51"/>
        <v/>
      </c>
      <c r="F582" s="292" t="str">
        <f t="shared" si="48"/>
        <v/>
      </c>
      <c r="G582" s="285" t="str">
        <f t="shared" si="52"/>
        <v/>
      </c>
      <c r="H582" s="667" t="str">
        <f t="shared" si="53"/>
        <v/>
      </c>
      <c r="I582" s="53"/>
    </row>
    <row r="583" spans="2:9" ht="20.100000000000001" customHeight="1">
      <c r="B583" s="294">
        <v>575</v>
      </c>
      <c r="C583" s="665" t="str">
        <f t="shared" si="49"/>
        <v/>
      </c>
      <c r="D583" s="666" t="str">
        <f t="shared" si="50"/>
        <v/>
      </c>
      <c r="E583" s="285" t="str">
        <f t="shared" si="51"/>
        <v/>
      </c>
      <c r="F583" s="292" t="str">
        <f t="shared" si="48"/>
        <v/>
      </c>
      <c r="G583" s="285" t="str">
        <f t="shared" si="52"/>
        <v/>
      </c>
      <c r="H583" s="667" t="str">
        <f t="shared" si="53"/>
        <v/>
      </c>
      <c r="I583" s="53"/>
    </row>
    <row r="584" spans="2:9" ht="20.100000000000001" customHeight="1">
      <c r="B584" s="294">
        <v>576</v>
      </c>
      <c r="C584" s="665" t="str">
        <f t="shared" si="49"/>
        <v/>
      </c>
      <c r="D584" s="666" t="str">
        <f t="shared" si="50"/>
        <v/>
      </c>
      <c r="E584" s="285" t="str">
        <f t="shared" si="51"/>
        <v/>
      </c>
      <c r="F584" s="292" t="str">
        <f t="shared" si="48"/>
        <v/>
      </c>
      <c r="G584" s="285" t="str">
        <f t="shared" si="52"/>
        <v/>
      </c>
      <c r="H584" s="667" t="str">
        <f t="shared" si="53"/>
        <v/>
      </c>
      <c r="I584" s="53"/>
    </row>
    <row r="585" spans="2:9" ht="20.100000000000001" customHeight="1">
      <c r="B585" s="294">
        <v>577</v>
      </c>
      <c r="C585" s="665" t="str">
        <f t="shared" si="49"/>
        <v/>
      </c>
      <c r="D585" s="666" t="str">
        <f t="shared" si="50"/>
        <v/>
      </c>
      <c r="E585" s="285" t="str">
        <f t="shared" si="51"/>
        <v/>
      </c>
      <c r="F585" s="292" t="str">
        <f t="shared" si="48"/>
        <v/>
      </c>
      <c r="G585" s="285" t="str">
        <f t="shared" si="52"/>
        <v/>
      </c>
      <c r="H585" s="667" t="str">
        <f t="shared" si="53"/>
        <v/>
      </c>
      <c r="I585" s="53"/>
    </row>
    <row r="586" spans="2:9" ht="20.100000000000001" customHeight="1">
      <c r="B586" s="294">
        <v>578</v>
      </c>
      <c r="C586" s="665" t="str">
        <f t="shared" si="49"/>
        <v/>
      </c>
      <c r="D586" s="666" t="str">
        <f t="shared" si="50"/>
        <v/>
      </c>
      <c r="E586" s="285" t="str">
        <f t="shared" si="51"/>
        <v/>
      </c>
      <c r="F586" s="292" t="str">
        <f t="shared" ref="F586:F608" si="54">IF($H$4="","",IF($F$4="원리금균등상환",IFERROR(D586+E586,""),IF($F$4="원금균등상환",D586+E586,"")))</f>
        <v/>
      </c>
      <c r="G586" s="285" t="str">
        <f t="shared" si="52"/>
        <v/>
      </c>
      <c r="H586" s="667" t="str">
        <f t="shared" si="53"/>
        <v/>
      </c>
      <c r="I586" s="53"/>
    </row>
    <row r="587" spans="2:9" ht="20.100000000000001" customHeight="1">
      <c r="B587" s="294">
        <v>579</v>
      </c>
      <c r="C587" s="665" t="str">
        <f t="shared" ref="C587:C608" si="55">IF($H$4="","",IF(B587&gt;($B$6),"",IF(B587&lt;=($B$6),DATE(YEAR($G$4),MONTH($G$4)+B586,DAY($G$4)),"")))</f>
        <v/>
      </c>
      <c r="D587" s="666" t="str">
        <f t="shared" ref="D587:D608" si="56">IF($H$4="","",IF($F$4="원리금균등상환",IFERROR(IF(B587&lt;=$D$6,0,-PPMT($E$4/12,B587-$D$6,($B$6-$D$6),$D$4)),""),IF($F$4="원금균등상환",IF(B587&lt;($D$6+1),0,IF(B587&gt;$B$6,0,$D$4/($B$6-$D$6))),IF($F$4="만기일시상환",0,""))))</f>
        <v/>
      </c>
      <c r="E587" s="285" t="str">
        <f t="shared" ref="E587:E608" si="57">IF($H$4="","",IF($F$4="원리금균등상환",IFERROR(IF(B587&lt;=$D$6,$H586*($E$4/12),-IPMT($E$4/12,B587-$D$6,($B$6-$D$6),$D$4)),""),IF($F$4="원금균등상환",(H586-D587)*$E$4/12,IF($F$4="만기일시상환",IFERROR(IF(B587&lt;=$B$6,$D$4*($E$4/12),""),"")))))</f>
        <v/>
      </c>
      <c r="F587" s="292" t="str">
        <f t="shared" si="54"/>
        <v/>
      </c>
      <c r="G587" s="285" t="str">
        <f t="shared" ref="G587:G608" si="58">IFERROR(IF(B587&gt;(($D$6+$B$6)*12),"",IF(B587=1,D587,D587+G586)),"")</f>
        <v/>
      </c>
      <c r="H587" s="667" t="str">
        <f t="shared" ref="H587:H608" si="59">IFERROR(IF($H$4="","",H586-D587),"")</f>
        <v/>
      </c>
      <c r="I587" s="53"/>
    </row>
    <row r="588" spans="2:9" ht="20.100000000000001" customHeight="1">
      <c r="B588" s="294">
        <v>580</v>
      </c>
      <c r="C588" s="665" t="str">
        <f t="shared" si="55"/>
        <v/>
      </c>
      <c r="D588" s="666" t="str">
        <f t="shared" si="56"/>
        <v/>
      </c>
      <c r="E588" s="285" t="str">
        <f t="shared" si="57"/>
        <v/>
      </c>
      <c r="F588" s="292" t="str">
        <f t="shared" si="54"/>
        <v/>
      </c>
      <c r="G588" s="285" t="str">
        <f t="shared" si="58"/>
        <v/>
      </c>
      <c r="H588" s="667" t="str">
        <f t="shared" si="59"/>
        <v/>
      </c>
      <c r="I588" s="53"/>
    </row>
    <row r="589" spans="2:9" ht="20.100000000000001" customHeight="1">
      <c r="B589" s="294">
        <v>581</v>
      </c>
      <c r="C589" s="665" t="str">
        <f t="shared" si="55"/>
        <v/>
      </c>
      <c r="D589" s="666" t="str">
        <f t="shared" si="56"/>
        <v/>
      </c>
      <c r="E589" s="285" t="str">
        <f t="shared" si="57"/>
        <v/>
      </c>
      <c r="F589" s="292" t="str">
        <f t="shared" si="54"/>
        <v/>
      </c>
      <c r="G589" s="285" t="str">
        <f t="shared" si="58"/>
        <v/>
      </c>
      <c r="H589" s="667" t="str">
        <f t="shared" si="59"/>
        <v/>
      </c>
      <c r="I589" s="53"/>
    </row>
    <row r="590" spans="2:9" ht="20.100000000000001" customHeight="1">
      <c r="B590" s="294">
        <v>582</v>
      </c>
      <c r="C590" s="665" t="str">
        <f t="shared" si="55"/>
        <v/>
      </c>
      <c r="D590" s="666" t="str">
        <f t="shared" si="56"/>
        <v/>
      </c>
      <c r="E590" s="285" t="str">
        <f t="shared" si="57"/>
        <v/>
      </c>
      <c r="F590" s="292" t="str">
        <f t="shared" si="54"/>
        <v/>
      </c>
      <c r="G590" s="285" t="str">
        <f t="shared" si="58"/>
        <v/>
      </c>
      <c r="H590" s="667" t="str">
        <f t="shared" si="59"/>
        <v/>
      </c>
      <c r="I590" s="53"/>
    </row>
    <row r="591" spans="2:9" ht="20.100000000000001" customHeight="1">
      <c r="B591" s="294">
        <v>583</v>
      </c>
      <c r="C591" s="665" t="str">
        <f t="shared" si="55"/>
        <v/>
      </c>
      <c r="D591" s="666" t="str">
        <f t="shared" si="56"/>
        <v/>
      </c>
      <c r="E591" s="285" t="str">
        <f t="shared" si="57"/>
        <v/>
      </c>
      <c r="F591" s="292" t="str">
        <f t="shared" si="54"/>
        <v/>
      </c>
      <c r="G591" s="285" t="str">
        <f t="shared" si="58"/>
        <v/>
      </c>
      <c r="H591" s="667" t="str">
        <f t="shared" si="59"/>
        <v/>
      </c>
      <c r="I591" s="53"/>
    </row>
    <row r="592" spans="2:9" ht="20.100000000000001" customHeight="1">
      <c r="B592" s="294">
        <v>584</v>
      </c>
      <c r="C592" s="665" t="str">
        <f t="shared" si="55"/>
        <v/>
      </c>
      <c r="D592" s="666" t="str">
        <f t="shared" si="56"/>
        <v/>
      </c>
      <c r="E592" s="285" t="str">
        <f t="shared" si="57"/>
        <v/>
      </c>
      <c r="F592" s="292" t="str">
        <f t="shared" si="54"/>
        <v/>
      </c>
      <c r="G592" s="285" t="str">
        <f t="shared" si="58"/>
        <v/>
      </c>
      <c r="H592" s="667" t="str">
        <f t="shared" si="59"/>
        <v/>
      </c>
      <c r="I592" s="53"/>
    </row>
    <row r="593" spans="2:9" ht="20.100000000000001" customHeight="1">
      <c r="B593" s="294">
        <v>585</v>
      </c>
      <c r="C593" s="665" t="str">
        <f t="shared" si="55"/>
        <v/>
      </c>
      <c r="D593" s="666" t="str">
        <f t="shared" si="56"/>
        <v/>
      </c>
      <c r="E593" s="285" t="str">
        <f t="shared" si="57"/>
        <v/>
      </c>
      <c r="F593" s="292" t="str">
        <f t="shared" si="54"/>
        <v/>
      </c>
      <c r="G593" s="285" t="str">
        <f t="shared" si="58"/>
        <v/>
      </c>
      <c r="H593" s="667" t="str">
        <f t="shared" si="59"/>
        <v/>
      </c>
      <c r="I593" s="53"/>
    </row>
    <row r="594" spans="2:9" ht="20.100000000000001" customHeight="1">
      <c r="B594" s="294">
        <v>586</v>
      </c>
      <c r="C594" s="665" t="str">
        <f t="shared" si="55"/>
        <v/>
      </c>
      <c r="D594" s="666" t="str">
        <f t="shared" si="56"/>
        <v/>
      </c>
      <c r="E594" s="285" t="str">
        <f t="shared" si="57"/>
        <v/>
      </c>
      <c r="F594" s="292" t="str">
        <f t="shared" si="54"/>
        <v/>
      </c>
      <c r="G594" s="285" t="str">
        <f t="shared" si="58"/>
        <v/>
      </c>
      <c r="H594" s="667" t="str">
        <f t="shared" si="59"/>
        <v/>
      </c>
      <c r="I594" s="53"/>
    </row>
    <row r="595" spans="2:9" ht="20.100000000000001" customHeight="1">
      <c r="B595" s="294">
        <v>587</v>
      </c>
      <c r="C595" s="665" t="str">
        <f t="shared" si="55"/>
        <v/>
      </c>
      <c r="D595" s="666" t="str">
        <f t="shared" si="56"/>
        <v/>
      </c>
      <c r="E595" s="285" t="str">
        <f t="shared" si="57"/>
        <v/>
      </c>
      <c r="F595" s="292" t="str">
        <f t="shared" si="54"/>
        <v/>
      </c>
      <c r="G595" s="285" t="str">
        <f t="shared" si="58"/>
        <v/>
      </c>
      <c r="H595" s="667" t="str">
        <f t="shared" si="59"/>
        <v/>
      </c>
      <c r="I595" s="53"/>
    </row>
    <row r="596" spans="2:9" ht="20.100000000000001" customHeight="1">
      <c r="B596" s="294">
        <v>588</v>
      </c>
      <c r="C596" s="665" t="str">
        <f t="shared" si="55"/>
        <v/>
      </c>
      <c r="D596" s="666" t="str">
        <f t="shared" si="56"/>
        <v/>
      </c>
      <c r="E596" s="285" t="str">
        <f t="shared" si="57"/>
        <v/>
      </c>
      <c r="F596" s="292" t="str">
        <f t="shared" si="54"/>
        <v/>
      </c>
      <c r="G596" s="285" t="str">
        <f t="shared" si="58"/>
        <v/>
      </c>
      <c r="H596" s="667" t="str">
        <f t="shared" si="59"/>
        <v/>
      </c>
      <c r="I596" s="53"/>
    </row>
    <row r="597" spans="2:9" ht="20.100000000000001" customHeight="1">
      <c r="B597" s="294">
        <v>589</v>
      </c>
      <c r="C597" s="665" t="str">
        <f t="shared" si="55"/>
        <v/>
      </c>
      <c r="D597" s="666" t="str">
        <f t="shared" si="56"/>
        <v/>
      </c>
      <c r="E597" s="285" t="str">
        <f t="shared" si="57"/>
        <v/>
      </c>
      <c r="F597" s="292" t="str">
        <f t="shared" si="54"/>
        <v/>
      </c>
      <c r="G597" s="285" t="str">
        <f t="shared" si="58"/>
        <v/>
      </c>
      <c r="H597" s="667" t="str">
        <f t="shared" si="59"/>
        <v/>
      </c>
      <c r="I597" s="53"/>
    </row>
    <row r="598" spans="2:9" ht="20.100000000000001" customHeight="1">
      <c r="B598" s="294">
        <v>590</v>
      </c>
      <c r="C598" s="665" t="str">
        <f t="shared" si="55"/>
        <v/>
      </c>
      <c r="D598" s="666" t="str">
        <f t="shared" si="56"/>
        <v/>
      </c>
      <c r="E598" s="285" t="str">
        <f t="shared" si="57"/>
        <v/>
      </c>
      <c r="F598" s="292" t="str">
        <f t="shared" si="54"/>
        <v/>
      </c>
      <c r="G598" s="285" t="str">
        <f t="shared" si="58"/>
        <v/>
      </c>
      <c r="H598" s="667" t="str">
        <f t="shared" si="59"/>
        <v/>
      </c>
      <c r="I598" s="53"/>
    </row>
    <row r="599" spans="2:9" ht="20.100000000000001" customHeight="1">
      <c r="B599" s="294">
        <v>591</v>
      </c>
      <c r="C599" s="665" t="str">
        <f t="shared" si="55"/>
        <v/>
      </c>
      <c r="D599" s="666" t="str">
        <f t="shared" si="56"/>
        <v/>
      </c>
      <c r="E599" s="285" t="str">
        <f t="shared" si="57"/>
        <v/>
      </c>
      <c r="F599" s="292" t="str">
        <f t="shared" si="54"/>
        <v/>
      </c>
      <c r="G599" s="285" t="str">
        <f t="shared" si="58"/>
        <v/>
      </c>
      <c r="H599" s="667" t="str">
        <f t="shared" si="59"/>
        <v/>
      </c>
      <c r="I599" s="53"/>
    </row>
    <row r="600" spans="2:9" ht="20.100000000000001" customHeight="1">
      <c r="B600" s="294">
        <v>592</v>
      </c>
      <c r="C600" s="665" t="str">
        <f t="shared" si="55"/>
        <v/>
      </c>
      <c r="D600" s="666" t="str">
        <f t="shared" si="56"/>
        <v/>
      </c>
      <c r="E600" s="285" t="str">
        <f t="shared" si="57"/>
        <v/>
      </c>
      <c r="F600" s="292" t="str">
        <f t="shared" si="54"/>
        <v/>
      </c>
      <c r="G600" s="285" t="str">
        <f t="shared" si="58"/>
        <v/>
      </c>
      <c r="H600" s="667" t="str">
        <f t="shared" si="59"/>
        <v/>
      </c>
      <c r="I600" s="53"/>
    </row>
    <row r="601" spans="2:9" ht="20.100000000000001" customHeight="1">
      <c r="B601" s="294">
        <v>593</v>
      </c>
      <c r="C601" s="665" t="str">
        <f t="shared" si="55"/>
        <v/>
      </c>
      <c r="D601" s="666" t="str">
        <f t="shared" si="56"/>
        <v/>
      </c>
      <c r="E601" s="285" t="str">
        <f t="shared" si="57"/>
        <v/>
      </c>
      <c r="F601" s="292" t="str">
        <f t="shared" si="54"/>
        <v/>
      </c>
      <c r="G601" s="285" t="str">
        <f t="shared" si="58"/>
        <v/>
      </c>
      <c r="H601" s="667" t="str">
        <f t="shared" si="59"/>
        <v/>
      </c>
      <c r="I601" s="53"/>
    </row>
    <row r="602" spans="2:9" ht="20.100000000000001" customHeight="1">
      <c r="B602" s="294">
        <v>594</v>
      </c>
      <c r="C602" s="665" t="str">
        <f t="shared" si="55"/>
        <v/>
      </c>
      <c r="D602" s="666" t="str">
        <f t="shared" si="56"/>
        <v/>
      </c>
      <c r="E602" s="285" t="str">
        <f t="shared" si="57"/>
        <v/>
      </c>
      <c r="F602" s="292" t="str">
        <f t="shared" si="54"/>
        <v/>
      </c>
      <c r="G602" s="285" t="str">
        <f t="shared" si="58"/>
        <v/>
      </c>
      <c r="H602" s="667" t="str">
        <f t="shared" si="59"/>
        <v/>
      </c>
      <c r="I602" s="53"/>
    </row>
    <row r="603" spans="2:9" ht="20.100000000000001" customHeight="1">
      <c r="B603" s="294">
        <v>595</v>
      </c>
      <c r="C603" s="665" t="str">
        <f t="shared" si="55"/>
        <v/>
      </c>
      <c r="D603" s="666" t="str">
        <f t="shared" si="56"/>
        <v/>
      </c>
      <c r="E603" s="285" t="str">
        <f t="shared" si="57"/>
        <v/>
      </c>
      <c r="F603" s="292" t="str">
        <f t="shared" si="54"/>
        <v/>
      </c>
      <c r="G603" s="285" t="str">
        <f t="shared" si="58"/>
        <v/>
      </c>
      <c r="H603" s="667" t="str">
        <f t="shared" si="59"/>
        <v/>
      </c>
      <c r="I603" s="53"/>
    </row>
    <row r="604" spans="2:9" ht="20.100000000000001" customHeight="1">
      <c r="B604" s="294">
        <v>596</v>
      </c>
      <c r="C604" s="665" t="str">
        <f t="shared" si="55"/>
        <v/>
      </c>
      <c r="D604" s="666" t="str">
        <f t="shared" si="56"/>
        <v/>
      </c>
      <c r="E604" s="285" t="str">
        <f t="shared" si="57"/>
        <v/>
      </c>
      <c r="F604" s="292" t="str">
        <f t="shared" si="54"/>
        <v/>
      </c>
      <c r="G604" s="285" t="str">
        <f t="shared" si="58"/>
        <v/>
      </c>
      <c r="H604" s="667" t="str">
        <f t="shared" si="59"/>
        <v/>
      </c>
      <c r="I604" s="53"/>
    </row>
    <row r="605" spans="2:9" ht="20.100000000000001" customHeight="1">
      <c r="B605" s="294">
        <v>597</v>
      </c>
      <c r="C605" s="665" t="str">
        <f t="shared" si="55"/>
        <v/>
      </c>
      <c r="D605" s="666" t="str">
        <f t="shared" si="56"/>
        <v/>
      </c>
      <c r="E605" s="285" t="str">
        <f t="shared" si="57"/>
        <v/>
      </c>
      <c r="F605" s="292" t="str">
        <f t="shared" si="54"/>
        <v/>
      </c>
      <c r="G605" s="285" t="str">
        <f t="shared" si="58"/>
        <v/>
      </c>
      <c r="H605" s="667" t="str">
        <f t="shared" si="59"/>
        <v/>
      </c>
      <c r="I605" s="53"/>
    </row>
    <row r="606" spans="2:9" ht="20.100000000000001" customHeight="1">
      <c r="B606" s="294">
        <v>598</v>
      </c>
      <c r="C606" s="665" t="str">
        <f t="shared" si="55"/>
        <v/>
      </c>
      <c r="D606" s="666" t="str">
        <f t="shared" si="56"/>
        <v/>
      </c>
      <c r="E606" s="285" t="str">
        <f t="shared" si="57"/>
        <v/>
      </c>
      <c r="F606" s="292" t="str">
        <f t="shared" si="54"/>
        <v/>
      </c>
      <c r="G606" s="285" t="str">
        <f t="shared" si="58"/>
        <v/>
      </c>
      <c r="H606" s="667" t="str">
        <f t="shared" si="59"/>
        <v/>
      </c>
      <c r="I606" s="53"/>
    </row>
    <row r="607" spans="2:9" ht="20.100000000000001" customHeight="1">
      <c r="B607" s="294">
        <v>599</v>
      </c>
      <c r="C607" s="665" t="str">
        <f t="shared" si="55"/>
        <v/>
      </c>
      <c r="D607" s="666" t="str">
        <f t="shared" si="56"/>
        <v/>
      </c>
      <c r="E607" s="285" t="str">
        <f t="shared" si="57"/>
        <v/>
      </c>
      <c r="F607" s="292" t="str">
        <f t="shared" si="54"/>
        <v/>
      </c>
      <c r="G607" s="285" t="str">
        <f t="shared" si="58"/>
        <v/>
      </c>
      <c r="H607" s="667" t="str">
        <f t="shared" si="59"/>
        <v/>
      </c>
      <c r="I607" s="53"/>
    </row>
    <row r="608" spans="2:9" ht="20.100000000000001" customHeight="1">
      <c r="B608" s="294">
        <v>600</v>
      </c>
      <c r="C608" s="665" t="str">
        <f t="shared" si="55"/>
        <v/>
      </c>
      <c r="D608" s="666" t="str">
        <f t="shared" si="56"/>
        <v/>
      </c>
      <c r="E608" s="285" t="str">
        <f t="shared" si="57"/>
        <v/>
      </c>
      <c r="F608" s="292" t="str">
        <f t="shared" si="54"/>
        <v/>
      </c>
      <c r="G608" s="285" t="str">
        <f t="shared" si="58"/>
        <v/>
      </c>
      <c r="H608" s="667" t="str">
        <f t="shared" si="59"/>
        <v/>
      </c>
      <c r="I608" s="53"/>
    </row>
    <row r="609" spans="2:8">
      <c r="B609" s="79"/>
      <c r="C609" s="79"/>
      <c r="D609" s="76"/>
      <c r="E609" s="541"/>
      <c r="F609" s="541"/>
      <c r="G609" s="541"/>
      <c r="H609" s="668"/>
    </row>
    <row r="610" spans="2:8">
      <c r="B610" s="49"/>
      <c r="C610" s="49"/>
      <c r="D610" s="46"/>
      <c r="E610" s="152"/>
      <c r="F610" s="152"/>
      <c r="G610" s="152"/>
      <c r="H610" s="669"/>
    </row>
    <row r="611" spans="2:8">
      <c r="B611" s="49"/>
      <c r="C611" s="49"/>
      <c r="D611" s="46"/>
      <c r="E611" s="152"/>
      <c r="F611" s="152"/>
      <c r="G611" s="152"/>
      <c r="H611" s="669"/>
    </row>
    <row r="612" spans="2:8">
      <c r="B612" s="49"/>
      <c r="C612" s="49"/>
      <c r="D612" s="46"/>
      <c r="E612" s="152"/>
      <c r="F612" s="152"/>
      <c r="G612" s="152"/>
      <c r="H612" s="669"/>
    </row>
    <row r="613" spans="2:8">
      <c r="B613" s="49"/>
      <c r="C613" s="49"/>
      <c r="D613" s="46"/>
      <c r="E613" s="152"/>
      <c r="F613" s="152"/>
      <c r="G613" s="152"/>
      <c r="H613" s="669"/>
    </row>
    <row r="614" spans="2:8">
      <c r="B614" s="49"/>
      <c r="C614" s="49"/>
      <c r="D614" s="46"/>
      <c r="E614" s="152"/>
      <c r="F614" s="152"/>
      <c r="G614" s="152"/>
      <c r="H614" s="669"/>
    </row>
    <row r="615" spans="2:8">
      <c r="B615" s="49"/>
      <c r="C615" s="49"/>
      <c r="D615" s="46"/>
      <c r="E615" s="152"/>
      <c r="F615" s="152"/>
      <c r="G615" s="152"/>
      <c r="H615" s="669"/>
    </row>
    <row r="616" spans="2:8">
      <c r="B616" s="49"/>
      <c r="C616" s="49"/>
      <c r="D616" s="46"/>
      <c r="E616" s="152"/>
      <c r="F616" s="152"/>
      <c r="G616" s="152"/>
      <c r="H616" s="669"/>
    </row>
    <row r="617" spans="2:8">
      <c r="B617" s="49"/>
      <c r="C617" s="49"/>
      <c r="D617" s="46"/>
      <c r="E617" s="152"/>
      <c r="F617" s="152"/>
      <c r="G617" s="152"/>
      <c r="H617" s="669"/>
    </row>
    <row r="618" spans="2:8">
      <c r="B618" s="49"/>
      <c r="C618" s="49"/>
      <c r="D618" s="46"/>
      <c r="E618" s="152"/>
      <c r="F618" s="152"/>
      <c r="G618" s="152"/>
      <c r="H618" s="669"/>
    </row>
    <row r="619" spans="2:8">
      <c r="B619" s="49"/>
      <c r="C619" s="49"/>
      <c r="D619" s="46"/>
      <c r="E619" s="152"/>
      <c r="F619" s="152"/>
      <c r="G619" s="152"/>
      <c r="H619" s="669"/>
    </row>
    <row r="620" spans="2:8">
      <c r="B620" s="49"/>
      <c r="C620" s="49"/>
      <c r="D620" s="46"/>
      <c r="E620" s="152"/>
      <c r="F620" s="152"/>
      <c r="G620" s="152"/>
      <c r="H620" s="669"/>
    </row>
    <row r="621" spans="2:8">
      <c r="B621" s="49"/>
      <c r="C621" s="49"/>
      <c r="D621" s="46"/>
      <c r="E621" s="152"/>
      <c r="F621" s="152"/>
      <c r="G621" s="152"/>
      <c r="H621" s="669"/>
    </row>
    <row r="622" spans="2:8">
      <c r="B622" s="49"/>
      <c r="C622" s="49"/>
      <c r="D622" s="46"/>
      <c r="E622" s="152"/>
      <c r="F622" s="152"/>
      <c r="G622" s="152"/>
      <c r="H622" s="669"/>
    </row>
    <row r="623" spans="2:8">
      <c r="B623" s="49"/>
      <c r="C623" s="49"/>
      <c r="D623" s="46"/>
      <c r="E623" s="152"/>
      <c r="F623" s="152"/>
      <c r="G623" s="152"/>
      <c r="H623" s="669"/>
    </row>
    <row r="624" spans="2:8">
      <c r="B624" s="49"/>
      <c r="C624" s="49"/>
      <c r="D624" s="46"/>
      <c r="E624" s="152"/>
      <c r="F624" s="152"/>
      <c r="G624" s="152"/>
      <c r="H624" s="669"/>
    </row>
    <row r="625" spans="2:8">
      <c r="B625" s="49"/>
      <c r="C625" s="49"/>
      <c r="D625" s="46"/>
      <c r="E625" s="152"/>
      <c r="F625" s="152"/>
      <c r="G625" s="152"/>
      <c r="H625" s="669"/>
    </row>
    <row r="626" spans="2:8">
      <c r="B626" s="49"/>
      <c r="C626" s="49"/>
      <c r="D626" s="46"/>
      <c r="E626" s="152"/>
      <c r="F626" s="152"/>
      <c r="G626" s="152"/>
      <c r="H626" s="669"/>
    </row>
    <row r="627" spans="2:8">
      <c r="B627" s="49"/>
      <c r="C627" s="49"/>
      <c r="D627" s="46"/>
      <c r="E627" s="152"/>
      <c r="F627" s="152"/>
      <c r="G627" s="152"/>
      <c r="H627" s="669"/>
    </row>
    <row r="628" spans="2:8">
      <c r="B628" s="49"/>
      <c r="C628" s="49"/>
      <c r="D628" s="46"/>
      <c r="E628" s="152"/>
      <c r="F628" s="152"/>
      <c r="G628" s="152"/>
      <c r="H628" s="669"/>
    </row>
    <row r="629" spans="2:8">
      <c r="B629" s="49"/>
      <c r="C629" s="49"/>
      <c r="D629" s="46"/>
      <c r="E629" s="152"/>
      <c r="F629" s="152"/>
      <c r="G629" s="152"/>
      <c r="H629" s="669"/>
    </row>
    <row r="630" spans="2:8">
      <c r="B630" s="49"/>
      <c r="C630" s="49"/>
      <c r="D630" s="46"/>
      <c r="E630" s="152"/>
      <c r="F630" s="152"/>
      <c r="G630" s="152"/>
      <c r="H630" s="669"/>
    </row>
    <row r="631" spans="2:8">
      <c r="B631" s="49"/>
      <c r="C631" s="49"/>
      <c r="D631" s="46"/>
      <c r="E631" s="152"/>
      <c r="F631" s="152"/>
      <c r="G631" s="152"/>
      <c r="H631" s="669"/>
    </row>
  </sheetData>
  <mergeCells count="7">
    <mergeCell ref="Z63:AA63"/>
    <mergeCell ref="B1:H1"/>
    <mergeCell ref="K63:L63"/>
    <mergeCell ref="N63:O63"/>
    <mergeCell ref="Q63:R63"/>
    <mergeCell ref="T63:U63"/>
    <mergeCell ref="W63:X63"/>
  </mergeCells>
  <phoneticPr fontId="3" type="noConversion"/>
  <dataValidations count="2">
    <dataValidation type="list" allowBlank="1" showInputMessage="1" showErrorMessage="1" sqref="F4" xr:uid="{08735941-2A94-4F65-97BD-35E02F70B69C}">
      <formula1>"원리금균등상환, 원금균등상환,만기일시상환"</formula1>
    </dataValidation>
    <dataValidation allowBlank="1" showInputMessage="1" showErrorMessage="1" prompt="년-월-일 형식으로 입력" sqref="G4:H4" xr:uid="{EAE2D960-D181-4FD3-AFF8-7ADC70F1C9E7}"/>
  </dataValidation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13F8-91DA-4E98-9917-A0955C4E58F9}">
  <sheetPr codeName="Sheet7">
    <tabColor theme="9" tint="-0.499984740745262"/>
  </sheetPr>
  <dimension ref="A1:AB631"/>
  <sheetViews>
    <sheetView showGridLines="0" workbookViewId="0">
      <selection activeCell="M10" sqref="M10"/>
    </sheetView>
  </sheetViews>
  <sheetFormatPr defaultRowHeight="15"/>
  <cols>
    <col min="1" max="1" width="4.7109375" customWidth="1"/>
    <col min="2" max="7" width="10.5703125" style="27" customWidth="1"/>
    <col min="8" max="8" width="10.5703125" customWidth="1"/>
    <col min="9" max="9" width="4.7109375" customWidth="1"/>
    <col min="10" max="28" width="9.42578125" customWidth="1"/>
    <col min="29" max="29" width="4.7109375" customWidth="1"/>
  </cols>
  <sheetData>
    <row r="1" spans="1:17" ht="40.5" customHeight="1">
      <c r="A1" s="12"/>
      <c r="B1" s="905" t="s">
        <v>391</v>
      </c>
      <c r="C1" s="905"/>
      <c r="D1" s="905"/>
      <c r="E1" s="905"/>
      <c r="F1" s="905"/>
      <c r="G1" s="905"/>
      <c r="H1" s="905"/>
      <c r="I1" s="12"/>
    </row>
    <row r="2" spans="1:17" ht="16.5" customHeight="1" thickBot="1"/>
    <row r="3" spans="1:17" ht="24.95" customHeight="1" thickBot="1">
      <c r="B3" s="31" t="s">
        <v>369</v>
      </c>
      <c r="C3" s="32" t="s">
        <v>370</v>
      </c>
      <c r="D3" s="32" t="s">
        <v>372</v>
      </c>
      <c r="E3" s="32" t="s">
        <v>376</v>
      </c>
      <c r="F3" s="32" t="s">
        <v>377</v>
      </c>
      <c r="G3" s="32" t="s">
        <v>371</v>
      </c>
      <c r="H3" s="33" t="s">
        <v>378</v>
      </c>
    </row>
    <row r="4" spans="1:17" ht="24.95" customHeight="1" thickBot="1">
      <c r="B4" s="655"/>
      <c r="C4" s="656"/>
      <c r="D4" s="657"/>
      <c r="E4" s="658"/>
      <c r="F4" s="865"/>
      <c r="G4" s="659"/>
      <c r="H4" s="660"/>
    </row>
    <row r="5" spans="1:17" ht="24.95" customHeight="1" thickBot="1">
      <c r="B5" s="31" t="s">
        <v>380</v>
      </c>
      <c r="C5" s="32" t="s">
        <v>381</v>
      </c>
      <c r="D5" s="32" t="s">
        <v>382</v>
      </c>
      <c r="E5" s="32" t="s">
        <v>373</v>
      </c>
      <c r="F5" s="32" t="s">
        <v>374</v>
      </c>
      <c r="G5" s="32" t="s">
        <v>367</v>
      </c>
      <c r="H5" s="33" t="s">
        <v>368</v>
      </c>
    </row>
    <row r="6" spans="1:17" ht="24.95" customHeight="1">
      <c r="B6" s="661" t="str">
        <f>IF(H4="","",DATEDIF(G4,H4,"M")+D6)</f>
        <v/>
      </c>
      <c r="C6" s="662" t="str">
        <f ca="1">IF(H4="","",IF(H4&lt;TODAY(),0,DATEDIF(TODAY(),H4,"M")))</f>
        <v/>
      </c>
      <c r="D6" s="663"/>
      <c r="E6" s="285">
        <f>SUM($E$9:$E$697)</f>
        <v>0</v>
      </c>
      <c r="F6" s="285">
        <f>SUM($F$9:$F$697)</f>
        <v>0</v>
      </c>
      <c r="G6" s="285" t="str">
        <f ca="1">IF($H$4="","",VLOOKUP(TODAY(),$C$8:$H$697,5,TRUE))</f>
        <v/>
      </c>
      <c r="H6" s="292" t="str">
        <f ca="1">IF($H$4="","",VLOOKUP(TODAY(),$C$8:$H$697,6,TRUE))</f>
        <v/>
      </c>
    </row>
    <row r="7" spans="1:17" ht="16.5" customHeight="1" thickBot="1">
      <c r="B7" s="29"/>
      <c r="C7" s="29"/>
      <c r="D7" s="29"/>
      <c r="E7" s="29"/>
      <c r="F7" s="29"/>
      <c r="G7" s="29"/>
      <c r="H7" s="664"/>
      <c r="Q7" s="45"/>
    </row>
    <row r="8" spans="1:17" ht="30" customHeight="1" thickBot="1">
      <c r="B8" s="31" t="s">
        <v>383</v>
      </c>
      <c r="C8" s="31" t="s">
        <v>384</v>
      </c>
      <c r="D8" s="32" t="s">
        <v>385</v>
      </c>
      <c r="E8" s="32" t="s">
        <v>386</v>
      </c>
      <c r="F8" s="33" t="s">
        <v>387</v>
      </c>
      <c r="G8" s="32" t="s">
        <v>388</v>
      </c>
      <c r="H8" s="33" t="s">
        <v>389</v>
      </c>
      <c r="I8" s="53"/>
    </row>
    <row r="9" spans="1:17" ht="20.100000000000001" customHeight="1">
      <c r="B9" s="293">
        <v>1</v>
      </c>
      <c r="C9" s="665" t="str">
        <f>IF($H$4="","",IF(B9&gt;($B$6),"",IF(B9&lt;=($B$6),DATE(YEAR($G$4),MONTH($G$4),DAY($G$4)),"")))</f>
        <v/>
      </c>
      <c r="D9" s="666" t="str">
        <f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85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292" t="str">
        <f>IF($H$4="","",IF($F$4="원리금균등상환",IFERROR(D9+E9,""),IF($F$4="원금균등상환",D9+E9,"")))</f>
        <v/>
      </c>
      <c r="G9" s="285" t="str">
        <f>IFERROR(IF(B9&gt;(($D$6+$B$6)*12),"",IF(B9=1,D9,D9+G8)),"")</f>
        <v/>
      </c>
      <c r="H9" s="667" t="str">
        <f>IFERROR(IF($H$4="","",D4-D9),"")</f>
        <v/>
      </c>
      <c r="I9" s="53"/>
    </row>
    <row r="10" spans="1:17" ht="20.100000000000001" customHeight="1">
      <c r="B10" s="294">
        <v>2</v>
      </c>
      <c r="C10" s="665" t="str">
        <f>IF($H$4="","",IF(B10&gt;($B$6),"",IF(B10&lt;=($B$6),DATE(YEAR($G$4),MONTH($G$4)+B9,DAY($G$4)),"")))</f>
        <v/>
      </c>
      <c r="D10" s="666" t="str">
        <f>IF($H$4="","",IF($F$4="원리금균등상환",IFERROR(IF(B10&lt;=$D$6,0,-PPMT($E$4/12,B10-$D$6,($B$6-$D$6),$D$4)),""),IF($F$4="원금균등상환",IF(B10&lt;($D$6+1),0,IF(B10&gt;$B$6,0,$D$4/($B$6-$D$6))),IF($F$4="만기일시상환",0,""))))</f>
        <v/>
      </c>
      <c r="E10" s="285" t="str">
        <f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292" t="str">
        <f t="shared" ref="F10:F73" si="0">IF($H$4="","",IF($F$4="원리금균등상환",IFERROR(D10+E10,""),IF($F$4="원금균등상환",D10+E10,"")))</f>
        <v/>
      </c>
      <c r="G10" s="285" t="str">
        <f>IFERROR(IF(B10&gt;(($D$6+$B$6)*12),"",IF(B10=1,D10,D10+G9)),"")</f>
        <v/>
      </c>
      <c r="H10" s="667" t="str">
        <f>IFERROR(IF($H$4="","",H9-D10),"")</f>
        <v/>
      </c>
      <c r="I10" s="53"/>
    </row>
    <row r="11" spans="1:17" ht="20.100000000000001" customHeight="1">
      <c r="B11" s="294">
        <v>3</v>
      </c>
      <c r="C11" s="665" t="str">
        <f t="shared" ref="C11:C74" si="1">IF($H$4="","",IF(B11&gt;($B$6),"",IF(B11&lt;=($B$6),DATE(YEAR($G$4),MONTH($G$4)+B10,DAY($G$4)),"")))</f>
        <v/>
      </c>
      <c r="D11" s="666" t="str">
        <f t="shared" ref="D11:D74" si="2">IF($H$4="","",IF($F$4="원리금균등상환",IFERROR(IF(B11&lt;=$D$6,0,-PPMT($E$4/12,B11-$D$6,($B$6-$D$6),$D$4)),""),IF($F$4="원금균등상환",IF(B11&lt;($D$6+1),0,IF(B11&gt;$B$6,0,$D$4/($B$6-$D$6))),IF($F$4="만기일시상환",0,""))))</f>
        <v/>
      </c>
      <c r="E11" s="285" t="str">
        <f t="shared" ref="E11:E74" si="3">IF($H$4="","",IF($F$4="원리금균등상환",IFERROR(IF(B11&lt;=$D$6,$H10*($E$4/12),-IPMT($E$4/12,B11-$D$6,($B$6-$D$6),$D$4)),""),IF($F$4="원금균등상환",(H10-D11)*$E$4/12,IF($F$4="만기일시상환",IFERROR(IF(B11&lt;=$B$6,$D$4*($E$4/12),""),"")))))</f>
        <v/>
      </c>
      <c r="F11" s="292" t="str">
        <f t="shared" si="0"/>
        <v/>
      </c>
      <c r="G11" s="285" t="str">
        <f t="shared" ref="G11:G74" si="4">IFERROR(IF(B11&gt;(($D$6+$B$6)*12),"",IF(B11=1,D11,D11+G10)),"")</f>
        <v/>
      </c>
      <c r="H11" s="667" t="str">
        <f t="shared" ref="H11:H74" si="5">IFERROR(IF($H$4="","",H10-D11),"")</f>
        <v/>
      </c>
      <c r="I11" s="53"/>
    </row>
    <row r="12" spans="1:17" ht="20.100000000000001" customHeight="1">
      <c r="B12" s="294">
        <v>4</v>
      </c>
      <c r="C12" s="665" t="str">
        <f t="shared" si="1"/>
        <v/>
      </c>
      <c r="D12" s="666" t="str">
        <f t="shared" si="2"/>
        <v/>
      </c>
      <c r="E12" s="285" t="str">
        <f t="shared" si="3"/>
        <v/>
      </c>
      <c r="F12" s="292" t="str">
        <f t="shared" si="0"/>
        <v/>
      </c>
      <c r="G12" s="285" t="str">
        <f t="shared" si="4"/>
        <v/>
      </c>
      <c r="H12" s="667" t="str">
        <f t="shared" si="5"/>
        <v/>
      </c>
      <c r="I12" s="53"/>
    </row>
    <row r="13" spans="1:17" ht="20.100000000000001" customHeight="1">
      <c r="B13" s="294">
        <v>5</v>
      </c>
      <c r="C13" s="665" t="str">
        <f t="shared" si="1"/>
        <v/>
      </c>
      <c r="D13" s="666" t="str">
        <f t="shared" si="2"/>
        <v/>
      </c>
      <c r="E13" s="285" t="str">
        <f t="shared" si="3"/>
        <v/>
      </c>
      <c r="F13" s="292" t="str">
        <f t="shared" si="0"/>
        <v/>
      </c>
      <c r="G13" s="285" t="str">
        <f t="shared" si="4"/>
        <v/>
      </c>
      <c r="H13" s="667" t="str">
        <f t="shared" si="5"/>
        <v/>
      </c>
      <c r="I13" s="53"/>
    </row>
    <row r="14" spans="1:17" ht="20.100000000000001" customHeight="1">
      <c r="B14" s="294">
        <v>6</v>
      </c>
      <c r="C14" s="665" t="str">
        <f t="shared" si="1"/>
        <v/>
      </c>
      <c r="D14" s="666" t="str">
        <f t="shared" si="2"/>
        <v/>
      </c>
      <c r="E14" s="285" t="str">
        <f t="shared" si="3"/>
        <v/>
      </c>
      <c r="F14" s="292" t="str">
        <f t="shared" si="0"/>
        <v/>
      </c>
      <c r="G14" s="285" t="str">
        <f t="shared" si="4"/>
        <v/>
      </c>
      <c r="H14" s="667" t="str">
        <f t="shared" si="5"/>
        <v/>
      </c>
      <c r="I14" s="53"/>
    </row>
    <row r="15" spans="1:17" ht="20.100000000000001" customHeight="1">
      <c r="B15" s="294">
        <v>7</v>
      </c>
      <c r="C15" s="665" t="str">
        <f t="shared" si="1"/>
        <v/>
      </c>
      <c r="D15" s="666" t="str">
        <f t="shared" si="2"/>
        <v/>
      </c>
      <c r="E15" s="285" t="str">
        <f t="shared" si="3"/>
        <v/>
      </c>
      <c r="F15" s="292" t="str">
        <f t="shared" si="0"/>
        <v/>
      </c>
      <c r="G15" s="285" t="str">
        <f t="shared" si="4"/>
        <v/>
      </c>
      <c r="H15" s="667" t="str">
        <f t="shared" si="5"/>
        <v/>
      </c>
      <c r="I15" s="53"/>
    </row>
    <row r="16" spans="1:17" ht="20.100000000000001" customHeight="1">
      <c r="B16" s="294">
        <v>8</v>
      </c>
      <c r="C16" s="665" t="str">
        <f t="shared" si="1"/>
        <v/>
      </c>
      <c r="D16" s="666" t="str">
        <f t="shared" si="2"/>
        <v/>
      </c>
      <c r="E16" s="285" t="str">
        <f t="shared" si="3"/>
        <v/>
      </c>
      <c r="F16" s="292" t="str">
        <f t="shared" si="0"/>
        <v/>
      </c>
      <c r="G16" s="285" t="str">
        <f t="shared" si="4"/>
        <v/>
      </c>
      <c r="H16" s="667" t="str">
        <f t="shared" si="5"/>
        <v/>
      </c>
      <c r="I16" s="53"/>
    </row>
    <row r="17" spans="2:9" ht="20.100000000000001" customHeight="1">
      <c r="B17" s="294">
        <v>9</v>
      </c>
      <c r="C17" s="665" t="str">
        <f t="shared" si="1"/>
        <v/>
      </c>
      <c r="D17" s="666" t="str">
        <f t="shared" si="2"/>
        <v/>
      </c>
      <c r="E17" s="285" t="str">
        <f t="shared" si="3"/>
        <v/>
      </c>
      <c r="F17" s="292" t="str">
        <f t="shared" si="0"/>
        <v/>
      </c>
      <c r="G17" s="285" t="str">
        <f t="shared" si="4"/>
        <v/>
      </c>
      <c r="H17" s="667" t="str">
        <f t="shared" si="5"/>
        <v/>
      </c>
      <c r="I17" s="53"/>
    </row>
    <row r="18" spans="2:9" ht="20.100000000000001" customHeight="1">
      <c r="B18" s="294">
        <v>10</v>
      </c>
      <c r="C18" s="665" t="str">
        <f t="shared" si="1"/>
        <v/>
      </c>
      <c r="D18" s="666" t="str">
        <f t="shared" si="2"/>
        <v/>
      </c>
      <c r="E18" s="285" t="str">
        <f t="shared" si="3"/>
        <v/>
      </c>
      <c r="F18" s="292" t="str">
        <f t="shared" si="0"/>
        <v/>
      </c>
      <c r="G18" s="285" t="str">
        <f t="shared" si="4"/>
        <v/>
      </c>
      <c r="H18" s="667" t="str">
        <f t="shared" si="5"/>
        <v/>
      </c>
      <c r="I18" s="53"/>
    </row>
    <row r="19" spans="2:9" ht="20.100000000000001" customHeight="1">
      <c r="B19" s="294">
        <v>11</v>
      </c>
      <c r="C19" s="665" t="str">
        <f t="shared" si="1"/>
        <v/>
      </c>
      <c r="D19" s="666" t="str">
        <f t="shared" si="2"/>
        <v/>
      </c>
      <c r="E19" s="285" t="str">
        <f t="shared" si="3"/>
        <v/>
      </c>
      <c r="F19" s="292" t="str">
        <f t="shared" si="0"/>
        <v/>
      </c>
      <c r="G19" s="285" t="str">
        <f t="shared" si="4"/>
        <v/>
      </c>
      <c r="H19" s="667" t="str">
        <f t="shared" si="5"/>
        <v/>
      </c>
      <c r="I19" s="53"/>
    </row>
    <row r="20" spans="2:9" ht="20.100000000000001" customHeight="1">
      <c r="B20" s="294">
        <v>12</v>
      </c>
      <c r="C20" s="665" t="str">
        <f t="shared" si="1"/>
        <v/>
      </c>
      <c r="D20" s="666" t="str">
        <f t="shared" si="2"/>
        <v/>
      </c>
      <c r="E20" s="285" t="str">
        <f t="shared" si="3"/>
        <v/>
      </c>
      <c r="F20" s="292" t="str">
        <f t="shared" si="0"/>
        <v/>
      </c>
      <c r="G20" s="285" t="str">
        <f t="shared" si="4"/>
        <v/>
      </c>
      <c r="H20" s="667" t="str">
        <f t="shared" si="5"/>
        <v/>
      </c>
      <c r="I20" s="53"/>
    </row>
    <row r="21" spans="2:9" ht="20.100000000000001" customHeight="1">
      <c r="B21" s="293">
        <v>13</v>
      </c>
      <c r="C21" s="665" t="str">
        <f t="shared" si="1"/>
        <v/>
      </c>
      <c r="D21" s="666" t="str">
        <f t="shared" si="2"/>
        <v/>
      </c>
      <c r="E21" s="285" t="str">
        <f t="shared" si="3"/>
        <v/>
      </c>
      <c r="F21" s="292" t="str">
        <f t="shared" si="0"/>
        <v/>
      </c>
      <c r="G21" s="285" t="str">
        <f t="shared" si="4"/>
        <v/>
      </c>
      <c r="H21" s="667" t="str">
        <f t="shared" si="5"/>
        <v/>
      </c>
      <c r="I21" s="53"/>
    </row>
    <row r="22" spans="2:9" ht="20.100000000000001" customHeight="1">
      <c r="B22" s="294">
        <v>14</v>
      </c>
      <c r="C22" s="665" t="str">
        <f t="shared" si="1"/>
        <v/>
      </c>
      <c r="D22" s="666" t="str">
        <f t="shared" si="2"/>
        <v/>
      </c>
      <c r="E22" s="285" t="str">
        <f t="shared" si="3"/>
        <v/>
      </c>
      <c r="F22" s="292" t="str">
        <f t="shared" si="0"/>
        <v/>
      </c>
      <c r="G22" s="285" t="str">
        <f t="shared" si="4"/>
        <v/>
      </c>
      <c r="H22" s="667" t="str">
        <f t="shared" si="5"/>
        <v/>
      </c>
      <c r="I22" s="53"/>
    </row>
    <row r="23" spans="2:9" ht="20.100000000000001" customHeight="1">
      <c r="B23" s="294">
        <v>15</v>
      </c>
      <c r="C23" s="665" t="str">
        <f t="shared" si="1"/>
        <v/>
      </c>
      <c r="D23" s="666" t="str">
        <f t="shared" si="2"/>
        <v/>
      </c>
      <c r="E23" s="285" t="str">
        <f t="shared" si="3"/>
        <v/>
      </c>
      <c r="F23" s="292" t="str">
        <f t="shared" si="0"/>
        <v/>
      </c>
      <c r="G23" s="285" t="str">
        <f t="shared" si="4"/>
        <v/>
      </c>
      <c r="H23" s="667" t="str">
        <f t="shared" si="5"/>
        <v/>
      </c>
      <c r="I23" s="53"/>
    </row>
    <row r="24" spans="2:9" ht="20.100000000000001" customHeight="1">
      <c r="B24" s="294">
        <v>16</v>
      </c>
      <c r="C24" s="665" t="str">
        <f t="shared" si="1"/>
        <v/>
      </c>
      <c r="D24" s="666" t="str">
        <f t="shared" si="2"/>
        <v/>
      </c>
      <c r="E24" s="285" t="str">
        <f t="shared" si="3"/>
        <v/>
      </c>
      <c r="F24" s="292" t="str">
        <f t="shared" si="0"/>
        <v/>
      </c>
      <c r="G24" s="285" t="str">
        <f t="shared" si="4"/>
        <v/>
      </c>
      <c r="H24" s="667" t="str">
        <f t="shared" si="5"/>
        <v/>
      </c>
      <c r="I24" s="53"/>
    </row>
    <row r="25" spans="2:9" ht="20.100000000000001" customHeight="1">
      <c r="B25" s="294">
        <v>17</v>
      </c>
      <c r="C25" s="665" t="str">
        <f t="shared" si="1"/>
        <v/>
      </c>
      <c r="D25" s="666" t="str">
        <f t="shared" si="2"/>
        <v/>
      </c>
      <c r="E25" s="285" t="str">
        <f t="shared" si="3"/>
        <v/>
      </c>
      <c r="F25" s="292" t="str">
        <f t="shared" si="0"/>
        <v/>
      </c>
      <c r="G25" s="285" t="str">
        <f t="shared" si="4"/>
        <v/>
      </c>
      <c r="H25" s="667" t="str">
        <f t="shared" si="5"/>
        <v/>
      </c>
      <c r="I25" s="53"/>
    </row>
    <row r="26" spans="2:9" ht="20.100000000000001" customHeight="1">
      <c r="B26" s="294">
        <v>18</v>
      </c>
      <c r="C26" s="665" t="str">
        <f t="shared" si="1"/>
        <v/>
      </c>
      <c r="D26" s="666" t="str">
        <f t="shared" si="2"/>
        <v/>
      </c>
      <c r="E26" s="285" t="str">
        <f t="shared" si="3"/>
        <v/>
      </c>
      <c r="F26" s="292" t="str">
        <f t="shared" si="0"/>
        <v/>
      </c>
      <c r="G26" s="285" t="str">
        <f t="shared" si="4"/>
        <v/>
      </c>
      <c r="H26" s="667" t="str">
        <f t="shared" si="5"/>
        <v/>
      </c>
      <c r="I26" s="53"/>
    </row>
    <row r="27" spans="2:9" ht="20.100000000000001" customHeight="1">
      <c r="B27" s="294">
        <v>19</v>
      </c>
      <c r="C27" s="665" t="str">
        <f t="shared" si="1"/>
        <v/>
      </c>
      <c r="D27" s="666" t="str">
        <f t="shared" si="2"/>
        <v/>
      </c>
      <c r="E27" s="285" t="str">
        <f t="shared" si="3"/>
        <v/>
      </c>
      <c r="F27" s="292" t="str">
        <f t="shared" si="0"/>
        <v/>
      </c>
      <c r="G27" s="285" t="str">
        <f t="shared" si="4"/>
        <v/>
      </c>
      <c r="H27" s="667" t="str">
        <f t="shared" si="5"/>
        <v/>
      </c>
      <c r="I27" s="53"/>
    </row>
    <row r="28" spans="2:9" ht="20.100000000000001" customHeight="1">
      <c r="B28" s="294">
        <v>20</v>
      </c>
      <c r="C28" s="665" t="str">
        <f t="shared" si="1"/>
        <v/>
      </c>
      <c r="D28" s="666" t="str">
        <f t="shared" si="2"/>
        <v/>
      </c>
      <c r="E28" s="285" t="str">
        <f t="shared" si="3"/>
        <v/>
      </c>
      <c r="F28" s="292" t="str">
        <f t="shared" si="0"/>
        <v/>
      </c>
      <c r="G28" s="285" t="str">
        <f t="shared" si="4"/>
        <v/>
      </c>
      <c r="H28" s="667" t="str">
        <f t="shared" si="5"/>
        <v/>
      </c>
      <c r="I28" s="53"/>
    </row>
    <row r="29" spans="2:9" ht="20.100000000000001" customHeight="1">
      <c r="B29" s="294">
        <v>21</v>
      </c>
      <c r="C29" s="665" t="str">
        <f t="shared" si="1"/>
        <v/>
      </c>
      <c r="D29" s="666" t="str">
        <f t="shared" si="2"/>
        <v/>
      </c>
      <c r="E29" s="285" t="str">
        <f t="shared" si="3"/>
        <v/>
      </c>
      <c r="F29" s="292" t="str">
        <f t="shared" si="0"/>
        <v/>
      </c>
      <c r="G29" s="285" t="str">
        <f t="shared" si="4"/>
        <v/>
      </c>
      <c r="H29" s="667" t="str">
        <f t="shared" si="5"/>
        <v/>
      </c>
      <c r="I29" s="53"/>
    </row>
    <row r="30" spans="2:9" ht="20.100000000000001" customHeight="1">
      <c r="B30" s="294">
        <v>22</v>
      </c>
      <c r="C30" s="665" t="str">
        <f t="shared" si="1"/>
        <v/>
      </c>
      <c r="D30" s="666" t="str">
        <f t="shared" si="2"/>
        <v/>
      </c>
      <c r="E30" s="285" t="str">
        <f t="shared" si="3"/>
        <v/>
      </c>
      <c r="F30" s="292" t="str">
        <f t="shared" si="0"/>
        <v/>
      </c>
      <c r="G30" s="285" t="str">
        <f t="shared" si="4"/>
        <v/>
      </c>
      <c r="H30" s="667" t="str">
        <f t="shared" si="5"/>
        <v/>
      </c>
      <c r="I30" s="53"/>
    </row>
    <row r="31" spans="2:9" ht="20.100000000000001" customHeight="1">
      <c r="B31" s="294">
        <v>23</v>
      </c>
      <c r="C31" s="665" t="str">
        <f t="shared" si="1"/>
        <v/>
      </c>
      <c r="D31" s="666" t="str">
        <f t="shared" si="2"/>
        <v/>
      </c>
      <c r="E31" s="285" t="str">
        <f t="shared" si="3"/>
        <v/>
      </c>
      <c r="F31" s="292" t="str">
        <f t="shared" si="0"/>
        <v/>
      </c>
      <c r="G31" s="285" t="str">
        <f t="shared" si="4"/>
        <v/>
      </c>
      <c r="H31" s="667" t="str">
        <f t="shared" si="5"/>
        <v/>
      </c>
      <c r="I31" s="53"/>
    </row>
    <row r="32" spans="2:9" ht="20.100000000000001" customHeight="1">
      <c r="B32" s="294">
        <v>24</v>
      </c>
      <c r="C32" s="665" t="str">
        <f t="shared" si="1"/>
        <v/>
      </c>
      <c r="D32" s="666" t="str">
        <f t="shared" si="2"/>
        <v/>
      </c>
      <c r="E32" s="285" t="str">
        <f t="shared" si="3"/>
        <v/>
      </c>
      <c r="F32" s="292" t="str">
        <f t="shared" si="0"/>
        <v/>
      </c>
      <c r="G32" s="285" t="str">
        <f t="shared" si="4"/>
        <v/>
      </c>
      <c r="H32" s="667" t="str">
        <f t="shared" si="5"/>
        <v/>
      </c>
      <c r="I32" s="53"/>
    </row>
    <row r="33" spans="2:9" ht="20.100000000000001" customHeight="1">
      <c r="B33" s="293">
        <v>25</v>
      </c>
      <c r="C33" s="665" t="str">
        <f t="shared" si="1"/>
        <v/>
      </c>
      <c r="D33" s="666" t="str">
        <f t="shared" si="2"/>
        <v/>
      </c>
      <c r="E33" s="285" t="str">
        <f t="shared" si="3"/>
        <v/>
      </c>
      <c r="F33" s="292" t="str">
        <f t="shared" si="0"/>
        <v/>
      </c>
      <c r="G33" s="285" t="str">
        <f t="shared" si="4"/>
        <v/>
      </c>
      <c r="H33" s="667" t="str">
        <f t="shared" si="5"/>
        <v/>
      </c>
      <c r="I33" s="53"/>
    </row>
    <row r="34" spans="2:9" ht="20.100000000000001" customHeight="1">
      <c r="B34" s="294">
        <v>26</v>
      </c>
      <c r="C34" s="665" t="str">
        <f t="shared" si="1"/>
        <v/>
      </c>
      <c r="D34" s="666" t="str">
        <f t="shared" si="2"/>
        <v/>
      </c>
      <c r="E34" s="285" t="str">
        <f t="shared" si="3"/>
        <v/>
      </c>
      <c r="F34" s="292" t="str">
        <f t="shared" si="0"/>
        <v/>
      </c>
      <c r="G34" s="285" t="str">
        <f t="shared" si="4"/>
        <v/>
      </c>
      <c r="H34" s="667" t="str">
        <f t="shared" si="5"/>
        <v/>
      </c>
      <c r="I34" s="53"/>
    </row>
    <row r="35" spans="2:9" ht="20.100000000000001" customHeight="1">
      <c r="B35" s="294">
        <v>27</v>
      </c>
      <c r="C35" s="665" t="str">
        <f t="shared" si="1"/>
        <v/>
      </c>
      <c r="D35" s="666" t="str">
        <f t="shared" si="2"/>
        <v/>
      </c>
      <c r="E35" s="285" t="str">
        <f t="shared" si="3"/>
        <v/>
      </c>
      <c r="F35" s="292" t="str">
        <f t="shared" si="0"/>
        <v/>
      </c>
      <c r="G35" s="285" t="str">
        <f t="shared" si="4"/>
        <v/>
      </c>
      <c r="H35" s="667" t="str">
        <f t="shared" si="5"/>
        <v/>
      </c>
      <c r="I35" s="53"/>
    </row>
    <row r="36" spans="2:9" ht="20.100000000000001" customHeight="1">
      <c r="B36" s="294">
        <v>28</v>
      </c>
      <c r="C36" s="665" t="str">
        <f t="shared" si="1"/>
        <v/>
      </c>
      <c r="D36" s="666" t="str">
        <f t="shared" si="2"/>
        <v/>
      </c>
      <c r="E36" s="285" t="str">
        <f t="shared" si="3"/>
        <v/>
      </c>
      <c r="F36" s="292" t="str">
        <f t="shared" si="0"/>
        <v/>
      </c>
      <c r="G36" s="285" t="str">
        <f t="shared" si="4"/>
        <v/>
      </c>
      <c r="H36" s="667" t="str">
        <f t="shared" si="5"/>
        <v/>
      </c>
      <c r="I36" s="53"/>
    </row>
    <row r="37" spans="2:9" ht="20.100000000000001" customHeight="1">
      <c r="B37" s="294">
        <v>29</v>
      </c>
      <c r="C37" s="665" t="str">
        <f t="shared" si="1"/>
        <v/>
      </c>
      <c r="D37" s="666" t="str">
        <f t="shared" si="2"/>
        <v/>
      </c>
      <c r="E37" s="285" t="str">
        <f t="shared" si="3"/>
        <v/>
      </c>
      <c r="F37" s="292" t="str">
        <f t="shared" si="0"/>
        <v/>
      </c>
      <c r="G37" s="285" t="str">
        <f t="shared" si="4"/>
        <v/>
      </c>
      <c r="H37" s="667" t="str">
        <f t="shared" si="5"/>
        <v/>
      </c>
      <c r="I37" s="53"/>
    </row>
    <row r="38" spans="2:9" ht="20.100000000000001" customHeight="1">
      <c r="B38" s="294">
        <v>30</v>
      </c>
      <c r="C38" s="665" t="str">
        <f t="shared" si="1"/>
        <v/>
      </c>
      <c r="D38" s="666" t="str">
        <f t="shared" si="2"/>
        <v/>
      </c>
      <c r="E38" s="285" t="str">
        <f t="shared" si="3"/>
        <v/>
      </c>
      <c r="F38" s="292" t="str">
        <f t="shared" si="0"/>
        <v/>
      </c>
      <c r="G38" s="285" t="str">
        <f t="shared" si="4"/>
        <v/>
      </c>
      <c r="H38" s="667" t="str">
        <f t="shared" si="5"/>
        <v/>
      </c>
      <c r="I38" s="53"/>
    </row>
    <row r="39" spans="2:9" ht="20.100000000000001" customHeight="1">
      <c r="B39" s="294">
        <v>31</v>
      </c>
      <c r="C39" s="665" t="str">
        <f t="shared" si="1"/>
        <v/>
      </c>
      <c r="D39" s="666" t="str">
        <f t="shared" si="2"/>
        <v/>
      </c>
      <c r="E39" s="285" t="str">
        <f t="shared" si="3"/>
        <v/>
      </c>
      <c r="F39" s="292" t="str">
        <f t="shared" si="0"/>
        <v/>
      </c>
      <c r="G39" s="285" t="str">
        <f t="shared" si="4"/>
        <v/>
      </c>
      <c r="H39" s="667" t="str">
        <f t="shared" si="5"/>
        <v/>
      </c>
      <c r="I39" s="53"/>
    </row>
    <row r="40" spans="2:9" ht="20.100000000000001" customHeight="1">
      <c r="B40" s="294">
        <v>32</v>
      </c>
      <c r="C40" s="665" t="str">
        <f t="shared" si="1"/>
        <v/>
      </c>
      <c r="D40" s="666" t="str">
        <f t="shared" si="2"/>
        <v/>
      </c>
      <c r="E40" s="285" t="str">
        <f t="shared" si="3"/>
        <v/>
      </c>
      <c r="F40" s="292" t="str">
        <f t="shared" si="0"/>
        <v/>
      </c>
      <c r="G40" s="285" t="str">
        <f t="shared" si="4"/>
        <v/>
      </c>
      <c r="H40" s="667" t="str">
        <f t="shared" si="5"/>
        <v/>
      </c>
      <c r="I40" s="53"/>
    </row>
    <row r="41" spans="2:9" ht="20.100000000000001" customHeight="1">
      <c r="B41" s="294">
        <v>33</v>
      </c>
      <c r="C41" s="665" t="str">
        <f t="shared" si="1"/>
        <v/>
      </c>
      <c r="D41" s="666" t="str">
        <f t="shared" si="2"/>
        <v/>
      </c>
      <c r="E41" s="285" t="str">
        <f t="shared" si="3"/>
        <v/>
      </c>
      <c r="F41" s="292" t="str">
        <f t="shared" si="0"/>
        <v/>
      </c>
      <c r="G41" s="285" t="str">
        <f t="shared" si="4"/>
        <v/>
      </c>
      <c r="H41" s="667" t="str">
        <f t="shared" si="5"/>
        <v/>
      </c>
      <c r="I41" s="53"/>
    </row>
    <row r="42" spans="2:9" ht="20.100000000000001" customHeight="1">
      <c r="B42" s="294">
        <v>34</v>
      </c>
      <c r="C42" s="665" t="str">
        <f t="shared" si="1"/>
        <v/>
      </c>
      <c r="D42" s="666" t="str">
        <f t="shared" si="2"/>
        <v/>
      </c>
      <c r="E42" s="285" t="str">
        <f t="shared" si="3"/>
        <v/>
      </c>
      <c r="F42" s="292" t="str">
        <f t="shared" si="0"/>
        <v/>
      </c>
      <c r="G42" s="285" t="str">
        <f t="shared" si="4"/>
        <v/>
      </c>
      <c r="H42" s="667" t="str">
        <f t="shared" si="5"/>
        <v/>
      </c>
      <c r="I42" s="53"/>
    </row>
    <row r="43" spans="2:9" ht="20.100000000000001" customHeight="1">
      <c r="B43" s="294">
        <v>35</v>
      </c>
      <c r="C43" s="665" t="str">
        <f t="shared" si="1"/>
        <v/>
      </c>
      <c r="D43" s="666" t="str">
        <f t="shared" si="2"/>
        <v/>
      </c>
      <c r="E43" s="285" t="str">
        <f t="shared" si="3"/>
        <v/>
      </c>
      <c r="F43" s="292" t="str">
        <f t="shared" si="0"/>
        <v/>
      </c>
      <c r="G43" s="285" t="str">
        <f t="shared" si="4"/>
        <v/>
      </c>
      <c r="H43" s="667" t="str">
        <f t="shared" si="5"/>
        <v/>
      </c>
      <c r="I43" s="53"/>
    </row>
    <row r="44" spans="2:9" ht="20.100000000000001" customHeight="1">
      <c r="B44" s="294">
        <v>36</v>
      </c>
      <c r="C44" s="665" t="str">
        <f t="shared" si="1"/>
        <v/>
      </c>
      <c r="D44" s="666" t="str">
        <f t="shared" si="2"/>
        <v/>
      </c>
      <c r="E44" s="285" t="str">
        <f t="shared" si="3"/>
        <v/>
      </c>
      <c r="F44" s="292" t="str">
        <f t="shared" si="0"/>
        <v/>
      </c>
      <c r="G44" s="285" t="str">
        <f t="shared" si="4"/>
        <v/>
      </c>
      <c r="H44" s="667" t="str">
        <f t="shared" si="5"/>
        <v/>
      </c>
      <c r="I44" s="53"/>
    </row>
    <row r="45" spans="2:9" ht="20.100000000000001" customHeight="1">
      <c r="B45" s="294">
        <v>37</v>
      </c>
      <c r="C45" s="665" t="str">
        <f t="shared" si="1"/>
        <v/>
      </c>
      <c r="D45" s="666" t="str">
        <f t="shared" si="2"/>
        <v/>
      </c>
      <c r="E45" s="285" t="str">
        <f t="shared" si="3"/>
        <v/>
      </c>
      <c r="F45" s="292" t="str">
        <f t="shared" si="0"/>
        <v/>
      </c>
      <c r="G45" s="285" t="str">
        <f t="shared" si="4"/>
        <v/>
      </c>
      <c r="H45" s="667" t="str">
        <f t="shared" si="5"/>
        <v/>
      </c>
      <c r="I45" s="53"/>
    </row>
    <row r="46" spans="2:9" ht="20.100000000000001" customHeight="1">
      <c r="B46" s="294">
        <v>38</v>
      </c>
      <c r="C46" s="665" t="str">
        <f t="shared" si="1"/>
        <v/>
      </c>
      <c r="D46" s="666" t="str">
        <f t="shared" si="2"/>
        <v/>
      </c>
      <c r="E46" s="285" t="str">
        <f t="shared" si="3"/>
        <v/>
      </c>
      <c r="F46" s="292" t="str">
        <f t="shared" si="0"/>
        <v/>
      </c>
      <c r="G46" s="285" t="str">
        <f t="shared" si="4"/>
        <v/>
      </c>
      <c r="H46" s="667" t="str">
        <f t="shared" si="5"/>
        <v/>
      </c>
      <c r="I46" s="53"/>
    </row>
    <row r="47" spans="2:9" ht="20.100000000000001" customHeight="1">
      <c r="B47" s="294">
        <v>39</v>
      </c>
      <c r="C47" s="665" t="str">
        <f t="shared" si="1"/>
        <v/>
      </c>
      <c r="D47" s="666" t="str">
        <f t="shared" si="2"/>
        <v/>
      </c>
      <c r="E47" s="285" t="str">
        <f t="shared" si="3"/>
        <v/>
      </c>
      <c r="F47" s="292" t="str">
        <f t="shared" si="0"/>
        <v/>
      </c>
      <c r="G47" s="285" t="str">
        <f t="shared" si="4"/>
        <v/>
      </c>
      <c r="H47" s="667" t="str">
        <f t="shared" si="5"/>
        <v/>
      </c>
      <c r="I47" s="53"/>
    </row>
    <row r="48" spans="2:9" ht="20.100000000000001" customHeight="1">
      <c r="B48" s="294">
        <v>40</v>
      </c>
      <c r="C48" s="665" t="str">
        <f t="shared" si="1"/>
        <v/>
      </c>
      <c r="D48" s="666" t="str">
        <f t="shared" si="2"/>
        <v/>
      </c>
      <c r="E48" s="285" t="str">
        <f t="shared" si="3"/>
        <v/>
      </c>
      <c r="F48" s="292" t="str">
        <f t="shared" si="0"/>
        <v/>
      </c>
      <c r="G48" s="285" t="str">
        <f t="shared" si="4"/>
        <v/>
      </c>
      <c r="H48" s="667" t="str">
        <f t="shared" si="5"/>
        <v/>
      </c>
      <c r="I48" s="53"/>
    </row>
    <row r="49" spans="2:28" ht="20.100000000000001" customHeight="1">
      <c r="B49" s="294">
        <v>41</v>
      </c>
      <c r="C49" s="665" t="str">
        <f t="shared" si="1"/>
        <v/>
      </c>
      <c r="D49" s="666" t="str">
        <f t="shared" si="2"/>
        <v/>
      </c>
      <c r="E49" s="285" t="str">
        <f t="shared" si="3"/>
        <v/>
      </c>
      <c r="F49" s="292" t="str">
        <f t="shared" si="0"/>
        <v/>
      </c>
      <c r="G49" s="285" t="str">
        <f t="shared" si="4"/>
        <v/>
      </c>
      <c r="H49" s="667" t="str">
        <f t="shared" si="5"/>
        <v/>
      </c>
      <c r="I49" s="53"/>
    </row>
    <row r="50" spans="2:28" ht="20.100000000000001" customHeight="1">
      <c r="B50" s="294">
        <v>42</v>
      </c>
      <c r="C50" s="665" t="str">
        <f t="shared" si="1"/>
        <v/>
      </c>
      <c r="D50" s="666" t="str">
        <f t="shared" si="2"/>
        <v/>
      </c>
      <c r="E50" s="285" t="str">
        <f t="shared" si="3"/>
        <v/>
      </c>
      <c r="F50" s="292" t="str">
        <f t="shared" si="0"/>
        <v/>
      </c>
      <c r="G50" s="285" t="str">
        <f t="shared" si="4"/>
        <v/>
      </c>
      <c r="H50" s="667" t="str">
        <f t="shared" si="5"/>
        <v/>
      </c>
      <c r="I50" s="53"/>
    </row>
    <row r="51" spans="2:28" ht="20.100000000000001" customHeight="1">
      <c r="B51" s="294">
        <v>43</v>
      </c>
      <c r="C51" s="665" t="str">
        <f t="shared" si="1"/>
        <v/>
      </c>
      <c r="D51" s="666" t="str">
        <f t="shared" si="2"/>
        <v/>
      </c>
      <c r="E51" s="285" t="str">
        <f t="shared" si="3"/>
        <v/>
      </c>
      <c r="F51" s="292" t="str">
        <f t="shared" si="0"/>
        <v/>
      </c>
      <c r="G51" s="285" t="str">
        <f t="shared" si="4"/>
        <v/>
      </c>
      <c r="H51" s="667" t="str">
        <f t="shared" si="5"/>
        <v/>
      </c>
      <c r="I51" s="53"/>
    </row>
    <row r="52" spans="2:28" ht="20.100000000000001" customHeight="1">
      <c r="B52" s="294">
        <v>44</v>
      </c>
      <c r="C52" s="665" t="str">
        <f t="shared" si="1"/>
        <v/>
      </c>
      <c r="D52" s="666" t="str">
        <f t="shared" si="2"/>
        <v/>
      </c>
      <c r="E52" s="285" t="str">
        <f t="shared" si="3"/>
        <v/>
      </c>
      <c r="F52" s="292" t="str">
        <f t="shared" si="0"/>
        <v/>
      </c>
      <c r="G52" s="285" t="str">
        <f t="shared" si="4"/>
        <v/>
      </c>
      <c r="H52" s="667" t="str">
        <f t="shared" si="5"/>
        <v/>
      </c>
      <c r="I52" s="53"/>
    </row>
    <row r="53" spans="2:28" ht="20.100000000000001" customHeight="1">
      <c r="B53" s="294">
        <v>45</v>
      </c>
      <c r="C53" s="665" t="str">
        <f t="shared" si="1"/>
        <v/>
      </c>
      <c r="D53" s="666" t="str">
        <f t="shared" si="2"/>
        <v/>
      </c>
      <c r="E53" s="285" t="str">
        <f t="shared" si="3"/>
        <v/>
      </c>
      <c r="F53" s="292" t="str">
        <f t="shared" si="0"/>
        <v/>
      </c>
      <c r="G53" s="285" t="str">
        <f t="shared" si="4"/>
        <v/>
      </c>
      <c r="H53" s="667" t="str">
        <f t="shared" si="5"/>
        <v/>
      </c>
      <c r="I53" s="53"/>
    </row>
    <row r="54" spans="2:28" ht="20.100000000000001" customHeight="1">
      <c r="B54" s="294">
        <v>46</v>
      </c>
      <c r="C54" s="665" t="str">
        <f t="shared" si="1"/>
        <v/>
      </c>
      <c r="D54" s="666" t="str">
        <f t="shared" si="2"/>
        <v/>
      </c>
      <c r="E54" s="285" t="str">
        <f t="shared" si="3"/>
        <v/>
      </c>
      <c r="F54" s="292" t="str">
        <f t="shared" si="0"/>
        <v/>
      </c>
      <c r="G54" s="285" t="str">
        <f t="shared" si="4"/>
        <v/>
      </c>
      <c r="H54" s="667" t="str">
        <f t="shared" si="5"/>
        <v/>
      </c>
      <c r="I54" s="53"/>
    </row>
    <row r="55" spans="2:28" ht="20.100000000000001" customHeight="1">
      <c r="B55" s="294">
        <v>47</v>
      </c>
      <c r="C55" s="665" t="str">
        <f t="shared" si="1"/>
        <v/>
      </c>
      <c r="D55" s="666" t="str">
        <f t="shared" si="2"/>
        <v/>
      </c>
      <c r="E55" s="285" t="str">
        <f t="shared" si="3"/>
        <v/>
      </c>
      <c r="F55" s="292" t="str">
        <f t="shared" si="0"/>
        <v/>
      </c>
      <c r="G55" s="285" t="str">
        <f t="shared" si="4"/>
        <v/>
      </c>
      <c r="H55" s="667" t="str">
        <f t="shared" si="5"/>
        <v/>
      </c>
      <c r="I55" s="53"/>
    </row>
    <row r="56" spans="2:28" ht="20.100000000000001" customHeight="1">
      <c r="B56" s="294">
        <v>48</v>
      </c>
      <c r="C56" s="665" t="str">
        <f t="shared" si="1"/>
        <v/>
      </c>
      <c r="D56" s="666" t="str">
        <f t="shared" si="2"/>
        <v/>
      </c>
      <c r="E56" s="285" t="str">
        <f t="shared" si="3"/>
        <v/>
      </c>
      <c r="F56" s="292" t="str">
        <f t="shared" si="0"/>
        <v/>
      </c>
      <c r="G56" s="285" t="str">
        <f t="shared" si="4"/>
        <v/>
      </c>
      <c r="H56" s="667" t="str">
        <f t="shared" si="5"/>
        <v/>
      </c>
      <c r="I56" s="53"/>
    </row>
    <row r="57" spans="2:28" ht="20.100000000000001" customHeight="1">
      <c r="B57" s="294">
        <v>49</v>
      </c>
      <c r="C57" s="665" t="str">
        <f t="shared" si="1"/>
        <v/>
      </c>
      <c r="D57" s="666" t="str">
        <f t="shared" si="2"/>
        <v/>
      </c>
      <c r="E57" s="285" t="str">
        <f t="shared" si="3"/>
        <v/>
      </c>
      <c r="F57" s="292" t="str">
        <f t="shared" si="0"/>
        <v/>
      </c>
      <c r="G57" s="285" t="str">
        <f t="shared" si="4"/>
        <v/>
      </c>
      <c r="H57" s="667" t="str">
        <f t="shared" si="5"/>
        <v/>
      </c>
      <c r="I57" s="53"/>
    </row>
    <row r="58" spans="2:28" ht="20.100000000000001" customHeight="1">
      <c r="B58" s="294">
        <v>50</v>
      </c>
      <c r="C58" s="665" t="str">
        <f t="shared" si="1"/>
        <v/>
      </c>
      <c r="D58" s="666" t="str">
        <f t="shared" si="2"/>
        <v/>
      </c>
      <c r="E58" s="285" t="str">
        <f t="shared" si="3"/>
        <v/>
      </c>
      <c r="F58" s="292" t="str">
        <f t="shared" si="0"/>
        <v/>
      </c>
      <c r="G58" s="285" t="str">
        <f t="shared" si="4"/>
        <v/>
      </c>
      <c r="H58" s="667" t="str">
        <f t="shared" si="5"/>
        <v/>
      </c>
      <c r="I58" s="53"/>
    </row>
    <row r="59" spans="2:28" ht="20.100000000000001" customHeight="1">
      <c r="B59" s="294">
        <v>51</v>
      </c>
      <c r="C59" s="665" t="str">
        <f t="shared" si="1"/>
        <v/>
      </c>
      <c r="D59" s="666" t="str">
        <f t="shared" si="2"/>
        <v/>
      </c>
      <c r="E59" s="285" t="str">
        <f t="shared" si="3"/>
        <v/>
      </c>
      <c r="F59" s="292" t="str">
        <f t="shared" si="0"/>
        <v/>
      </c>
      <c r="G59" s="285" t="str">
        <f t="shared" si="4"/>
        <v/>
      </c>
      <c r="H59" s="667" t="str">
        <f t="shared" si="5"/>
        <v/>
      </c>
      <c r="I59" s="53"/>
    </row>
    <row r="60" spans="2:28" ht="20.100000000000001" customHeight="1">
      <c r="B60" s="294">
        <v>52</v>
      </c>
      <c r="C60" s="665" t="str">
        <f t="shared" si="1"/>
        <v/>
      </c>
      <c r="D60" s="666" t="str">
        <f t="shared" si="2"/>
        <v/>
      </c>
      <c r="E60" s="285" t="str">
        <f t="shared" si="3"/>
        <v/>
      </c>
      <c r="F60" s="292" t="str">
        <f t="shared" si="0"/>
        <v/>
      </c>
      <c r="G60" s="285" t="str">
        <f t="shared" si="4"/>
        <v/>
      </c>
      <c r="H60" s="667" t="str">
        <f t="shared" si="5"/>
        <v/>
      </c>
      <c r="I60" s="53"/>
    </row>
    <row r="61" spans="2:28" ht="20.100000000000001" customHeight="1">
      <c r="B61" s="294">
        <v>53</v>
      </c>
      <c r="C61" s="665" t="str">
        <f t="shared" si="1"/>
        <v/>
      </c>
      <c r="D61" s="666" t="str">
        <f t="shared" si="2"/>
        <v/>
      </c>
      <c r="E61" s="285" t="str">
        <f t="shared" si="3"/>
        <v/>
      </c>
      <c r="F61" s="292" t="str">
        <f t="shared" si="0"/>
        <v/>
      </c>
      <c r="G61" s="285" t="str">
        <f t="shared" si="4"/>
        <v/>
      </c>
      <c r="H61" s="667" t="str">
        <f t="shared" si="5"/>
        <v/>
      </c>
      <c r="I61" s="53"/>
      <c r="K61" s="1"/>
      <c r="L61" s="1"/>
      <c r="M61" s="1"/>
      <c r="T61" s="47"/>
      <c r="U61" s="1"/>
      <c r="V61" s="1"/>
      <c r="Z61" s="1"/>
      <c r="AA61" s="1"/>
      <c r="AB61" s="1"/>
    </row>
    <row r="62" spans="2:28" ht="20.100000000000001" customHeight="1">
      <c r="B62" s="294">
        <v>54</v>
      </c>
      <c r="C62" s="665" t="str">
        <f t="shared" si="1"/>
        <v/>
      </c>
      <c r="D62" s="666" t="str">
        <f t="shared" si="2"/>
        <v/>
      </c>
      <c r="E62" s="285" t="str">
        <f t="shared" si="3"/>
        <v/>
      </c>
      <c r="F62" s="292" t="str">
        <f t="shared" si="0"/>
        <v/>
      </c>
      <c r="G62" s="285" t="str">
        <f t="shared" si="4"/>
        <v/>
      </c>
      <c r="H62" s="667" t="str">
        <f t="shared" si="5"/>
        <v/>
      </c>
      <c r="I62" s="46"/>
      <c r="K62" s="46"/>
      <c r="N62" s="46"/>
      <c r="Q62" s="46"/>
      <c r="T62" s="46"/>
      <c r="W62" s="46"/>
      <c r="Z62" s="46"/>
    </row>
    <row r="63" spans="2:28" ht="20.100000000000001" customHeight="1">
      <c r="B63" s="294">
        <v>55</v>
      </c>
      <c r="C63" s="665" t="str">
        <f t="shared" si="1"/>
        <v/>
      </c>
      <c r="D63" s="666" t="str">
        <f t="shared" si="2"/>
        <v/>
      </c>
      <c r="E63" s="285" t="str">
        <f t="shared" si="3"/>
        <v/>
      </c>
      <c r="F63" s="292" t="str">
        <f t="shared" si="0"/>
        <v/>
      </c>
      <c r="G63" s="285" t="str">
        <f t="shared" si="4"/>
        <v/>
      </c>
      <c r="H63" s="667" t="str">
        <f t="shared" si="5"/>
        <v/>
      </c>
      <c r="I63" s="605"/>
      <c r="K63" s="940"/>
      <c r="L63" s="940"/>
      <c r="M63" s="48"/>
      <c r="N63" s="940"/>
      <c r="O63" s="940"/>
      <c r="P63" s="48"/>
      <c r="Q63" s="940"/>
      <c r="R63" s="940"/>
      <c r="S63" s="48"/>
      <c r="T63" s="940"/>
      <c r="U63" s="940"/>
      <c r="V63" s="48"/>
      <c r="W63" s="940"/>
      <c r="X63" s="940"/>
      <c r="Y63" s="48"/>
      <c r="Z63" s="940"/>
      <c r="AA63" s="940"/>
      <c r="AB63" s="48"/>
    </row>
    <row r="64" spans="2:28" ht="20.100000000000001" customHeight="1">
      <c r="B64" s="294">
        <v>56</v>
      </c>
      <c r="C64" s="665" t="str">
        <f t="shared" si="1"/>
        <v/>
      </c>
      <c r="D64" s="666" t="str">
        <f t="shared" si="2"/>
        <v/>
      </c>
      <c r="E64" s="285" t="str">
        <f t="shared" si="3"/>
        <v/>
      </c>
      <c r="F64" s="292" t="str">
        <f t="shared" si="0"/>
        <v/>
      </c>
      <c r="G64" s="285" t="str">
        <f t="shared" si="4"/>
        <v/>
      </c>
      <c r="H64" s="667" t="str">
        <f t="shared" si="5"/>
        <v/>
      </c>
      <c r="I64" s="53"/>
    </row>
    <row r="65" spans="2:9" ht="20.100000000000001" customHeight="1">
      <c r="B65" s="294">
        <v>57</v>
      </c>
      <c r="C65" s="665" t="str">
        <f t="shared" si="1"/>
        <v/>
      </c>
      <c r="D65" s="666" t="str">
        <f t="shared" si="2"/>
        <v/>
      </c>
      <c r="E65" s="285" t="str">
        <f t="shared" si="3"/>
        <v/>
      </c>
      <c r="F65" s="292" t="str">
        <f t="shared" si="0"/>
        <v/>
      </c>
      <c r="G65" s="285" t="str">
        <f t="shared" si="4"/>
        <v/>
      </c>
      <c r="H65" s="667" t="str">
        <f t="shared" si="5"/>
        <v/>
      </c>
      <c r="I65" s="53"/>
    </row>
    <row r="66" spans="2:9" ht="20.100000000000001" customHeight="1">
      <c r="B66" s="294">
        <v>58</v>
      </c>
      <c r="C66" s="665" t="str">
        <f t="shared" si="1"/>
        <v/>
      </c>
      <c r="D66" s="666" t="str">
        <f t="shared" si="2"/>
        <v/>
      </c>
      <c r="E66" s="285" t="str">
        <f t="shared" si="3"/>
        <v/>
      </c>
      <c r="F66" s="292" t="str">
        <f t="shared" si="0"/>
        <v/>
      </c>
      <c r="G66" s="285" t="str">
        <f t="shared" si="4"/>
        <v/>
      </c>
      <c r="H66" s="667" t="str">
        <f t="shared" si="5"/>
        <v/>
      </c>
      <c r="I66" s="53"/>
    </row>
    <row r="67" spans="2:9" ht="20.100000000000001" customHeight="1">
      <c r="B67" s="294">
        <v>59</v>
      </c>
      <c r="C67" s="665" t="str">
        <f t="shared" si="1"/>
        <v/>
      </c>
      <c r="D67" s="666" t="str">
        <f t="shared" si="2"/>
        <v/>
      </c>
      <c r="E67" s="285" t="str">
        <f t="shared" si="3"/>
        <v/>
      </c>
      <c r="F67" s="292" t="str">
        <f t="shared" si="0"/>
        <v/>
      </c>
      <c r="G67" s="285" t="str">
        <f t="shared" si="4"/>
        <v/>
      </c>
      <c r="H67" s="667" t="str">
        <f t="shared" si="5"/>
        <v/>
      </c>
      <c r="I67" s="53"/>
    </row>
    <row r="68" spans="2:9" ht="20.100000000000001" customHeight="1">
      <c r="B68" s="294">
        <v>60</v>
      </c>
      <c r="C68" s="665" t="str">
        <f t="shared" si="1"/>
        <v/>
      </c>
      <c r="D68" s="666" t="str">
        <f t="shared" si="2"/>
        <v/>
      </c>
      <c r="E68" s="285" t="str">
        <f t="shared" si="3"/>
        <v/>
      </c>
      <c r="F68" s="292" t="str">
        <f t="shared" si="0"/>
        <v/>
      </c>
      <c r="G68" s="285" t="str">
        <f t="shared" si="4"/>
        <v/>
      </c>
      <c r="H68" s="667" t="str">
        <f t="shared" si="5"/>
        <v/>
      </c>
      <c r="I68" s="53"/>
    </row>
    <row r="69" spans="2:9" ht="20.100000000000001" customHeight="1">
      <c r="B69" s="294">
        <v>61</v>
      </c>
      <c r="C69" s="665" t="str">
        <f t="shared" si="1"/>
        <v/>
      </c>
      <c r="D69" s="666" t="str">
        <f t="shared" si="2"/>
        <v/>
      </c>
      <c r="E69" s="285" t="str">
        <f t="shared" si="3"/>
        <v/>
      </c>
      <c r="F69" s="292" t="str">
        <f t="shared" si="0"/>
        <v/>
      </c>
      <c r="G69" s="285" t="str">
        <f t="shared" si="4"/>
        <v/>
      </c>
      <c r="H69" s="667" t="str">
        <f t="shared" si="5"/>
        <v/>
      </c>
      <c r="I69" s="53"/>
    </row>
    <row r="70" spans="2:9" ht="20.100000000000001" customHeight="1">
      <c r="B70" s="294">
        <v>62</v>
      </c>
      <c r="C70" s="665" t="str">
        <f t="shared" si="1"/>
        <v/>
      </c>
      <c r="D70" s="666" t="str">
        <f t="shared" si="2"/>
        <v/>
      </c>
      <c r="E70" s="285" t="str">
        <f t="shared" si="3"/>
        <v/>
      </c>
      <c r="F70" s="292" t="str">
        <f t="shared" si="0"/>
        <v/>
      </c>
      <c r="G70" s="285" t="str">
        <f t="shared" si="4"/>
        <v/>
      </c>
      <c r="H70" s="667" t="str">
        <f t="shared" si="5"/>
        <v/>
      </c>
      <c r="I70" s="53"/>
    </row>
    <row r="71" spans="2:9" ht="20.100000000000001" customHeight="1">
      <c r="B71" s="294">
        <v>63</v>
      </c>
      <c r="C71" s="665" t="str">
        <f t="shared" si="1"/>
        <v/>
      </c>
      <c r="D71" s="666" t="str">
        <f t="shared" si="2"/>
        <v/>
      </c>
      <c r="E71" s="285" t="str">
        <f t="shared" si="3"/>
        <v/>
      </c>
      <c r="F71" s="292" t="str">
        <f t="shared" si="0"/>
        <v/>
      </c>
      <c r="G71" s="285" t="str">
        <f t="shared" si="4"/>
        <v/>
      </c>
      <c r="H71" s="667" t="str">
        <f t="shared" si="5"/>
        <v/>
      </c>
      <c r="I71" s="53"/>
    </row>
    <row r="72" spans="2:9" ht="20.100000000000001" customHeight="1">
      <c r="B72" s="294">
        <v>64</v>
      </c>
      <c r="C72" s="665" t="str">
        <f t="shared" si="1"/>
        <v/>
      </c>
      <c r="D72" s="666" t="str">
        <f t="shared" si="2"/>
        <v/>
      </c>
      <c r="E72" s="285" t="str">
        <f t="shared" si="3"/>
        <v/>
      </c>
      <c r="F72" s="292" t="str">
        <f t="shared" si="0"/>
        <v/>
      </c>
      <c r="G72" s="285" t="str">
        <f t="shared" si="4"/>
        <v/>
      </c>
      <c r="H72" s="667" t="str">
        <f t="shared" si="5"/>
        <v/>
      </c>
      <c r="I72" s="53"/>
    </row>
    <row r="73" spans="2:9" ht="20.100000000000001" customHeight="1">
      <c r="B73" s="294">
        <v>65</v>
      </c>
      <c r="C73" s="665" t="str">
        <f t="shared" si="1"/>
        <v/>
      </c>
      <c r="D73" s="666" t="str">
        <f t="shared" si="2"/>
        <v/>
      </c>
      <c r="E73" s="285" t="str">
        <f t="shared" si="3"/>
        <v/>
      </c>
      <c r="F73" s="292" t="str">
        <f t="shared" si="0"/>
        <v/>
      </c>
      <c r="G73" s="285" t="str">
        <f t="shared" si="4"/>
        <v/>
      </c>
      <c r="H73" s="667" t="str">
        <f t="shared" si="5"/>
        <v/>
      </c>
      <c r="I73" s="53"/>
    </row>
    <row r="74" spans="2:9" ht="20.100000000000001" customHeight="1">
      <c r="B74" s="294">
        <v>66</v>
      </c>
      <c r="C74" s="665" t="str">
        <f t="shared" si="1"/>
        <v/>
      </c>
      <c r="D74" s="666" t="str">
        <f t="shared" si="2"/>
        <v/>
      </c>
      <c r="E74" s="285" t="str">
        <f t="shared" si="3"/>
        <v/>
      </c>
      <c r="F74" s="292" t="str">
        <f t="shared" ref="F74:F137" si="6">IF($H$4="","",IF($F$4="원리금균등상환",IFERROR(D74+E74,""),IF($F$4="원금균등상환",D74+E74,"")))</f>
        <v/>
      </c>
      <c r="G74" s="285" t="str">
        <f t="shared" si="4"/>
        <v/>
      </c>
      <c r="H74" s="667" t="str">
        <f t="shared" si="5"/>
        <v/>
      </c>
      <c r="I74" s="53"/>
    </row>
    <row r="75" spans="2:9" ht="20.100000000000001" customHeight="1">
      <c r="B75" s="294">
        <v>67</v>
      </c>
      <c r="C75" s="665" t="str">
        <f t="shared" ref="C75:C138" si="7">IF($H$4="","",IF(B75&gt;($B$6),"",IF(B75&lt;=($B$6),DATE(YEAR($G$4),MONTH($G$4)+B74,DAY($G$4)),"")))</f>
        <v/>
      </c>
      <c r="D75" s="666" t="str">
        <f t="shared" ref="D75:D138" si="8">IF($H$4="","",IF($F$4="원리금균등상환",IFERROR(IF(B75&lt;=$D$6,0,-PPMT($E$4/12,B75-$D$6,($B$6-$D$6),$D$4)),""),IF($F$4="원금균등상환",IF(B75&lt;($D$6+1),0,IF(B75&gt;$B$6,0,$D$4/($B$6-$D$6))),IF($F$4="만기일시상환",0,""))))</f>
        <v/>
      </c>
      <c r="E75" s="285" t="str">
        <f t="shared" ref="E75:E138" si="9">IF($H$4="","",IF($F$4="원리금균등상환",IFERROR(IF(B75&lt;=$D$6,$H74*($E$4/12),-IPMT($E$4/12,B75-$D$6,($B$6-$D$6),$D$4)),""),IF($F$4="원금균등상환",(H74-D75)*$E$4/12,IF($F$4="만기일시상환",IFERROR(IF(B75&lt;=$B$6,$D$4*($E$4/12),""),"")))))</f>
        <v/>
      </c>
      <c r="F75" s="292" t="str">
        <f t="shared" si="6"/>
        <v/>
      </c>
      <c r="G75" s="285" t="str">
        <f t="shared" ref="G75:G138" si="10">IFERROR(IF(B75&gt;(($D$6+$B$6)*12),"",IF(B75=1,D75,D75+G74)),"")</f>
        <v/>
      </c>
      <c r="H75" s="667" t="str">
        <f t="shared" ref="H75:H138" si="11">IFERROR(IF($H$4="","",H74-D75),"")</f>
        <v/>
      </c>
      <c r="I75" s="53"/>
    </row>
    <row r="76" spans="2:9" ht="20.100000000000001" customHeight="1">
      <c r="B76" s="294">
        <v>68</v>
      </c>
      <c r="C76" s="665" t="str">
        <f t="shared" si="7"/>
        <v/>
      </c>
      <c r="D76" s="666" t="str">
        <f t="shared" si="8"/>
        <v/>
      </c>
      <c r="E76" s="285" t="str">
        <f t="shared" si="9"/>
        <v/>
      </c>
      <c r="F76" s="292" t="str">
        <f t="shared" si="6"/>
        <v/>
      </c>
      <c r="G76" s="285" t="str">
        <f t="shared" si="10"/>
        <v/>
      </c>
      <c r="H76" s="667" t="str">
        <f t="shared" si="11"/>
        <v/>
      </c>
      <c r="I76" s="53"/>
    </row>
    <row r="77" spans="2:9" ht="20.100000000000001" customHeight="1">
      <c r="B77" s="294">
        <v>69</v>
      </c>
      <c r="C77" s="665" t="str">
        <f t="shared" si="7"/>
        <v/>
      </c>
      <c r="D77" s="666" t="str">
        <f t="shared" si="8"/>
        <v/>
      </c>
      <c r="E77" s="285" t="str">
        <f t="shared" si="9"/>
        <v/>
      </c>
      <c r="F77" s="292" t="str">
        <f t="shared" si="6"/>
        <v/>
      </c>
      <c r="G77" s="285" t="str">
        <f t="shared" si="10"/>
        <v/>
      </c>
      <c r="H77" s="667" t="str">
        <f t="shared" si="11"/>
        <v/>
      </c>
      <c r="I77" s="53"/>
    </row>
    <row r="78" spans="2:9" ht="20.100000000000001" customHeight="1">
      <c r="B78" s="294">
        <v>70</v>
      </c>
      <c r="C78" s="665" t="str">
        <f t="shared" si="7"/>
        <v/>
      </c>
      <c r="D78" s="666" t="str">
        <f t="shared" si="8"/>
        <v/>
      </c>
      <c r="E78" s="285" t="str">
        <f t="shared" si="9"/>
        <v/>
      </c>
      <c r="F78" s="292" t="str">
        <f t="shared" si="6"/>
        <v/>
      </c>
      <c r="G78" s="285" t="str">
        <f t="shared" si="10"/>
        <v/>
      </c>
      <c r="H78" s="667" t="str">
        <f t="shared" si="11"/>
        <v/>
      </c>
      <c r="I78" s="53"/>
    </row>
    <row r="79" spans="2:9" ht="20.100000000000001" customHeight="1">
      <c r="B79" s="294">
        <v>71</v>
      </c>
      <c r="C79" s="665" t="str">
        <f t="shared" si="7"/>
        <v/>
      </c>
      <c r="D79" s="666" t="str">
        <f t="shared" si="8"/>
        <v/>
      </c>
      <c r="E79" s="285" t="str">
        <f t="shared" si="9"/>
        <v/>
      </c>
      <c r="F79" s="292" t="str">
        <f t="shared" si="6"/>
        <v/>
      </c>
      <c r="G79" s="285" t="str">
        <f t="shared" si="10"/>
        <v/>
      </c>
      <c r="H79" s="667" t="str">
        <f t="shared" si="11"/>
        <v/>
      </c>
      <c r="I79" s="53"/>
    </row>
    <row r="80" spans="2:9" ht="20.100000000000001" customHeight="1">
      <c r="B80" s="294">
        <v>72</v>
      </c>
      <c r="C80" s="665" t="str">
        <f t="shared" si="7"/>
        <v/>
      </c>
      <c r="D80" s="666" t="str">
        <f t="shared" si="8"/>
        <v/>
      </c>
      <c r="E80" s="285" t="str">
        <f t="shared" si="9"/>
        <v/>
      </c>
      <c r="F80" s="292" t="str">
        <f t="shared" si="6"/>
        <v/>
      </c>
      <c r="G80" s="285" t="str">
        <f t="shared" si="10"/>
        <v/>
      </c>
      <c r="H80" s="667" t="str">
        <f t="shared" si="11"/>
        <v/>
      </c>
      <c r="I80" s="53"/>
    </row>
    <row r="81" spans="2:9" ht="20.100000000000001" customHeight="1">
      <c r="B81" s="294">
        <v>73</v>
      </c>
      <c r="C81" s="665" t="str">
        <f t="shared" si="7"/>
        <v/>
      </c>
      <c r="D81" s="666" t="str">
        <f t="shared" si="8"/>
        <v/>
      </c>
      <c r="E81" s="285" t="str">
        <f t="shared" si="9"/>
        <v/>
      </c>
      <c r="F81" s="292" t="str">
        <f t="shared" si="6"/>
        <v/>
      </c>
      <c r="G81" s="285" t="str">
        <f t="shared" si="10"/>
        <v/>
      </c>
      <c r="H81" s="667" t="str">
        <f t="shared" si="11"/>
        <v/>
      </c>
      <c r="I81" s="53"/>
    </row>
    <row r="82" spans="2:9" ht="20.100000000000001" customHeight="1">
      <c r="B82" s="294">
        <v>74</v>
      </c>
      <c r="C82" s="665" t="str">
        <f t="shared" si="7"/>
        <v/>
      </c>
      <c r="D82" s="666" t="str">
        <f t="shared" si="8"/>
        <v/>
      </c>
      <c r="E82" s="285" t="str">
        <f t="shared" si="9"/>
        <v/>
      </c>
      <c r="F82" s="292" t="str">
        <f t="shared" si="6"/>
        <v/>
      </c>
      <c r="G82" s="285" t="str">
        <f t="shared" si="10"/>
        <v/>
      </c>
      <c r="H82" s="667" t="str">
        <f t="shared" si="11"/>
        <v/>
      </c>
      <c r="I82" s="53"/>
    </row>
    <row r="83" spans="2:9" ht="20.100000000000001" customHeight="1">
      <c r="B83" s="294">
        <v>75</v>
      </c>
      <c r="C83" s="665" t="str">
        <f t="shared" si="7"/>
        <v/>
      </c>
      <c r="D83" s="666" t="str">
        <f t="shared" si="8"/>
        <v/>
      </c>
      <c r="E83" s="285" t="str">
        <f t="shared" si="9"/>
        <v/>
      </c>
      <c r="F83" s="292" t="str">
        <f t="shared" si="6"/>
        <v/>
      </c>
      <c r="G83" s="285" t="str">
        <f t="shared" si="10"/>
        <v/>
      </c>
      <c r="H83" s="667" t="str">
        <f t="shared" si="11"/>
        <v/>
      </c>
      <c r="I83" s="53"/>
    </row>
    <row r="84" spans="2:9" ht="20.100000000000001" customHeight="1">
      <c r="B84" s="294">
        <v>76</v>
      </c>
      <c r="C84" s="665" t="str">
        <f t="shared" si="7"/>
        <v/>
      </c>
      <c r="D84" s="666" t="str">
        <f t="shared" si="8"/>
        <v/>
      </c>
      <c r="E84" s="285" t="str">
        <f t="shared" si="9"/>
        <v/>
      </c>
      <c r="F84" s="292" t="str">
        <f t="shared" si="6"/>
        <v/>
      </c>
      <c r="G84" s="285" t="str">
        <f t="shared" si="10"/>
        <v/>
      </c>
      <c r="H84" s="667" t="str">
        <f t="shared" si="11"/>
        <v/>
      </c>
      <c r="I84" s="53"/>
    </row>
    <row r="85" spans="2:9" ht="20.100000000000001" customHeight="1">
      <c r="B85" s="294">
        <v>77</v>
      </c>
      <c r="C85" s="665" t="str">
        <f t="shared" si="7"/>
        <v/>
      </c>
      <c r="D85" s="666" t="str">
        <f t="shared" si="8"/>
        <v/>
      </c>
      <c r="E85" s="285" t="str">
        <f t="shared" si="9"/>
        <v/>
      </c>
      <c r="F85" s="292" t="str">
        <f t="shared" si="6"/>
        <v/>
      </c>
      <c r="G85" s="285" t="str">
        <f t="shared" si="10"/>
        <v/>
      </c>
      <c r="H85" s="667" t="str">
        <f t="shared" si="11"/>
        <v/>
      </c>
      <c r="I85" s="53"/>
    </row>
    <row r="86" spans="2:9" ht="20.100000000000001" customHeight="1">
      <c r="B86" s="294">
        <v>78</v>
      </c>
      <c r="C86" s="665" t="str">
        <f t="shared" si="7"/>
        <v/>
      </c>
      <c r="D86" s="666" t="str">
        <f t="shared" si="8"/>
        <v/>
      </c>
      <c r="E86" s="285" t="str">
        <f t="shared" si="9"/>
        <v/>
      </c>
      <c r="F86" s="292" t="str">
        <f t="shared" si="6"/>
        <v/>
      </c>
      <c r="G86" s="285" t="str">
        <f t="shared" si="10"/>
        <v/>
      </c>
      <c r="H86" s="667" t="str">
        <f t="shared" si="11"/>
        <v/>
      </c>
      <c r="I86" s="53"/>
    </row>
    <row r="87" spans="2:9" ht="20.100000000000001" customHeight="1">
      <c r="B87" s="294">
        <v>79</v>
      </c>
      <c r="C87" s="665" t="str">
        <f t="shared" si="7"/>
        <v/>
      </c>
      <c r="D87" s="666" t="str">
        <f t="shared" si="8"/>
        <v/>
      </c>
      <c r="E87" s="285" t="str">
        <f t="shared" si="9"/>
        <v/>
      </c>
      <c r="F87" s="292" t="str">
        <f t="shared" si="6"/>
        <v/>
      </c>
      <c r="G87" s="285" t="str">
        <f t="shared" si="10"/>
        <v/>
      </c>
      <c r="H87" s="667" t="str">
        <f t="shared" si="11"/>
        <v/>
      </c>
      <c r="I87" s="53"/>
    </row>
    <row r="88" spans="2:9" ht="20.100000000000001" customHeight="1">
      <c r="B88" s="294">
        <v>80</v>
      </c>
      <c r="C88" s="665" t="str">
        <f t="shared" si="7"/>
        <v/>
      </c>
      <c r="D88" s="666" t="str">
        <f t="shared" si="8"/>
        <v/>
      </c>
      <c r="E88" s="285" t="str">
        <f t="shared" si="9"/>
        <v/>
      </c>
      <c r="F88" s="292" t="str">
        <f t="shared" si="6"/>
        <v/>
      </c>
      <c r="G88" s="285" t="str">
        <f t="shared" si="10"/>
        <v/>
      </c>
      <c r="H88" s="667" t="str">
        <f t="shared" si="11"/>
        <v/>
      </c>
      <c r="I88" s="53"/>
    </row>
    <row r="89" spans="2:9" ht="20.100000000000001" customHeight="1">
      <c r="B89" s="294">
        <v>81</v>
      </c>
      <c r="C89" s="665" t="str">
        <f t="shared" si="7"/>
        <v/>
      </c>
      <c r="D89" s="666" t="str">
        <f t="shared" si="8"/>
        <v/>
      </c>
      <c r="E89" s="285" t="str">
        <f t="shared" si="9"/>
        <v/>
      </c>
      <c r="F89" s="292" t="str">
        <f t="shared" si="6"/>
        <v/>
      </c>
      <c r="G89" s="285" t="str">
        <f t="shared" si="10"/>
        <v/>
      </c>
      <c r="H89" s="667" t="str">
        <f t="shared" si="11"/>
        <v/>
      </c>
      <c r="I89" s="53"/>
    </row>
    <row r="90" spans="2:9" ht="20.100000000000001" customHeight="1">
      <c r="B90" s="294">
        <v>82</v>
      </c>
      <c r="C90" s="665" t="str">
        <f t="shared" si="7"/>
        <v/>
      </c>
      <c r="D90" s="666" t="str">
        <f t="shared" si="8"/>
        <v/>
      </c>
      <c r="E90" s="285" t="str">
        <f t="shared" si="9"/>
        <v/>
      </c>
      <c r="F90" s="292" t="str">
        <f t="shared" si="6"/>
        <v/>
      </c>
      <c r="G90" s="285" t="str">
        <f t="shared" si="10"/>
        <v/>
      </c>
      <c r="H90" s="667" t="str">
        <f t="shared" si="11"/>
        <v/>
      </c>
      <c r="I90" s="53"/>
    </row>
    <row r="91" spans="2:9" ht="20.100000000000001" customHeight="1">
      <c r="B91" s="294">
        <v>83</v>
      </c>
      <c r="C91" s="665" t="str">
        <f t="shared" si="7"/>
        <v/>
      </c>
      <c r="D91" s="666" t="str">
        <f t="shared" si="8"/>
        <v/>
      </c>
      <c r="E91" s="285" t="str">
        <f t="shared" si="9"/>
        <v/>
      </c>
      <c r="F91" s="292" t="str">
        <f t="shared" si="6"/>
        <v/>
      </c>
      <c r="G91" s="285" t="str">
        <f t="shared" si="10"/>
        <v/>
      </c>
      <c r="H91" s="667" t="str">
        <f t="shared" si="11"/>
        <v/>
      </c>
      <c r="I91" s="53"/>
    </row>
    <row r="92" spans="2:9" ht="20.100000000000001" customHeight="1">
      <c r="B92" s="294">
        <v>84</v>
      </c>
      <c r="C92" s="665" t="str">
        <f t="shared" si="7"/>
        <v/>
      </c>
      <c r="D92" s="666" t="str">
        <f t="shared" si="8"/>
        <v/>
      </c>
      <c r="E92" s="285" t="str">
        <f t="shared" si="9"/>
        <v/>
      </c>
      <c r="F92" s="292" t="str">
        <f t="shared" si="6"/>
        <v/>
      </c>
      <c r="G92" s="285" t="str">
        <f t="shared" si="10"/>
        <v/>
      </c>
      <c r="H92" s="667" t="str">
        <f t="shared" si="11"/>
        <v/>
      </c>
      <c r="I92" s="53"/>
    </row>
    <row r="93" spans="2:9" ht="20.100000000000001" customHeight="1">
      <c r="B93" s="294">
        <v>85</v>
      </c>
      <c r="C93" s="665" t="str">
        <f t="shared" si="7"/>
        <v/>
      </c>
      <c r="D93" s="666" t="str">
        <f t="shared" si="8"/>
        <v/>
      </c>
      <c r="E93" s="285" t="str">
        <f t="shared" si="9"/>
        <v/>
      </c>
      <c r="F93" s="292" t="str">
        <f t="shared" si="6"/>
        <v/>
      </c>
      <c r="G93" s="285" t="str">
        <f t="shared" si="10"/>
        <v/>
      </c>
      <c r="H93" s="667" t="str">
        <f t="shared" si="11"/>
        <v/>
      </c>
      <c r="I93" s="53"/>
    </row>
    <row r="94" spans="2:9" ht="20.100000000000001" customHeight="1">
      <c r="B94" s="294">
        <v>86</v>
      </c>
      <c r="C94" s="665" t="str">
        <f t="shared" si="7"/>
        <v/>
      </c>
      <c r="D94" s="666" t="str">
        <f t="shared" si="8"/>
        <v/>
      </c>
      <c r="E94" s="285" t="str">
        <f t="shared" si="9"/>
        <v/>
      </c>
      <c r="F94" s="292" t="str">
        <f t="shared" si="6"/>
        <v/>
      </c>
      <c r="G94" s="285" t="str">
        <f t="shared" si="10"/>
        <v/>
      </c>
      <c r="H94" s="667" t="str">
        <f t="shared" si="11"/>
        <v/>
      </c>
      <c r="I94" s="53"/>
    </row>
    <row r="95" spans="2:9" ht="20.100000000000001" customHeight="1">
      <c r="B95" s="294">
        <v>87</v>
      </c>
      <c r="C95" s="665" t="str">
        <f t="shared" si="7"/>
        <v/>
      </c>
      <c r="D95" s="666" t="str">
        <f t="shared" si="8"/>
        <v/>
      </c>
      <c r="E95" s="285" t="str">
        <f t="shared" si="9"/>
        <v/>
      </c>
      <c r="F95" s="292" t="str">
        <f t="shared" si="6"/>
        <v/>
      </c>
      <c r="G95" s="285" t="str">
        <f t="shared" si="10"/>
        <v/>
      </c>
      <c r="H95" s="667" t="str">
        <f t="shared" si="11"/>
        <v/>
      </c>
      <c r="I95" s="53"/>
    </row>
    <row r="96" spans="2:9" ht="20.100000000000001" customHeight="1">
      <c r="B96" s="294">
        <v>88</v>
      </c>
      <c r="C96" s="665" t="str">
        <f t="shared" si="7"/>
        <v/>
      </c>
      <c r="D96" s="666" t="str">
        <f t="shared" si="8"/>
        <v/>
      </c>
      <c r="E96" s="285" t="str">
        <f t="shared" si="9"/>
        <v/>
      </c>
      <c r="F96" s="292" t="str">
        <f t="shared" si="6"/>
        <v/>
      </c>
      <c r="G96" s="285" t="str">
        <f t="shared" si="10"/>
        <v/>
      </c>
      <c r="H96" s="667" t="str">
        <f t="shared" si="11"/>
        <v/>
      </c>
      <c r="I96" s="53"/>
    </row>
    <row r="97" spans="2:9" ht="20.100000000000001" customHeight="1">
      <c r="B97" s="294">
        <v>89</v>
      </c>
      <c r="C97" s="665" t="str">
        <f t="shared" si="7"/>
        <v/>
      </c>
      <c r="D97" s="666" t="str">
        <f t="shared" si="8"/>
        <v/>
      </c>
      <c r="E97" s="285" t="str">
        <f t="shared" si="9"/>
        <v/>
      </c>
      <c r="F97" s="292" t="str">
        <f t="shared" si="6"/>
        <v/>
      </c>
      <c r="G97" s="285" t="str">
        <f t="shared" si="10"/>
        <v/>
      </c>
      <c r="H97" s="667" t="str">
        <f t="shared" si="11"/>
        <v/>
      </c>
      <c r="I97" s="53"/>
    </row>
    <row r="98" spans="2:9" ht="20.100000000000001" customHeight="1">
      <c r="B98" s="294">
        <v>90</v>
      </c>
      <c r="C98" s="665" t="str">
        <f t="shared" si="7"/>
        <v/>
      </c>
      <c r="D98" s="666" t="str">
        <f t="shared" si="8"/>
        <v/>
      </c>
      <c r="E98" s="285" t="str">
        <f t="shared" si="9"/>
        <v/>
      </c>
      <c r="F98" s="292" t="str">
        <f t="shared" si="6"/>
        <v/>
      </c>
      <c r="G98" s="285" t="str">
        <f t="shared" si="10"/>
        <v/>
      </c>
      <c r="H98" s="667" t="str">
        <f t="shared" si="11"/>
        <v/>
      </c>
      <c r="I98" s="53"/>
    </row>
    <row r="99" spans="2:9" ht="20.100000000000001" customHeight="1">
      <c r="B99" s="294">
        <v>91</v>
      </c>
      <c r="C99" s="665" t="str">
        <f t="shared" si="7"/>
        <v/>
      </c>
      <c r="D99" s="666" t="str">
        <f t="shared" si="8"/>
        <v/>
      </c>
      <c r="E99" s="285" t="str">
        <f t="shared" si="9"/>
        <v/>
      </c>
      <c r="F99" s="292" t="str">
        <f t="shared" si="6"/>
        <v/>
      </c>
      <c r="G99" s="285" t="str">
        <f t="shared" si="10"/>
        <v/>
      </c>
      <c r="H99" s="667" t="str">
        <f t="shared" si="11"/>
        <v/>
      </c>
      <c r="I99" s="53"/>
    </row>
    <row r="100" spans="2:9" ht="20.100000000000001" customHeight="1">
      <c r="B100" s="294">
        <v>92</v>
      </c>
      <c r="C100" s="665" t="str">
        <f t="shared" si="7"/>
        <v/>
      </c>
      <c r="D100" s="666" t="str">
        <f t="shared" si="8"/>
        <v/>
      </c>
      <c r="E100" s="285" t="str">
        <f t="shared" si="9"/>
        <v/>
      </c>
      <c r="F100" s="292" t="str">
        <f t="shared" si="6"/>
        <v/>
      </c>
      <c r="G100" s="285" t="str">
        <f t="shared" si="10"/>
        <v/>
      </c>
      <c r="H100" s="667" t="str">
        <f t="shared" si="11"/>
        <v/>
      </c>
      <c r="I100" s="53"/>
    </row>
    <row r="101" spans="2:9" ht="20.100000000000001" customHeight="1">
      <c r="B101" s="294">
        <v>93</v>
      </c>
      <c r="C101" s="665" t="str">
        <f t="shared" si="7"/>
        <v/>
      </c>
      <c r="D101" s="666" t="str">
        <f t="shared" si="8"/>
        <v/>
      </c>
      <c r="E101" s="285" t="str">
        <f t="shared" si="9"/>
        <v/>
      </c>
      <c r="F101" s="292" t="str">
        <f t="shared" si="6"/>
        <v/>
      </c>
      <c r="G101" s="285" t="str">
        <f t="shared" si="10"/>
        <v/>
      </c>
      <c r="H101" s="667" t="str">
        <f t="shared" si="11"/>
        <v/>
      </c>
      <c r="I101" s="53"/>
    </row>
    <row r="102" spans="2:9" ht="20.100000000000001" customHeight="1">
      <c r="B102" s="294">
        <v>94</v>
      </c>
      <c r="C102" s="665" t="str">
        <f t="shared" si="7"/>
        <v/>
      </c>
      <c r="D102" s="666" t="str">
        <f t="shared" si="8"/>
        <v/>
      </c>
      <c r="E102" s="285" t="str">
        <f t="shared" si="9"/>
        <v/>
      </c>
      <c r="F102" s="292" t="str">
        <f t="shared" si="6"/>
        <v/>
      </c>
      <c r="G102" s="285" t="str">
        <f t="shared" si="10"/>
        <v/>
      </c>
      <c r="H102" s="667" t="str">
        <f t="shared" si="11"/>
        <v/>
      </c>
      <c r="I102" s="53"/>
    </row>
    <row r="103" spans="2:9" ht="20.100000000000001" customHeight="1">
      <c r="B103" s="294">
        <v>95</v>
      </c>
      <c r="C103" s="665" t="str">
        <f t="shared" si="7"/>
        <v/>
      </c>
      <c r="D103" s="666" t="str">
        <f t="shared" si="8"/>
        <v/>
      </c>
      <c r="E103" s="285" t="str">
        <f t="shared" si="9"/>
        <v/>
      </c>
      <c r="F103" s="292" t="str">
        <f t="shared" si="6"/>
        <v/>
      </c>
      <c r="G103" s="285" t="str">
        <f t="shared" si="10"/>
        <v/>
      </c>
      <c r="H103" s="667" t="str">
        <f t="shared" si="11"/>
        <v/>
      </c>
      <c r="I103" s="53"/>
    </row>
    <row r="104" spans="2:9" ht="20.100000000000001" customHeight="1">
      <c r="B104" s="294">
        <v>96</v>
      </c>
      <c r="C104" s="665" t="str">
        <f t="shared" si="7"/>
        <v/>
      </c>
      <c r="D104" s="666" t="str">
        <f t="shared" si="8"/>
        <v/>
      </c>
      <c r="E104" s="285" t="str">
        <f t="shared" si="9"/>
        <v/>
      </c>
      <c r="F104" s="292" t="str">
        <f t="shared" si="6"/>
        <v/>
      </c>
      <c r="G104" s="285" t="str">
        <f t="shared" si="10"/>
        <v/>
      </c>
      <c r="H104" s="667" t="str">
        <f t="shared" si="11"/>
        <v/>
      </c>
      <c r="I104" s="53"/>
    </row>
    <row r="105" spans="2:9" ht="20.100000000000001" customHeight="1">
      <c r="B105" s="294">
        <v>97</v>
      </c>
      <c r="C105" s="665" t="str">
        <f t="shared" si="7"/>
        <v/>
      </c>
      <c r="D105" s="666" t="str">
        <f t="shared" si="8"/>
        <v/>
      </c>
      <c r="E105" s="285" t="str">
        <f t="shared" si="9"/>
        <v/>
      </c>
      <c r="F105" s="292" t="str">
        <f t="shared" si="6"/>
        <v/>
      </c>
      <c r="G105" s="285" t="str">
        <f t="shared" si="10"/>
        <v/>
      </c>
      <c r="H105" s="667" t="str">
        <f t="shared" si="11"/>
        <v/>
      </c>
      <c r="I105" s="53"/>
    </row>
    <row r="106" spans="2:9" ht="20.100000000000001" customHeight="1">
      <c r="B106" s="294">
        <v>98</v>
      </c>
      <c r="C106" s="665" t="str">
        <f t="shared" si="7"/>
        <v/>
      </c>
      <c r="D106" s="666" t="str">
        <f t="shared" si="8"/>
        <v/>
      </c>
      <c r="E106" s="285" t="str">
        <f t="shared" si="9"/>
        <v/>
      </c>
      <c r="F106" s="292" t="str">
        <f t="shared" si="6"/>
        <v/>
      </c>
      <c r="G106" s="285" t="str">
        <f t="shared" si="10"/>
        <v/>
      </c>
      <c r="H106" s="667" t="str">
        <f t="shared" si="11"/>
        <v/>
      </c>
      <c r="I106" s="53"/>
    </row>
    <row r="107" spans="2:9" ht="20.100000000000001" customHeight="1">
      <c r="B107" s="294">
        <v>99</v>
      </c>
      <c r="C107" s="665" t="str">
        <f t="shared" si="7"/>
        <v/>
      </c>
      <c r="D107" s="666" t="str">
        <f t="shared" si="8"/>
        <v/>
      </c>
      <c r="E107" s="285" t="str">
        <f t="shared" si="9"/>
        <v/>
      </c>
      <c r="F107" s="292" t="str">
        <f t="shared" si="6"/>
        <v/>
      </c>
      <c r="G107" s="285" t="str">
        <f t="shared" si="10"/>
        <v/>
      </c>
      <c r="H107" s="667" t="str">
        <f t="shared" si="11"/>
        <v/>
      </c>
      <c r="I107" s="53"/>
    </row>
    <row r="108" spans="2:9" ht="20.100000000000001" customHeight="1">
      <c r="B108" s="294">
        <v>100</v>
      </c>
      <c r="C108" s="665" t="str">
        <f t="shared" si="7"/>
        <v/>
      </c>
      <c r="D108" s="666" t="str">
        <f t="shared" si="8"/>
        <v/>
      </c>
      <c r="E108" s="285" t="str">
        <f t="shared" si="9"/>
        <v/>
      </c>
      <c r="F108" s="292" t="str">
        <f t="shared" si="6"/>
        <v/>
      </c>
      <c r="G108" s="285" t="str">
        <f t="shared" si="10"/>
        <v/>
      </c>
      <c r="H108" s="667" t="str">
        <f t="shared" si="11"/>
        <v/>
      </c>
      <c r="I108" s="53"/>
    </row>
    <row r="109" spans="2:9" ht="20.100000000000001" customHeight="1">
      <c r="B109" s="294">
        <v>101</v>
      </c>
      <c r="C109" s="665" t="str">
        <f t="shared" si="7"/>
        <v/>
      </c>
      <c r="D109" s="666" t="str">
        <f t="shared" si="8"/>
        <v/>
      </c>
      <c r="E109" s="285" t="str">
        <f t="shared" si="9"/>
        <v/>
      </c>
      <c r="F109" s="292" t="str">
        <f t="shared" si="6"/>
        <v/>
      </c>
      <c r="G109" s="285" t="str">
        <f t="shared" si="10"/>
        <v/>
      </c>
      <c r="H109" s="667" t="str">
        <f t="shared" si="11"/>
        <v/>
      </c>
      <c r="I109" s="53"/>
    </row>
    <row r="110" spans="2:9" ht="20.100000000000001" customHeight="1">
      <c r="B110" s="294">
        <v>102</v>
      </c>
      <c r="C110" s="665" t="str">
        <f t="shared" si="7"/>
        <v/>
      </c>
      <c r="D110" s="666" t="str">
        <f t="shared" si="8"/>
        <v/>
      </c>
      <c r="E110" s="285" t="str">
        <f t="shared" si="9"/>
        <v/>
      </c>
      <c r="F110" s="292" t="str">
        <f t="shared" si="6"/>
        <v/>
      </c>
      <c r="G110" s="285" t="str">
        <f t="shared" si="10"/>
        <v/>
      </c>
      <c r="H110" s="667" t="str">
        <f t="shared" si="11"/>
        <v/>
      </c>
      <c r="I110" s="53"/>
    </row>
    <row r="111" spans="2:9" ht="20.100000000000001" customHeight="1">
      <c r="B111" s="294">
        <v>103</v>
      </c>
      <c r="C111" s="665" t="str">
        <f t="shared" si="7"/>
        <v/>
      </c>
      <c r="D111" s="666" t="str">
        <f t="shared" si="8"/>
        <v/>
      </c>
      <c r="E111" s="285" t="str">
        <f t="shared" si="9"/>
        <v/>
      </c>
      <c r="F111" s="292" t="str">
        <f t="shared" si="6"/>
        <v/>
      </c>
      <c r="G111" s="285" t="str">
        <f t="shared" si="10"/>
        <v/>
      </c>
      <c r="H111" s="667" t="str">
        <f t="shared" si="11"/>
        <v/>
      </c>
      <c r="I111" s="53"/>
    </row>
    <row r="112" spans="2:9" ht="20.100000000000001" customHeight="1">
      <c r="B112" s="294">
        <v>104</v>
      </c>
      <c r="C112" s="665" t="str">
        <f t="shared" si="7"/>
        <v/>
      </c>
      <c r="D112" s="666" t="str">
        <f t="shared" si="8"/>
        <v/>
      </c>
      <c r="E112" s="285" t="str">
        <f t="shared" si="9"/>
        <v/>
      </c>
      <c r="F112" s="292" t="str">
        <f t="shared" si="6"/>
        <v/>
      </c>
      <c r="G112" s="285" t="str">
        <f t="shared" si="10"/>
        <v/>
      </c>
      <c r="H112" s="667" t="str">
        <f t="shared" si="11"/>
        <v/>
      </c>
      <c r="I112" s="53"/>
    </row>
    <row r="113" spans="2:9" ht="20.100000000000001" customHeight="1">
      <c r="B113" s="294">
        <v>105</v>
      </c>
      <c r="C113" s="665" t="str">
        <f t="shared" si="7"/>
        <v/>
      </c>
      <c r="D113" s="666" t="str">
        <f t="shared" si="8"/>
        <v/>
      </c>
      <c r="E113" s="285" t="str">
        <f t="shared" si="9"/>
        <v/>
      </c>
      <c r="F113" s="292" t="str">
        <f t="shared" si="6"/>
        <v/>
      </c>
      <c r="G113" s="285" t="str">
        <f t="shared" si="10"/>
        <v/>
      </c>
      <c r="H113" s="667" t="str">
        <f t="shared" si="11"/>
        <v/>
      </c>
      <c r="I113" s="53"/>
    </row>
    <row r="114" spans="2:9" ht="20.100000000000001" customHeight="1">
      <c r="B114" s="294">
        <v>106</v>
      </c>
      <c r="C114" s="665" t="str">
        <f t="shared" si="7"/>
        <v/>
      </c>
      <c r="D114" s="666" t="str">
        <f t="shared" si="8"/>
        <v/>
      </c>
      <c r="E114" s="285" t="str">
        <f t="shared" si="9"/>
        <v/>
      </c>
      <c r="F114" s="292" t="str">
        <f t="shared" si="6"/>
        <v/>
      </c>
      <c r="G114" s="285" t="str">
        <f t="shared" si="10"/>
        <v/>
      </c>
      <c r="H114" s="667" t="str">
        <f t="shared" si="11"/>
        <v/>
      </c>
      <c r="I114" s="53"/>
    </row>
    <row r="115" spans="2:9" ht="20.100000000000001" customHeight="1">
      <c r="B115" s="294">
        <v>107</v>
      </c>
      <c r="C115" s="665" t="str">
        <f t="shared" si="7"/>
        <v/>
      </c>
      <c r="D115" s="666" t="str">
        <f t="shared" si="8"/>
        <v/>
      </c>
      <c r="E115" s="285" t="str">
        <f t="shared" si="9"/>
        <v/>
      </c>
      <c r="F115" s="292" t="str">
        <f t="shared" si="6"/>
        <v/>
      </c>
      <c r="G115" s="285" t="str">
        <f t="shared" si="10"/>
        <v/>
      </c>
      <c r="H115" s="667" t="str">
        <f t="shared" si="11"/>
        <v/>
      </c>
      <c r="I115" s="53"/>
    </row>
    <row r="116" spans="2:9" ht="20.100000000000001" customHeight="1">
      <c r="B116" s="294">
        <v>108</v>
      </c>
      <c r="C116" s="665" t="str">
        <f t="shared" si="7"/>
        <v/>
      </c>
      <c r="D116" s="666" t="str">
        <f t="shared" si="8"/>
        <v/>
      </c>
      <c r="E116" s="285" t="str">
        <f t="shared" si="9"/>
        <v/>
      </c>
      <c r="F116" s="292" t="str">
        <f t="shared" si="6"/>
        <v/>
      </c>
      <c r="G116" s="285" t="str">
        <f t="shared" si="10"/>
        <v/>
      </c>
      <c r="H116" s="667" t="str">
        <f t="shared" si="11"/>
        <v/>
      </c>
      <c r="I116" s="53"/>
    </row>
    <row r="117" spans="2:9" ht="20.100000000000001" customHeight="1">
      <c r="B117" s="294">
        <v>109</v>
      </c>
      <c r="C117" s="665" t="str">
        <f t="shared" si="7"/>
        <v/>
      </c>
      <c r="D117" s="666" t="str">
        <f t="shared" si="8"/>
        <v/>
      </c>
      <c r="E117" s="285" t="str">
        <f t="shared" si="9"/>
        <v/>
      </c>
      <c r="F117" s="292" t="str">
        <f t="shared" si="6"/>
        <v/>
      </c>
      <c r="G117" s="285" t="str">
        <f t="shared" si="10"/>
        <v/>
      </c>
      <c r="H117" s="667" t="str">
        <f t="shared" si="11"/>
        <v/>
      </c>
      <c r="I117" s="53"/>
    </row>
    <row r="118" spans="2:9" ht="20.100000000000001" customHeight="1">
      <c r="B118" s="294">
        <v>110</v>
      </c>
      <c r="C118" s="665" t="str">
        <f t="shared" si="7"/>
        <v/>
      </c>
      <c r="D118" s="666" t="str">
        <f t="shared" si="8"/>
        <v/>
      </c>
      <c r="E118" s="285" t="str">
        <f t="shared" si="9"/>
        <v/>
      </c>
      <c r="F118" s="292" t="str">
        <f t="shared" si="6"/>
        <v/>
      </c>
      <c r="G118" s="285" t="str">
        <f t="shared" si="10"/>
        <v/>
      </c>
      <c r="H118" s="667" t="str">
        <f t="shared" si="11"/>
        <v/>
      </c>
      <c r="I118" s="53"/>
    </row>
    <row r="119" spans="2:9" ht="20.100000000000001" customHeight="1">
      <c r="B119" s="294">
        <v>111</v>
      </c>
      <c r="C119" s="665" t="str">
        <f t="shared" si="7"/>
        <v/>
      </c>
      <c r="D119" s="666" t="str">
        <f t="shared" si="8"/>
        <v/>
      </c>
      <c r="E119" s="285" t="str">
        <f t="shared" si="9"/>
        <v/>
      </c>
      <c r="F119" s="292" t="str">
        <f t="shared" si="6"/>
        <v/>
      </c>
      <c r="G119" s="285" t="str">
        <f t="shared" si="10"/>
        <v/>
      </c>
      <c r="H119" s="667" t="str">
        <f t="shared" si="11"/>
        <v/>
      </c>
      <c r="I119" s="53"/>
    </row>
    <row r="120" spans="2:9" ht="20.100000000000001" customHeight="1">
      <c r="B120" s="294">
        <v>112</v>
      </c>
      <c r="C120" s="665" t="str">
        <f t="shared" si="7"/>
        <v/>
      </c>
      <c r="D120" s="666" t="str">
        <f t="shared" si="8"/>
        <v/>
      </c>
      <c r="E120" s="285" t="str">
        <f t="shared" si="9"/>
        <v/>
      </c>
      <c r="F120" s="292" t="str">
        <f t="shared" si="6"/>
        <v/>
      </c>
      <c r="G120" s="285" t="str">
        <f t="shared" si="10"/>
        <v/>
      </c>
      <c r="H120" s="667" t="str">
        <f t="shared" si="11"/>
        <v/>
      </c>
      <c r="I120" s="53"/>
    </row>
    <row r="121" spans="2:9" ht="20.100000000000001" customHeight="1">
      <c r="B121" s="294">
        <v>113</v>
      </c>
      <c r="C121" s="665" t="str">
        <f t="shared" si="7"/>
        <v/>
      </c>
      <c r="D121" s="666" t="str">
        <f t="shared" si="8"/>
        <v/>
      </c>
      <c r="E121" s="285" t="str">
        <f t="shared" si="9"/>
        <v/>
      </c>
      <c r="F121" s="292" t="str">
        <f t="shared" si="6"/>
        <v/>
      </c>
      <c r="G121" s="285" t="str">
        <f t="shared" si="10"/>
        <v/>
      </c>
      <c r="H121" s="667" t="str">
        <f t="shared" si="11"/>
        <v/>
      </c>
      <c r="I121" s="53"/>
    </row>
    <row r="122" spans="2:9" ht="20.100000000000001" customHeight="1">
      <c r="B122" s="294">
        <v>114</v>
      </c>
      <c r="C122" s="665" t="str">
        <f t="shared" si="7"/>
        <v/>
      </c>
      <c r="D122" s="666" t="str">
        <f t="shared" si="8"/>
        <v/>
      </c>
      <c r="E122" s="285" t="str">
        <f t="shared" si="9"/>
        <v/>
      </c>
      <c r="F122" s="292" t="str">
        <f t="shared" si="6"/>
        <v/>
      </c>
      <c r="G122" s="285" t="str">
        <f t="shared" si="10"/>
        <v/>
      </c>
      <c r="H122" s="667" t="str">
        <f t="shared" si="11"/>
        <v/>
      </c>
      <c r="I122" s="53"/>
    </row>
    <row r="123" spans="2:9" ht="20.100000000000001" customHeight="1">
      <c r="B123" s="294">
        <v>115</v>
      </c>
      <c r="C123" s="665" t="str">
        <f t="shared" si="7"/>
        <v/>
      </c>
      <c r="D123" s="666" t="str">
        <f t="shared" si="8"/>
        <v/>
      </c>
      <c r="E123" s="285" t="str">
        <f t="shared" si="9"/>
        <v/>
      </c>
      <c r="F123" s="292" t="str">
        <f t="shared" si="6"/>
        <v/>
      </c>
      <c r="G123" s="285" t="str">
        <f t="shared" si="10"/>
        <v/>
      </c>
      <c r="H123" s="667" t="str">
        <f t="shared" si="11"/>
        <v/>
      </c>
      <c r="I123" s="53"/>
    </row>
    <row r="124" spans="2:9" ht="20.100000000000001" customHeight="1">
      <c r="B124" s="294">
        <v>116</v>
      </c>
      <c r="C124" s="665" t="str">
        <f t="shared" si="7"/>
        <v/>
      </c>
      <c r="D124" s="666" t="str">
        <f t="shared" si="8"/>
        <v/>
      </c>
      <c r="E124" s="285" t="str">
        <f t="shared" si="9"/>
        <v/>
      </c>
      <c r="F124" s="292" t="str">
        <f t="shared" si="6"/>
        <v/>
      </c>
      <c r="G124" s="285" t="str">
        <f t="shared" si="10"/>
        <v/>
      </c>
      <c r="H124" s="667" t="str">
        <f t="shared" si="11"/>
        <v/>
      </c>
      <c r="I124" s="53"/>
    </row>
    <row r="125" spans="2:9" ht="20.100000000000001" customHeight="1">
      <c r="B125" s="294">
        <v>117</v>
      </c>
      <c r="C125" s="665" t="str">
        <f t="shared" si="7"/>
        <v/>
      </c>
      <c r="D125" s="666" t="str">
        <f t="shared" si="8"/>
        <v/>
      </c>
      <c r="E125" s="285" t="str">
        <f t="shared" si="9"/>
        <v/>
      </c>
      <c r="F125" s="292" t="str">
        <f t="shared" si="6"/>
        <v/>
      </c>
      <c r="G125" s="285" t="str">
        <f t="shared" si="10"/>
        <v/>
      </c>
      <c r="H125" s="667" t="str">
        <f t="shared" si="11"/>
        <v/>
      </c>
      <c r="I125" s="53"/>
    </row>
    <row r="126" spans="2:9" ht="20.100000000000001" customHeight="1">
      <c r="B126" s="294">
        <v>118</v>
      </c>
      <c r="C126" s="665" t="str">
        <f t="shared" si="7"/>
        <v/>
      </c>
      <c r="D126" s="666" t="str">
        <f t="shared" si="8"/>
        <v/>
      </c>
      <c r="E126" s="285" t="str">
        <f t="shared" si="9"/>
        <v/>
      </c>
      <c r="F126" s="292" t="str">
        <f t="shared" si="6"/>
        <v/>
      </c>
      <c r="G126" s="285" t="str">
        <f t="shared" si="10"/>
        <v/>
      </c>
      <c r="H126" s="667" t="str">
        <f t="shared" si="11"/>
        <v/>
      </c>
      <c r="I126" s="53"/>
    </row>
    <row r="127" spans="2:9" ht="20.100000000000001" customHeight="1">
      <c r="B127" s="294">
        <v>119</v>
      </c>
      <c r="C127" s="665" t="str">
        <f t="shared" si="7"/>
        <v/>
      </c>
      <c r="D127" s="666" t="str">
        <f t="shared" si="8"/>
        <v/>
      </c>
      <c r="E127" s="285" t="str">
        <f t="shared" si="9"/>
        <v/>
      </c>
      <c r="F127" s="292" t="str">
        <f t="shared" si="6"/>
        <v/>
      </c>
      <c r="G127" s="285" t="str">
        <f t="shared" si="10"/>
        <v/>
      </c>
      <c r="H127" s="667" t="str">
        <f t="shared" si="11"/>
        <v/>
      </c>
      <c r="I127" s="53"/>
    </row>
    <row r="128" spans="2:9" ht="20.100000000000001" customHeight="1">
      <c r="B128" s="294">
        <v>120</v>
      </c>
      <c r="C128" s="665" t="str">
        <f t="shared" si="7"/>
        <v/>
      </c>
      <c r="D128" s="666" t="str">
        <f t="shared" si="8"/>
        <v/>
      </c>
      <c r="E128" s="285" t="str">
        <f t="shared" si="9"/>
        <v/>
      </c>
      <c r="F128" s="292" t="str">
        <f t="shared" si="6"/>
        <v/>
      </c>
      <c r="G128" s="285" t="str">
        <f t="shared" si="10"/>
        <v/>
      </c>
      <c r="H128" s="667" t="str">
        <f t="shared" si="11"/>
        <v/>
      </c>
      <c r="I128" s="53"/>
    </row>
    <row r="129" spans="2:9" ht="20.100000000000001" customHeight="1">
      <c r="B129" s="294">
        <v>121</v>
      </c>
      <c r="C129" s="665" t="str">
        <f t="shared" si="7"/>
        <v/>
      </c>
      <c r="D129" s="666" t="str">
        <f t="shared" si="8"/>
        <v/>
      </c>
      <c r="E129" s="285" t="str">
        <f t="shared" si="9"/>
        <v/>
      </c>
      <c r="F129" s="292" t="str">
        <f t="shared" si="6"/>
        <v/>
      </c>
      <c r="G129" s="285" t="str">
        <f t="shared" si="10"/>
        <v/>
      </c>
      <c r="H129" s="667" t="str">
        <f t="shared" si="11"/>
        <v/>
      </c>
      <c r="I129" s="53"/>
    </row>
    <row r="130" spans="2:9" ht="20.100000000000001" customHeight="1">
      <c r="B130" s="294">
        <v>122</v>
      </c>
      <c r="C130" s="665" t="str">
        <f t="shared" si="7"/>
        <v/>
      </c>
      <c r="D130" s="666" t="str">
        <f t="shared" si="8"/>
        <v/>
      </c>
      <c r="E130" s="285" t="str">
        <f t="shared" si="9"/>
        <v/>
      </c>
      <c r="F130" s="292" t="str">
        <f t="shared" si="6"/>
        <v/>
      </c>
      <c r="G130" s="285" t="str">
        <f t="shared" si="10"/>
        <v/>
      </c>
      <c r="H130" s="667" t="str">
        <f t="shared" si="11"/>
        <v/>
      </c>
      <c r="I130" s="53"/>
    </row>
    <row r="131" spans="2:9" ht="20.100000000000001" customHeight="1">
      <c r="B131" s="294">
        <v>123</v>
      </c>
      <c r="C131" s="665" t="str">
        <f t="shared" si="7"/>
        <v/>
      </c>
      <c r="D131" s="666" t="str">
        <f t="shared" si="8"/>
        <v/>
      </c>
      <c r="E131" s="285" t="str">
        <f t="shared" si="9"/>
        <v/>
      </c>
      <c r="F131" s="292" t="str">
        <f t="shared" si="6"/>
        <v/>
      </c>
      <c r="G131" s="285" t="str">
        <f t="shared" si="10"/>
        <v/>
      </c>
      <c r="H131" s="667" t="str">
        <f t="shared" si="11"/>
        <v/>
      </c>
      <c r="I131" s="53"/>
    </row>
    <row r="132" spans="2:9" ht="20.100000000000001" customHeight="1">
      <c r="B132" s="294">
        <v>124</v>
      </c>
      <c r="C132" s="665" t="str">
        <f t="shared" si="7"/>
        <v/>
      </c>
      <c r="D132" s="666" t="str">
        <f t="shared" si="8"/>
        <v/>
      </c>
      <c r="E132" s="285" t="str">
        <f t="shared" si="9"/>
        <v/>
      </c>
      <c r="F132" s="292" t="str">
        <f t="shared" si="6"/>
        <v/>
      </c>
      <c r="G132" s="285" t="str">
        <f t="shared" si="10"/>
        <v/>
      </c>
      <c r="H132" s="667" t="str">
        <f t="shared" si="11"/>
        <v/>
      </c>
      <c r="I132" s="53"/>
    </row>
    <row r="133" spans="2:9" ht="20.100000000000001" customHeight="1">
      <c r="B133" s="294">
        <v>125</v>
      </c>
      <c r="C133" s="665" t="str">
        <f t="shared" si="7"/>
        <v/>
      </c>
      <c r="D133" s="666" t="str">
        <f t="shared" si="8"/>
        <v/>
      </c>
      <c r="E133" s="285" t="str">
        <f t="shared" si="9"/>
        <v/>
      </c>
      <c r="F133" s="292" t="str">
        <f t="shared" si="6"/>
        <v/>
      </c>
      <c r="G133" s="285" t="str">
        <f t="shared" si="10"/>
        <v/>
      </c>
      <c r="H133" s="667" t="str">
        <f t="shared" si="11"/>
        <v/>
      </c>
      <c r="I133" s="53"/>
    </row>
    <row r="134" spans="2:9" ht="20.100000000000001" customHeight="1">
      <c r="B134" s="294">
        <v>126</v>
      </c>
      <c r="C134" s="665" t="str">
        <f t="shared" si="7"/>
        <v/>
      </c>
      <c r="D134" s="666" t="str">
        <f t="shared" si="8"/>
        <v/>
      </c>
      <c r="E134" s="285" t="str">
        <f t="shared" si="9"/>
        <v/>
      </c>
      <c r="F134" s="292" t="str">
        <f t="shared" si="6"/>
        <v/>
      </c>
      <c r="G134" s="285" t="str">
        <f t="shared" si="10"/>
        <v/>
      </c>
      <c r="H134" s="667" t="str">
        <f t="shared" si="11"/>
        <v/>
      </c>
      <c r="I134" s="53"/>
    </row>
    <row r="135" spans="2:9" ht="20.100000000000001" customHeight="1">
      <c r="B135" s="294">
        <v>127</v>
      </c>
      <c r="C135" s="665" t="str">
        <f t="shared" si="7"/>
        <v/>
      </c>
      <c r="D135" s="666" t="str">
        <f t="shared" si="8"/>
        <v/>
      </c>
      <c r="E135" s="285" t="str">
        <f t="shared" si="9"/>
        <v/>
      </c>
      <c r="F135" s="292" t="str">
        <f t="shared" si="6"/>
        <v/>
      </c>
      <c r="G135" s="285" t="str">
        <f t="shared" si="10"/>
        <v/>
      </c>
      <c r="H135" s="667" t="str">
        <f t="shared" si="11"/>
        <v/>
      </c>
      <c r="I135" s="53"/>
    </row>
    <row r="136" spans="2:9" ht="20.100000000000001" customHeight="1">
      <c r="B136" s="294">
        <v>128</v>
      </c>
      <c r="C136" s="665" t="str">
        <f t="shared" si="7"/>
        <v/>
      </c>
      <c r="D136" s="666" t="str">
        <f t="shared" si="8"/>
        <v/>
      </c>
      <c r="E136" s="285" t="str">
        <f t="shared" si="9"/>
        <v/>
      </c>
      <c r="F136" s="292" t="str">
        <f t="shared" si="6"/>
        <v/>
      </c>
      <c r="G136" s="285" t="str">
        <f t="shared" si="10"/>
        <v/>
      </c>
      <c r="H136" s="667" t="str">
        <f t="shared" si="11"/>
        <v/>
      </c>
      <c r="I136" s="53"/>
    </row>
    <row r="137" spans="2:9" ht="20.100000000000001" customHeight="1">
      <c r="B137" s="294">
        <v>129</v>
      </c>
      <c r="C137" s="665" t="str">
        <f t="shared" si="7"/>
        <v/>
      </c>
      <c r="D137" s="666" t="str">
        <f t="shared" si="8"/>
        <v/>
      </c>
      <c r="E137" s="285" t="str">
        <f t="shared" si="9"/>
        <v/>
      </c>
      <c r="F137" s="292" t="str">
        <f t="shared" si="6"/>
        <v/>
      </c>
      <c r="G137" s="285" t="str">
        <f t="shared" si="10"/>
        <v/>
      </c>
      <c r="H137" s="667" t="str">
        <f t="shared" si="11"/>
        <v/>
      </c>
      <c r="I137" s="53"/>
    </row>
    <row r="138" spans="2:9" ht="20.100000000000001" customHeight="1">
      <c r="B138" s="294">
        <v>130</v>
      </c>
      <c r="C138" s="665" t="str">
        <f t="shared" si="7"/>
        <v/>
      </c>
      <c r="D138" s="666" t="str">
        <f t="shared" si="8"/>
        <v/>
      </c>
      <c r="E138" s="285" t="str">
        <f t="shared" si="9"/>
        <v/>
      </c>
      <c r="F138" s="292" t="str">
        <f t="shared" ref="F138:F201" si="12">IF($H$4="","",IF($F$4="원리금균등상환",IFERROR(D138+E138,""),IF($F$4="원금균등상환",D138+E138,"")))</f>
        <v/>
      </c>
      <c r="G138" s="285" t="str">
        <f t="shared" si="10"/>
        <v/>
      </c>
      <c r="H138" s="667" t="str">
        <f t="shared" si="11"/>
        <v/>
      </c>
      <c r="I138" s="53"/>
    </row>
    <row r="139" spans="2:9" ht="20.100000000000001" customHeight="1">
      <c r="B139" s="294">
        <v>131</v>
      </c>
      <c r="C139" s="665" t="str">
        <f t="shared" ref="C139:C202" si="13">IF($H$4="","",IF(B139&gt;($B$6),"",IF(B139&lt;=($B$6),DATE(YEAR($G$4),MONTH($G$4)+B138,DAY($G$4)),"")))</f>
        <v/>
      </c>
      <c r="D139" s="666" t="str">
        <f t="shared" ref="D139:D202" si="14">IF($H$4="","",IF($F$4="원리금균등상환",IFERROR(IF(B139&lt;=$D$6,0,-PPMT($E$4/12,B139-$D$6,($B$6-$D$6),$D$4)),""),IF($F$4="원금균등상환",IF(B139&lt;($D$6+1),0,IF(B139&gt;$B$6,0,$D$4/($B$6-$D$6))),IF($F$4="만기일시상환",0,""))))</f>
        <v/>
      </c>
      <c r="E139" s="285" t="str">
        <f t="shared" ref="E139:E202" si="15">IF($H$4="","",IF($F$4="원리금균등상환",IFERROR(IF(B139&lt;=$D$6,$H138*($E$4/12),-IPMT($E$4/12,B139-$D$6,($B$6-$D$6),$D$4)),""),IF($F$4="원금균등상환",(H138-D139)*$E$4/12,IF($F$4="만기일시상환",IFERROR(IF(B139&lt;=$B$6,$D$4*($E$4/12),""),"")))))</f>
        <v/>
      </c>
      <c r="F139" s="292" t="str">
        <f t="shared" si="12"/>
        <v/>
      </c>
      <c r="G139" s="285" t="str">
        <f t="shared" ref="G139:G202" si="16">IFERROR(IF(B139&gt;(($D$6+$B$6)*12),"",IF(B139=1,D139,D139+G138)),"")</f>
        <v/>
      </c>
      <c r="H139" s="667" t="str">
        <f t="shared" ref="H139:H202" si="17">IFERROR(IF($H$4="","",H138-D139),"")</f>
        <v/>
      </c>
      <c r="I139" s="53"/>
    </row>
    <row r="140" spans="2:9" ht="20.100000000000001" customHeight="1">
      <c r="B140" s="294">
        <v>132</v>
      </c>
      <c r="C140" s="665" t="str">
        <f t="shared" si="13"/>
        <v/>
      </c>
      <c r="D140" s="666" t="str">
        <f t="shared" si="14"/>
        <v/>
      </c>
      <c r="E140" s="285" t="str">
        <f t="shared" si="15"/>
        <v/>
      </c>
      <c r="F140" s="292" t="str">
        <f t="shared" si="12"/>
        <v/>
      </c>
      <c r="G140" s="285" t="str">
        <f t="shared" si="16"/>
        <v/>
      </c>
      <c r="H140" s="667" t="str">
        <f t="shared" si="17"/>
        <v/>
      </c>
      <c r="I140" s="53"/>
    </row>
    <row r="141" spans="2:9" ht="20.100000000000001" customHeight="1">
      <c r="B141" s="294">
        <v>133</v>
      </c>
      <c r="C141" s="665" t="str">
        <f t="shared" si="13"/>
        <v/>
      </c>
      <c r="D141" s="666" t="str">
        <f t="shared" si="14"/>
        <v/>
      </c>
      <c r="E141" s="285" t="str">
        <f t="shared" si="15"/>
        <v/>
      </c>
      <c r="F141" s="292" t="str">
        <f t="shared" si="12"/>
        <v/>
      </c>
      <c r="G141" s="285" t="str">
        <f t="shared" si="16"/>
        <v/>
      </c>
      <c r="H141" s="667" t="str">
        <f t="shared" si="17"/>
        <v/>
      </c>
      <c r="I141" s="53"/>
    </row>
    <row r="142" spans="2:9" ht="20.100000000000001" customHeight="1">
      <c r="B142" s="294">
        <v>134</v>
      </c>
      <c r="C142" s="665" t="str">
        <f t="shared" si="13"/>
        <v/>
      </c>
      <c r="D142" s="666" t="str">
        <f t="shared" si="14"/>
        <v/>
      </c>
      <c r="E142" s="285" t="str">
        <f t="shared" si="15"/>
        <v/>
      </c>
      <c r="F142" s="292" t="str">
        <f t="shared" si="12"/>
        <v/>
      </c>
      <c r="G142" s="285" t="str">
        <f t="shared" si="16"/>
        <v/>
      </c>
      <c r="H142" s="667" t="str">
        <f t="shared" si="17"/>
        <v/>
      </c>
      <c r="I142" s="53"/>
    </row>
    <row r="143" spans="2:9" ht="20.100000000000001" customHeight="1">
      <c r="B143" s="294">
        <v>135</v>
      </c>
      <c r="C143" s="665" t="str">
        <f t="shared" si="13"/>
        <v/>
      </c>
      <c r="D143" s="666" t="str">
        <f t="shared" si="14"/>
        <v/>
      </c>
      <c r="E143" s="285" t="str">
        <f t="shared" si="15"/>
        <v/>
      </c>
      <c r="F143" s="292" t="str">
        <f t="shared" si="12"/>
        <v/>
      </c>
      <c r="G143" s="285" t="str">
        <f t="shared" si="16"/>
        <v/>
      </c>
      <c r="H143" s="667" t="str">
        <f t="shared" si="17"/>
        <v/>
      </c>
      <c r="I143" s="53"/>
    </row>
    <row r="144" spans="2:9" ht="20.100000000000001" customHeight="1">
      <c r="B144" s="294">
        <v>136</v>
      </c>
      <c r="C144" s="665" t="str">
        <f t="shared" si="13"/>
        <v/>
      </c>
      <c r="D144" s="666" t="str">
        <f t="shared" si="14"/>
        <v/>
      </c>
      <c r="E144" s="285" t="str">
        <f t="shared" si="15"/>
        <v/>
      </c>
      <c r="F144" s="292" t="str">
        <f t="shared" si="12"/>
        <v/>
      </c>
      <c r="G144" s="285" t="str">
        <f t="shared" si="16"/>
        <v/>
      </c>
      <c r="H144" s="667" t="str">
        <f t="shared" si="17"/>
        <v/>
      </c>
      <c r="I144" s="53"/>
    </row>
    <row r="145" spans="2:9" ht="20.100000000000001" customHeight="1">
      <c r="B145" s="294">
        <v>137</v>
      </c>
      <c r="C145" s="665" t="str">
        <f t="shared" si="13"/>
        <v/>
      </c>
      <c r="D145" s="666" t="str">
        <f t="shared" si="14"/>
        <v/>
      </c>
      <c r="E145" s="285" t="str">
        <f t="shared" si="15"/>
        <v/>
      </c>
      <c r="F145" s="292" t="str">
        <f t="shared" si="12"/>
        <v/>
      </c>
      <c r="G145" s="285" t="str">
        <f t="shared" si="16"/>
        <v/>
      </c>
      <c r="H145" s="667" t="str">
        <f t="shared" si="17"/>
        <v/>
      </c>
      <c r="I145" s="53"/>
    </row>
    <row r="146" spans="2:9" ht="20.100000000000001" customHeight="1">
      <c r="B146" s="294">
        <v>138</v>
      </c>
      <c r="C146" s="665" t="str">
        <f t="shared" si="13"/>
        <v/>
      </c>
      <c r="D146" s="666" t="str">
        <f t="shared" si="14"/>
        <v/>
      </c>
      <c r="E146" s="285" t="str">
        <f t="shared" si="15"/>
        <v/>
      </c>
      <c r="F146" s="292" t="str">
        <f t="shared" si="12"/>
        <v/>
      </c>
      <c r="G146" s="285" t="str">
        <f t="shared" si="16"/>
        <v/>
      </c>
      <c r="H146" s="667" t="str">
        <f t="shared" si="17"/>
        <v/>
      </c>
      <c r="I146" s="53"/>
    </row>
    <row r="147" spans="2:9" ht="20.100000000000001" customHeight="1">
      <c r="B147" s="294">
        <v>139</v>
      </c>
      <c r="C147" s="665" t="str">
        <f t="shared" si="13"/>
        <v/>
      </c>
      <c r="D147" s="666" t="str">
        <f t="shared" si="14"/>
        <v/>
      </c>
      <c r="E147" s="285" t="str">
        <f t="shared" si="15"/>
        <v/>
      </c>
      <c r="F147" s="292" t="str">
        <f t="shared" si="12"/>
        <v/>
      </c>
      <c r="G147" s="285" t="str">
        <f t="shared" si="16"/>
        <v/>
      </c>
      <c r="H147" s="667" t="str">
        <f t="shared" si="17"/>
        <v/>
      </c>
      <c r="I147" s="53"/>
    </row>
    <row r="148" spans="2:9" ht="20.100000000000001" customHeight="1">
      <c r="B148" s="294">
        <v>140</v>
      </c>
      <c r="C148" s="665" t="str">
        <f t="shared" si="13"/>
        <v/>
      </c>
      <c r="D148" s="666" t="str">
        <f t="shared" si="14"/>
        <v/>
      </c>
      <c r="E148" s="285" t="str">
        <f t="shared" si="15"/>
        <v/>
      </c>
      <c r="F148" s="292" t="str">
        <f t="shared" si="12"/>
        <v/>
      </c>
      <c r="G148" s="285" t="str">
        <f t="shared" si="16"/>
        <v/>
      </c>
      <c r="H148" s="667" t="str">
        <f t="shared" si="17"/>
        <v/>
      </c>
      <c r="I148" s="53"/>
    </row>
    <row r="149" spans="2:9" ht="20.100000000000001" customHeight="1">
      <c r="B149" s="294">
        <v>141</v>
      </c>
      <c r="C149" s="665" t="str">
        <f t="shared" si="13"/>
        <v/>
      </c>
      <c r="D149" s="666" t="str">
        <f t="shared" si="14"/>
        <v/>
      </c>
      <c r="E149" s="285" t="str">
        <f t="shared" si="15"/>
        <v/>
      </c>
      <c r="F149" s="292" t="str">
        <f t="shared" si="12"/>
        <v/>
      </c>
      <c r="G149" s="285" t="str">
        <f t="shared" si="16"/>
        <v/>
      </c>
      <c r="H149" s="667" t="str">
        <f t="shared" si="17"/>
        <v/>
      </c>
      <c r="I149" s="53"/>
    </row>
    <row r="150" spans="2:9" ht="20.100000000000001" customHeight="1">
      <c r="B150" s="294">
        <v>142</v>
      </c>
      <c r="C150" s="665" t="str">
        <f t="shared" si="13"/>
        <v/>
      </c>
      <c r="D150" s="666" t="str">
        <f t="shared" si="14"/>
        <v/>
      </c>
      <c r="E150" s="285" t="str">
        <f t="shared" si="15"/>
        <v/>
      </c>
      <c r="F150" s="292" t="str">
        <f t="shared" si="12"/>
        <v/>
      </c>
      <c r="G150" s="285" t="str">
        <f t="shared" si="16"/>
        <v/>
      </c>
      <c r="H150" s="667" t="str">
        <f t="shared" si="17"/>
        <v/>
      </c>
      <c r="I150" s="53"/>
    </row>
    <row r="151" spans="2:9" ht="20.100000000000001" customHeight="1">
      <c r="B151" s="294">
        <v>143</v>
      </c>
      <c r="C151" s="665" t="str">
        <f t="shared" si="13"/>
        <v/>
      </c>
      <c r="D151" s="666" t="str">
        <f t="shared" si="14"/>
        <v/>
      </c>
      <c r="E151" s="285" t="str">
        <f t="shared" si="15"/>
        <v/>
      </c>
      <c r="F151" s="292" t="str">
        <f t="shared" si="12"/>
        <v/>
      </c>
      <c r="G151" s="285" t="str">
        <f t="shared" si="16"/>
        <v/>
      </c>
      <c r="H151" s="667" t="str">
        <f t="shared" si="17"/>
        <v/>
      </c>
      <c r="I151" s="53"/>
    </row>
    <row r="152" spans="2:9" ht="20.100000000000001" customHeight="1">
      <c r="B152" s="294">
        <v>144</v>
      </c>
      <c r="C152" s="665" t="str">
        <f t="shared" si="13"/>
        <v/>
      </c>
      <c r="D152" s="666" t="str">
        <f t="shared" si="14"/>
        <v/>
      </c>
      <c r="E152" s="285" t="str">
        <f t="shared" si="15"/>
        <v/>
      </c>
      <c r="F152" s="292" t="str">
        <f t="shared" si="12"/>
        <v/>
      </c>
      <c r="G152" s="285" t="str">
        <f t="shared" si="16"/>
        <v/>
      </c>
      <c r="H152" s="667" t="str">
        <f t="shared" si="17"/>
        <v/>
      </c>
      <c r="I152" s="53"/>
    </row>
    <row r="153" spans="2:9" ht="20.100000000000001" customHeight="1">
      <c r="B153" s="294">
        <v>145</v>
      </c>
      <c r="C153" s="665" t="str">
        <f t="shared" si="13"/>
        <v/>
      </c>
      <c r="D153" s="666" t="str">
        <f t="shared" si="14"/>
        <v/>
      </c>
      <c r="E153" s="285" t="str">
        <f t="shared" si="15"/>
        <v/>
      </c>
      <c r="F153" s="292" t="str">
        <f t="shared" si="12"/>
        <v/>
      </c>
      <c r="G153" s="285" t="str">
        <f t="shared" si="16"/>
        <v/>
      </c>
      <c r="H153" s="667" t="str">
        <f t="shared" si="17"/>
        <v/>
      </c>
      <c r="I153" s="53"/>
    </row>
    <row r="154" spans="2:9" ht="20.100000000000001" customHeight="1">
      <c r="B154" s="294">
        <v>146</v>
      </c>
      <c r="C154" s="665" t="str">
        <f t="shared" si="13"/>
        <v/>
      </c>
      <c r="D154" s="666" t="str">
        <f t="shared" si="14"/>
        <v/>
      </c>
      <c r="E154" s="285" t="str">
        <f t="shared" si="15"/>
        <v/>
      </c>
      <c r="F154" s="292" t="str">
        <f t="shared" si="12"/>
        <v/>
      </c>
      <c r="G154" s="285" t="str">
        <f t="shared" si="16"/>
        <v/>
      </c>
      <c r="H154" s="667" t="str">
        <f t="shared" si="17"/>
        <v/>
      </c>
      <c r="I154" s="53"/>
    </row>
    <row r="155" spans="2:9" ht="20.100000000000001" customHeight="1">
      <c r="B155" s="294">
        <v>147</v>
      </c>
      <c r="C155" s="665" t="str">
        <f t="shared" si="13"/>
        <v/>
      </c>
      <c r="D155" s="666" t="str">
        <f t="shared" si="14"/>
        <v/>
      </c>
      <c r="E155" s="285" t="str">
        <f t="shared" si="15"/>
        <v/>
      </c>
      <c r="F155" s="292" t="str">
        <f t="shared" si="12"/>
        <v/>
      </c>
      <c r="G155" s="285" t="str">
        <f t="shared" si="16"/>
        <v/>
      </c>
      <c r="H155" s="667" t="str">
        <f t="shared" si="17"/>
        <v/>
      </c>
      <c r="I155" s="53"/>
    </row>
    <row r="156" spans="2:9" ht="20.100000000000001" customHeight="1">
      <c r="B156" s="294">
        <v>148</v>
      </c>
      <c r="C156" s="665" t="str">
        <f t="shared" si="13"/>
        <v/>
      </c>
      <c r="D156" s="666" t="str">
        <f t="shared" si="14"/>
        <v/>
      </c>
      <c r="E156" s="285" t="str">
        <f t="shared" si="15"/>
        <v/>
      </c>
      <c r="F156" s="292" t="str">
        <f t="shared" si="12"/>
        <v/>
      </c>
      <c r="G156" s="285" t="str">
        <f t="shared" si="16"/>
        <v/>
      </c>
      <c r="H156" s="667" t="str">
        <f t="shared" si="17"/>
        <v/>
      </c>
      <c r="I156" s="53"/>
    </row>
    <row r="157" spans="2:9" ht="20.100000000000001" customHeight="1">
      <c r="B157" s="294">
        <v>149</v>
      </c>
      <c r="C157" s="665" t="str">
        <f t="shared" si="13"/>
        <v/>
      </c>
      <c r="D157" s="666" t="str">
        <f t="shared" si="14"/>
        <v/>
      </c>
      <c r="E157" s="285" t="str">
        <f t="shared" si="15"/>
        <v/>
      </c>
      <c r="F157" s="292" t="str">
        <f t="shared" si="12"/>
        <v/>
      </c>
      <c r="G157" s="285" t="str">
        <f t="shared" si="16"/>
        <v/>
      </c>
      <c r="H157" s="667" t="str">
        <f t="shared" si="17"/>
        <v/>
      </c>
      <c r="I157" s="53"/>
    </row>
    <row r="158" spans="2:9" ht="20.100000000000001" customHeight="1">
      <c r="B158" s="294">
        <v>150</v>
      </c>
      <c r="C158" s="665" t="str">
        <f t="shared" si="13"/>
        <v/>
      </c>
      <c r="D158" s="666" t="str">
        <f t="shared" si="14"/>
        <v/>
      </c>
      <c r="E158" s="285" t="str">
        <f t="shared" si="15"/>
        <v/>
      </c>
      <c r="F158" s="292" t="str">
        <f t="shared" si="12"/>
        <v/>
      </c>
      <c r="G158" s="285" t="str">
        <f t="shared" si="16"/>
        <v/>
      </c>
      <c r="H158" s="667" t="str">
        <f t="shared" si="17"/>
        <v/>
      </c>
      <c r="I158" s="53"/>
    </row>
    <row r="159" spans="2:9" ht="20.100000000000001" customHeight="1">
      <c r="B159" s="294">
        <v>151</v>
      </c>
      <c r="C159" s="665" t="str">
        <f t="shared" si="13"/>
        <v/>
      </c>
      <c r="D159" s="666" t="str">
        <f t="shared" si="14"/>
        <v/>
      </c>
      <c r="E159" s="285" t="str">
        <f t="shared" si="15"/>
        <v/>
      </c>
      <c r="F159" s="292" t="str">
        <f t="shared" si="12"/>
        <v/>
      </c>
      <c r="G159" s="285" t="str">
        <f t="shared" si="16"/>
        <v/>
      </c>
      <c r="H159" s="667" t="str">
        <f t="shared" si="17"/>
        <v/>
      </c>
      <c r="I159" s="53"/>
    </row>
    <row r="160" spans="2:9" ht="20.100000000000001" customHeight="1">
      <c r="B160" s="294">
        <v>152</v>
      </c>
      <c r="C160" s="665" t="str">
        <f t="shared" si="13"/>
        <v/>
      </c>
      <c r="D160" s="666" t="str">
        <f t="shared" si="14"/>
        <v/>
      </c>
      <c r="E160" s="285" t="str">
        <f t="shared" si="15"/>
        <v/>
      </c>
      <c r="F160" s="292" t="str">
        <f t="shared" si="12"/>
        <v/>
      </c>
      <c r="G160" s="285" t="str">
        <f t="shared" si="16"/>
        <v/>
      </c>
      <c r="H160" s="667" t="str">
        <f t="shared" si="17"/>
        <v/>
      </c>
      <c r="I160" s="53"/>
    </row>
    <row r="161" spans="2:9" ht="20.100000000000001" customHeight="1">
      <c r="B161" s="294">
        <v>153</v>
      </c>
      <c r="C161" s="665" t="str">
        <f t="shared" si="13"/>
        <v/>
      </c>
      <c r="D161" s="666" t="str">
        <f t="shared" si="14"/>
        <v/>
      </c>
      <c r="E161" s="285" t="str">
        <f t="shared" si="15"/>
        <v/>
      </c>
      <c r="F161" s="292" t="str">
        <f t="shared" si="12"/>
        <v/>
      </c>
      <c r="G161" s="285" t="str">
        <f t="shared" si="16"/>
        <v/>
      </c>
      <c r="H161" s="667" t="str">
        <f t="shared" si="17"/>
        <v/>
      </c>
      <c r="I161" s="53"/>
    </row>
    <row r="162" spans="2:9" ht="20.100000000000001" customHeight="1">
      <c r="B162" s="294">
        <v>154</v>
      </c>
      <c r="C162" s="665" t="str">
        <f t="shared" si="13"/>
        <v/>
      </c>
      <c r="D162" s="666" t="str">
        <f t="shared" si="14"/>
        <v/>
      </c>
      <c r="E162" s="285" t="str">
        <f t="shared" si="15"/>
        <v/>
      </c>
      <c r="F162" s="292" t="str">
        <f t="shared" si="12"/>
        <v/>
      </c>
      <c r="G162" s="285" t="str">
        <f t="shared" si="16"/>
        <v/>
      </c>
      <c r="H162" s="667" t="str">
        <f t="shared" si="17"/>
        <v/>
      </c>
      <c r="I162" s="53"/>
    </row>
    <row r="163" spans="2:9" ht="20.100000000000001" customHeight="1">
      <c r="B163" s="294">
        <v>155</v>
      </c>
      <c r="C163" s="665" t="str">
        <f t="shared" si="13"/>
        <v/>
      </c>
      <c r="D163" s="666" t="str">
        <f t="shared" si="14"/>
        <v/>
      </c>
      <c r="E163" s="285" t="str">
        <f t="shared" si="15"/>
        <v/>
      </c>
      <c r="F163" s="292" t="str">
        <f t="shared" si="12"/>
        <v/>
      </c>
      <c r="G163" s="285" t="str">
        <f t="shared" si="16"/>
        <v/>
      </c>
      <c r="H163" s="667" t="str">
        <f t="shared" si="17"/>
        <v/>
      </c>
      <c r="I163" s="53"/>
    </row>
    <row r="164" spans="2:9" ht="20.100000000000001" customHeight="1">
      <c r="B164" s="294">
        <v>156</v>
      </c>
      <c r="C164" s="665" t="str">
        <f t="shared" si="13"/>
        <v/>
      </c>
      <c r="D164" s="666" t="str">
        <f t="shared" si="14"/>
        <v/>
      </c>
      <c r="E164" s="285" t="str">
        <f t="shared" si="15"/>
        <v/>
      </c>
      <c r="F164" s="292" t="str">
        <f t="shared" si="12"/>
        <v/>
      </c>
      <c r="G164" s="285" t="str">
        <f t="shared" si="16"/>
        <v/>
      </c>
      <c r="H164" s="667" t="str">
        <f t="shared" si="17"/>
        <v/>
      </c>
      <c r="I164" s="53"/>
    </row>
    <row r="165" spans="2:9" ht="20.100000000000001" customHeight="1">
      <c r="B165" s="294">
        <v>157</v>
      </c>
      <c r="C165" s="665" t="str">
        <f t="shared" si="13"/>
        <v/>
      </c>
      <c r="D165" s="666" t="str">
        <f t="shared" si="14"/>
        <v/>
      </c>
      <c r="E165" s="285" t="str">
        <f t="shared" si="15"/>
        <v/>
      </c>
      <c r="F165" s="292" t="str">
        <f t="shared" si="12"/>
        <v/>
      </c>
      <c r="G165" s="285" t="str">
        <f t="shared" si="16"/>
        <v/>
      </c>
      <c r="H165" s="667" t="str">
        <f t="shared" si="17"/>
        <v/>
      </c>
      <c r="I165" s="53"/>
    </row>
    <row r="166" spans="2:9" ht="20.100000000000001" customHeight="1">
      <c r="B166" s="294">
        <v>158</v>
      </c>
      <c r="C166" s="665" t="str">
        <f t="shared" si="13"/>
        <v/>
      </c>
      <c r="D166" s="666" t="str">
        <f t="shared" si="14"/>
        <v/>
      </c>
      <c r="E166" s="285" t="str">
        <f t="shared" si="15"/>
        <v/>
      </c>
      <c r="F166" s="292" t="str">
        <f t="shared" si="12"/>
        <v/>
      </c>
      <c r="G166" s="285" t="str">
        <f t="shared" si="16"/>
        <v/>
      </c>
      <c r="H166" s="667" t="str">
        <f t="shared" si="17"/>
        <v/>
      </c>
      <c r="I166" s="53"/>
    </row>
    <row r="167" spans="2:9" ht="20.100000000000001" customHeight="1">
      <c r="B167" s="294">
        <v>159</v>
      </c>
      <c r="C167" s="665" t="str">
        <f t="shared" si="13"/>
        <v/>
      </c>
      <c r="D167" s="666" t="str">
        <f t="shared" si="14"/>
        <v/>
      </c>
      <c r="E167" s="285" t="str">
        <f t="shared" si="15"/>
        <v/>
      </c>
      <c r="F167" s="292" t="str">
        <f t="shared" si="12"/>
        <v/>
      </c>
      <c r="G167" s="285" t="str">
        <f t="shared" si="16"/>
        <v/>
      </c>
      <c r="H167" s="667" t="str">
        <f t="shared" si="17"/>
        <v/>
      </c>
      <c r="I167" s="53"/>
    </row>
    <row r="168" spans="2:9" ht="20.100000000000001" customHeight="1">
      <c r="B168" s="294">
        <v>160</v>
      </c>
      <c r="C168" s="665" t="str">
        <f t="shared" si="13"/>
        <v/>
      </c>
      <c r="D168" s="666" t="str">
        <f t="shared" si="14"/>
        <v/>
      </c>
      <c r="E168" s="285" t="str">
        <f t="shared" si="15"/>
        <v/>
      </c>
      <c r="F168" s="292" t="str">
        <f t="shared" si="12"/>
        <v/>
      </c>
      <c r="G168" s="285" t="str">
        <f t="shared" si="16"/>
        <v/>
      </c>
      <c r="H168" s="667" t="str">
        <f t="shared" si="17"/>
        <v/>
      </c>
      <c r="I168" s="53"/>
    </row>
    <row r="169" spans="2:9" ht="20.100000000000001" customHeight="1">
      <c r="B169" s="294">
        <v>161</v>
      </c>
      <c r="C169" s="665" t="str">
        <f t="shared" si="13"/>
        <v/>
      </c>
      <c r="D169" s="666" t="str">
        <f t="shared" si="14"/>
        <v/>
      </c>
      <c r="E169" s="285" t="str">
        <f t="shared" si="15"/>
        <v/>
      </c>
      <c r="F169" s="292" t="str">
        <f t="shared" si="12"/>
        <v/>
      </c>
      <c r="G169" s="285" t="str">
        <f t="shared" si="16"/>
        <v/>
      </c>
      <c r="H169" s="667" t="str">
        <f t="shared" si="17"/>
        <v/>
      </c>
      <c r="I169" s="53"/>
    </row>
    <row r="170" spans="2:9" ht="20.100000000000001" customHeight="1">
      <c r="B170" s="294">
        <v>162</v>
      </c>
      <c r="C170" s="665" t="str">
        <f t="shared" si="13"/>
        <v/>
      </c>
      <c r="D170" s="666" t="str">
        <f t="shared" si="14"/>
        <v/>
      </c>
      <c r="E170" s="285" t="str">
        <f t="shared" si="15"/>
        <v/>
      </c>
      <c r="F170" s="292" t="str">
        <f t="shared" si="12"/>
        <v/>
      </c>
      <c r="G170" s="285" t="str">
        <f t="shared" si="16"/>
        <v/>
      </c>
      <c r="H170" s="667" t="str">
        <f t="shared" si="17"/>
        <v/>
      </c>
      <c r="I170" s="53"/>
    </row>
    <row r="171" spans="2:9" ht="20.100000000000001" customHeight="1">
      <c r="B171" s="294">
        <v>163</v>
      </c>
      <c r="C171" s="665" t="str">
        <f t="shared" si="13"/>
        <v/>
      </c>
      <c r="D171" s="666" t="str">
        <f t="shared" si="14"/>
        <v/>
      </c>
      <c r="E171" s="285" t="str">
        <f t="shared" si="15"/>
        <v/>
      </c>
      <c r="F171" s="292" t="str">
        <f t="shared" si="12"/>
        <v/>
      </c>
      <c r="G171" s="285" t="str">
        <f t="shared" si="16"/>
        <v/>
      </c>
      <c r="H171" s="667" t="str">
        <f t="shared" si="17"/>
        <v/>
      </c>
      <c r="I171" s="53"/>
    </row>
    <row r="172" spans="2:9" ht="20.100000000000001" customHeight="1">
      <c r="B172" s="294">
        <v>164</v>
      </c>
      <c r="C172" s="665" t="str">
        <f t="shared" si="13"/>
        <v/>
      </c>
      <c r="D172" s="666" t="str">
        <f t="shared" si="14"/>
        <v/>
      </c>
      <c r="E172" s="285" t="str">
        <f t="shared" si="15"/>
        <v/>
      </c>
      <c r="F172" s="292" t="str">
        <f t="shared" si="12"/>
        <v/>
      </c>
      <c r="G172" s="285" t="str">
        <f t="shared" si="16"/>
        <v/>
      </c>
      <c r="H172" s="667" t="str">
        <f t="shared" si="17"/>
        <v/>
      </c>
      <c r="I172" s="53"/>
    </row>
    <row r="173" spans="2:9" ht="20.100000000000001" customHeight="1">
      <c r="B173" s="294">
        <v>165</v>
      </c>
      <c r="C173" s="665" t="str">
        <f t="shared" si="13"/>
        <v/>
      </c>
      <c r="D173" s="666" t="str">
        <f t="shared" si="14"/>
        <v/>
      </c>
      <c r="E173" s="285" t="str">
        <f t="shared" si="15"/>
        <v/>
      </c>
      <c r="F173" s="292" t="str">
        <f t="shared" si="12"/>
        <v/>
      </c>
      <c r="G173" s="285" t="str">
        <f t="shared" si="16"/>
        <v/>
      </c>
      <c r="H173" s="667" t="str">
        <f t="shared" si="17"/>
        <v/>
      </c>
      <c r="I173" s="53"/>
    </row>
    <row r="174" spans="2:9" ht="20.100000000000001" customHeight="1">
      <c r="B174" s="294">
        <v>166</v>
      </c>
      <c r="C174" s="665" t="str">
        <f t="shared" si="13"/>
        <v/>
      </c>
      <c r="D174" s="666" t="str">
        <f t="shared" si="14"/>
        <v/>
      </c>
      <c r="E174" s="285" t="str">
        <f t="shared" si="15"/>
        <v/>
      </c>
      <c r="F174" s="292" t="str">
        <f t="shared" si="12"/>
        <v/>
      </c>
      <c r="G174" s="285" t="str">
        <f t="shared" si="16"/>
        <v/>
      </c>
      <c r="H174" s="667" t="str">
        <f t="shared" si="17"/>
        <v/>
      </c>
      <c r="I174" s="53"/>
    </row>
    <row r="175" spans="2:9" ht="20.100000000000001" customHeight="1">
      <c r="B175" s="294">
        <v>167</v>
      </c>
      <c r="C175" s="665" t="str">
        <f t="shared" si="13"/>
        <v/>
      </c>
      <c r="D175" s="666" t="str">
        <f t="shared" si="14"/>
        <v/>
      </c>
      <c r="E175" s="285" t="str">
        <f t="shared" si="15"/>
        <v/>
      </c>
      <c r="F175" s="292" t="str">
        <f t="shared" si="12"/>
        <v/>
      </c>
      <c r="G175" s="285" t="str">
        <f t="shared" si="16"/>
        <v/>
      </c>
      <c r="H175" s="667" t="str">
        <f t="shared" si="17"/>
        <v/>
      </c>
      <c r="I175" s="53"/>
    </row>
    <row r="176" spans="2:9" ht="20.100000000000001" customHeight="1">
      <c r="B176" s="294">
        <v>168</v>
      </c>
      <c r="C176" s="665" t="str">
        <f t="shared" si="13"/>
        <v/>
      </c>
      <c r="D176" s="666" t="str">
        <f t="shared" si="14"/>
        <v/>
      </c>
      <c r="E176" s="285" t="str">
        <f t="shared" si="15"/>
        <v/>
      </c>
      <c r="F176" s="292" t="str">
        <f t="shared" si="12"/>
        <v/>
      </c>
      <c r="G176" s="285" t="str">
        <f t="shared" si="16"/>
        <v/>
      </c>
      <c r="H176" s="667" t="str">
        <f t="shared" si="17"/>
        <v/>
      </c>
      <c r="I176" s="53"/>
    </row>
    <row r="177" spans="2:9" ht="20.100000000000001" customHeight="1">
      <c r="B177" s="294">
        <v>169</v>
      </c>
      <c r="C177" s="665" t="str">
        <f t="shared" si="13"/>
        <v/>
      </c>
      <c r="D177" s="666" t="str">
        <f t="shared" si="14"/>
        <v/>
      </c>
      <c r="E177" s="285" t="str">
        <f t="shared" si="15"/>
        <v/>
      </c>
      <c r="F177" s="292" t="str">
        <f t="shared" si="12"/>
        <v/>
      </c>
      <c r="G177" s="285" t="str">
        <f t="shared" si="16"/>
        <v/>
      </c>
      <c r="H177" s="667" t="str">
        <f t="shared" si="17"/>
        <v/>
      </c>
      <c r="I177" s="53"/>
    </row>
    <row r="178" spans="2:9" ht="20.100000000000001" customHeight="1">
      <c r="B178" s="294">
        <v>170</v>
      </c>
      <c r="C178" s="665" t="str">
        <f t="shared" si="13"/>
        <v/>
      </c>
      <c r="D178" s="666" t="str">
        <f t="shared" si="14"/>
        <v/>
      </c>
      <c r="E178" s="285" t="str">
        <f t="shared" si="15"/>
        <v/>
      </c>
      <c r="F178" s="292" t="str">
        <f t="shared" si="12"/>
        <v/>
      </c>
      <c r="G178" s="285" t="str">
        <f t="shared" si="16"/>
        <v/>
      </c>
      <c r="H178" s="667" t="str">
        <f t="shared" si="17"/>
        <v/>
      </c>
      <c r="I178" s="53"/>
    </row>
    <row r="179" spans="2:9" ht="20.100000000000001" customHeight="1">
      <c r="B179" s="294">
        <v>171</v>
      </c>
      <c r="C179" s="665" t="str">
        <f t="shared" si="13"/>
        <v/>
      </c>
      <c r="D179" s="666" t="str">
        <f t="shared" si="14"/>
        <v/>
      </c>
      <c r="E179" s="285" t="str">
        <f t="shared" si="15"/>
        <v/>
      </c>
      <c r="F179" s="292" t="str">
        <f t="shared" si="12"/>
        <v/>
      </c>
      <c r="G179" s="285" t="str">
        <f t="shared" si="16"/>
        <v/>
      </c>
      <c r="H179" s="667" t="str">
        <f t="shared" si="17"/>
        <v/>
      </c>
      <c r="I179" s="53"/>
    </row>
    <row r="180" spans="2:9" ht="20.100000000000001" customHeight="1">
      <c r="B180" s="294">
        <v>172</v>
      </c>
      <c r="C180" s="665" t="str">
        <f t="shared" si="13"/>
        <v/>
      </c>
      <c r="D180" s="666" t="str">
        <f t="shared" si="14"/>
        <v/>
      </c>
      <c r="E180" s="285" t="str">
        <f t="shared" si="15"/>
        <v/>
      </c>
      <c r="F180" s="292" t="str">
        <f t="shared" si="12"/>
        <v/>
      </c>
      <c r="G180" s="285" t="str">
        <f t="shared" si="16"/>
        <v/>
      </c>
      <c r="H180" s="667" t="str">
        <f t="shared" si="17"/>
        <v/>
      </c>
      <c r="I180" s="53"/>
    </row>
    <row r="181" spans="2:9" ht="20.100000000000001" customHeight="1">
      <c r="B181" s="294">
        <v>173</v>
      </c>
      <c r="C181" s="665" t="str">
        <f t="shared" si="13"/>
        <v/>
      </c>
      <c r="D181" s="666" t="str">
        <f t="shared" si="14"/>
        <v/>
      </c>
      <c r="E181" s="285" t="str">
        <f t="shared" si="15"/>
        <v/>
      </c>
      <c r="F181" s="292" t="str">
        <f t="shared" si="12"/>
        <v/>
      </c>
      <c r="G181" s="285" t="str">
        <f t="shared" si="16"/>
        <v/>
      </c>
      <c r="H181" s="667" t="str">
        <f t="shared" si="17"/>
        <v/>
      </c>
      <c r="I181" s="53"/>
    </row>
    <row r="182" spans="2:9" ht="20.100000000000001" customHeight="1">
      <c r="B182" s="294">
        <v>174</v>
      </c>
      <c r="C182" s="665" t="str">
        <f t="shared" si="13"/>
        <v/>
      </c>
      <c r="D182" s="666" t="str">
        <f t="shared" si="14"/>
        <v/>
      </c>
      <c r="E182" s="285" t="str">
        <f t="shared" si="15"/>
        <v/>
      </c>
      <c r="F182" s="292" t="str">
        <f t="shared" si="12"/>
        <v/>
      </c>
      <c r="G182" s="285" t="str">
        <f t="shared" si="16"/>
        <v/>
      </c>
      <c r="H182" s="667" t="str">
        <f t="shared" si="17"/>
        <v/>
      </c>
      <c r="I182" s="53"/>
    </row>
    <row r="183" spans="2:9" ht="20.100000000000001" customHeight="1">
      <c r="B183" s="294">
        <v>175</v>
      </c>
      <c r="C183" s="665" t="str">
        <f t="shared" si="13"/>
        <v/>
      </c>
      <c r="D183" s="666" t="str">
        <f t="shared" si="14"/>
        <v/>
      </c>
      <c r="E183" s="285" t="str">
        <f t="shared" si="15"/>
        <v/>
      </c>
      <c r="F183" s="292" t="str">
        <f t="shared" si="12"/>
        <v/>
      </c>
      <c r="G183" s="285" t="str">
        <f t="shared" si="16"/>
        <v/>
      </c>
      <c r="H183" s="667" t="str">
        <f t="shared" si="17"/>
        <v/>
      </c>
      <c r="I183" s="53"/>
    </row>
    <row r="184" spans="2:9" ht="20.100000000000001" customHeight="1">
      <c r="B184" s="294">
        <v>176</v>
      </c>
      <c r="C184" s="665" t="str">
        <f t="shared" si="13"/>
        <v/>
      </c>
      <c r="D184" s="666" t="str">
        <f t="shared" si="14"/>
        <v/>
      </c>
      <c r="E184" s="285" t="str">
        <f t="shared" si="15"/>
        <v/>
      </c>
      <c r="F184" s="292" t="str">
        <f t="shared" si="12"/>
        <v/>
      </c>
      <c r="G184" s="285" t="str">
        <f t="shared" si="16"/>
        <v/>
      </c>
      <c r="H184" s="667" t="str">
        <f t="shared" si="17"/>
        <v/>
      </c>
      <c r="I184" s="53"/>
    </row>
    <row r="185" spans="2:9" ht="20.100000000000001" customHeight="1">
      <c r="B185" s="294">
        <v>177</v>
      </c>
      <c r="C185" s="665" t="str">
        <f t="shared" si="13"/>
        <v/>
      </c>
      <c r="D185" s="666" t="str">
        <f t="shared" si="14"/>
        <v/>
      </c>
      <c r="E185" s="285" t="str">
        <f t="shared" si="15"/>
        <v/>
      </c>
      <c r="F185" s="292" t="str">
        <f t="shared" si="12"/>
        <v/>
      </c>
      <c r="G185" s="285" t="str">
        <f t="shared" si="16"/>
        <v/>
      </c>
      <c r="H185" s="667" t="str">
        <f t="shared" si="17"/>
        <v/>
      </c>
      <c r="I185" s="53"/>
    </row>
    <row r="186" spans="2:9" ht="20.100000000000001" customHeight="1">
      <c r="B186" s="294">
        <v>178</v>
      </c>
      <c r="C186" s="665" t="str">
        <f t="shared" si="13"/>
        <v/>
      </c>
      <c r="D186" s="666" t="str">
        <f t="shared" si="14"/>
        <v/>
      </c>
      <c r="E186" s="285" t="str">
        <f t="shared" si="15"/>
        <v/>
      </c>
      <c r="F186" s="292" t="str">
        <f t="shared" si="12"/>
        <v/>
      </c>
      <c r="G186" s="285" t="str">
        <f t="shared" si="16"/>
        <v/>
      </c>
      <c r="H186" s="667" t="str">
        <f t="shared" si="17"/>
        <v/>
      </c>
      <c r="I186" s="53"/>
    </row>
    <row r="187" spans="2:9" ht="20.100000000000001" customHeight="1">
      <c r="B187" s="294">
        <v>179</v>
      </c>
      <c r="C187" s="665" t="str">
        <f t="shared" si="13"/>
        <v/>
      </c>
      <c r="D187" s="666" t="str">
        <f t="shared" si="14"/>
        <v/>
      </c>
      <c r="E187" s="285" t="str">
        <f t="shared" si="15"/>
        <v/>
      </c>
      <c r="F187" s="292" t="str">
        <f t="shared" si="12"/>
        <v/>
      </c>
      <c r="G187" s="285" t="str">
        <f t="shared" si="16"/>
        <v/>
      </c>
      <c r="H187" s="667" t="str">
        <f t="shared" si="17"/>
        <v/>
      </c>
      <c r="I187" s="53"/>
    </row>
    <row r="188" spans="2:9" ht="20.100000000000001" customHeight="1">
      <c r="B188" s="294">
        <v>180</v>
      </c>
      <c r="C188" s="665" t="str">
        <f t="shared" si="13"/>
        <v/>
      </c>
      <c r="D188" s="666" t="str">
        <f t="shared" si="14"/>
        <v/>
      </c>
      <c r="E188" s="285" t="str">
        <f t="shared" si="15"/>
        <v/>
      </c>
      <c r="F188" s="292" t="str">
        <f t="shared" si="12"/>
        <v/>
      </c>
      <c r="G188" s="285" t="str">
        <f t="shared" si="16"/>
        <v/>
      </c>
      <c r="H188" s="667" t="str">
        <f t="shared" si="17"/>
        <v/>
      </c>
      <c r="I188" s="53"/>
    </row>
    <row r="189" spans="2:9" ht="20.100000000000001" customHeight="1">
      <c r="B189" s="294">
        <v>181</v>
      </c>
      <c r="C189" s="665" t="str">
        <f t="shared" si="13"/>
        <v/>
      </c>
      <c r="D189" s="666" t="str">
        <f t="shared" si="14"/>
        <v/>
      </c>
      <c r="E189" s="285" t="str">
        <f t="shared" si="15"/>
        <v/>
      </c>
      <c r="F189" s="292" t="str">
        <f t="shared" si="12"/>
        <v/>
      </c>
      <c r="G189" s="285" t="str">
        <f t="shared" si="16"/>
        <v/>
      </c>
      <c r="H189" s="667" t="str">
        <f t="shared" si="17"/>
        <v/>
      </c>
      <c r="I189" s="53"/>
    </row>
    <row r="190" spans="2:9" ht="20.100000000000001" customHeight="1">
      <c r="B190" s="294">
        <v>182</v>
      </c>
      <c r="C190" s="665" t="str">
        <f t="shared" si="13"/>
        <v/>
      </c>
      <c r="D190" s="666" t="str">
        <f t="shared" si="14"/>
        <v/>
      </c>
      <c r="E190" s="285" t="str">
        <f t="shared" si="15"/>
        <v/>
      </c>
      <c r="F190" s="292" t="str">
        <f t="shared" si="12"/>
        <v/>
      </c>
      <c r="G190" s="285" t="str">
        <f t="shared" si="16"/>
        <v/>
      </c>
      <c r="H190" s="667" t="str">
        <f t="shared" si="17"/>
        <v/>
      </c>
      <c r="I190" s="53"/>
    </row>
    <row r="191" spans="2:9" ht="20.100000000000001" customHeight="1">
      <c r="B191" s="294">
        <v>183</v>
      </c>
      <c r="C191" s="665" t="str">
        <f t="shared" si="13"/>
        <v/>
      </c>
      <c r="D191" s="666" t="str">
        <f t="shared" si="14"/>
        <v/>
      </c>
      <c r="E191" s="285" t="str">
        <f t="shared" si="15"/>
        <v/>
      </c>
      <c r="F191" s="292" t="str">
        <f t="shared" si="12"/>
        <v/>
      </c>
      <c r="G191" s="285" t="str">
        <f t="shared" si="16"/>
        <v/>
      </c>
      <c r="H191" s="667" t="str">
        <f t="shared" si="17"/>
        <v/>
      </c>
      <c r="I191" s="53"/>
    </row>
    <row r="192" spans="2:9" ht="20.100000000000001" customHeight="1">
      <c r="B192" s="294">
        <v>184</v>
      </c>
      <c r="C192" s="665" t="str">
        <f t="shared" si="13"/>
        <v/>
      </c>
      <c r="D192" s="666" t="str">
        <f t="shared" si="14"/>
        <v/>
      </c>
      <c r="E192" s="285" t="str">
        <f t="shared" si="15"/>
        <v/>
      </c>
      <c r="F192" s="292" t="str">
        <f t="shared" si="12"/>
        <v/>
      </c>
      <c r="G192" s="285" t="str">
        <f t="shared" si="16"/>
        <v/>
      </c>
      <c r="H192" s="667" t="str">
        <f t="shared" si="17"/>
        <v/>
      </c>
      <c r="I192" s="53"/>
    </row>
    <row r="193" spans="2:9" ht="20.100000000000001" customHeight="1">
      <c r="B193" s="294">
        <v>185</v>
      </c>
      <c r="C193" s="665" t="str">
        <f t="shared" si="13"/>
        <v/>
      </c>
      <c r="D193" s="666" t="str">
        <f t="shared" si="14"/>
        <v/>
      </c>
      <c r="E193" s="285" t="str">
        <f t="shared" si="15"/>
        <v/>
      </c>
      <c r="F193" s="292" t="str">
        <f t="shared" si="12"/>
        <v/>
      </c>
      <c r="G193" s="285" t="str">
        <f t="shared" si="16"/>
        <v/>
      </c>
      <c r="H193" s="667" t="str">
        <f t="shared" si="17"/>
        <v/>
      </c>
      <c r="I193" s="53"/>
    </row>
    <row r="194" spans="2:9" ht="20.100000000000001" customHeight="1">
      <c r="B194" s="294">
        <v>186</v>
      </c>
      <c r="C194" s="665" t="str">
        <f t="shared" si="13"/>
        <v/>
      </c>
      <c r="D194" s="666" t="str">
        <f t="shared" si="14"/>
        <v/>
      </c>
      <c r="E194" s="285" t="str">
        <f t="shared" si="15"/>
        <v/>
      </c>
      <c r="F194" s="292" t="str">
        <f t="shared" si="12"/>
        <v/>
      </c>
      <c r="G194" s="285" t="str">
        <f t="shared" si="16"/>
        <v/>
      </c>
      <c r="H194" s="667" t="str">
        <f t="shared" si="17"/>
        <v/>
      </c>
      <c r="I194" s="53"/>
    </row>
    <row r="195" spans="2:9" ht="20.100000000000001" customHeight="1">
      <c r="B195" s="294">
        <v>187</v>
      </c>
      <c r="C195" s="665" t="str">
        <f t="shared" si="13"/>
        <v/>
      </c>
      <c r="D195" s="666" t="str">
        <f t="shared" si="14"/>
        <v/>
      </c>
      <c r="E195" s="285" t="str">
        <f t="shared" si="15"/>
        <v/>
      </c>
      <c r="F195" s="292" t="str">
        <f t="shared" si="12"/>
        <v/>
      </c>
      <c r="G195" s="285" t="str">
        <f t="shared" si="16"/>
        <v/>
      </c>
      <c r="H195" s="667" t="str">
        <f t="shared" si="17"/>
        <v/>
      </c>
      <c r="I195" s="53"/>
    </row>
    <row r="196" spans="2:9" ht="20.100000000000001" customHeight="1">
      <c r="B196" s="294">
        <v>188</v>
      </c>
      <c r="C196" s="665" t="str">
        <f t="shared" si="13"/>
        <v/>
      </c>
      <c r="D196" s="666" t="str">
        <f t="shared" si="14"/>
        <v/>
      </c>
      <c r="E196" s="285" t="str">
        <f t="shared" si="15"/>
        <v/>
      </c>
      <c r="F196" s="292" t="str">
        <f t="shared" si="12"/>
        <v/>
      </c>
      <c r="G196" s="285" t="str">
        <f t="shared" si="16"/>
        <v/>
      </c>
      <c r="H196" s="667" t="str">
        <f t="shared" si="17"/>
        <v/>
      </c>
      <c r="I196" s="53"/>
    </row>
    <row r="197" spans="2:9" ht="20.100000000000001" customHeight="1">
      <c r="B197" s="294">
        <v>189</v>
      </c>
      <c r="C197" s="665" t="str">
        <f t="shared" si="13"/>
        <v/>
      </c>
      <c r="D197" s="666" t="str">
        <f t="shared" si="14"/>
        <v/>
      </c>
      <c r="E197" s="285" t="str">
        <f t="shared" si="15"/>
        <v/>
      </c>
      <c r="F197" s="292" t="str">
        <f t="shared" si="12"/>
        <v/>
      </c>
      <c r="G197" s="285" t="str">
        <f t="shared" si="16"/>
        <v/>
      </c>
      <c r="H197" s="667" t="str">
        <f t="shared" si="17"/>
        <v/>
      </c>
      <c r="I197" s="53"/>
    </row>
    <row r="198" spans="2:9" ht="20.100000000000001" customHeight="1">
      <c r="B198" s="294">
        <v>190</v>
      </c>
      <c r="C198" s="665" t="str">
        <f t="shared" si="13"/>
        <v/>
      </c>
      <c r="D198" s="666" t="str">
        <f t="shared" si="14"/>
        <v/>
      </c>
      <c r="E198" s="285" t="str">
        <f t="shared" si="15"/>
        <v/>
      </c>
      <c r="F198" s="292" t="str">
        <f t="shared" si="12"/>
        <v/>
      </c>
      <c r="G198" s="285" t="str">
        <f t="shared" si="16"/>
        <v/>
      </c>
      <c r="H198" s="667" t="str">
        <f t="shared" si="17"/>
        <v/>
      </c>
      <c r="I198" s="53"/>
    </row>
    <row r="199" spans="2:9" ht="20.100000000000001" customHeight="1">
      <c r="B199" s="294">
        <v>191</v>
      </c>
      <c r="C199" s="665" t="str">
        <f t="shared" si="13"/>
        <v/>
      </c>
      <c r="D199" s="666" t="str">
        <f t="shared" si="14"/>
        <v/>
      </c>
      <c r="E199" s="285" t="str">
        <f t="shared" si="15"/>
        <v/>
      </c>
      <c r="F199" s="292" t="str">
        <f t="shared" si="12"/>
        <v/>
      </c>
      <c r="G199" s="285" t="str">
        <f t="shared" si="16"/>
        <v/>
      </c>
      <c r="H199" s="667" t="str">
        <f t="shared" si="17"/>
        <v/>
      </c>
      <c r="I199" s="53"/>
    </row>
    <row r="200" spans="2:9" ht="20.100000000000001" customHeight="1">
      <c r="B200" s="294">
        <v>192</v>
      </c>
      <c r="C200" s="665" t="str">
        <f t="shared" si="13"/>
        <v/>
      </c>
      <c r="D200" s="666" t="str">
        <f t="shared" si="14"/>
        <v/>
      </c>
      <c r="E200" s="285" t="str">
        <f t="shared" si="15"/>
        <v/>
      </c>
      <c r="F200" s="292" t="str">
        <f t="shared" si="12"/>
        <v/>
      </c>
      <c r="G200" s="285" t="str">
        <f t="shared" si="16"/>
        <v/>
      </c>
      <c r="H200" s="667" t="str">
        <f t="shared" si="17"/>
        <v/>
      </c>
      <c r="I200" s="53"/>
    </row>
    <row r="201" spans="2:9" ht="20.100000000000001" customHeight="1">
      <c r="B201" s="294">
        <v>193</v>
      </c>
      <c r="C201" s="665" t="str">
        <f t="shared" si="13"/>
        <v/>
      </c>
      <c r="D201" s="666" t="str">
        <f t="shared" si="14"/>
        <v/>
      </c>
      <c r="E201" s="285" t="str">
        <f t="shared" si="15"/>
        <v/>
      </c>
      <c r="F201" s="292" t="str">
        <f t="shared" si="12"/>
        <v/>
      </c>
      <c r="G201" s="285" t="str">
        <f t="shared" si="16"/>
        <v/>
      </c>
      <c r="H201" s="667" t="str">
        <f t="shared" si="17"/>
        <v/>
      </c>
      <c r="I201" s="53"/>
    </row>
    <row r="202" spans="2:9" ht="20.100000000000001" customHeight="1">
      <c r="B202" s="294">
        <v>194</v>
      </c>
      <c r="C202" s="665" t="str">
        <f t="shared" si="13"/>
        <v/>
      </c>
      <c r="D202" s="666" t="str">
        <f t="shared" si="14"/>
        <v/>
      </c>
      <c r="E202" s="285" t="str">
        <f t="shared" si="15"/>
        <v/>
      </c>
      <c r="F202" s="292" t="str">
        <f t="shared" ref="F202:F265" si="18">IF($H$4="","",IF($F$4="원리금균등상환",IFERROR(D202+E202,""),IF($F$4="원금균등상환",D202+E202,"")))</f>
        <v/>
      </c>
      <c r="G202" s="285" t="str">
        <f t="shared" si="16"/>
        <v/>
      </c>
      <c r="H202" s="667" t="str">
        <f t="shared" si="17"/>
        <v/>
      </c>
      <c r="I202" s="53"/>
    </row>
    <row r="203" spans="2:9" ht="20.100000000000001" customHeight="1">
      <c r="B203" s="294">
        <v>195</v>
      </c>
      <c r="C203" s="665" t="str">
        <f t="shared" ref="C203:C266" si="19">IF($H$4="","",IF(B203&gt;($B$6),"",IF(B203&lt;=($B$6),DATE(YEAR($G$4),MONTH($G$4)+B202,DAY($G$4)),"")))</f>
        <v/>
      </c>
      <c r="D203" s="666" t="str">
        <f t="shared" ref="D203:D266" si="20">IF($H$4="","",IF($F$4="원리금균등상환",IFERROR(IF(B203&lt;=$D$6,0,-PPMT($E$4/12,B203-$D$6,($B$6-$D$6),$D$4)),""),IF($F$4="원금균등상환",IF(B203&lt;($D$6+1),0,IF(B203&gt;$B$6,0,$D$4/($B$6-$D$6))),IF($F$4="만기일시상환",0,""))))</f>
        <v/>
      </c>
      <c r="E203" s="285" t="str">
        <f t="shared" ref="E203:E266" si="21">IF($H$4="","",IF($F$4="원리금균등상환",IFERROR(IF(B203&lt;=$D$6,$H202*($E$4/12),-IPMT($E$4/12,B203-$D$6,($B$6-$D$6),$D$4)),""),IF($F$4="원금균등상환",(H202-D203)*$E$4/12,IF($F$4="만기일시상환",IFERROR(IF(B203&lt;=$B$6,$D$4*($E$4/12),""),"")))))</f>
        <v/>
      </c>
      <c r="F203" s="292" t="str">
        <f t="shared" si="18"/>
        <v/>
      </c>
      <c r="G203" s="285" t="str">
        <f t="shared" ref="G203:G266" si="22">IFERROR(IF(B203&gt;(($D$6+$B$6)*12),"",IF(B203=1,D203,D203+G202)),"")</f>
        <v/>
      </c>
      <c r="H203" s="667" t="str">
        <f t="shared" ref="H203:H266" si="23">IFERROR(IF($H$4="","",H202-D203),"")</f>
        <v/>
      </c>
      <c r="I203" s="53"/>
    </row>
    <row r="204" spans="2:9" ht="20.100000000000001" customHeight="1">
      <c r="B204" s="294">
        <v>196</v>
      </c>
      <c r="C204" s="665" t="str">
        <f t="shared" si="19"/>
        <v/>
      </c>
      <c r="D204" s="666" t="str">
        <f t="shared" si="20"/>
        <v/>
      </c>
      <c r="E204" s="285" t="str">
        <f t="shared" si="21"/>
        <v/>
      </c>
      <c r="F204" s="292" t="str">
        <f t="shared" si="18"/>
        <v/>
      </c>
      <c r="G204" s="285" t="str">
        <f t="shared" si="22"/>
        <v/>
      </c>
      <c r="H204" s="667" t="str">
        <f t="shared" si="23"/>
        <v/>
      </c>
      <c r="I204" s="53"/>
    </row>
    <row r="205" spans="2:9" ht="20.100000000000001" customHeight="1">
      <c r="B205" s="294">
        <v>197</v>
      </c>
      <c r="C205" s="665" t="str">
        <f t="shared" si="19"/>
        <v/>
      </c>
      <c r="D205" s="666" t="str">
        <f t="shared" si="20"/>
        <v/>
      </c>
      <c r="E205" s="285" t="str">
        <f t="shared" si="21"/>
        <v/>
      </c>
      <c r="F205" s="292" t="str">
        <f t="shared" si="18"/>
        <v/>
      </c>
      <c r="G205" s="285" t="str">
        <f t="shared" si="22"/>
        <v/>
      </c>
      <c r="H205" s="667" t="str">
        <f t="shared" si="23"/>
        <v/>
      </c>
      <c r="I205" s="53"/>
    </row>
    <row r="206" spans="2:9" ht="20.100000000000001" customHeight="1">
      <c r="B206" s="294">
        <v>198</v>
      </c>
      <c r="C206" s="665" t="str">
        <f t="shared" si="19"/>
        <v/>
      </c>
      <c r="D206" s="666" t="str">
        <f t="shared" si="20"/>
        <v/>
      </c>
      <c r="E206" s="285" t="str">
        <f t="shared" si="21"/>
        <v/>
      </c>
      <c r="F206" s="292" t="str">
        <f t="shared" si="18"/>
        <v/>
      </c>
      <c r="G206" s="285" t="str">
        <f t="shared" si="22"/>
        <v/>
      </c>
      <c r="H206" s="667" t="str">
        <f t="shared" si="23"/>
        <v/>
      </c>
      <c r="I206" s="53"/>
    </row>
    <row r="207" spans="2:9" ht="20.100000000000001" customHeight="1">
      <c r="B207" s="294">
        <v>199</v>
      </c>
      <c r="C207" s="665" t="str">
        <f t="shared" si="19"/>
        <v/>
      </c>
      <c r="D207" s="666" t="str">
        <f t="shared" si="20"/>
        <v/>
      </c>
      <c r="E207" s="285" t="str">
        <f t="shared" si="21"/>
        <v/>
      </c>
      <c r="F207" s="292" t="str">
        <f t="shared" si="18"/>
        <v/>
      </c>
      <c r="G207" s="285" t="str">
        <f t="shared" si="22"/>
        <v/>
      </c>
      <c r="H207" s="667" t="str">
        <f t="shared" si="23"/>
        <v/>
      </c>
      <c r="I207" s="53"/>
    </row>
    <row r="208" spans="2:9" ht="20.100000000000001" customHeight="1">
      <c r="B208" s="294">
        <v>200</v>
      </c>
      <c r="C208" s="665" t="str">
        <f t="shared" si="19"/>
        <v/>
      </c>
      <c r="D208" s="666" t="str">
        <f t="shared" si="20"/>
        <v/>
      </c>
      <c r="E208" s="285" t="str">
        <f t="shared" si="21"/>
        <v/>
      </c>
      <c r="F208" s="292" t="str">
        <f t="shared" si="18"/>
        <v/>
      </c>
      <c r="G208" s="285" t="str">
        <f t="shared" si="22"/>
        <v/>
      </c>
      <c r="H208" s="667" t="str">
        <f t="shared" si="23"/>
        <v/>
      </c>
      <c r="I208" s="53"/>
    </row>
    <row r="209" spans="2:9" ht="20.100000000000001" customHeight="1">
      <c r="B209" s="294">
        <v>201</v>
      </c>
      <c r="C209" s="665" t="str">
        <f t="shared" si="19"/>
        <v/>
      </c>
      <c r="D209" s="666" t="str">
        <f t="shared" si="20"/>
        <v/>
      </c>
      <c r="E209" s="285" t="str">
        <f t="shared" si="21"/>
        <v/>
      </c>
      <c r="F209" s="292" t="str">
        <f t="shared" si="18"/>
        <v/>
      </c>
      <c r="G209" s="285" t="str">
        <f t="shared" si="22"/>
        <v/>
      </c>
      <c r="H209" s="667" t="str">
        <f t="shared" si="23"/>
        <v/>
      </c>
      <c r="I209" s="53"/>
    </row>
    <row r="210" spans="2:9" ht="20.100000000000001" customHeight="1">
      <c r="B210" s="294">
        <v>202</v>
      </c>
      <c r="C210" s="665" t="str">
        <f t="shared" si="19"/>
        <v/>
      </c>
      <c r="D210" s="666" t="str">
        <f t="shared" si="20"/>
        <v/>
      </c>
      <c r="E210" s="285" t="str">
        <f t="shared" si="21"/>
        <v/>
      </c>
      <c r="F210" s="292" t="str">
        <f t="shared" si="18"/>
        <v/>
      </c>
      <c r="G210" s="285" t="str">
        <f t="shared" si="22"/>
        <v/>
      </c>
      <c r="H210" s="667" t="str">
        <f t="shared" si="23"/>
        <v/>
      </c>
      <c r="I210" s="53"/>
    </row>
    <row r="211" spans="2:9" ht="20.100000000000001" customHeight="1">
      <c r="B211" s="294">
        <v>203</v>
      </c>
      <c r="C211" s="665" t="str">
        <f t="shared" si="19"/>
        <v/>
      </c>
      <c r="D211" s="666" t="str">
        <f t="shared" si="20"/>
        <v/>
      </c>
      <c r="E211" s="285" t="str">
        <f t="shared" si="21"/>
        <v/>
      </c>
      <c r="F211" s="292" t="str">
        <f t="shared" si="18"/>
        <v/>
      </c>
      <c r="G211" s="285" t="str">
        <f t="shared" si="22"/>
        <v/>
      </c>
      <c r="H211" s="667" t="str">
        <f t="shared" si="23"/>
        <v/>
      </c>
      <c r="I211" s="53"/>
    </row>
    <row r="212" spans="2:9" ht="20.100000000000001" customHeight="1">
      <c r="B212" s="294">
        <v>204</v>
      </c>
      <c r="C212" s="665" t="str">
        <f t="shared" si="19"/>
        <v/>
      </c>
      <c r="D212" s="666" t="str">
        <f t="shared" si="20"/>
        <v/>
      </c>
      <c r="E212" s="285" t="str">
        <f t="shared" si="21"/>
        <v/>
      </c>
      <c r="F212" s="292" t="str">
        <f t="shared" si="18"/>
        <v/>
      </c>
      <c r="G212" s="285" t="str">
        <f t="shared" si="22"/>
        <v/>
      </c>
      <c r="H212" s="667" t="str">
        <f t="shared" si="23"/>
        <v/>
      </c>
      <c r="I212" s="53"/>
    </row>
    <row r="213" spans="2:9" ht="20.100000000000001" customHeight="1">
      <c r="B213" s="294">
        <v>205</v>
      </c>
      <c r="C213" s="665" t="str">
        <f t="shared" si="19"/>
        <v/>
      </c>
      <c r="D213" s="666" t="str">
        <f t="shared" si="20"/>
        <v/>
      </c>
      <c r="E213" s="285" t="str">
        <f t="shared" si="21"/>
        <v/>
      </c>
      <c r="F213" s="292" t="str">
        <f t="shared" si="18"/>
        <v/>
      </c>
      <c r="G213" s="285" t="str">
        <f t="shared" si="22"/>
        <v/>
      </c>
      <c r="H213" s="667" t="str">
        <f t="shared" si="23"/>
        <v/>
      </c>
      <c r="I213" s="53"/>
    </row>
    <row r="214" spans="2:9" ht="20.100000000000001" customHeight="1">
      <c r="B214" s="294">
        <v>206</v>
      </c>
      <c r="C214" s="665" t="str">
        <f t="shared" si="19"/>
        <v/>
      </c>
      <c r="D214" s="666" t="str">
        <f t="shared" si="20"/>
        <v/>
      </c>
      <c r="E214" s="285" t="str">
        <f t="shared" si="21"/>
        <v/>
      </c>
      <c r="F214" s="292" t="str">
        <f t="shared" si="18"/>
        <v/>
      </c>
      <c r="G214" s="285" t="str">
        <f t="shared" si="22"/>
        <v/>
      </c>
      <c r="H214" s="667" t="str">
        <f t="shared" si="23"/>
        <v/>
      </c>
      <c r="I214" s="53"/>
    </row>
    <row r="215" spans="2:9" ht="20.100000000000001" customHeight="1">
      <c r="B215" s="294">
        <v>207</v>
      </c>
      <c r="C215" s="665" t="str">
        <f t="shared" si="19"/>
        <v/>
      </c>
      <c r="D215" s="666" t="str">
        <f t="shared" si="20"/>
        <v/>
      </c>
      <c r="E215" s="285" t="str">
        <f t="shared" si="21"/>
        <v/>
      </c>
      <c r="F215" s="292" t="str">
        <f t="shared" si="18"/>
        <v/>
      </c>
      <c r="G215" s="285" t="str">
        <f t="shared" si="22"/>
        <v/>
      </c>
      <c r="H215" s="667" t="str">
        <f t="shared" si="23"/>
        <v/>
      </c>
      <c r="I215" s="53"/>
    </row>
    <row r="216" spans="2:9" ht="20.100000000000001" customHeight="1">
      <c r="B216" s="294">
        <v>208</v>
      </c>
      <c r="C216" s="665" t="str">
        <f t="shared" si="19"/>
        <v/>
      </c>
      <c r="D216" s="666" t="str">
        <f t="shared" si="20"/>
        <v/>
      </c>
      <c r="E216" s="285" t="str">
        <f t="shared" si="21"/>
        <v/>
      </c>
      <c r="F216" s="292" t="str">
        <f t="shared" si="18"/>
        <v/>
      </c>
      <c r="G216" s="285" t="str">
        <f t="shared" si="22"/>
        <v/>
      </c>
      <c r="H216" s="667" t="str">
        <f t="shared" si="23"/>
        <v/>
      </c>
      <c r="I216" s="53"/>
    </row>
    <row r="217" spans="2:9" ht="20.100000000000001" customHeight="1">
      <c r="B217" s="294">
        <v>209</v>
      </c>
      <c r="C217" s="665" t="str">
        <f t="shared" si="19"/>
        <v/>
      </c>
      <c r="D217" s="666" t="str">
        <f t="shared" si="20"/>
        <v/>
      </c>
      <c r="E217" s="285" t="str">
        <f t="shared" si="21"/>
        <v/>
      </c>
      <c r="F217" s="292" t="str">
        <f t="shared" si="18"/>
        <v/>
      </c>
      <c r="G217" s="285" t="str">
        <f t="shared" si="22"/>
        <v/>
      </c>
      <c r="H217" s="667" t="str">
        <f t="shared" si="23"/>
        <v/>
      </c>
      <c r="I217" s="53"/>
    </row>
    <row r="218" spans="2:9" ht="20.100000000000001" customHeight="1">
      <c r="B218" s="294">
        <v>210</v>
      </c>
      <c r="C218" s="665" t="str">
        <f t="shared" si="19"/>
        <v/>
      </c>
      <c r="D218" s="666" t="str">
        <f t="shared" si="20"/>
        <v/>
      </c>
      <c r="E218" s="285" t="str">
        <f t="shared" si="21"/>
        <v/>
      </c>
      <c r="F218" s="292" t="str">
        <f t="shared" si="18"/>
        <v/>
      </c>
      <c r="G218" s="285" t="str">
        <f t="shared" si="22"/>
        <v/>
      </c>
      <c r="H218" s="667" t="str">
        <f t="shared" si="23"/>
        <v/>
      </c>
      <c r="I218" s="53"/>
    </row>
    <row r="219" spans="2:9" ht="20.100000000000001" customHeight="1">
      <c r="B219" s="294">
        <v>211</v>
      </c>
      <c r="C219" s="665" t="str">
        <f t="shared" si="19"/>
        <v/>
      </c>
      <c r="D219" s="666" t="str">
        <f t="shared" si="20"/>
        <v/>
      </c>
      <c r="E219" s="285" t="str">
        <f t="shared" si="21"/>
        <v/>
      </c>
      <c r="F219" s="292" t="str">
        <f t="shared" si="18"/>
        <v/>
      </c>
      <c r="G219" s="285" t="str">
        <f t="shared" si="22"/>
        <v/>
      </c>
      <c r="H219" s="667" t="str">
        <f t="shared" si="23"/>
        <v/>
      </c>
      <c r="I219" s="53"/>
    </row>
    <row r="220" spans="2:9" ht="20.100000000000001" customHeight="1">
      <c r="B220" s="294">
        <v>212</v>
      </c>
      <c r="C220" s="665" t="str">
        <f t="shared" si="19"/>
        <v/>
      </c>
      <c r="D220" s="666" t="str">
        <f t="shared" si="20"/>
        <v/>
      </c>
      <c r="E220" s="285" t="str">
        <f t="shared" si="21"/>
        <v/>
      </c>
      <c r="F220" s="292" t="str">
        <f t="shared" si="18"/>
        <v/>
      </c>
      <c r="G220" s="285" t="str">
        <f t="shared" si="22"/>
        <v/>
      </c>
      <c r="H220" s="667" t="str">
        <f t="shared" si="23"/>
        <v/>
      </c>
      <c r="I220" s="53"/>
    </row>
    <row r="221" spans="2:9" ht="20.100000000000001" customHeight="1">
      <c r="B221" s="294">
        <v>213</v>
      </c>
      <c r="C221" s="665" t="str">
        <f t="shared" si="19"/>
        <v/>
      </c>
      <c r="D221" s="666" t="str">
        <f t="shared" si="20"/>
        <v/>
      </c>
      <c r="E221" s="285" t="str">
        <f t="shared" si="21"/>
        <v/>
      </c>
      <c r="F221" s="292" t="str">
        <f t="shared" si="18"/>
        <v/>
      </c>
      <c r="G221" s="285" t="str">
        <f t="shared" si="22"/>
        <v/>
      </c>
      <c r="H221" s="667" t="str">
        <f t="shared" si="23"/>
        <v/>
      </c>
      <c r="I221" s="53"/>
    </row>
    <row r="222" spans="2:9" ht="20.100000000000001" customHeight="1">
      <c r="B222" s="294">
        <v>214</v>
      </c>
      <c r="C222" s="665" t="str">
        <f t="shared" si="19"/>
        <v/>
      </c>
      <c r="D222" s="666" t="str">
        <f t="shared" si="20"/>
        <v/>
      </c>
      <c r="E222" s="285" t="str">
        <f t="shared" si="21"/>
        <v/>
      </c>
      <c r="F222" s="292" t="str">
        <f t="shared" si="18"/>
        <v/>
      </c>
      <c r="G222" s="285" t="str">
        <f t="shared" si="22"/>
        <v/>
      </c>
      <c r="H222" s="667" t="str">
        <f t="shared" si="23"/>
        <v/>
      </c>
      <c r="I222" s="53"/>
    </row>
    <row r="223" spans="2:9" ht="20.100000000000001" customHeight="1">
      <c r="B223" s="294">
        <v>215</v>
      </c>
      <c r="C223" s="665" t="str">
        <f t="shared" si="19"/>
        <v/>
      </c>
      <c r="D223" s="666" t="str">
        <f t="shared" si="20"/>
        <v/>
      </c>
      <c r="E223" s="285" t="str">
        <f t="shared" si="21"/>
        <v/>
      </c>
      <c r="F223" s="292" t="str">
        <f t="shared" si="18"/>
        <v/>
      </c>
      <c r="G223" s="285" t="str">
        <f t="shared" si="22"/>
        <v/>
      </c>
      <c r="H223" s="667" t="str">
        <f t="shared" si="23"/>
        <v/>
      </c>
      <c r="I223" s="53"/>
    </row>
    <row r="224" spans="2:9" ht="20.100000000000001" customHeight="1">
      <c r="B224" s="294">
        <v>216</v>
      </c>
      <c r="C224" s="665" t="str">
        <f t="shared" si="19"/>
        <v/>
      </c>
      <c r="D224" s="666" t="str">
        <f t="shared" si="20"/>
        <v/>
      </c>
      <c r="E224" s="285" t="str">
        <f t="shared" si="21"/>
        <v/>
      </c>
      <c r="F224" s="292" t="str">
        <f t="shared" si="18"/>
        <v/>
      </c>
      <c r="G224" s="285" t="str">
        <f t="shared" si="22"/>
        <v/>
      </c>
      <c r="H224" s="667" t="str">
        <f t="shared" si="23"/>
        <v/>
      </c>
      <c r="I224" s="53"/>
    </row>
    <row r="225" spans="2:9" ht="20.100000000000001" customHeight="1">
      <c r="B225" s="294">
        <v>217</v>
      </c>
      <c r="C225" s="665" t="str">
        <f t="shared" si="19"/>
        <v/>
      </c>
      <c r="D225" s="666" t="str">
        <f t="shared" si="20"/>
        <v/>
      </c>
      <c r="E225" s="285" t="str">
        <f t="shared" si="21"/>
        <v/>
      </c>
      <c r="F225" s="292" t="str">
        <f t="shared" si="18"/>
        <v/>
      </c>
      <c r="G225" s="285" t="str">
        <f t="shared" si="22"/>
        <v/>
      </c>
      <c r="H225" s="667" t="str">
        <f t="shared" si="23"/>
        <v/>
      </c>
      <c r="I225" s="53"/>
    </row>
    <row r="226" spans="2:9" ht="20.100000000000001" customHeight="1">
      <c r="B226" s="294">
        <v>218</v>
      </c>
      <c r="C226" s="665" t="str">
        <f t="shared" si="19"/>
        <v/>
      </c>
      <c r="D226" s="666" t="str">
        <f t="shared" si="20"/>
        <v/>
      </c>
      <c r="E226" s="285" t="str">
        <f t="shared" si="21"/>
        <v/>
      </c>
      <c r="F226" s="292" t="str">
        <f t="shared" si="18"/>
        <v/>
      </c>
      <c r="G226" s="285" t="str">
        <f t="shared" si="22"/>
        <v/>
      </c>
      <c r="H226" s="667" t="str">
        <f t="shared" si="23"/>
        <v/>
      </c>
      <c r="I226" s="53"/>
    </row>
    <row r="227" spans="2:9" ht="20.100000000000001" customHeight="1">
      <c r="B227" s="294">
        <v>219</v>
      </c>
      <c r="C227" s="665" t="str">
        <f t="shared" si="19"/>
        <v/>
      </c>
      <c r="D227" s="666" t="str">
        <f t="shared" si="20"/>
        <v/>
      </c>
      <c r="E227" s="285" t="str">
        <f t="shared" si="21"/>
        <v/>
      </c>
      <c r="F227" s="292" t="str">
        <f t="shared" si="18"/>
        <v/>
      </c>
      <c r="G227" s="285" t="str">
        <f t="shared" si="22"/>
        <v/>
      </c>
      <c r="H227" s="667" t="str">
        <f t="shared" si="23"/>
        <v/>
      </c>
      <c r="I227" s="53"/>
    </row>
    <row r="228" spans="2:9" ht="20.100000000000001" customHeight="1">
      <c r="B228" s="294">
        <v>220</v>
      </c>
      <c r="C228" s="665" t="str">
        <f t="shared" si="19"/>
        <v/>
      </c>
      <c r="D228" s="666" t="str">
        <f t="shared" si="20"/>
        <v/>
      </c>
      <c r="E228" s="285" t="str">
        <f t="shared" si="21"/>
        <v/>
      </c>
      <c r="F228" s="292" t="str">
        <f t="shared" si="18"/>
        <v/>
      </c>
      <c r="G228" s="285" t="str">
        <f t="shared" si="22"/>
        <v/>
      </c>
      <c r="H228" s="667" t="str">
        <f t="shared" si="23"/>
        <v/>
      </c>
      <c r="I228" s="53"/>
    </row>
    <row r="229" spans="2:9" ht="20.100000000000001" customHeight="1">
      <c r="B229" s="294">
        <v>221</v>
      </c>
      <c r="C229" s="665" t="str">
        <f t="shared" si="19"/>
        <v/>
      </c>
      <c r="D229" s="666" t="str">
        <f t="shared" si="20"/>
        <v/>
      </c>
      <c r="E229" s="285" t="str">
        <f t="shared" si="21"/>
        <v/>
      </c>
      <c r="F229" s="292" t="str">
        <f t="shared" si="18"/>
        <v/>
      </c>
      <c r="G229" s="285" t="str">
        <f t="shared" si="22"/>
        <v/>
      </c>
      <c r="H229" s="667" t="str">
        <f t="shared" si="23"/>
        <v/>
      </c>
      <c r="I229" s="53"/>
    </row>
    <row r="230" spans="2:9" ht="20.100000000000001" customHeight="1">
      <c r="B230" s="294">
        <v>222</v>
      </c>
      <c r="C230" s="665" t="str">
        <f t="shared" si="19"/>
        <v/>
      </c>
      <c r="D230" s="666" t="str">
        <f t="shared" si="20"/>
        <v/>
      </c>
      <c r="E230" s="285" t="str">
        <f t="shared" si="21"/>
        <v/>
      </c>
      <c r="F230" s="292" t="str">
        <f t="shared" si="18"/>
        <v/>
      </c>
      <c r="G230" s="285" t="str">
        <f t="shared" si="22"/>
        <v/>
      </c>
      <c r="H230" s="667" t="str">
        <f t="shared" si="23"/>
        <v/>
      </c>
      <c r="I230" s="53"/>
    </row>
    <row r="231" spans="2:9" ht="20.100000000000001" customHeight="1">
      <c r="B231" s="294">
        <v>223</v>
      </c>
      <c r="C231" s="665" t="str">
        <f t="shared" si="19"/>
        <v/>
      </c>
      <c r="D231" s="666" t="str">
        <f t="shared" si="20"/>
        <v/>
      </c>
      <c r="E231" s="285" t="str">
        <f t="shared" si="21"/>
        <v/>
      </c>
      <c r="F231" s="292" t="str">
        <f t="shared" si="18"/>
        <v/>
      </c>
      <c r="G231" s="285" t="str">
        <f t="shared" si="22"/>
        <v/>
      </c>
      <c r="H231" s="667" t="str">
        <f t="shared" si="23"/>
        <v/>
      </c>
      <c r="I231" s="53"/>
    </row>
    <row r="232" spans="2:9" ht="20.100000000000001" customHeight="1">
      <c r="B232" s="294">
        <v>224</v>
      </c>
      <c r="C232" s="665" t="str">
        <f t="shared" si="19"/>
        <v/>
      </c>
      <c r="D232" s="666" t="str">
        <f t="shared" si="20"/>
        <v/>
      </c>
      <c r="E232" s="285" t="str">
        <f t="shared" si="21"/>
        <v/>
      </c>
      <c r="F232" s="292" t="str">
        <f t="shared" si="18"/>
        <v/>
      </c>
      <c r="G232" s="285" t="str">
        <f t="shared" si="22"/>
        <v/>
      </c>
      <c r="H232" s="667" t="str">
        <f t="shared" si="23"/>
        <v/>
      </c>
      <c r="I232" s="53"/>
    </row>
    <row r="233" spans="2:9" ht="20.100000000000001" customHeight="1">
      <c r="B233" s="294">
        <v>225</v>
      </c>
      <c r="C233" s="665" t="str">
        <f t="shared" si="19"/>
        <v/>
      </c>
      <c r="D233" s="666" t="str">
        <f t="shared" si="20"/>
        <v/>
      </c>
      <c r="E233" s="285" t="str">
        <f t="shared" si="21"/>
        <v/>
      </c>
      <c r="F233" s="292" t="str">
        <f t="shared" si="18"/>
        <v/>
      </c>
      <c r="G233" s="285" t="str">
        <f t="shared" si="22"/>
        <v/>
      </c>
      <c r="H233" s="667" t="str">
        <f t="shared" si="23"/>
        <v/>
      </c>
      <c r="I233" s="53"/>
    </row>
    <row r="234" spans="2:9" ht="20.100000000000001" customHeight="1">
      <c r="B234" s="294">
        <v>226</v>
      </c>
      <c r="C234" s="665" t="str">
        <f t="shared" si="19"/>
        <v/>
      </c>
      <c r="D234" s="666" t="str">
        <f t="shared" si="20"/>
        <v/>
      </c>
      <c r="E234" s="285" t="str">
        <f t="shared" si="21"/>
        <v/>
      </c>
      <c r="F234" s="292" t="str">
        <f t="shared" si="18"/>
        <v/>
      </c>
      <c r="G234" s="285" t="str">
        <f t="shared" si="22"/>
        <v/>
      </c>
      <c r="H234" s="667" t="str">
        <f t="shared" si="23"/>
        <v/>
      </c>
      <c r="I234" s="53"/>
    </row>
    <row r="235" spans="2:9" ht="20.100000000000001" customHeight="1">
      <c r="B235" s="294">
        <v>227</v>
      </c>
      <c r="C235" s="665" t="str">
        <f t="shared" si="19"/>
        <v/>
      </c>
      <c r="D235" s="666" t="str">
        <f t="shared" si="20"/>
        <v/>
      </c>
      <c r="E235" s="285" t="str">
        <f t="shared" si="21"/>
        <v/>
      </c>
      <c r="F235" s="292" t="str">
        <f t="shared" si="18"/>
        <v/>
      </c>
      <c r="G235" s="285" t="str">
        <f t="shared" si="22"/>
        <v/>
      </c>
      <c r="H235" s="667" t="str">
        <f t="shared" si="23"/>
        <v/>
      </c>
      <c r="I235" s="53"/>
    </row>
    <row r="236" spans="2:9" ht="20.100000000000001" customHeight="1">
      <c r="B236" s="294">
        <v>228</v>
      </c>
      <c r="C236" s="665" t="str">
        <f t="shared" si="19"/>
        <v/>
      </c>
      <c r="D236" s="666" t="str">
        <f t="shared" si="20"/>
        <v/>
      </c>
      <c r="E236" s="285" t="str">
        <f t="shared" si="21"/>
        <v/>
      </c>
      <c r="F236" s="292" t="str">
        <f t="shared" si="18"/>
        <v/>
      </c>
      <c r="G236" s="285" t="str">
        <f t="shared" si="22"/>
        <v/>
      </c>
      <c r="H236" s="667" t="str">
        <f t="shared" si="23"/>
        <v/>
      </c>
      <c r="I236" s="53"/>
    </row>
    <row r="237" spans="2:9" ht="20.100000000000001" customHeight="1">
      <c r="B237" s="294">
        <v>229</v>
      </c>
      <c r="C237" s="665" t="str">
        <f t="shared" si="19"/>
        <v/>
      </c>
      <c r="D237" s="666" t="str">
        <f t="shared" si="20"/>
        <v/>
      </c>
      <c r="E237" s="285" t="str">
        <f t="shared" si="21"/>
        <v/>
      </c>
      <c r="F237" s="292" t="str">
        <f t="shared" si="18"/>
        <v/>
      </c>
      <c r="G237" s="285" t="str">
        <f t="shared" si="22"/>
        <v/>
      </c>
      <c r="H237" s="667" t="str">
        <f t="shared" si="23"/>
        <v/>
      </c>
      <c r="I237" s="53"/>
    </row>
    <row r="238" spans="2:9" ht="20.100000000000001" customHeight="1">
      <c r="B238" s="294">
        <v>230</v>
      </c>
      <c r="C238" s="665" t="str">
        <f t="shared" si="19"/>
        <v/>
      </c>
      <c r="D238" s="666" t="str">
        <f t="shared" si="20"/>
        <v/>
      </c>
      <c r="E238" s="285" t="str">
        <f t="shared" si="21"/>
        <v/>
      </c>
      <c r="F238" s="292" t="str">
        <f t="shared" si="18"/>
        <v/>
      </c>
      <c r="G238" s="285" t="str">
        <f t="shared" si="22"/>
        <v/>
      </c>
      <c r="H238" s="667" t="str">
        <f t="shared" si="23"/>
        <v/>
      </c>
      <c r="I238" s="53"/>
    </row>
    <row r="239" spans="2:9" ht="20.100000000000001" customHeight="1">
      <c r="B239" s="294">
        <v>231</v>
      </c>
      <c r="C239" s="665" t="str">
        <f t="shared" si="19"/>
        <v/>
      </c>
      <c r="D239" s="666" t="str">
        <f t="shared" si="20"/>
        <v/>
      </c>
      <c r="E239" s="285" t="str">
        <f t="shared" si="21"/>
        <v/>
      </c>
      <c r="F239" s="292" t="str">
        <f t="shared" si="18"/>
        <v/>
      </c>
      <c r="G239" s="285" t="str">
        <f t="shared" si="22"/>
        <v/>
      </c>
      <c r="H239" s="667" t="str">
        <f t="shared" si="23"/>
        <v/>
      </c>
      <c r="I239" s="53"/>
    </row>
    <row r="240" spans="2:9" ht="20.100000000000001" customHeight="1">
      <c r="B240" s="294">
        <v>232</v>
      </c>
      <c r="C240" s="665" t="str">
        <f t="shared" si="19"/>
        <v/>
      </c>
      <c r="D240" s="666" t="str">
        <f t="shared" si="20"/>
        <v/>
      </c>
      <c r="E240" s="285" t="str">
        <f t="shared" si="21"/>
        <v/>
      </c>
      <c r="F240" s="292" t="str">
        <f t="shared" si="18"/>
        <v/>
      </c>
      <c r="G240" s="285" t="str">
        <f t="shared" si="22"/>
        <v/>
      </c>
      <c r="H240" s="667" t="str">
        <f t="shared" si="23"/>
        <v/>
      </c>
      <c r="I240" s="53"/>
    </row>
    <row r="241" spans="2:9" ht="20.100000000000001" customHeight="1">
      <c r="B241" s="294">
        <v>233</v>
      </c>
      <c r="C241" s="665" t="str">
        <f t="shared" si="19"/>
        <v/>
      </c>
      <c r="D241" s="666" t="str">
        <f t="shared" si="20"/>
        <v/>
      </c>
      <c r="E241" s="285" t="str">
        <f t="shared" si="21"/>
        <v/>
      </c>
      <c r="F241" s="292" t="str">
        <f t="shared" si="18"/>
        <v/>
      </c>
      <c r="G241" s="285" t="str">
        <f t="shared" si="22"/>
        <v/>
      </c>
      <c r="H241" s="667" t="str">
        <f t="shared" si="23"/>
        <v/>
      </c>
      <c r="I241" s="53"/>
    </row>
    <row r="242" spans="2:9" ht="20.100000000000001" customHeight="1">
      <c r="B242" s="294">
        <v>234</v>
      </c>
      <c r="C242" s="665" t="str">
        <f t="shared" si="19"/>
        <v/>
      </c>
      <c r="D242" s="666" t="str">
        <f t="shared" si="20"/>
        <v/>
      </c>
      <c r="E242" s="285" t="str">
        <f t="shared" si="21"/>
        <v/>
      </c>
      <c r="F242" s="292" t="str">
        <f t="shared" si="18"/>
        <v/>
      </c>
      <c r="G242" s="285" t="str">
        <f t="shared" si="22"/>
        <v/>
      </c>
      <c r="H242" s="667" t="str">
        <f t="shared" si="23"/>
        <v/>
      </c>
      <c r="I242" s="53"/>
    </row>
    <row r="243" spans="2:9" ht="20.100000000000001" customHeight="1">
      <c r="B243" s="294">
        <v>235</v>
      </c>
      <c r="C243" s="665" t="str">
        <f t="shared" si="19"/>
        <v/>
      </c>
      <c r="D243" s="666" t="str">
        <f t="shared" si="20"/>
        <v/>
      </c>
      <c r="E243" s="285" t="str">
        <f t="shared" si="21"/>
        <v/>
      </c>
      <c r="F243" s="292" t="str">
        <f t="shared" si="18"/>
        <v/>
      </c>
      <c r="G243" s="285" t="str">
        <f t="shared" si="22"/>
        <v/>
      </c>
      <c r="H243" s="667" t="str">
        <f t="shared" si="23"/>
        <v/>
      </c>
      <c r="I243" s="53"/>
    </row>
    <row r="244" spans="2:9" ht="20.100000000000001" customHeight="1">
      <c r="B244" s="294">
        <v>236</v>
      </c>
      <c r="C244" s="665" t="str">
        <f t="shared" si="19"/>
        <v/>
      </c>
      <c r="D244" s="666" t="str">
        <f t="shared" si="20"/>
        <v/>
      </c>
      <c r="E244" s="285" t="str">
        <f t="shared" si="21"/>
        <v/>
      </c>
      <c r="F244" s="292" t="str">
        <f t="shared" si="18"/>
        <v/>
      </c>
      <c r="G244" s="285" t="str">
        <f t="shared" si="22"/>
        <v/>
      </c>
      <c r="H244" s="667" t="str">
        <f t="shared" si="23"/>
        <v/>
      </c>
      <c r="I244" s="53"/>
    </row>
    <row r="245" spans="2:9" ht="20.100000000000001" customHeight="1">
      <c r="B245" s="294">
        <v>237</v>
      </c>
      <c r="C245" s="665" t="str">
        <f t="shared" si="19"/>
        <v/>
      </c>
      <c r="D245" s="666" t="str">
        <f t="shared" si="20"/>
        <v/>
      </c>
      <c r="E245" s="285" t="str">
        <f t="shared" si="21"/>
        <v/>
      </c>
      <c r="F245" s="292" t="str">
        <f t="shared" si="18"/>
        <v/>
      </c>
      <c r="G245" s="285" t="str">
        <f t="shared" si="22"/>
        <v/>
      </c>
      <c r="H245" s="667" t="str">
        <f t="shared" si="23"/>
        <v/>
      </c>
      <c r="I245" s="53"/>
    </row>
    <row r="246" spans="2:9" ht="20.100000000000001" customHeight="1">
      <c r="B246" s="294">
        <v>238</v>
      </c>
      <c r="C246" s="665" t="str">
        <f t="shared" si="19"/>
        <v/>
      </c>
      <c r="D246" s="666" t="str">
        <f t="shared" si="20"/>
        <v/>
      </c>
      <c r="E246" s="285" t="str">
        <f t="shared" si="21"/>
        <v/>
      </c>
      <c r="F246" s="292" t="str">
        <f t="shared" si="18"/>
        <v/>
      </c>
      <c r="G246" s="285" t="str">
        <f t="shared" si="22"/>
        <v/>
      </c>
      <c r="H246" s="667" t="str">
        <f t="shared" si="23"/>
        <v/>
      </c>
      <c r="I246" s="53"/>
    </row>
    <row r="247" spans="2:9" ht="20.100000000000001" customHeight="1">
      <c r="B247" s="294">
        <v>239</v>
      </c>
      <c r="C247" s="665" t="str">
        <f t="shared" si="19"/>
        <v/>
      </c>
      <c r="D247" s="666" t="str">
        <f t="shared" si="20"/>
        <v/>
      </c>
      <c r="E247" s="285" t="str">
        <f t="shared" si="21"/>
        <v/>
      </c>
      <c r="F247" s="292" t="str">
        <f t="shared" si="18"/>
        <v/>
      </c>
      <c r="G247" s="285" t="str">
        <f t="shared" si="22"/>
        <v/>
      </c>
      <c r="H247" s="667" t="str">
        <f t="shared" si="23"/>
        <v/>
      </c>
      <c r="I247" s="53"/>
    </row>
    <row r="248" spans="2:9" ht="20.100000000000001" customHeight="1">
      <c r="B248" s="294">
        <v>240</v>
      </c>
      <c r="C248" s="665" t="str">
        <f t="shared" si="19"/>
        <v/>
      </c>
      <c r="D248" s="666" t="str">
        <f t="shared" si="20"/>
        <v/>
      </c>
      <c r="E248" s="285" t="str">
        <f t="shared" si="21"/>
        <v/>
      </c>
      <c r="F248" s="292" t="str">
        <f t="shared" si="18"/>
        <v/>
      </c>
      <c r="G248" s="285" t="str">
        <f t="shared" si="22"/>
        <v/>
      </c>
      <c r="H248" s="667" t="str">
        <f t="shared" si="23"/>
        <v/>
      </c>
      <c r="I248" s="53"/>
    </row>
    <row r="249" spans="2:9" ht="20.100000000000001" customHeight="1">
      <c r="B249" s="294">
        <v>241</v>
      </c>
      <c r="C249" s="665" t="str">
        <f t="shared" si="19"/>
        <v/>
      </c>
      <c r="D249" s="666" t="str">
        <f t="shared" si="20"/>
        <v/>
      </c>
      <c r="E249" s="285" t="str">
        <f t="shared" si="21"/>
        <v/>
      </c>
      <c r="F249" s="292" t="str">
        <f t="shared" si="18"/>
        <v/>
      </c>
      <c r="G249" s="285" t="str">
        <f t="shared" si="22"/>
        <v/>
      </c>
      <c r="H249" s="667" t="str">
        <f t="shared" si="23"/>
        <v/>
      </c>
      <c r="I249" s="53"/>
    </row>
    <row r="250" spans="2:9" ht="20.100000000000001" customHeight="1">
      <c r="B250" s="294">
        <v>242</v>
      </c>
      <c r="C250" s="665" t="str">
        <f t="shared" si="19"/>
        <v/>
      </c>
      <c r="D250" s="666" t="str">
        <f t="shared" si="20"/>
        <v/>
      </c>
      <c r="E250" s="285" t="str">
        <f t="shared" si="21"/>
        <v/>
      </c>
      <c r="F250" s="292" t="str">
        <f t="shared" si="18"/>
        <v/>
      </c>
      <c r="G250" s="285" t="str">
        <f t="shared" si="22"/>
        <v/>
      </c>
      <c r="H250" s="667" t="str">
        <f t="shared" si="23"/>
        <v/>
      </c>
      <c r="I250" s="53"/>
    </row>
    <row r="251" spans="2:9" ht="20.100000000000001" customHeight="1">
      <c r="B251" s="294">
        <v>243</v>
      </c>
      <c r="C251" s="665" t="str">
        <f t="shared" si="19"/>
        <v/>
      </c>
      <c r="D251" s="666" t="str">
        <f t="shared" si="20"/>
        <v/>
      </c>
      <c r="E251" s="285" t="str">
        <f t="shared" si="21"/>
        <v/>
      </c>
      <c r="F251" s="292" t="str">
        <f t="shared" si="18"/>
        <v/>
      </c>
      <c r="G251" s="285" t="str">
        <f t="shared" si="22"/>
        <v/>
      </c>
      <c r="H251" s="667" t="str">
        <f t="shared" si="23"/>
        <v/>
      </c>
      <c r="I251" s="53"/>
    </row>
    <row r="252" spans="2:9" ht="20.100000000000001" customHeight="1">
      <c r="B252" s="294">
        <v>244</v>
      </c>
      <c r="C252" s="665" t="str">
        <f t="shared" si="19"/>
        <v/>
      </c>
      <c r="D252" s="666" t="str">
        <f t="shared" si="20"/>
        <v/>
      </c>
      <c r="E252" s="285" t="str">
        <f t="shared" si="21"/>
        <v/>
      </c>
      <c r="F252" s="292" t="str">
        <f t="shared" si="18"/>
        <v/>
      </c>
      <c r="G252" s="285" t="str">
        <f t="shared" si="22"/>
        <v/>
      </c>
      <c r="H252" s="667" t="str">
        <f t="shared" si="23"/>
        <v/>
      </c>
      <c r="I252" s="53"/>
    </row>
    <row r="253" spans="2:9" ht="20.100000000000001" customHeight="1">
      <c r="B253" s="294">
        <v>245</v>
      </c>
      <c r="C253" s="665" t="str">
        <f t="shared" si="19"/>
        <v/>
      </c>
      <c r="D253" s="666" t="str">
        <f t="shared" si="20"/>
        <v/>
      </c>
      <c r="E253" s="285" t="str">
        <f t="shared" si="21"/>
        <v/>
      </c>
      <c r="F253" s="292" t="str">
        <f t="shared" si="18"/>
        <v/>
      </c>
      <c r="G253" s="285" t="str">
        <f t="shared" si="22"/>
        <v/>
      </c>
      <c r="H253" s="667" t="str">
        <f t="shared" si="23"/>
        <v/>
      </c>
      <c r="I253" s="53"/>
    </row>
    <row r="254" spans="2:9" ht="20.100000000000001" customHeight="1">
      <c r="B254" s="294">
        <v>246</v>
      </c>
      <c r="C254" s="665" t="str">
        <f t="shared" si="19"/>
        <v/>
      </c>
      <c r="D254" s="666" t="str">
        <f t="shared" si="20"/>
        <v/>
      </c>
      <c r="E254" s="285" t="str">
        <f t="shared" si="21"/>
        <v/>
      </c>
      <c r="F254" s="292" t="str">
        <f t="shared" si="18"/>
        <v/>
      </c>
      <c r="G254" s="285" t="str">
        <f t="shared" si="22"/>
        <v/>
      </c>
      <c r="H254" s="667" t="str">
        <f t="shared" si="23"/>
        <v/>
      </c>
      <c r="I254" s="53"/>
    </row>
    <row r="255" spans="2:9" ht="20.100000000000001" customHeight="1">
      <c r="B255" s="294">
        <v>247</v>
      </c>
      <c r="C255" s="665" t="str">
        <f t="shared" si="19"/>
        <v/>
      </c>
      <c r="D255" s="666" t="str">
        <f t="shared" si="20"/>
        <v/>
      </c>
      <c r="E255" s="285" t="str">
        <f t="shared" si="21"/>
        <v/>
      </c>
      <c r="F255" s="292" t="str">
        <f t="shared" si="18"/>
        <v/>
      </c>
      <c r="G255" s="285" t="str">
        <f t="shared" si="22"/>
        <v/>
      </c>
      <c r="H255" s="667" t="str">
        <f t="shared" si="23"/>
        <v/>
      </c>
      <c r="I255" s="53"/>
    </row>
    <row r="256" spans="2:9" ht="20.100000000000001" customHeight="1">
      <c r="B256" s="294">
        <v>248</v>
      </c>
      <c r="C256" s="665" t="str">
        <f t="shared" si="19"/>
        <v/>
      </c>
      <c r="D256" s="666" t="str">
        <f t="shared" si="20"/>
        <v/>
      </c>
      <c r="E256" s="285" t="str">
        <f t="shared" si="21"/>
        <v/>
      </c>
      <c r="F256" s="292" t="str">
        <f t="shared" si="18"/>
        <v/>
      </c>
      <c r="G256" s="285" t="str">
        <f t="shared" si="22"/>
        <v/>
      </c>
      <c r="H256" s="667" t="str">
        <f t="shared" si="23"/>
        <v/>
      </c>
      <c r="I256" s="53"/>
    </row>
    <row r="257" spans="2:9" ht="20.100000000000001" customHeight="1">
      <c r="B257" s="294">
        <v>249</v>
      </c>
      <c r="C257" s="665" t="str">
        <f t="shared" si="19"/>
        <v/>
      </c>
      <c r="D257" s="666" t="str">
        <f t="shared" si="20"/>
        <v/>
      </c>
      <c r="E257" s="285" t="str">
        <f t="shared" si="21"/>
        <v/>
      </c>
      <c r="F257" s="292" t="str">
        <f t="shared" si="18"/>
        <v/>
      </c>
      <c r="G257" s="285" t="str">
        <f t="shared" si="22"/>
        <v/>
      </c>
      <c r="H257" s="667" t="str">
        <f t="shared" si="23"/>
        <v/>
      </c>
      <c r="I257" s="53"/>
    </row>
    <row r="258" spans="2:9" ht="20.100000000000001" customHeight="1">
      <c r="B258" s="294">
        <v>250</v>
      </c>
      <c r="C258" s="665" t="str">
        <f t="shared" si="19"/>
        <v/>
      </c>
      <c r="D258" s="666" t="str">
        <f t="shared" si="20"/>
        <v/>
      </c>
      <c r="E258" s="285" t="str">
        <f t="shared" si="21"/>
        <v/>
      </c>
      <c r="F258" s="292" t="str">
        <f t="shared" si="18"/>
        <v/>
      </c>
      <c r="G258" s="285" t="str">
        <f t="shared" si="22"/>
        <v/>
      </c>
      <c r="H258" s="667" t="str">
        <f t="shared" si="23"/>
        <v/>
      </c>
      <c r="I258" s="53"/>
    </row>
    <row r="259" spans="2:9" ht="20.100000000000001" customHeight="1">
      <c r="B259" s="294">
        <v>251</v>
      </c>
      <c r="C259" s="665" t="str">
        <f t="shared" si="19"/>
        <v/>
      </c>
      <c r="D259" s="666" t="str">
        <f t="shared" si="20"/>
        <v/>
      </c>
      <c r="E259" s="285" t="str">
        <f t="shared" si="21"/>
        <v/>
      </c>
      <c r="F259" s="292" t="str">
        <f t="shared" si="18"/>
        <v/>
      </c>
      <c r="G259" s="285" t="str">
        <f t="shared" si="22"/>
        <v/>
      </c>
      <c r="H259" s="667" t="str">
        <f t="shared" si="23"/>
        <v/>
      </c>
      <c r="I259" s="53"/>
    </row>
    <row r="260" spans="2:9" ht="20.100000000000001" customHeight="1">
      <c r="B260" s="294">
        <v>252</v>
      </c>
      <c r="C260" s="665" t="str">
        <f t="shared" si="19"/>
        <v/>
      </c>
      <c r="D260" s="666" t="str">
        <f t="shared" si="20"/>
        <v/>
      </c>
      <c r="E260" s="285" t="str">
        <f t="shared" si="21"/>
        <v/>
      </c>
      <c r="F260" s="292" t="str">
        <f t="shared" si="18"/>
        <v/>
      </c>
      <c r="G260" s="285" t="str">
        <f t="shared" si="22"/>
        <v/>
      </c>
      <c r="H260" s="667" t="str">
        <f t="shared" si="23"/>
        <v/>
      </c>
      <c r="I260" s="53"/>
    </row>
    <row r="261" spans="2:9" ht="20.100000000000001" customHeight="1">
      <c r="B261" s="294">
        <v>253</v>
      </c>
      <c r="C261" s="665" t="str">
        <f t="shared" si="19"/>
        <v/>
      </c>
      <c r="D261" s="666" t="str">
        <f t="shared" si="20"/>
        <v/>
      </c>
      <c r="E261" s="285" t="str">
        <f t="shared" si="21"/>
        <v/>
      </c>
      <c r="F261" s="292" t="str">
        <f t="shared" si="18"/>
        <v/>
      </c>
      <c r="G261" s="285" t="str">
        <f t="shared" si="22"/>
        <v/>
      </c>
      <c r="H261" s="667" t="str">
        <f t="shared" si="23"/>
        <v/>
      </c>
      <c r="I261" s="53"/>
    </row>
    <row r="262" spans="2:9" ht="20.100000000000001" customHeight="1">
      <c r="B262" s="294">
        <v>254</v>
      </c>
      <c r="C262" s="665" t="str">
        <f t="shared" si="19"/>
        <v/>
      </c>
      <c r="D262" s="666" t="str">
        <f t="shared" si="20"/>
        <v/>
      </c>
      <c r="E262" s="285" t="str">
        <f t="shared" si="21"/>
        <v/>
      </c>
      <c r="F262" s="292" t="str">
        <f t="shared" si="18"/>
        <v/>
      </c>
      <c r="G262" s="285" t="str">
        <f t="shared" si="22"/>
        <v/>
      </c>
      <c r="H262" s="667" t="str">
        <f t="shared" si="23"/>
        <v/>
      </c>
      <c r="I262" s="53"/>
    </row>
    <row r="263" spans="2:9" ht="20.100000000000001" customHeight="1">
      <c r="B263" s="294">
        <v>255</v>
      </c>
      <c r="C263" s="665" t="str">
        <f t="shared" si="19"/>
        <v/>
      </c>
      <c r="D263" s="666" t="str">
        <f t="shared" si="20"/>
        <v/>
      </c>
      <c r="E263" s="285" t="str">
        <f t="shared" si="21"/>
        <v/>
      </c>
      <c r="F263" s="292" t="str">
        <f t="shared" si="18"/>
        <v/>
      </c>
      <c r="G263" s="285" t="str">
        <f t="shared" si="22"/>
        <v/>
      </c>
      <c r="H263" s="667" t="str">
        <f t="shared" si="23"/>
        <v/>
      </c>
      <c r="I263" s="53"/>
    </row>
    <row r="264" spans="2:9" ht="20.100000000000001" customHeight="1">
      <c r="B264" s="294">
        <v>256</v>
      </c>
      <c r="C264" s="665" t="str">
        <f t="shared" si="19"/>
        <v/>
      </c>
      <c r="D264" s="666" t="str">
        <f t="shared" si="20"/>
        <v/>
      </c>
      <c r="E264" s="285" t="str">
        <f t="shared" si="21"/>
        <v/>
      </c>
      <c r="F264" s="292" t="str">
        <f t="shared" si="18"/>
        <v/>
      </c>
      <c r="G264" s="285" t="str">
        <f t="shared" si="22"/>
        <v/>
      </c>
      <c r="H264" s="667" t="str">
        <f t="shared" si="23"/>
        <v/>
      </c>
      <c r="I264" s="53"/>
    </row>
    <row r="265" spans="2:9" ht="20.100000000000001" customHeight="1">
      <c r="B265" s="294">
        <v>257</v>
      </c>
      <c r="C265" s="665" t="str">
        <f t="shared" si="19"/>
        <v/>
      </c>
      <c r="D265" s="666" t="str">
        <f t="shared" si="20"/>
        <v/>
      </c>
      <c r="E265" s="285" t="str">
        <f t="shared" si="21"/>
        <v/>
      </c>
      <c r="F265" s="292" t="str">
        <f t="shared" si="18"/>
        <v/>
      </c>
      <c r="G265" s="285" t="str">
        <f t="shared" si="22"/>
        <v/>
      </c>
      <c r="H265" s="667" t="str">
        <f t="shared" si="23"/>
        <v/>
      </c>
      <c r="I265" s="53"/>
    </row>
    <row r="266" spans="2:9" ht="20.100000000000001" customHeight="1">
      <c r="B266" s="294">
        <v>258</v>
      </c>
      <c r="C266" s="665" t="str">
        <f t="shared" si="19"/>
        <v/>
      </c>
      <c r="D266" s="666" t="str">
        <f t="shared" si="20"/>
        <v/>
      </c>
      <c r="E266" s="285" t="str">
        <f t="shared" si="21"/>
        <v/>
      </c>
      <c r="F266" s="292" t="str">
        <f t="shared" ref="F266:F329" si="24">IF($H$4="","",IF($F$4="원리금균등상환",IFERROR(D266+E266,""),IF($F$4="원금균등상환",D266+E266,"")))</f>
        <v/>
      </c>
      <c r="G266" s="285" t="str">
        <f t="shared" si="22"/>
        <v/>
      </c>
      <c r="H266" s="667" t="str">
        <f t="shared" si="23"/>
        <v/>
      </c>
      <c r="I266" s="53"/>
    </row>
    <row r="267" spans="2:9" ht="20.100000000000001" customHeight="1">
      <c r="B267" s="294">
        <v>259</v>
      </c>
      <c r="C267" s="665" t="str">
        <f t="shared" ref="C267:C330" si="25">IF($H$4="","",IF(B267&gt;($B$6),"",IF(B267&lt;=($B$6),DATE(YEAR($G$4),MONTH($G$4)+B266,DAY($G$4)),"")))</f>
        <v/>
      </c>
      <c r="D267" s="666" t="str">
        <f t="shared" ref="D267:D330" si="26">IF($H$4="","",IF($F$4="원리금균등상환",IFERROR(IF(B267&lt;=$D$6,0,-PPMT($E$4/12,B267-$D$6,($B$6-$D$6),$D$4)),""),IF($F$4="원금균등상환",IF(B267&lt;($D$6+1),0,IF(B267&gt;$B$6,0,$D$4/($B$6-$D$6))),IF($F$4="만기일시상환",0,""))))</f>
        <v/>
      </c>
      <c r="E267" s="285" t="str">
        <f t="shared" ref="E267:E330" si="27">IF($H$4="","",IF($F$4="원리금균등상환",IFERROR(IF(B267&lt;=$D$6,$H266*($E$4/12),-IPMT($E$4/12,B267-$D$6,($B$6-$D$6),$D$4)),""),IF($F$4="원금균등상환",(H266-D267)*$E$4/12,IF($F$4="만기일시상환",IFERROR(IF(B267&lt;=$B$6,$D$4*($E$4/12),""),"")))))</f>
        <v/>
      </c>
      <c r="F267" s="292" t="str">
        <f t="shared" si="24"/>
        <v/>
      </c>
      <c r="G267" s="285" t="str">
        <f t="shared" ref="G267:G330" si="28">IFERROR(IF(B267&gt;(($D$6+$B$6)*12),"",IF(B267=1,D267,D267+G266)),"")</f>
        <v/>
      </c>
      <c r="H267" s="667" t="str">
        <f t="shared" ref="H267:H330" si="29">IFERROR(IF($H$4="","",H266-D267),"")</f>
        <v/>
      </c>
      <c r="I267" s="53"/>
    </row>
    <row r="268" spans="2:9" ht="20.100000000000001" customHeight="1">
      <c r="B268" s="294">
        <v>260</v>
      </c>
      <c r="C268" s="665" t="str">
        <f t="shared" si="25"/>
        <v/>
      </c>
      <c r="D268" s="666" t="str">
        <f t="shared" si="26"/>
        <v/>
      </c>
      <c r="E268" s="285" t="str">
        <f t="shared" si="27"/>
        <v/>
      </c>
      <c r="F268" s="292" t="str">
        <f t="shared" si="24"/>
        <v/>
      </c>
      <c r="G268" s="285" t="str">
        <f t="shared" si="28"/>
        <v/>
      </c>
      <c r="H268" s="667" t="str">
        <f t="shared" si="29"/>
        <v/>
      </c>
      <c r="I268" s="53"/>
    </row>
    <row r="269" spans="2:9" ht="20.100000000000001" customHeight="1">
      <c r="B269" s="294">
        <v>261</v>
      </c>
      <c r="C269" s="665" t="str">
        <f t="shared" si="25"/>
        <v/>
      </c>
      <c r="D269" s="666" t="str">
        <f t="shared" si="26"/>
        <v/>
      </c>
      <c r="E269" s="285" t="str">
        <f t="shared" si="27"/>
        <v/>
      </c>
      <c r="F269" s="292" t="str">
        <f t="shared" si="24"/>
        <v/>
      </c>
      <c r="G269" s="285" t="str">
        <f t="shared" si="28"/>
        <v/>
      </c>
      <c r="H269" s="667" t="str">
        <f t="shared" si="29"/>
        <v/>
      </c>
      <c r="I269" s="53"/>
    </row>
    <row r="270" spans="2:9" ht="20.100000000000001" customHeight="1">
      <c r="B270" s="294">
        <v>262</v>
      </c>
      <c r="C270" s="665" t="str">
        <f t="shared" si="25"/>
        <v/>
      </c>
      <c r="D270" s="666" t="str">
        <f t="shared" si="26"/>
        <v/>
      </c>
      <c r="E270" s="285" t="str">
        <f t="shared" si="27"/>
        <v/>
      </c>
      <c r="F270" s="292" t="str">
        <f t="shared" si="24"/>
        <v/>
      </c>
      <c r="G270" s="285" t="str">
        <f t="shared" si="28"/>
        <v/>
      </c>
      <c r="H270" s="667" t="str">
        <f t="shared" si="29"/>
        <v/>
      </c>
      <c r="I270" s="53"/>
    </row>
    <row r="271" spans="2:9" ht="20.100000000000001" customHeight="1">
      <c r="B271" s="294">
        <v>263</v>
      </c>
      <c r="C271" s="665" t="str">
        <f t="shared" si="25"/>
        <v/>
      </c>
      <c r="D271" s="666" t="str">
        <f t="shared" si="26"/>
        <v/>
      </c>
      <c r="E271" s="285" t="str">
        <f t="shared" si="27"/>
        <v/>
      </c>
      <c r="F271" s="292" t="str">
        <f t="shared" si="24"/>
        <v/>
      </c>
      <c r="G271" s="285" t="str">
        <f t="shared" si="28"/>
        <v/>
      </c>
      <c r="H271" s="667" t="str">
        <f t="shared" si="29"/>
        <v/>
      </c>
      <c r="I271" s="53"/>
    </row>
    <row r="272" spans="2:9" ht="20.100000000000001" customHeight="1">
      <c r="B272" s="294">
        <v>264</v>
      </c>
      <c r="C272" s="665" t="str">
        <f t="shared" si="25"/>
        <v/>
      </c>
      <c r="D272" s="666" t="str">
        <f t="shared" si="26"/>
        <v/>
      </c>
      <c r="E272" s="285" t="str">
        <f t="shared" si="27"/>
        <v/>
      </c>
      <c r="F272" s="292" t="str">
        <f t="shared" si="24"/>
        <v/>
      </c>
      <c r="G272" s="285" t="str">
        <f t="shared" si="28"/>
        <v/>
      </c>
      <c r="H272" s="667" t="str">
        <f t="shared" si="29"/>
        <v/>
      </c>
      <c r="I272" s="53"/>
    </row>
    <row r="273" spans="2:9" ht="20.100000000000001" customHeight="1">
      <c r="B273" s="294">
        <v>265</v>
      </c>
      <c r="C273" s="665" t="str">
        <f t="shared" si="25"/>
        <v/>
      </c>
      <c r="D273" s="666" t="str">
        <f t="shared" si="26"/>
        <v/>
      </c>
      <c r="E273" s="285" t="str">
        <f t="shared" si="27"/>
        <v/>
      </c>
      <c r="F273" s="292" t="str">
        <f t="shared" si="24"/>
        <v/>
      </c>
      <c r="G273" s="285" t="str">
        <f t="shared" si="28"/>
        <v/>
      </c>
      <c r="H273" s="667" t="str">
        <f t="shared" si="29"/>
        <v/>
      </c>
      <c r="I273" s="53"/>
    </row>
    <row r="274" spans="2:9" ht="20.100000000000001" customHeight="1">
      <c r="B274" s="294">
        <v>266</v>
      </c>
      <c r="C274" s="665" t="str">
        <f t="shared" si="25"/>
        <v/>
      </c>
      <c r="D274" s="666" t="str">
        <f t="shared" si="26"/>
        <v/>
      </c>
      <c r="E274" s="285" t="str">
        <f t="shared" si="27"/>
        <v/>
      </c>
      <c r="F274" s="292" t="str">
        <f t="shared" si="24"/>
        <v/>
      </c>
      <c r="G274" s="285" t="str">
        <f t="shared" si="28"/>
        <v/>
      </c>
      <c r="H274" s="667" t="str">
        <f t="shared" si="29"/>
        <v/>
      </c>
      <c r="I274" s="53"/>
    </row>
    <row r="275" spans="2:9" ht="20.100000000000001" customHeight="1">
      <c r="B275" s="294">
        <v>267</v>
      </c>
      <c r="C275" s="665" t="str">
        <f t="shared" si="25"/>
        <v/>
      </c>
      <c r="D275" s="666" t="str">
        <f t="shared" si="26"/>
        <v/>
      </c>
      <c r="E275" s="285" t="str">
        <f t="shared" si="27"/>
        <v/>
      </c>
      <c r="F275" s="292" t="str">
        <f t="shared" si="24"/>
        <v/>
      </c>
      <c r="G275" s="285" t="str">
        <f t="shared" si="28"/>
        <v/>
      </c>
      <c r="H275" s="667" t="str">
        <f t="shared" si="29"/>
        <v/>
      </c>
      <c r="I275" s="53"/>
    </row>
    <row r="276" spans="2:9" ht="20.100000000000001" customHeight="1">
      <c r="B276" s="294">
        <v>268</v>
      </c>
      <c r="C276" s="665" t="str">
        <f t="shared" si="25"/>
        <v/>
      </c>
      <c r="D276" s="666" t="str">
        <f t="shared" si="26"/>
        <v/>
      </c>
      <c r="E276" s="285" t="str">
        <f t="shared" si="27"/>
        <v/>
      </c>
      <c r="F276" s="292" t="str">
        <f t="shared" si="24"/>
        <v/>
      </c>
      <c r="G276" s="285" t="str">
        <f t="shared" si="28"/>
        <v/>
      </c>
      <c r="H276" s="667" t="str">
        <f t="shared" si="29"/>
        <v/>
      </c>
      <c r="I276" s="53"/>
    </row>
    <row r="277" spans="2:9" ht="20.100000000000001" customHeight="1">
      <c r="B277" s="294">
        <v>269</v>
      </c>
      <c r="C277" s="665" t="str">
        <f t="shared" si="25"/>
        <v/>
      </c>
      <c r="D277" s="666" t="str">
        <f t="shared" si="26"/>
        <v/>
      </c>
      <c r="E277" s="285" t="str">
        <f t="shared" si="27"/>
        <v/>
      </c>
      <c r="F277" s="292" t="str">
        <f t="shared" si="24"/>
        <v/>
      </c>
      <c r="G277" s="285" t="str">
        <f t="shared" si="28"/>
        <v/>
      </c>
      <c r="H277" s="667" t="str">
        <f t="shared" si="29"/>
        <v/>
      </c>
      <c r="I277" s="53"/>
    </row>
    <row r="278" spans="2:9" ht="20.100000000000001" customHeight="1">
      <c r="B278" s="294">
        <v>270</v>
      </c>
      <c r="C278" s="665" t="str">
        <f t="shared" si="25"/>
        <v/>
      </c>
      <c r="D278" s="666" t="str">
        <f t="shared" si="26"/>
        <v/>
      </c>
      <c r="E278" s="285" t="str">
        <f t="shared" si="27"/>
        <v/>
      </c>
      <c r="F278" s="292" t="str">
        <f t="shared" si="24"/>
        <v/>
      </c>
      <c r="G278" s="285" t="str">
        <f t="shared" si="28"/>
        <v/>
      </c>
      <c r="H278" s="667" t="str">
        <f t="shared" si="29"/>
        <v/>
      </c>
      <c r="I278" s="53"/>
    </row>
    <row r="279" spans="2:9" ht="20.100000000000001" customHeight="1">
      <c r="B279" s="294">
        <v>271</v>
      </c>
      <c r="C279" s="665" t="str">
        <f t="shared" si="25"/>
        <v/>
      </c>
      <c r="D279" s="666" t="str">
        <f t="shared" si="26"/>
        <v/>
      </c>
      <c r="E279" s="285" t="str">
        <f t="shared" si="27"/>
        <v/>
      </c>
      <c r="F279" s="292" t="str">
        <f t="shared" si="24"/>
        <v/>
      </c>
      <c r="G279" s="285" t="str">
        <f t="shared" si="28"/>
        <v/>
      </c>
      <c r="H279" s="667" t="str">
        <f t="shared" si="29"/>
        <v/>
      </c>
      <c r="I279" s="53"/>
    </row>
    <row r="280" spans="2:9" ht="20.100000000000001" customHeight="1">
      <c r="B280" s="294">
        <v>272</v>
      </c>
      <c r="C280" s="665" t="str">
        <f t="shared" si="25"/>
        <v/>
      </c>
      <c r="D280" s="666" t="str">
        <f t="shared" si="26"/>
        <v/>
      </c>
      <c r="E280" s="285" t="str">
        <f t="shared" si="27"/>
        <v/>
      </c>
      <c r="F280" s="292" t="str">
        <f t="shared" si="24"/>
        <v/>
      </c>
      <c r="G280" s="285" t="str">
        <f t="shared" si="28"/>
        <v/>
      </c>
      <c r="H280" s="667" t="str">
        <f t="shared" si="29"/>
        <v/>
      </c>
      <c r="I280" s="53"/>
    </row>
    <row r="281" spans="2:9" ht="20.100000000000001" customHeight="1">
      <c r="B281" s="294">
        <v>273</v>
      </c>
      <c r="C281" s="665" t="str">
        <f t="shared" si="25"/>
        <v/>
      </c>
      <c r="D281" s="666" t="str">
        <f t="shared" si="26"/>
        <v/>
      </c>
      <c r="E281" s="285" t="str">
        <f t="shared" si="27"/>
        <v/>
      </c>
      <c r="F281" s="292" t="str">
        <f t="shared" si="24"/>
        <v/>
      </c>
      <c r="G281" s="285" t="str">
        <f t="shared" si="28"/>
        <v/>
      </c>
      <c r="H281" s="667" t="str">
        <f t="shared" si="29"/>
        <v/>
      </c>
      <c r="I281" s="53"/>
    </row>
    <row r="282" spans="2:9" ht="20.100000000000001" customHeight="1">
      <c r="B282" s="294">
        <v>274</v>
      </c>
      <c r="C282" s="665" t="str">
        <f t="shared" si="25"/>
        <v/>
      </c>
      <c r="D282" s="666" t="str">
        <f t="shared" si="26"/>
        <v/>
      </c>
      <c r="E282" s="285" t="str">
        <f t="shared" si="27"/>
        <v/>
      </c>
      <c r="F282" s="292" t="str">
        <f t="shared" si="24"/>
        <v/>
      </c>
      <c r="G282" s="285" t="str">
        <f t="shared" si="28"/>
        <v/>
      </c>
      <c r="H282" s="667" t="str">
        <f t="shared" si="29"/>
        <v/>
      </c>
      <c r="I282" s="53"/>
    </row>
    <row r="283" spans="2:9" ht="20.100000000000001" customHeight="1">
      <c r="B283" s="294">
        <v>275</v>
      </c>
      <c r="C283" s="665" t="str">
        <f t="shared" si="25"/>
        <v/>
      </c>
      <c r="D283" s="666" t="str">
        <f t="shared" si="26"/>
        <v/>
      </c>
      <c r="E283" s="285" t="str">
        <f t="shared" si="27"/>
        <v/>
      </c>
      <c r="F283" s="292" t="str">
        <f t="shared" si="24"/>
        <v/>
      </c>
      <c r="G283" s="285" t="str">
        <f t="shared" si="28"/>
        <v/>
      </c>
      <c r="H283" s="667" t="str">
        <f t="shared" si="29"/>
        <v/>
      </c>
      <c r="I283" s="53"/>
    </row>
    <row r="284" spans="2:9" ht="20.100000000000001" customHeight="1">
      <c r="B284" s="294">
        <v>276</v>
      </c>
      <c r="C284" s="665" t="str">
        <f t="shared" si="25"/>
        <v/>
      </c>
      <c r="D284" s="666" t="str">
        <f t="shared" si="26"/>
        <v/>
      </c>
      <c r="E284" s="285" t="str">
        <f t="shared" si="27"/>
        <v/>
      </c>
      <c r="F284" s="292" t="str">
        <f t="shared" si="24"/>
        <v/>
      </c>
      <c r="G284" s="285" t="str">
        <f t="shared" si="28"/>
        <v/>
      </c>
      <c r="H284" s="667" t="str">
        <f t="shared" si="29"/>
        <v/>
      </c>
      <c r="I284" s="53"/>
    </row>
    <row r="285" spans="2:9" ht="20.100000000000001" customHeight="1">
      <c r="B285" s="294">
        <v>277</v>
      </c>
      <c r="C285" s="665" t="str">
        <f t="shared" si="25"/>
        <v/>
      </c>
      <c r="D285" s="666" t="str">
        <f t="shared" si="26"/>
        <v/>
      </c>
      <c r="E285" s="285" t="str">
        <f t="shared" si="27"/>
        <v/>
      </c>
      <c r="F285" s="292" t="str">
        <f t="shared" si="24"/>
        <v/>
      </c>
      <c r="G285" s="285" t="str">
        <f t="shared" si="28"/>
        <v/>
      </c>
      <c r="H285" s="667" t="str">
        <f t="shared" si="29"/>
        <v/>
      </c>
      <c r="I285" s="53"/>
    </row>
    <row r="286" spans="2:9" ht="20.100000000000001" customHeight="1">
      <c r="B286" s="294">
        <v>278</v>
      </c>
      <c r="C286" s="665" t="str">
        <f t="shared" si="25"/>
        <v/>
      </c>
      <c r="D286" s="666" t="str">
        <f t="shared" si="26"/>
        <v/>
      </c>
      <c r="E286" s="285" t="str">
        <f t="shared" si="27"/>
        <v/>
      </c>
      <c r="F286" s="292" t="str">
        <f t="shared" si="24"/>
        <v/>
      </c>
      <c r="G286" s="285" t="str">
        <f t="shared" si="28"/>
        <v/>
      </c>
      <c r="H286" s="667" t="str">
        <f t="shared" si="29"/>
        <v/>
      </c>
      <c r="I286" s="53"/>
    </row>
    <row r="287" spans="2:9" ht="20.100000000000001" customHeight="1">
      <c r="B287" s="294">
        <v>279</v>
      </c>
      <c r="C287" s="665" t="str">
        <f t="shared" si="25"/>
        <v/>
      </c>
      <c r="D287" s="666" t="str">
        <f t="shared" si="26"/>
        <v/>
      </c>
      <c r="E287" s="285" t="str">
        <f t="shared" si="27"/>
        <v/>
      </c>
      <c r="F287" s="292" t="str">
        <f t="shared" si="24"/>
        <v/>
      </c>
      <c r="G287" s="285" t="str">
        <f t="shared" si="28"/>
        <v/>
      </c>
      <c r="H287" s="667" t="str">
        <f t="shared" si="29"/>
        <v/>
      </c>
      <c r="I287" s="53"/>
    </row>
    <row r="288" spans="2:9" ht="20.100000000000001" customHeight="1">
      <c r="B288" s="294">
        <v>280</v>
      </c>
      <c r="C288" s="665" t="str">
        <f t="shared" si="25"/>
        <v/>
      </c>
      <c r="D288" s="666" t="str">
        <f t="shared" si="26"/>
        <v/>
      </c>
      <c r="E288" s="285" t="str">
        <f t="shared" si="27"/>
        <v/>
      </c>
      <c r="F288" s="292" t="str">
        <f t="shared" si="24"/>
        <v/>
      </c>
      <c r="G288" s="285" t="str">
        <f t="shared" si="28"/>
        <v/>
      </c>
      <c r="H288" s="667" t="str">
        <f t="shared" si="29"/>
        <v/>
      </c>
      <c r="I288" s="53"/>
    </row>
    <row r="289" spans="2:9" ht="20.100000000000001" customHeight="1">
      <c r="B289" s="294">
        <v>281</v>
      </c>
      <c r="C289" s="665" t="str">
        <f t="shared" si="25"/>
        <v/>
      </c>
      <c r="D289" s="666" t="str">
        <f t="shared" si="26"/>
        <v/>
      </c>
      <c r="E289" s="285" t="str">
        <f t="shared" si="27"/>
        <v/>
      </c>
      <c r="F289" s="292" t="str">
        <f t="shared" si="24"/>
        <v/>
      </c>
      <c r="G289" s="285" t="str">
        <f t="shared" si="28"/>
        <v/>
      </c>
      <c r="H289" s="667" t="str">
        <f t="shared" si="29"/>
        <v/>
      </c>
      <c r="I289" s="53"/>
    </row>
    <row r="290" spans="2:9" ht="20.100000000000001" customHeight="1">
      <c r="B290" s="294">
        <v>282</v>
      </c>
      <c r="C290" s="665" t="str">
        <f t="shared" si="25"/>
        <v/>
      </c>
      <c r="D290" s="666" t="str">
        <f t="shared" si="26"/>
        <v/>
      </c>
      <c r="E290" s="285" t="str">
        <f t="shared" si="27"/>
        <v/>
      </c>
      <c r="F290" s="292" t="str">
        <f t="shared" si="24"/>
        <v/>
      </c>
      <c r="G290" s="285" t="str">
        <f t="shared" si="28"/>
        <v/>
      </c>
      <c r="H290" s="667" t="str">
        <f t="shared" si="29"/>
        <v/>
      </c>
      <c r="I290" s="53"/>
    </row>
    <row r="291" spans="2:9" ht="20.100000000000001" customHeight="1">
      <c r="B291" s="294">
        <v>283</v>
      </c>
      <c r="C291" s="665" t="str">
        <f t="shared" si="25"/>
        <v/>
      </c>
      <c r="D291" s="666" t="str">
        <f t="shared" si="26"/>
        <v/>
      </c>
      <c r="E291" s="285" t="str">
        <f t="shared" si="27"/>
        <v/>
      </c>
      <c r="F291" s="292" t="str">
        <f t="shared" si="24"/>
        <v/>
      </c>
      <c r="G291" s="285" t="str">
        <f t="shared" si="28"/>
        <v/>
      </c>
      <c r="H291" s="667" t="str">
        <f t="shared" si="29"/>
        <v/>
      </c>
      <c r="I291" s="53"/>
    </row>
    <row r="292" spans="2:9" ht="20.100000000000001" customHeight="1">
      <c r="B292" s="294">
        <v>284</v>
      </c>
      <c r="C292" s="665" t="str">
        <f t="shared" si="25"/>
        <v/>
      </c>
      <c r="D292" s="666" t="str">
        <f t="shared" si="26"/>
        <v/>
      </c>
      <c r="E292" s="285" t="str">
        <f t="shared" si="27"/>
        <v/>
      </c>
      <c r="F292" s="292" t="str">
        <f t="shared" si="24"/>
        <v/>
      </c>
      <c r="G292" s="285" t="str">
        <f t="shared" si="28"/>
        <v/>
      </c>
      <c r="H292" s="667" t="str">
        <f t="shared" si="29"/>
        <v/>
      </c>
      <c r="I292" s="53"/>
    </row>
    <row r="293" spans="2:9" ht="20.100000000000001" customHeight="1">
      <c r="B293" s="294">
        <v>285</v>
      </c>
      <c r="C293" s="665" t="str">
        <f t="shared" si="25"/>
        <v/>
      </c>
      <c r="D293" s="666" t="str">
        <f t="shared" si="26"/>
        <v/>
      </c>
      <c r="E293" s="285" t="str">
        <f t="shared" si="27"/>
        <v/>
      </c>
      <c r="F293" s="292" t="str">
        <f t="shared" si="24"/>
        <v/>
      </c>
      <c r="G293" s="285" t="str">
        <f t="shared" si="28"/>
        <v/>
      </c>
      <c r="H293" s="667" t="str">
        <f t="shared" si="29"/>
        <v/>
      </c>
      <c r="I293" s="53"/>
    </row>
    <row r="294" spans="2:9" ht="20.100000000000001" customHeight="1">
      <c r="B294" s="294">
        <v>286</v>
      </c>
      <c r="C294" s="665" t="str">
        <f t="shared" si="25"/>
        <v/>
      </c>
      <c r="D294" s="666" t="str">
        <f t="shared" si="26"/>
        <v/>
      </c>
      <c r="E294" s="285" t="str">
        <f t="shared" si="27"/>
        <v/>
      </c>
      <c r="F294" s="292" t="str">
        <f t="shared" si="24"/>
        <v/>
      </c>
      <c r="G294" s="285" t="str">
        <f t="shared" si="28"/>
        <v/>
      </c>
      <c r="H294" s="667" t="str">
        <f t="shared" si="29"/>
        <v/>
      </c>
      <c r="I294" s="53"/>
    </row>
    <row r="295" spans="2:9" ht="20.100000000000001" customHeight="1">
      <c r="B295" s="294">
        <v>287</v>
      </c>
      <c r="C295" s="665" t="str">
        <f t="shared" si="25"/>
        <v/>
      </c>
      <c r="D295" s="666" t="str">
        <f t="shared" si="26"/>
        <v/>
      </c>
      <c r="E295" s="285" t="str">
        <f t="shared" si="27"/>
        <v/>
      </c>
      <c r="F295" s="292" t="str">
        <f t="shared" si="24"/>
        <v/>
      </c>
      <c r="G295" s="285" t="str">
        <f t="shared" si="28"/>
        <v/>
      </c>
      <c r="H295" s="667" t="str">
        <f t="shared" si="29"/>
        <v/>
      </c>
      <c r="I295" s="53"/>
    </row>
    <row r="296" spans="2:9" ht="20.100000000000001" customHeight="1">
      <c r="B296" s="294">
        <v>288</v>
      </c>
      <c r="C296" s="665" t="str">
        <f t="shared" si="25"/>
        <v/>
      </c>
      <c r="D296" s="666" t="str">
        <f t="shared" si="26"/>
        <v/>
      </c>
      <c r="E296" s="285" t="str">
        <f t="shared" si="27"/>
        <v/>
      </c>
      <c r="F296" s="292" t="str">
        <f t="shared" si="24"/>
        <v/>
      </c>
      <c r="G296" s="285" t="str">
        <f t="shared" si="28"/>
        <v/>
      </c>
      <c r="H296" s="667" t="str">
        <f t="shared" si="29"/>
        <v/>
      </c>
      <c r="I296" s="53"/>
    </row>
    <row r="297" spans="2:9" ht="20.100000000000001" customHeight="1">
      <c r="B297" s="294">
        <v>289</v>
      </c>
      <c r="C297" s="665" t="str">
        <f t="shared" si="25"/>
        <v/>
      </c>
      <c r="D297" s="666" t="str">
        <f t="shared" si="26"/>
        <v/>
      </c>
      <c r="E297" s="285" t="str">
        <f t="shared" si="27"/>
        <v/>
      </c>
      <c r="F297" s="292" t="str">
        <f t="shared" si="24"/>
        <v/>
      </c>
      <c r="G297" s="285" t="str">
        <f t="shared" si="28"/>
        <v/>
      </c>
      <c r="H297" s="667" t="str">
        <f t="shared" si="29"/>
        <v/>
      </c>
      <c r="I297" s="53"/>
    </row>
    <row r="298" spans="2:9" ht="20.100000000000001" customHeight="1">
      <c r="B298" s="294">
        <v>290</v>
      </c>
      <c r="C298" s="665" t="str">
        <f t="shared" si="25"/>
        <v/>
      </c>
      <c r="D298" s="666" t="str">
        <f t="shared" si="26"/>
        <v/>
      </c>
      <c r="E298" s="285" t="str">
        <f t="shared" si="27"/>
        <v/>
      </c>
      <c r="F298" s="292" t="str">
        <f t="shared" si="24"/>
        <v/>
      </c>
      <c r="G298" s="285" t="str">
        <f t="shared" si="28"/>
        <v/>
      </c>
      <c r="H298" s="667" t="str">
        <f t="shared" si="29"/>
        <v/>
      </c>
      <c r="I298" s="53"/>
    </row>
    <row r="299" spans="2:9" ht="20.100000000000001" customHeight="1">
      <c r="B299" s="294">
        <v>291</v>
      </c>
      <c r="C299" s="665" t="str">
        <f t="shared" si="25"/>
        <v/>
      </c>
      <c r="D299" s="666" t="str">
        <f t="shared" si="26"/>
        <v/>
      </c>
      <c r="E299" s="285" t="str">
        <f t="shared" si="27"/>
        <v/>
      </c>
      <c r="F299" s="292" t="str">
        <f t="shared" si="24"/>
        <v/>
      </c>
      <c r="G299" s="285" t="str">
        <f t="shared" si="28"/>
        <v/>
      </c>
      <c r="H299" s="667" t="str">
        <f t="shared" si="29"/>
        <v/>
      </c>
      <c r="I299" s="53"/>
    </row>
    <row r="300" spans="2:9" ht="20.100000000000001" customHeight="1">
      <c r="B300" s="294">
        <v>292</v>
      </c>
      <c r="C300" s="665" t="str">
        <f t="shared" si="25"/>
        <v/>
      </c>
      <c r="D300" s="666" t="str">
        <f t="shared" si="26"/>
        <v/>
      </c>
      <c r="E300" s="285" t="str">
        <f t="shared" si="27"/>
        <v/>
      </c>
      <c r="F300" s="292" t="str">
        <f t="shared" si="24"/>
        <v/>
      </c>
      <c r="G300" s="285" t="str">
        <f t="shared" si="28"/>
        <v/>
      </c>
      <c r="H300" s="667" t="str">
        <f t="shared" si="29"/>
        <v/>
      </c>
      <c r="I300" s="53"/>
    </row>
    <row r="301" spans="2:9" ht="20.100000000000001" customHeight="1">
      <c r="B301" s="294">
        <v>293</v>
      </c>
      <c r="C301" s="665" t="str">
        <f t="shared" si="25"/>
        <v/>
      </c>
      <c r="D301" s="666" t="str">
        <f t="shared" si="26"/>
        <v/>
      </c>
      <c r="E301" s="285" t="str">
        <f t="shared" si="27"/>
        <v/>
      </c>
      <c r="F301" s="292" t="str">
        <f t="shared" si="24"/>
        <v/>
      </c>
      <c r="G301" s="285" t="str">
        <f t="shared" si="28"/>
        <v/>
      </c>
      <c r="H301" s="667" t="str">
        <f t="shared" si="29"/>
        <v/>
      </c>
      <c r="I301" s="53"/>
    </row>
    <row r="302" spans="2:9" ht="20.100000000000001" customHeight="1">
      <c r="B302" s="294">
        <v>294</v>
      </c>
      <c r="C302" s="665" t="str">
        <f t="shared" si="25"/>
        <v/>
      </c>
      <c r="D302" s="666" t="str">
        <f t="shared" si="26"/>
        <v/>
      </c>
      <c r="E302" s="285" t="str">
        <f t="shared" si="27"/>
        <v/>
      </c>
      <c r="F302" s="292" t="str">
        <f t="shared" si="24"/>
        <v/>
      </c>
      <c r="G302" s="285" t="str">
        <f t="shared" si="28"/>
        <v/>
      </c>
      <c r="H302" s="667" t="str">
        <f t="shared" si="29"/>
        <v/>
      </c>
      <c r="I302" s="53"/>
    </row>
    <row r="303" spans="2:9" ht="20.100000000000001" customHeight="1">
      <c r="B303" s="294">
        <v>295</v>
      </c>
      <c r="C303" s="665" t="str">
        <f t="shared" si="25"/>
        <v/>
      </c>
      <c r="D303" s="666" t="str">
        <f t="shared" si="26"/>
        <v/>
      </c>
      <c r="E303" s="285" t="str">
        <f t="shared" si="27"/>
        <v/>
      </c>
      <c r="F303" s="292" t="str">
        <f t="shared" si="24"/>
        <v/>
      </c>
      <c r="G303" s="285" t="str">
        <f t="shared" si="28"/>
        <v/>
      </c>
      <c r="H303" s="667" t="str">
        <f t="shared" si="29"/>
        <v/>
      </c>
      <c r="I303" s="53"/>
    </row>
    <row r="304" spans="2:9" ht="20.100000000000001" customHeight="1">
      <c r="B304" s="294">
        <v>296</v>
      </c>
      <c r="C304" s="665" t="str">
        <f t="shared" si="25"/>
        <v/>
      </c>
      <c r="D304" s="666" t="str">
        <f t="shared" si="26"/>
        <v/>
      </c>
      <c r="E304" s="285" t="str">
        <f t="shared" si="27"/>
        <v/>
      </c>
      <c r="F304" s="292" t="str">
        <f t="shared" si="24"/>
        <v/>
      </c>
      <c r="G304" s="285" t="str">
        <f t="shared" si="28"/>
        <v/>
      </c>
      <c r="H304" s="667" t="str">
        <f t="shared" si="29"/>
        <v/>
      </c>
      <c r="I304" s="53"/>
    </row>
    <row r="305" spans="2:9" ht="20.100000000000001" customHeight="1">
      <c r="B305" s="294">
        <v>297</v>
      </c>
      <c r="C305" s="665" t="str">
        <f t="shared" si="25"/>
        <v/>
      </c>
      <c r="D305" s="666" t="str">
        <f t="shared" si="26"/>
        <v/>
      </c>
      <c r="E305" s="285" t="str">
        <f t="shared" si="27"/>
        <v/>
      </c>
      <c r="F305" s="292" t="str">
        <f t="shared" si="24"/>
        <v/>
      </c>
      <c r="G305" s="285" t="str">
        <f t="shared" si="28"/>
        <v/>
      </c>
      <c r="H305" s="667" t="str">
        <f t="shared" si="29"/>
        <v/>
      </c>
      <c r="I305" s="53"/>
    </row>
    <row r="306" spans="2:9" ht="20.100000000000001" customHeight="1">
      <c r="B306" s="294">
        <v>298</v>
      </c>
      <c r="C306" s="665" t="str">
        <f t="shared" si="25"/>
        <v/>
      </c>
      <c r="D306" s="666" t="str">
        <f t="shared" si="26"/>
        <v/>
      </c>
      <c r="E306" s="285" t="str">
        <f t="shared" si="27"/>
        <v/>
      </c>
      <c r="F306" s="292" t="str">
        <f t="shared" si="24"/>
        <v/>
      </c>
      <c r="G306" s="285" t="str">
        <f t="shared" si="28"/>
        <v/>
      </c>
      <c r="H306" s="667" t="str">
        <f t="shared" si="29"/>
        <v/>
      </c>
      <c r="I306" s="53"/>
    </row>
    <row r="307" spans="2:9" ht="20.100000000000001" customHeight="1">
      <c r="B307" s="294">
        <v>299</v>
      </c>
      <c r="C307" s="665" t="str">
        <f t="shared" si="25"/>
        <v/>
      </c>
      <c r="D307" s="666" t="str">
        <f t="shared" si="26"/>
        <v/>
      </c>
      <c r="E307" s="285" t="str">
        <f t="shared" si="27"/>
        <v/>
      </c>
      <c r="F307" s="292" t="str">
        <f t="shared" si="24"/>
        <v/>
      </c>
      <c r="G307" s="285" t="str">
        <f t="shared" si="28"/>
        <v/>
      </c>
      <c r="H307" s="667" t="str">
        <f t="shared" si="29"/>
        <v/>
      </c>
      <c r="I307" s="53"/>
    </row>
    <row r="308" spans="2:9" ht="20.100000000000001" customHeight="1">
      <c r="B308" s="294">
        <v>300</v>
      </c>
      <c r="C308" s="665" t="str">
        <f t="shared" si="25"/>
        <v/>
      </c>
      <c r="D308" s="666" t="str">
        <f t="shared" si="26"/>
        <v/>
      </c>
      <c r="E308" s="285" t="str">
        <f t="shared" si="27"/>
        <v/>
      </c>
      <c r="F308" s="292" t="str">
        <f t="shared" si="24"/>
        <v/>
      </c>
      <c r="G308" s="285" t="str">
        <f t="shared" si="28"/>
        <v/>
      </c>
      <c r="H308" s="667" t="str">
        <f t="shared" si="29"/>
        <v/>
      </c>
      <c r="I308" s="53"/>
    </row>
    <row r="309" spans="2:9" ht="20.100000000000001" customHeight="1">
      <c r="B309" s="294">
        <v>301</v>
      </c>
      <c r="C309" s="665" t="str">
        <f t="shared" si="25"/>
        <v/>
      </c>
      <c r="D309" s="666" t="str">
        <f t="shared" si="26"/>
        <v/>
      </c>
      <c r="E309" s="285" t="str">
        <f t="shared" si="27"/>
        <v/>
      </c>
      <c r="F309" s="292" t="str">
        <f t="shared" si="24"/>
        <v/>
      </c>
      <c r="G309" s="285" t="str">
        <f t="shared" si="28"/>
        <v/>
      </c>
      <c r="H309" s="667" t="str">
        <f t="shared" si="29"/>
        <v/>
      </c>
      <c r="I309" s="53"/>
    </row>
    <row r="310" spans="2:9" ht="20.100000000000001" customHeight="1">
      <c r="B310" s="294">
        <v>302</v>
      </c>
      <c r="C310" s="665" t="str">
        <f t="shared" si="25"/>
        <v/>
      </c>
      <c r="D310" s="666" t="str">
        <f t="shared" si="26"/>
        <v/>
      </c>
      <c r="E310" s="285" t="str">
        <f t="shared" si="27"/>
        <v/>
      </c>
      <c r="F310" s="292" t="str">
        <f t="shared" si="24"/>
        <v/>
      </c>
      <c r="G310" s="285" t="str">
        <f t="shared" si="28"/>
        <v/>
      </c>
      <c r="H310" s="667" t="str">
        <f t="shared" si="29"/>
        <v/>
      </c>
      <c r="I310" s="53"/>
    </row>
    <row r="311" spans="2:9" ht="20.100000000000001" customHeight="1">
      <c r="B311" s="294">
        <v>303</v>
      </c>
      <c r="C311" s="665" t="str">
        <f t="shared" si="25"/>
        <v/>
      </c>
      <c r="D311" s="666" t="str">
        <f t="shared" si="26"/>
        <v/>
      </c>
      <c r="E311" s="285" t="str">
        <f t="shared" si="27"/>
        <v/>
      </c>
      <c r="F311" s="292" t="str">
        <f t="shared" si="24"/>
        <v/>
      </c>
      <c r="G311" s="285" t="str">
        <f t="shared" si="28"/>
        <v/>
      </c>
      <c r="H311" s="667" t="str">
        <f t="shared" si="29"/>
        <v/>
      </c>
      <c r="I311" s="53"/>
    </row>
    <row r="312" spans="2:9" ht="20.100000000000001" customHeight="1">
      <c r="B312" s="294">
        <v>304</v>
      </c>
      <c r="C312" s="665" t="str">
        <f t="shared" si="25"/>
        <v/>
      </c>
      <c r="D312" s="666" t="str">
        <f t="shared" si="26"/>
        <v/>
      </c>
      <c r="E312" s="285" t="str">
        <f t="shared" si="27"/>
        <v/>
      </c>
      <c r="F312" s="292" t="str">
        <f t="shared" si="24"/>
        <v/>
      </c>
      <c r="G312" s="285" t="str">
        <f t="shared" si="28"/>
        <v/>
      </c>
      <c r="H312" s="667" t="str">
        <f t="shared" si="29"/>
        <v/>
      </c>
      <c r="I312" s="53"/>
    </row>
    <row r="313" spans="2:9" ht="20.100000000000001" customHeight="1">
      <c r="B313" s="294">
        <v>305</v>
      </c>
      <c r="C313" s="665" t="str">
        <f t="shared" si="25"/>
        <v/>
      </c>
      <c r="D313" s="666" t="str">
        <f t="shared" si="26"/>
        <v/>
      </c>
      <c r="E313" s="285" t="str">
        <f t="shared" si="27"/>
        <v/>
      </c>
      <c r="F313" s="292" t="str">
        <f t="shared" si="24"/>
        <v/>
      </c>
      <c r="G313" s="285" t="str">
        <f t="shared" si="28"/>
        <v/>
      </c>
      <c r="H313" s="667" t="str">
        <f t="shared" si="29"/>
        <v/>
      </c>
      <c r="I313" s="53"/>
    </row>
    <row r="314" spans="2:9" ht="20.100000000000001" customHeight="1">
      <c r="B314" s="294">
        <v>306</v>
      </c>
      <c r="C314" s="665" t="str">
        <f t="shared" si="25"/>
        <v/>
      </c>
      <c r="D314" s="666" t="str">
        <f t="shared" si="26"/>
        <v/>
      </c>
      <c r="E314" s="285" t="str">
        <f t="shared" si="27"/>
        <v/>
      </c>
      <c r="F314" s="292" t="str">
        <f t="shared" si="24"/>
        <v/>
      </c>
      <c r="G314" s="285" t="str">
        <f t="shared" si="28"/>
        <v/>
      </c>
      <c r="H314" s="667" t="str">
        <f t="shared" si="29"/>
        <v/>
      </c>
      <c r="I314" s="53"/>
    </row>
    <row r="315" spans="2:9" ht="20.100000000000001" customHeight="1">
      <c r="B315" s="294">
        <v>307</v>
      </c>
      <c r="C315" s="665" t="str">
        <f t="shared" si="25"/>
        <v/>
      </c>
      <c r="D315" s="666" t="str">
        <f t="shared" si="26"/>
        <v/>
      </c>
      <c r="E315" s="285" t="str">
        <f t="shared" si="27"/>
        <v/>
      </c>
      <c r="F315" s="292" t="str">
        <f t="shared" si="24"/>
        <v/>
      </c>
      <c r="G315" s="285" t="str">
        <f t="shared" si="28"/>
        <v/>
      </c>
      <c r="H315" s="667" t="str">
        <f t="shared" si="29"/>
        <v/>
      </c>
      <c r="I315" s="53"/>
    </row>
    <row r="316" spans="2:9" ht="20.100000000000001" customHeight="1">
      <c r="B316" s="294">
        <v>308</v>
      </c>
      <c r="C316" s="665" t="str">
        <f t="shared" si="25"/>
        <v/>
      </c>
      <c r="D316" s="666" t="str">
        <f t="shared" si="26"/>
        <v/>
      </c>
      <c r="E316" s="285" t="str">
        <f t="shared" si="27"/>
        <v/>
      </c>
      <c r="F316" s="292" t="str">
        <f t="shared" si="24"/>
        <v/>
      </c>
      <c r="G316" s="285" t="str">
        <f t="shared" si="28"/>
        <v/>
      </c>
      <c r="H316" s="667" t="str">
        <f t="shared" si="29"/>
        <v/>
      </c>
      <c r="I316" s="53"/>
    </row>
    <row r="317" spans="2:9" ht="20.100000000000001" customHeight="1">
      <c r="B317" s="294">
        <v>309</v>
      </c>
      <c r="C317" s="665" t="str">
        <f t="shared" si="25"/>
        <v/>
      </c>
      <c r="D317" s="666" t="str">
        <f t="shared" si="26"/>
        <v/>
      </c>
      <c r="E317" s="285" t="str">
        <f t="shared" si="27"/>
        <v/>
      </c>
      <c r="F317" s="292" t="str">
        <f t="shared" si="24"/>
        <v/>
      </c>
      <c r="G317" s="285" t="str">
        <f t="shared" si="28"/>
        <v/>
      </c>
      <c r="H317" s="667" t="str">
        <f t="shared" si="29"/>
        <v/>
      </c>
      <c r="I317" s="53"/>
    </row>
    <row r="318" spans="2:9" ht="20.100000000000001" customHeight="1">
      <c r="B318" s="294">
        <v>310</v>
      </c>
      <c r="C318" s="665" t="str">
        <f t="shared" si="25"/>
        <v/>
      </c>
      <c r="D318" s="666" t="str">
        <f t="shared" si="26"/>
        <v/>
      </c>
      <c r="E318" s="285" t="str">
        <f t="shared" si="27"/>
        <v/>
      </c>
      <c r="F318" s="292" t="str">
        <f t="shared" si="24"/>
        <v/>
      </c>
      <c r="G318" s="285" t="str">
        <f t="shared" si="28"/>
        <v/>
      </c>
      <c r="H318" s="667" t="str">
        <f t="shared" si="29"/>
        <v/>
      </c>
      <c r="I318" s="53"/>
    </row>
    <row r="319" spans="2:9" ht="20.100000000000001" customHeight="1">
      <c r="B319" s="294">
        <v>311</v>
      </c>
      <c r="C319" s="665" t="str">
        <f t="shared" si="25"/>
        <v/>
      </c>
      <c r="D319" s="666" t="str">
        <f t="shared" si="26"/>
        <v/>
      </c>
      <c r="E319" s="285" t="str">
        <f t="shared" si="27"/>
        <v/>
      </c>
      <c r="F319" s="292" t="str">
        <f t="shared" si="24"/>
        <v/>
      </c>
      <c r="G319" s="285" t="str">
        <f t="shared" si="28"/>
        <v/>
      </c>
      <c r="H319" s="667" t="str">
        <f t="shared" si="29"/>
        <v/>
      </c>
      <c r="I319" s="53"/>
    </row>
    <row r="320" spans="2:9" ht="20.100000000000001" customHeight="1">
      <c r="B320" s="294">
        <v>312</v>
      </c>
      <c r="C320" s="665" t="str">
        <f t="shared" si="25"/>
        <v/>
      </c>
      <c r="D320" s="666" t="str">
        <f t="shared" si="26"/>
        <v/>
      </c>
      <c r="E320" s="285" t="str">
        <f t="shared" si="27"/>
        <v/>
      </c>
      <c r="F320" s="292" t="str">
        <f t="shared" si="24"/>
        <v/>
      </c>
      <c r="G320" s="285" t="str">
        <f t="shared" si="28"/>
        <v/>
      </c>
      <c r="H320" s="667" t="str">
        <f t="shared" si="29"/>
        <v/>
      </c>
      <c r="I320" s="53"/>
    </row>
    <row r="321" spans="2:9" ht="20.100000000000001" customHeight="1">
      <c r="B321" s="294">
        <v>313</v>
      </c>
      <c r="C321" s="665" t="str">
        <f t="shared" si="25"/>
        <v/>
      </c>
      <c r="D321" s="666" t="str">
        <f t="shared" si="26"/>
        <v/>
      </c>
      <c r="E321" s="285" t="str">
        <f t="shared" si="27"/>
        <v/>
      </c>
      <c r="F321" s="292" t="str">
        <f t="shared" si="24"/>
        <v/>
      </c>
      <c r="G321" s="285" t="str">
        <f t="shared" si="28"/>
        <v/>
      </c>
      <c r="H321" s="667" t="str">
        <f t="shared" si="29"/>
        <v/>
      </c>
      <c r="I321" s="53"/>
    </row>
    <row r="322" spans="2:9" ht="20.100000000000001" customHeight="1">
      <c r="B322" s="294">
        <v>314</v>
      </c>
      <c r="C322" s="665" t="str">
        <f t="shared" si="25"/>
        <v/>
      </c>
      <c r="D322" s="666" t="str">
        <f t="shared" si="26"/>
        <v/>
      </c>
      <c r="E322" s="285" t="str">
        <f t="shared" si="27"/>
        <v/>
      </c>
      <c r="F322" s="292" t="str">
        <f t="shared" si="24"/>
        <v/>
      </c>
      <c r="G322" s="285" t="str">
        <f t="shared" si="28"/>
        <v/>
      </c>
      <c r="H322" s="667" t="str">
        <f t="shared" si="29"/>
        <v/>
      </c>
      <c r="I322" s="53"/>
    </row>
    <row r="323" spans="2:9" ht="20.100000000000001" customHeight="1">
      <c r="B323" s="294">
        <v>315</v>
      </c>
      <c r="C323" s="665" t="str">
        <f t="shared" si="25"/>
        <v/>
      </c>
      <c r="D323" s="666" t="str">
        <f t="shared" si="26"/>
        <v/>
      </c>
      <c r="E323" s="285" t="str">
        <f t="shared" si="27"/>
        <v/>
      </c>
      <c r="F323" s="292" t="str">
        <f t="shared" si="24"/>
        <v/>
      </c>
      <c r="G323" s="285" t="str">
        <f t="shared" si="28"/>
        <v/>
      </c>
      <c r="H323" s="667" t="str">
        <f t="shared" si="29"/>
        <v/>
      </c>
      <c r="I323" s="53"/>
    </row>
    <row r="324" spans="2:9" ht="20.100000000000001" customHeight="1">
      <c r="B324" s="294">
        <v>316</v>
      </c>
      <c r="C324" s="665" t="str">
        <f t="shared" si="25"/>
        <v/>
      </c>
      <c r="D324" s="666" t="str">
        <f t="shared" si="26"/>
        <v/>
      </c>
      <c r="E324" s="285" t="str">
        <f t="shared" si="27"/>
        <v/>
      </c>
      <c r="F324" s="292" t="str">
        <f t="shared" si="24"/>
        <v/>
      </c>
      <c r="G324" s="285" t="str">
        <f t="shared" si="28"/>
        <v/>
      </c>
      <c r="H324" s="667" t="str">
        <f t="shared" si="29"/>
        <v/>
      </c>
      <c r="I324" s="53"/>
    </row>
    <row r="325" spans="2:9" ht="20.100000000000001" customHeight="1">
      <c r="B325" s="294">
        <v>317</v>
      </c>
      <c r="C325" s="665" t="str">
        <f t="shared" si="25"/>
        <v/>
      </c>
      <c r="D325" s="666" t="str">
        <f t="shared" si="26"/>
        <v/>
      </c>
      <c r="E325" s="285" t="str">
        <f t="shared" si="27"/>
        <v/>
      </c>
      <c r="F325" s="292" t="str">
        <f t="shared" si="24"/>
        <v/>
      </c>
      <c r="G325" s="285" t="str">
        <f t="shared" si="28"/>
        <v/>
      </c>
      <c r="H325" s="667" t="str">
        <f t="shared" si="29"/>
        <v/>
      </c>
      <c r="I325" s="53"/>
    </row>
    <row r="326" spans="2:9" ht="20.100000000000001" customHeight="1">
      <c r="B326" s="294">
        <v>318</v>
      </c>
      <c r="C326" s="665" t="str">
        <f t="shared" si="25"/>
        <v/>
      </c>
      <c r="D326" s="666" t="str">
        <f t="shared" si="26"/>
        <v/>
      </c>
      <c r="E326" s="285" t="str">
        <f t="shared" si="27"/>
        <v/>
      </c>
      <c r="F326" s="292" t="str">
        <f t="shared" si="24"/>
        <v/>
      </c>
      <c r="G326" s="285" t="str">
        <f t="shared" si="28"/>
        <v/>
      </c>
      <c r="H326" s="667" t="str">
        <f t="shared" si="29"/>
        <v/>
      </c>
      <c r="I326" s="53"/>
    </row>
    <row r="327" spans="2:9" ht="20.100000000000001" customHeight="1">
      <c r="B327" s="294">
        <v>319</v>
      </c>
      <c r="C327" s="665" t="str">
        <f t="shared" si="25"/>
        <v/>
      </c>
      <c r="D327" s="666" t="str">
        <f t="shared" si="26"/>
        <v/>
      </c>
      <c r="E327" s="285" t="str">
        <f t="shared" si="27"/>
        <v/>
      </c>
      <c r="F327" s="292" t="str">
        <f t="shared" si="24"/>
        <v/>
      </c>
      <c r="G327" s="285" t="str">
        <f t="shared" si="28"/>
        <v/>
      </c>
      <c r="H327" s="667" t="str">
        <f t="shared" si="29"/>
        <v/>
      </c>
      <c r="I327" s="53"/>
    </row>
    <row r="328" spans="2:9" ht="20.100000000000001" customHeight="1">
      <c r="B328" s="294">
        <v>320</v>
      </c>
      <c r="C328" s="665" t="str">
        <f t="shared" si="25"/>
        <v/>
      </c>
      <c r="D328" s="666" t="str">
        <f t="shared" si="26"/>
        <v/>
      </c>
      <c r="E328" s="285" t="str">
        <f t="shared" si="27"/>
        <v/>
      </c>
      <c r="F328" s="292" t="str">
        <f t="shared" si="24"/>
        <v/>
      </c>
      <c r="G328" s="285" t="str">
        <f t="shared" si="28"/>
        <v/>
      </c>
      <c r="H328" s="667" t="str">
        <f t="shared" si="29"/>
        <v/>
      </c>
      <c r="I328" s="53"/>
    </row>
    <row r="329" spans="2:9" ht="20.100000000000001" customHeight="1">
      <c r="B329" s="294">
        <v>321</v>
      </c>
      <c r="C329" s="665" t="str">
        <f t="shared" si="25"/>
        <v/>
      </c>
      <c r="D329" s="666" t="str">
        <f t="shared" si="26"/>
        <v/>
      </c>
      <c r="E329" s="285" t="str">
        <f t="shared" si="27"/>
        <v/>
      </c>
      <c r="F329" s="292" t="str">
        <f t="shared" si="24"/>
        <v/>
      </c>
      <c r="G329" s="285" t="str">
        <f t="shared" si="28"/>
        <v/>
      </c>
      <c r="H329" s="667" t="str">
        <f t="shared" si="29"/>
        <v/>
      </c>
      <c r="I329" s="53"/>
    </row>
    <row r="330" spans="2:9" ht="20.100000000000001" customHeight="1">
      <c r="B330" s="294">
        <v>322</v>
      </c>
      <c r="C330" s="665" t="str">
        <f t="shared" si="25"/>
        <v/>
      </c>
      <c r="D330" s="666" t="str">
        <f t="shared" si="26"/>
        <v/>
      </c>
      <c r="E330" s="285" t="str">
        <f t="shared" si="27"/>
        <v/>
      </c>
      <c r="F330" s="292" t="str">
        <f t="shared" ref="F330:F393" si="30">IF($H$4="","",IF($F$4="원리금균등상환",IFERROR(D330+E330,""),IF($F$4="원금균등상환",D330+E330,"")))</f>
        <v/>
      </c>
      <c r="G330" s="285" t="str">
        <f t="shared" si="28"/>
        <v/>
      </c>
      <c r="H330" s="667" t="str">
        <f t="shared" si="29"/>
        <v/>
      </c>
      <c r="I330" s="53"/>
    </row>
    <row r="331" spans="2:9" ht="20.100000000000001" customHeight="1">
      <c r="B331" s="294">
        <v>323</v>
      </c>
      <c r="C331" s="665" t="str">
        <f t="shared" ref="C331:C394" si="31">IF($H$4="","",IF(B331&gt;($B$6),"",IF(B331&lt;=($B$6),DATE(YEAR($G$4),MONTH($G$4)+B330,DAY($G$4)),"")))</f>
        <v/>
      </c>
      <c r="D331" s="666" t="str">
        <f t="shared" ref="D331:D394" si="32">IF($H$4="","",IF($F$4="원리금균등상환",IFERROR(IF(B331&lt;=$D$6,0,-PPMT($E$4/12,B331-$D$6,($B$6-$D$6),$D$4)),""),IF($F$4="원금균등상환",IF(B331&lt;($D$6+1),0,IF(B331&gt;$B$6,0,$D$4/($B$6-$D$6))),IF($F$4="만기일시상환",0,""))))</f>
        <v/>
      </c>
      <c r="E331" s="285" t="str">
        <f t="shared" ref="E331:E394" si="33">IF($H$4="","",IF($F$4="원리금균등상환",IFERROR(IF(B331&lt;=$D$6,$H330*($E$4/12),-IPMT($E$4/12,B331-$D$6,($B$6-$D$6),$D$4)),""),IF($F$4="원금균등상환",(H330-D331)*$E$4/12,IF($F$4="만기일시상환",IFERROR(IF(B331&lt;=$B$6,$D$4*($E$4/12),""),"")))))</f>
        <v/>
      </c>
      <c r="F331" s="292" t="str">
        <f t="shared" si="30"/>
        <v/>
      </c>
      <c r="G331" s="285" t="str">
        <f t="shared" ref="G331:G394" si="34">IFERROR(IF(B331&gt;(($D$6+$B$6)*12),"",IF(B331=1,D331,D331+G330)),"")</f>
        <v/>
      </c>
      <c r="H331" s="667" t="str">
        <f t="shared" ref="H331:H394" si="35">IFERROR(IF($H$4="","",H330-D331),"")</f>
        <v/>
      </c>
      <c r="I331" s="53"/>
    </row>
    <row r="332" spans="2:9" ht="20.100000000000001" customHeight="1">
      <c r="B332" s="294">
        <v>324</v>
      </c>
      <c r="C332" s="665" t="str">
        <f t="shared" si="31"/>
        <v/>
      </c>
      <c r="D332" s="666" t="str">
        <f t="shared" si="32"/>
        <v/>
      </c>
      <c r="E332" s="285" t="str">
        <f t="shared" si="33"/>
        <v/>
      </c>
      <c r="F332" s="292" t="str">
        <f t="shared" si="30"/>
        <v/>
      </c>
      <c r="G332" s="285" t="str">
        <f t="shared" si="34"/>
        <v/>
      </c>
      <c r="H332" s="667" t="str">
        <f t="shared" si="35"/>
        <v/>
      </c>
      <c r="I332" s="53"/>
    </row>
    <row r="333" spans="2:9" ht="20.100000000000001" customHeight="1">
      <c r="B333" s="294">
        <v>325</v>
      </c>
      <c r="C333" s="665" t="str">
        <f t="shared" si="31"/>
        <v/>
      </c>
      <c r="D333" s="666" t="str">
        <f t="shared" si="32"/>
        <v/>
      </c>
      <c r="E333" s="285" t="str">
        <f t="shared" si="33"/>
        <v/>
      </c>
      <c r="F333" s="292" t="str">
        <f t="shared" si="30"/>
        <v/>
      </c>
      <c r="G333" s="285" t="str">
        <f t="shared" si="34"/>
        <v/>
      </c>
      <c r="H333" s="667" t="str">
        <f t="shared" si="35"/>
        <v/>
      </c>
      <c r="I333" s="53"/>
    </row>
    <row r="334" spans="2:9" ht="20.100000000000001" customHeight="1">
      <c r="B334" s="294">
        <v>326</v>
      </c>
      <c r="C334" s="665" t="str">
        <f t="shared" si="31"/>
        <v/>
      </c>
      <c r="D334" s="666" t="str">
        <f t="shared" si="32"/>
        <v/>
      </c>
      <c r="E334" s="285" t="str">
        <f t="shared" si="33"/>
        <v/>
      </c>
      <c r="F334" s="292" t="str">
        <f t="shared" si="30"/>
        <v/>
      </c>
      <c r="G334" s="285" t="str">
        <f t="shared" si="34"/>
        <v/>
      </c>
      <c r="H334" s="667" t="str">
        <f t="shared" si="35"/>
        <v/>
      </c>
      <c r="I334" s="53"/>
    </row>
    <row r="335" spans="2:9" ht="20.100000000000001" customHeight="1">
      <c r="B335" s="294">
        <v>327</v>
      </c>
      <c r="C335" s="665" t="str">
        <f t="shared" si="31"/>
        <v/>
      </c>
      <c r="D335" s="666" t="str">
        <f t="shared" si="32"/>
        <v/>
      </c>
      <c r="E335" s="285" t="str">
        <f t="shared" si="33"/>
        <v/>
      </c>
      <c r="F335" s="292" t="str">
        <f t="shared" si="30"/>
        <v/>
      </c>
      <c r="G335" s="285" t="str">
        <f t="shared" si="34"/>
        <v/>
      </c>
      <c r="H335" s="667" t="str">
        <f t="shared" si="35"/>
        <v/>
      </c>
      <c r="I335" s="53"/>
    </row>
    <row r="336" spans="2:9" ht="20.100000000000001" customHeight="1">
      <c r="B336" s="294">
        <v>328</v>
      </c>
      <c r="C336" s="665" t="str">
        <f t="shared" si="31"/>
        <v/>
      </c>
      <c r="D336" s="666" t="str">
        <f t="shared" si="32"/>
        <v/>
      </c>
      <c r="E336" s="285" t="str">
        <f t="shared" si="33"/>
        <v/>
      </c>
      <c r="F336" s="292" t="str">
        <f t="shared" si="30"/>
        <v/>
      </c>
      <c r="G336" s="285" t="str">
        <f t="shared" si="34"/>
        <v/>
      </c>
      <c r="H336" s="667" t="str">
        <f t="shared" si="35"/>
        <v/>
      </c>
      <c r="I336" s="53"/>
    </row>
    <row r="337" spans="2:9" ht="20.100000000000001" customHeight="1">
      <c r="B337" s="294">
        <v>329</v>
      </c>
      <c r="C337" s="665" t="str">
        <f t="shared" si="31"/>
        <v/>
      </c>
      <c r="D337" s="666" t="str">
        <f t="shared" si="32"/>
        <v/>
      </c>
      <c r="E337" s="285" t="str">
        <f t="shared" si="33"/>
        <v/>
      </c>
      <c r="F337" s="292" t="str">
        <f t="shared" si="30"/>
        <v/>
      </c>
      <c r="G337" s="285" t="str">
        <f t="shared" si="34"/>
        <v/>
      </c>
      <c r="H337" s="667" t="str">
        <f t="shared" si="35"/>
        <v/>
      </c>
      <c r="I337" s="53"/>
    </row>
    <row r="338" spans="2:9" ht="20.100000000000001" customHeight="1">
      <c r="B338" s="294">
        <v>330</v>
      </c>
      <c r="C338" s="665" t="str">
        <f t="shared" si="31"/>
        <v/>
      </c>
      <c r="D338" s="666" t="str">
        <f t="shared" si="32"/>
        <v/>
      </c>
      <c r="E338" s="285" t="str">
        <f t="shared" si="33"/>
        <v/>
      </c>
      <c r="F338" s="292" t="str">
        <f t="shared" si="30"/>
        <v/>
      </c>
      <c r="G338" s="285" t="str">
        <f t="shared" si="34"/>
        <v/>
      </c>
      <c r="H338" s="667" t="str">
        <f t="shared" si="35"/>
        <v/>
      </c>
      <c r="I338" s="53"/>
    </row>
    <row r="339" spans="2:9" ht="20.100000000000001" customHeight="1">
      <c r="B339" s="294">
        <v>331</v>
      </c>
      <c r="C339" s="665" t="str">
        <f t="shared" si="31"/>
        <v/>
      </c>
      <c r="D339" s="666" t="str">
        <f t="shared" si="32"/>
        <v/>
      </c>
      <c r="E339" s="285" t="str">
        <f t="shared" si="33"/>
        <v/>
      </c>
      <c r="F339" s="292" t="str">
        <f t="shared" si="30"/>
        <v/>
      </c>
      <c r="G339" s="285" t="str">
        <f t="shared" si="34"/>
        <v/>
      </c>
      <c r="H339" s="667" t="str">
        <f t="shared" si="35"/>
        <v/>
      </c>
      <c r="I339" s="53"/>
    </row>
    <row r="340" spans="2:9" ht="20.100000000000001" customHeight="1">
      <c r="B340" s="294">
        <v>332</v>
      </c>
      <c r="C340" s="665" t="str">
        <f t="shared" si="31"/>
        <v/>
      </c>
      <c r="D340" s="666" t="str">
        <f t="shared" si="32"/>
        <v/>
      </c>
      <c r="E340" s="285" t="str">
        <f t="shared" si="33"/>
        <v/>
      </c>
      <c r="F340" s="292" t="str">
        <f t="shared" si="30"/>
        <v/>
      </c>
      <c r="G340" s="285" t="str">
        <f t="shared" si="34"/>
        <v/>
      </c>
      <c r="H340" s="667" t="str">
        <f t="shared" si="35"/>
        <v/>
      </c>
      <c r="I340" s="53"/>
    </row>
    <row r="341" spans="2:9" ht="20.100000000000001" customHeight="1">
      <c r="B341" s="294">
        <v>333</v>
      </c>
      <c r="C341" s="665" t="str">
        <f t="shared" si="31"/>
        <v/>
      </c>
      <c r="D341" s="666" t="str">
        <f t="shared" si="32"/>
        <v/>
      </c>
      <c r="E341" s="285" t="str">
        <f t="shared" si="33"/>
        <v/>
      </c>
      <c r="F341" s="292" t="str">
        <f t="shared" si="30"/>
        <v/>
      </c>
      <c r="G341" s="285" t="str">
        <f t="shared" si="34"/>
        <v/>
      </c>
      <c r="H341" s="667" t="str">
        <f t="shared" si="35"/>
        <v/>
      </c>
      <c r="I341" s="53"/>
    </row>
    <row r="342" spans="2:9" ht="20.100000000000001" customHeight="1">
      <c r="B342" s="294">
        <v>334</v>
      </c>
      <c r="C342" s="665" t="str">
        <f t="shared" si="31"/>
        <v/>
      </c>
      <c r="D342" s="666" t="str">
        <f t="shared" si="32"/>
        <v/>
      </c>
      <c r="E342" s="285" t="str">
        <f t="shared" si="33"/>
        <v/>
      </c>
      <c r="F342" s="292" t="str">
        <f t="shared" si="30"/>
        <v/>
      </c>
      <c r="G342" s="285" t="str">
        <f t="shared" si="34"/>
        <v/>
      </c>
      <c r="H342" s="667" t="str">
        <f t="shared" si="35"/>
        <v/>
      </c>
      <c r="I342" s="53"/>
    </row>
    <row r="343" spans="2:9" ht="20.100000000000001" customHeight="1">
      <c r="B343" s="294">
        <v>335</v>
      </c>
      <c r="C343" s="665" t="str">
        <f t="shared" si="31"/>
        <v/>
      </c>
      <c r="D343" s="666" t="str">
        <f t="shared" si="32"/>
        <v/>
      </c>
      <c r="E343" s="285" t="str">
        <f t="shared" si="33"/>
        <v/>
      </c>
      <c r="F343" s="292" t="str">
        <f t="shared" si="30"/>
        <v/>
      </c>
      <c r="G343" s="285" t="str">
        <f t="shared" si="34"/>
        <v/>
      </c>
      <c r="H343" s="667" t="str">
        <f t="shared" si="35"/>
        <v/>
      </c>
      <c r="I343" s="53"/>
    </row>
    <row r="344" spans="2:9" ht="20.100000000000001" customHeight="1">
      <c r="B344" s="294">
        <v>336</v>
      </c>
      <c r="C344" s="665" t="str">
        <f t="shared" si="31"/>
        <v/>
      </c>
      <c r="D344" s="666" t="str">
        <f t="shared" si="32"/>
        <v/>
      </c>
      <c r="E344" s="285" t="str">
        <f t="shared" si="33"/>
        <v/>
      </c>
      <c r="F344" s="292" t="str">
        <f t="shared" si="30"/>
        <v/>
      </c>
      <c r="G344" s="285" t="str">
        <f t="shared" si="34"/>
        <v/>
      </c>
      <c r="H344" s="667" t="str">
        <f t="shared" si="35"/>
        <v/>
      </c>
      <c r="I344" s="53"/>
    </row>
    <row r="345" spans="2:9" ht="20.100000000000001" customHeight="1">
      <c r="B345" s="294">
        <v>337</v>
      </c>
      <c r="C345" s="665" t="str">
        <f t="shared" si="31"/>
        <v/>
      </c>
      <c r="D345" s="666" t="str">
        <f t="shared" si="32"/>
        <v/>
      </c>
      <c r="E345" s="285" t="str">
        <f t="shared" si="33"/>
        <v/>
      </c>
      <c r="F345" s="292" t="str">
        <f t="shared" si="30"/>
        <v/>
      </c>
      <c r="G345" s="285" t="str">
        <f t="shared" si="34"/>
        <v/>
      </c>
      <c r="H345" s="667" t="str">
        <f t="shared" si="35"/>
        <v/>
      </c>
      <c r="I345" s="53"/>
    </row>
    <row r="346" spans="2:9" ht="20.100000000000001" customHeight="1">
      <c r="B346" s="294">
        <v>338</v>
      </c>
      <c r="C346" s="665" t="str">
        <f t="shared" si="31"/>
        <v/>
      </c>
      <c r="D346" s="666" t="str">
        <f t="shared" si="32"/>
        <v/>
      </c>
      <c r="E346" s="285" t="str">
        <f t="shared" si="33"/>
        <v/>
      </c>
      <c r="F346" s="292" t="str">
        <f t="shared" si="30"/>
        <v/>
      </c>
      <c r="G346" s="285" t="str">
        <f t="shared" si="34"/>
        <v/>
      </c>
      <c r="H346" s="667" t="str">
        <f t="shared" si="35"/>
        <v/>
      </c>
      <c r="I346" s="53"/>
    </row>
    <row r="347" spans="2:9" ht="20.100000000000001" customHeight="1">
      <c r="B347" s="294">
        <v>339</v>
      </c>
      <c r="C347" s="665" t="str">
        <f t="shared" si="31"/>
        <v/>
      </c>
      <c r="D347" s="666" t="str">
        <f t="shared" si="32"/>
        <v/>
      </c>
      <c r="E347" s="285" t="str">
        <f t="shared" si="33"/>
        <v/>
      </c>
      <c r="F347" s="292" t="str">
        <f t="shared" si="30"/>
        <v/>
      </c>
      <c r="G347" s="285" t="str">
        <f t="shared" si="34"/>
        <v/>
      </c>
      <c r="H347" s="667" t="str">
        <f t="shared" si="35"/>
        <v/>
      </c>
      <c r="I347" s="53"/>
    </row>
    <row r="348" spans="2:9" ht="20.100000000000001" customHeight="1">
      <c r="B348" s="294">
        <v>340</v>
      </c>
      <c r="C348" s="665" t="str">
        <f t="shared" si="31"/>
        <v/>
      </c>
      <c r="D348" s="666" t="str">
        <f t="shared" si="32"/>
        <v/>
      </c>
      <c r="E348" s="285" t="str">
        <f t="shared" si="33"/>
        <v/>
      </c>
      <c r="F348" s="292" t="str">
        <f t="shared" si="30"/>
        <v/>
      </c>
      <c r="G348" s="285" t="str">
        <f t="shared" si="34"/>
        <v/>
      </c>
      <c r="H348" s="667" t="str">
        <f t="shared" si="35"/>
        <v/>
      </c>
      <c r="I348" s="53"/>
    </row>
    <row r="349" spans="2:9" ht="20.100000000000001" customHeight="1">
      <c r="B349" s="294">
        <v>341</v>
      </c>
      <c r="C349" s="665" t="str">
        <f t="shared" si="31"/>
        <v/>
      </c>
      <c r="D349" s="666" t="str">
        <f t="shared" si="32"/>
        <v/>
      </c>
      <c r="E349" s="285" t="str">
        <f t="shared" si="33"/>
        <v/>
      </c>
      <c r="F349" s="292" t="str">
        <f t="shared" si="30"/>
        <v/>
      </c>
      <c r="G349" s="285" t="str">
        <f t="shared" si="34"/>
        <v/>
      </c>
      <c r="H349" s="667" t="str">
        <f t="shared" si="35"/>
        <v/>
      </c>
      <c r="I349" s="53"/>
    </row>
    <row r="350" spans="2:9" ht="20.100000000000001" customHeight="1">
      <c r="B350" s="294">
        <v>342</v>
      </c>
      <c r="C350" s="665" t="str">
        <f t="shared" si="31"/>
        <v/>
      </c>
      <c r="D350" s="666" t="str">
        <f t="shared" si="32"/>
        <v/>
      </c>
      <c r="E350" s="285" t="str">
        <f t="shared" si="33"/>
        <v/>
      </c>
      <c r="F350" s="292" t="str">
        <f t="shared" si="30"/>
        <v/>
      </c>
      <c r="G350" s="285" t="str">
        <f t="shared" si="34"/>
        <v/>
      </c>
      <c r="H350" s="667" t="str">
        <f t="shared" si="35"/>
        <v/>
      </c>
      <c r="I350" s="53"/>
    </row>
    <row r="351" spans="2:9" ht="20.100000000000001" customHeight="1">
      <c r="B351" s="294">
        <v>343</v>
      </c>
      <c r="C351" s="665" t="str">
        <f t="shared" si="31"/>
        <v/>
      </c>
      <c r="D351" s="666" t="str">
        <f t="shared" si="32"/>
        <v/>
      </c>
      <c r="E351" s="285" t="str">
        <f t="shared" si="33"/>
        <v/>
      </c>
      <c r="F351" s="292" t="str">
        <f t="shared" si="30"/>
        <v/>
      </c>
      <c r="G351" s="285" t="str">
        <f t="shared" si="34"/>
        <v/>
      </c>
      <c r="H351" s="667" t="str">
        <f t="shared" si="35"/>
        <v/>
      </c>
      <c r="I351" s="53"/>
    </row>
    <row r="352" spans="2:9" ht="20.100000000000001" customHeight="1">
      <c r="B352" s="294">
        <v>344</v>
      </c>
      <c r="C352" s="665" t="str">
        <f t="shared" si="31"/>
        <v/>
      </c>
      <c r="D352" s="666" t="str">
        <f t="shared" si="32"/>
        <v/>
      </c>
      <c r="E352" s="285" t="str">
        <f t="shared" si="33"/>
        <v/>
      </c>
      <c r="F352" s="292" t="str">
        <f t="shared" si="30"/>
        <v/>
      </c>
      <c r="G352" s="285" t="str">
        <f t="shared" si="34"/>
        <v/>
      </c>
      <c r="H352" s="667" t="str">
        <f t="shared" si="35"/>
        <v/>
      </c>
      <c r="I352" s="53"/>
    </row>
    <row r="353" spans="2:9" ht="20.100000000000001" customHeight="1">
      <c r="B353" s="294">
        <v>345</v>
      </c>
      <c r="C353" s="665" t="str">
        <f t="shared" si="31"/>
        <v/>
      </c>
      <c r="D353" s="666" t="str">
        <f t="shared" si="32"/>
        <v/>
      </c>
      <c r="E353" s="285" t="str">
        <f t="shared" si="33"/>
        <v/>
      </c>
      <c r="F353" s="292" t="str">
        <f t="shared" si="30"/>
        <v/>
      </c>
      <c r="G353" s="285" t="str">
        <f t="shared" si="34"/>
        <v/>
      </c>
      <c r="H353" s="667" t="str">
        <f t="shared" si="35"/>
        <v/>
      </c>
      <c r="I353" s="53"/>
    </row>
    <row r="354" spans="2:9" ht="20.100000000000001" customHeight="1">
      <c r="B354" s="294">
        <v>346</v>
      </c>
      <c r="C354" s="665" t="str">
        <f t="shared" si="31"/>
        <v/>
      </c>
      <c r="D354" s="666" t="str">
        <f t="shared" si="32"/>
        <v/>
      </c>
      <c r="E354" s="285" t="str">
        <f t="shared" si="33"/>
        <v/>
      </c>
      <c r="F354" s="292" t="str">
        <f t="shared" si="30"/>
        <v/>
      </c>
      <c r="G354" s="285" t="str">
        <f t="shared" si="34"/>
        <v/>
      </c>
      <c r="H354" s="667" t="str">
        <f t="shared" si="35"/>
        <v/>
      </c>
      <c r="I354" s="53"/>
    </row>
    <row r="355" spans="2:9" ht="20.100000000000001" customHeight="1">
      <c r="B355" s="294">
        <v>347</v>
      </c>
      <c r="C355" s="665" t="str">
        <f t="shared" si="31"/>
        <v/>
      </c>
      <c r="D355" s="666" t="str">
        <f t="shared" si="32"/>
        <v/>
      </c>
      <c r="E355" s="285" t="str">
        <f t="shared" si="33"/>
        <v/>
      </c>
      <c r="F355" s="292" t="str">
        <f t="shared" si="30"/>
        <v/>
      </c>
      <c r="G355" s="285" t="str">
        <f t="shared" si="34"/>
        <v/>
      </c>
      <c r="H355" s="667" t="str">
        <f t="shared" si="35"/>
        <v/>
      </c>
      <c r="I355" s="53"/>
    </row>
    <row r="356" spans="2:9" ht="20.100000000000001" customHeight="1">
      <c r="B356" s="294">
        <v>348</v>
      </c>
      <c r="C356" s="665" t="str">
        <f t="shared" si="31"/>
        <v/>
      </c>
      <c r="D356" s="666" t="str">
        <f t="shared" si="32"/>
        <v/>
      </c>
      <c r="E356" s="285" t="str">
        <f t="shared" si="33"/>
        <v/>
      </c>
      <c r="F356" s="292" t="str">
        <f t="shared" si="30"/>
        <v/>
      </c>
      <c r="G356" s="285" t="str">
        <f t="shared" si="34"/>
        <v/>
      </c>
      <c r="H356" s="667" t="str">
        <f t="shared" si="35"/>
        <v/>
      </c>
      <c r="I356" s="53"/>
    </row>
    <row r="357" spans="2:9" ht="20.100000000000001" customHeight="1">
      <c r="B357" s="294">
        <v>349</v>
      </c>
      <c r="C357" s="665" t="str">
        <f t="shared" si="31"/>
        <v/>
      </c>
      <c r="D357" s="666" t="str">
        <f t="shared" si="32"/>
        <v/>
      </c>
      <c r="E357" s="285" t="str">
        <f t="shared" si="33"/>
        <v/>
      </c>
      <c r="F357" s="292" t="str">
        <f t="shared" si="30"/>
        <v/>
      </c>
      <c r="G357" s="285" t="str">
        <f t="shared" si="34"/>
        <v/>
      </c>
      <c r="H357" s="667" t="str">
        <f t="shared" si="35"/>
        <v/>
      </c>
      <c r="I357" s="53"/>
    </row>
    <row r="358" spans="2:9" ht="20.100000000000001" customHeight="1">
      <c r="B358" s="294">
        <v>350</v>
      </c>
      <c r="C358" s="665" t="str">
        <f t="shared" si="31"/>
        <v/>
      </c>
      <c r="D358" s="666" t="str">
        <f t="shared" si="32"/>
        <v/>
      </c>
      <c r="E358" s="285" t="str">
        <f t="shared" si="33"/>
        <v/>
      </c>
      <c r="F358" s="292" t="str">
        <f t="shared" si="30"/>
        <v/>
      </c>
      <c r="G358" s="285" t="str">
        <f t="shared" si="34"/>
        <v/>
      </c>
      <c r="H358" s="667" t="str">
        <f t="shared" si="35"/>
        <v/>
      </c>
      <c r="I358" s="53"/>
    </row>
    <row r="359" spans="2:9" ht="20.100000000000001" customHeight="1">
      <c r="B359" s="294">
        <v>351</v>
      </c>
      <c r="C359" s="665" t="str">
        <f t="shared" si="31"/>
        <v/>
      </c>
      <c r="D359" s="666" t="str">
        <f t="shared" si="32"/>
        <v/>
      </c>
      <c r="E359" s="285" t="str">
        <f t="shared" si="33"/>
        <v/>
      </c>
      <c r="F359" s="292" t="str">
        <f t="shared" si="30"/>
        <v/>
      </c>
      <c r="G359" s="285" t="str">
        <f t="shared" si="34"/>
        <v/>
      </c>
      <c r="H359" s="667" t="str">
        <f t="shared" si="35"/>
        <v/>
      </c>
      <c r="I359" s="53"/>
    </row>
    <row r="360" spans="2:9" ht="20.100000000000001" customHeight="1">
      <c r="B360" s="294">
        <v>352</v>
      </c>
      <c r="C360" s="665" t="str">
        <f t="shared" si="31"/>
        <v/>
      </c>
      <c r="D360" s="666" t="str">
        <f t="shared" si="32"/>
        <v/>
      </c>
      <c r="E360" s="285" t="str">
        <f t="shared" si="33"/>
        <v/>
      </c>
      <c r="F360" s="292" t="str">
        <f t="shared" si="30"/>
        <v/>
      </c>
      <c r="G360" s="285" t="str">
        <f t="shared" si="34"/>
        <v/>
      </c>
      <c r="H360" s="667" t="str">
        <f t="shared" si="35"/>
        <v/>
      </c>
      <c r="I360" s="53"/>
    </row>
    <row r="361" spans="2:9" ht="20.100000000000001" customHeight="1">
      <c r="B361" s="294">
        <v>353</v>
      </c>
      <c r="C361" s="665" t="str">
        <f t="shared" si="31"/>
        <v/>
      </c>
      <c r="D361" s="666" t="str">
        <f t="shared" si="32"/>
        <v/>
      </c>
      <c r="E361" s="285" t="str">
        <f t="shared" si="33"/>
        <v/>
      </c>
      <c r="F361" s="292" t="str">
        <f t="shared" si="30"/>
        <v/>
      </c>
      <c r="G361" s="285" t="str">
        <f t="shared" si="34"/>
        <v/>
      </c>
      <c r="H361" s="667" t="str">
        <f t="shared" si="35"/>
        <v/>
      </c>
      <c r="I361" s="53"/>
    </row>
    <row r="362" spans="2:9" ht="20.100000000000001" customHeight="1">
      <c r="B362" s="294">
        <v>354</v>
      </c>
      <c r="C362" s="665" t="str">
        <f t="shared" si="31"/>
        <v/>
      </c>
      <c r="D362" s="666" t="str">
        <f t="shared" si="32"/>
        <v/>
      </c>
      <c r="E362" s="285" t="str">
        <f t="shared" si="33"/>
        <v/>
      </c>
      <c r="F362" s="292" t="str">
        <f t="shared" si="30"/>
        <v/>
      </c>
      <c r="G362" s="285" t="str">
        <f t="shared" si="34"/>
        <v/>
      </c>
      <c r="H362" s="667" t="str">
        <f t="shared" si="35"/>
        <v/>
      </c>
      <c r="I362" s="53"/>
    </row>
    <row r="363" spans="2:9" ht="20.100000000000001" customHeight="1">
      <c r="B363" s="294">
        <v>355</v>
      </c>
      <c r="C363" s="665" t="str">
        <f t="shared" si="31"/>
        <v/>
      </c>
      <c r="D363" s="666" t="str">
        <f t="shared" si="32"/>
        <v/>
      </c>
      <c r="E363" s="285" t="str">
        <f t="shared" si="33"/>
        <v/>
      </c>
      <c r="F363" s="292" t="str">
        <f t="shared" si="30"/>
        <v/>
      </c>
      <c r="G363" s="285" t="str">
        <f t="shared" si="34"/>
        <v/>
      </c>
      <c r="H363" s="667" t="str">
        <f t="shared" si="35"/>
        <v/>
      </c>
      <c r="I363" s="53"/>
    </row>
    <row r="364" spans="2:9" ht="20.100000000000001" customHeight="1">
      <c r="B364" s="294">
        <v>356</v>
      </c>
      <c r="C364" s="665" t="str">
        <f t="shared" si="31"/>
        <v/>
      </c>
      <c r="D364" s="666" t="str">
        <f t="shared" si="32"/>
        <v/>
      </c>
      <c r="E364" s="285" t="str">
        <f t="shared" si="33"/>
        <v/>
      </c>
      <c r="F364" s="292" t="str">
        <f t="shared" si="30"/>
        <v/>
      </c>
      <c r="G364" s="285" t="str">
        <f t="shared" si="34"/>
        <v/>
      </c>
      <c r="H364" s="667" t="str">
        <f t="shared" si="35"/>
        <v/>
      </c>
      <c r="I364" s="53"/>
    </row>
    <row r="365" spans="2:9" ht="20.100000000000001" customHeight="1">
      <c r="B365" s="294">
        <v>357</v>
      </c>
      <c r="C365" s="665" t="str">
        <f t="shared" si="31"/>
        <v/>
      </c>
      <c r="D365" s="666" t="str">
        <f t="shared" si="32"/>
        <v/>
      </c>
      <c r="E365" s="285" t="str">
        <f t="shared" si="33"/>
        <v/>
      </c>
      <c r="F365" s="292" t="str">
        <f t="shared" si="30"/>
        <v/>
      </c>
      <c r="G365" s="285" t="str">
        <f t="shared" si="34"/>
        <v/>
      </c>
      <c r="H365" s="667" t="str">
        <f t="shared" si="35"/>
        <v/>
      </c>
      <c r="I365" s="53"/>
    </row>
    <row r="366" spans="2:9" ht="20.100000000000001" customHeight="1">
      <c r="B366" s="294">
        <v>358</v>
      </c>
      <c r="C366" s="665" t="str">
        <f t="shared" si="31"/>
        <v/>
      </c>
      <c r="D366" s="666" t="str">
        <f t="shared" si="32"/>
        <v/>
      </c>
      <c r="E366" s="285" t="str">
        <f t="shared" si="33"/>
        <v/>
      </c>
      <c r="F366" s="292" t="str">
        <f t="shared" si="30"/>
        <v/>
      </c>
      <c r="G366" s="285" t="str">
        <f t="shared" si="34"/>
        <v/>
      </c>
      <c r="H366" s="667" t="str">
        <f t="shared" si="35"/>
        <v/>
      </c>
      <c r="I366" s="53"/>
    </row>
    <row r="367" spans="2:9" ht="20.100000000000001" customHeight="1">
      <c r="B367" s="294">
        <v>359</v>
      </c>
      <c r="C367" s="665" t="str">
        <f t="shared" si="31"/>
        <v/>
      </c>
      <c r="D367" s="666" t="str">
        <f t="shared" si="32"/>
        <v/>
      </c>
      <c r="E367" s="285" t="str">
        <f t="shared" si="33"/>
        <v/>
      </c>
      <c r="F367" s="292" t="str">
        <f t="shared" si="30"/>
        <v/>
      </c>
      <c r="G367" s="285" t="str">
        <f t="shared" si="34"/>
        <v/>
      </c>
      <c r="H367" s="667" t="str">
        <f t="shared" si="35"/>
        <v/>
      </c>
      <c r="I367" s="53"/>
    </row>
    <row r="368" spans="2:9" ht="20.100000000000001" customHeight="1">
      <c r="B368" s="294">
        <v>360</v>
      </c>
      <c r="C368" s="665" t="str">
        <f t="shared" si="31"/>
        <v/>
      </c>
      <c r="D368" s="666" t="str">
        <f t="shared" si="32"/>
        <v/>
      </c>
      <c r="E368" s="285" t="str">
        <f t="shared" si="33"/>
        <v/>
      </c>
      <c r="F368" s="292" t="str">
        <f t="shared" si="30"/>
        <v/>
      </c>
      <c r="G368" s="285" t="str">
        <f t="shared" si="34"/>
        <v/>
      </c>
      <c r="H368" s="667" t="str">
        <f t="shared" si="35"/>
        <v/>
      </c>
      <c r="I368" s="53"/>
    </row>
    <row r="369" spans="2:9" ht="20.100000000000001" customHeight="1">
      <c r="B369" s="294">
        <v>361</v>
      </c>
      <c r="C369" s="665" t="str">
        <f t="shared" si="31"/>
        <v/>
      </c>
      <c r="D369" s="666" t="str">
        <f t="shared" si="32"/>
        <v/>
      </c>
      <c r="E369" s="285" t="str">
        <f t="shared" si="33"/>
        <v/>
      </c>
      <c r="F369" s="292" t="str">
        <f t="shared" si="30"/>
        <v/>
      </c>
      <c r="G369" s="285" t="str">
        <f t="shared" si="34"/>
        <v/>
      </c>
      <c r="H369" s="667" t="str">
        <f t="shared" si="35"/>
        <v/>
      </c>
      <c r="I369" s="53"/>
    </row>
    <row r="370" spans="2:9" ht="20.100000000000001" customHeight="1">
      <c r="B370" s="294">
        <v>362</v>
      </c>
      <c r="C370" s="665" t="str">
        <f t="shared" si="31"/>
        <v/>
      </c>
      <c r="D370" s="666" t="str">
        <f t="shared" si="32"/>
        <v/>
      </c>
      <c r="E370" s="285" t="str">
        <f t="shared" si="33"/>
        <v/>
      </c>
      <c r="F370" s="292" t="str">
        <f t="shared" si="30"/>
        <v/>
      </c>
      <c r="G370" s="285" t="str">
        <f t="shared" si="34"/>
        <v/>
      </c>
      <c r="H370" s="667" t="str">
        <f t="shared" si="35"/>
        <v/>
      </c>
      <c r="I370" s="53"/>
    </row>
    <row r="371" spans="2:9" ht="20.100000000000001" customHeight="1">
      <c r="B371" s="294">
        <v>363</v>
      </c>
      <c r="C371" s="665" t="str">
        <f t="shared" si="31"/>
        <v/>
      </c>
      <c r="D371" s="666" t="str">
        <f t="shared" si="32"/>
        <v/>
      </c>
      <c r="E371" s="285" t="str">
        <f t="shared" si="33"/>
        <v/>
      </c>
      <c r="F371" s="292" t="str">
        <f t="shared" si="30"/>
        <v/>
      </c>
      <c r="G371" s="285" t="str">
        <f t="shared" si="34"/>
        <v/>
      </c>
      <c r="H371" s="667" t="str">
        <f t="shared" si="35"/>
        <v/>
      </c>
      <c r="I371" s="53"/>
    </row>
    <row r="372" spans="2:9" ht="20.100000000000001" customHeight="1">
      <c r="B372" s="294">
        <v>364</v>
      </c>
      <c r="C372" s="665" t="str">
        <f t="shared" si="31"/>
        <v/>
      </c>
      <c r="D372" s="666" t="str">
        <f t="shared" si="32"/>
        <v/>
      </c>
      <c r="E372" s="285" t="str">
        <f t="shared" si="33"/>
        <v/>
      </c>
      <c r="F372" s="292" t="str">
        <f t="shared" si="30"/>
        <v/>
      </c>
      <c r="G372" s="285" t="str">
        <f t="shared" si="34"/>
        <v/>
      </c>
      <c r="H372" s="667" t="str">
        <f t="shared" si="35"/>
        <v/>
      </c>
      <c r="I372" s="53"/>
    </row>
    <row r="373" spans="2:9" ht="20.100000000000001" customHeight="1">
      <c r="B373" s="294">
        <v>365</v>
      </c>
      <c r="C373" s="665" t="str">
        <f t="shared" si="31"/>
        <v/>
      </c>
      <c r="D373" s="666" t="str">
        <f t="shared" si="32"/>
        <v/>
      </c>
      <c r="E373" s="285" t="str">
        <f t="shared" si="33"/>
        <v/>
      </c>
      <c r="F373" s="292" t="str">
        <f t="shared" si="30"/>
        <v/>
      </c>
      <c r="G373" s="285" t="str">
        <f t="shared" si="34"/>
        <v/>
      </c>
      <c r="H373" s="667" t="str">
        <f t="shared" si="35"/>
        <v/>
      </c>
      <c r="I373" s="53"/>
    </row>
    <row r="374" spans="2:9" ht="20.100000000000001" customHeight="1">
      <c r="B374" s="294">
        <v>366</v>
      </c>
      <c r="C374" s="665" t="str">
        <f t="shared" si="31"/>
        <v/>
      </c>
      <c r="D374" s="666" t="str">
        <f t="shared" si="32"/>
        <v/>
      </c>
      <c r="E374" s="285" t="str">
        <f t="shared" si="33"/>
        <v/>
      </c>
      <c r="F374" s="292" t="str">
        <f t="shared" si="30"/>
        <v/>
      </c>
      <c r="G374" s="285" t="str">
        <f t="shared" si="34"/>
        <v/>
      </c>
      <c r="H374" s="667" t="str">
        <f t="shared" si="35"/>
        <v/>
      </c>
      <c r="I374" s="53"/>
    </row>
    <row r="375" spans="2:9" ht="20.100000000000001" customHeight="1">
      <c r="B375" s="294">
        <v>367</v>
      </c>
      <c r="C375" s="665" t="str">
        <f t="shared" si="31"/>
        <v/>
      </c>
      <c r="D375" s="666" t="str">
        <f t="shared" si="32"/>
        <v/>
      </c>
      <c r="E375" s="285" t="str">
        <f t="shared" si="33"/>
        <v/>
      </c>
      <c r="F375" s="292" t="str">
        <f t="shared" si="30"/>
        <v/>
      </c>
      <c r="G375" s="285" t="str">
        <f t="shared" si="34"/>
        <v/>
      </c>
      <c r="H375" s="667" t="str">
        <f t="shared" si="35"/>
        <v/>
      </c>
      <c r="I375" s="53"/>
    </row>
    <row r="376" spans="2:9" ht="20.100000000000001" customHeight="1">
      <c r="B376" s="294">
        <v>368</v>
      </c>
      <c r="C376" s="665" t="str">
        <f t="shared" si="31"/>
        <v/>
      </c>
      <c r="D376" s="666" t="str">
        <f t="shared" si="32"/>
        <v/>
      </c>
      <c r="E376" s="285" t="str">
        <f t="shared" si="33"/>
        <v/>
      </c>
      <c r="F376" s="292" t="str">
        <f t="shared" si="30"/>
        <v/>
      </c>
      <c r="G376" s="285" t="str">
        <f t="shared" si="34"/>
        <v/>
      </c>
      <c r="H376" s="667" t="str">
        <f t="shared" si="35"/>
        <v/>
      </c>
      <c r="I376" s="53"/>
    </row>
    <row r="377" spans="2:9" ht="20.100000000000001" customHeight="1">
      <c r="B377" s="294">
        <v>369</v>
      </c>
      <c r="C377" s="665" t="str">
        <f t="shared" si="31"/>
        <v/>
      </c>
      <c r="D377" s="666" t="str">
        <f t="shared" si="32"/>
        <v/>
      </c>
      <c r="E377" s="285" t="str">
        <f t="shared" si="33"/>
        <v/>
      </c>
      <c r="F377" s="292" t="str">
        <f t="shared" si="30"/>
        <v/>
      </c>
      <c r="G377" s="285" t="str">
        <f t="shared" si="34"/>
        <v/>
      </c>
      <c r="H377" s="667" t="str">
        <f t="shared" si="35"/>
        <v/>
      </c>
      <c r="I377" s="53"/>
    </row>
    <row r="378" spans="2:9" ht="20.100000000000001" customHeight="1">
      <c r="B378" s="294">
        <v>370</v>
      </c>
      <c r="C378" s="665" t="str">
        <f t="shared" si="31"/>
        <v/>
      </c>
      <c r="D378" s="666" t="str">
        <f t="shared" si="32"/>
        <v/>
      </c>
      <c r="E378" s="285" t="str">
        <f t="shared" si="33"/>
        <v/>
      </c>
      <c r="F378" s="292" t="str">
        <f t="shared" si="30"/>
        <v/>
      </c>
      <c r="G378" s="285" t="str">
        <f t="shared" si="34"/>
        <v/>
      </c>
      <c r="H378" s="667" t="str">
        <f t="shared" si="35"/>
        <v/>
      </c>
      <c r="I378" s="53"/>
    </row>
    <row r="379" spans="2:9" ht="20.100000000000001" customHeight="1">
      <c r="B379" s="294">
        <v>371</v>
      </c>
      <c r="C379" s="665" t="str">
        <f t="shared" si="31"/>
        <v/>
      </c>
      <c r="D379" s="666" t="str">
        <f t="shared" si="32"/>
        <v/>
      </c>
      <c r="E379" s="285" t="str">
        <f t="shared" si="33"/>
        <v/>
      </c>
      <c r="F379" s="292" t="str">
        <f t="shared" si="30"/>
        <v/>
      </c>
      <c r="G379" s="285" t="str">
        <f t="shared" si="34"/>
        <v/>
      </c>
      <c r="H379" s="667" t="str">
        <f t="shared" si="35"/>
        <v/>
      </c>
      <c r="I379" s="53"/>
    </row>
    <row r="380" spans="2:9" ht="20.100000000000001" customHeight="1">
      <c r="B380" s="294">
        <v>372</v>
      </c>
      <c r="C380" s="665" t="str">
        <f t="shared" si="31"/>
        <v/>
      </c>
      <c r="D380" s="666" t="str">
        <f t="shared" si="32"/>
        <v/>
      </c>
      <c r="E380" s="285" t="str">
        <f t="shared" si="33"/>
        <v/>
      </c>
      <c r="F380" s="292" t="str">
        <f t="shared" si="30"/>
        <v/>
      </c>
      <c r="G380" s="285" t="str">
        <f t="shared" si="34"/>
        <v/>
      </c>
      <c r="H380" s="667" t="str">
        <f t="shared" si="35"/>
        <v/>
      </c>
      <c r="I380" s="53"/>
    </row>
    <row r="381" spans="2:9" ht="20.100000000000001" customHeight="1">
      <c r="B381" s="294">
        <v>373</v>
      </c>
      <c r="C381" s="665" t="str">
        <f t="shared" si="31"/>
        <v/>
      </c>
      <c r="D381" s="666" t="str">
        <f t="shared" si="32"/>
        <v/>
      </c>
      <c r="E381" s="285" t="str">
        <f t="shared" si="33"/>
        <v/>
      </c>
      <c r="F381" s="292" t="str">
        <f t="shared" si="30"/>
        <v/>
      </c>
      <c r="G381" s="285" t="str">
        <f t="shared" si="34"/>
        <v/>
      </c>
      <c r="H381" s="667" t="str">
        <f t="shared" si="35"/>
        <v/>
      </c>
      <c r="I381" s="53"/>
    </row>
    <row r="382" spans="2:9" ht="20.100000000000001" customHeight="1">
      <c r="B382" s="294">
        <v>374</v>
      </c>
      <c r="C382" s="665" t="str">
        <f t="shared" si="31"/>
        <v/>
      </c>
      <c r="D382" s="666" t="str">
        <f t="shared" si="32"/>
        <v/>
      </c>
      <c r="E382" s="285" t="str">
        <f t="shared" si="33"/>
        <v/>
      </c>
      <c r="F382" s="292" t="str">
        <f t="shared" si="30"/>
        <v/>
      </c>
      <c r="G382" s="285" t="str">
        <f t="shared" si="34"/>
        <v/>
      </c>
      <c r="H382" s="667" t="str">
        <f t="shared" si="35"/>
        <v/>
      </c>
      <c r="I382" s="53"/>
    </row>
    <row r="383" spans="2:9" ht="20.100000000000001" customHeight="1">
      <c r="B383" s="294">
        <v>375</v>
      </c>
      <c r="C383" s="665" t="str">
        <f t="shared" si="31"/>
        <v/>
      </c>
      <c r="D383" s="666" t="str">
        <f t="shared" si="32"/>
        <v/>
      </c>
      <c r="E383" s="285" t="str">
        <f t="shared" si="33"/>
        <v/>
      </c>
      <c r="F383" s="292" t="str">
        <f t="shared" si="30"/>
        <v/>
      </c>
      <c r="G383" s="285" t="str">
        <f t="shared" si="34"/>
        <v/>
      </c>
      <c r="H383" s="667" t="str">
        <f t="shared" si="35"/>
        <v/>
      </c>
      <c r="I383" s="53"/>
    </row>
    <row r="384" spans="2:9" ht="20.100000000000001" customHeight="1">
      <c r="B384" s="294">
        <v>376</v>
      </c>
      <c r="C384" s="665" t="str">
        <f t="shared" si="31"/>
        <v/>
      </c>
      <c r="D384" s="666" t="str">
        <f t="shared" si="32"/>
        <v/>
      </c>
      <c r="E384" s="285" t="str">
        <f t="shared" si="33"/>
        <v/>
      </c>
      <c r="F384" s="292" t="str">
        <f t="shared" si="30"/>
        <v/>
      </c>
      <c r="G384" s="285" t="str">
        <f t="shared" si="34"/>
        <v/>
      </c>
      <c r="H384" s="667" t="str">
        <f t="shared" si="35"/>
        <v/>
      </c>
      <c r="I384" s="53"/>
    </row>
    <row r="385" spans="2:9" ht="20.100000000000001" customHeight="1">
      <c r="B385" s="294">
        <v>377</v>
      </c>
      <c r="C385" s="665" t="str">
        <f t="shared" si="31"/>
        <v/>
      </c>
      <c r="D385" s="666" t="str">
        <f t="shared" si="32"/>
        <v/>
      </c>
      <c r="E385" s="285" t="str">
        <f t="shared" si="33"/>
        <v/>
      </c>
      <c r="F385" s="292" t="str">
        <f t="shared" si="30"/>
        <v/>
      </c>
      <c r="G385" s="285" t="str">
        <f t="shared" si="34"/>
        <v/>
      </c>
      <c r="H385" s="667" t="str">
        <f t="shared" si="35"/>
        <v/>
      </c>
      <c r="I385" s="53"/>
    </row>
    <row r="386" spans="2:9" ht="20.100000000000001" customHeight="1">
      <c r="B386" s="294">
        <v>378</v>
      </c>
      <c r="C386" s="665" t="str">
        <f t="shared" si="31"/>
        <v/>
      </c>
      <c r="D386" s="666" t="str">
        <f t="shared" si="32"/>
        <v/>
      </c>
      <c r="E386" s="285" t="str">
        <f t="shared" si="33"/>
        <v/>
      </c>
      <c r="F386" s="292" t="str">
        <f t="shared" si="30"/>
        <v/>
      </c>
      <c r="G386" s="285" t="str">
        <f t="shared" si="34"/>
        <v/>
      </c>
      <c r="H386" s="667" t="str">
        <f t="shared" si="35"/>
        <v/>
      </c>
      <c r="I386" s="53"/>
    </row>
    <row r="387" spans="2:9" ht="20.100000000000001" customHeight="1">
      <c r="B387" s="294">
        <v>379</v>
      </c>
      <c r="C387" s="665" t="str">
        <f t="shared" si="31"/>
        <v/>
      </c>
      <c r="D387" s="666" t="str">
        <f t="shared" si="32"/>
        <v/>
      </c>
      <c r="E387" s="285" t="str">
        <f t="shared" si="33"/>
        <v/>
      </c>
      <c r="F387" s="292" t="str">
        <f t="shared" si="30"/>
        <v/>
      </c>
      <c r="G387" s="285" t="str">
        <f t="shared" si="34"/>
        <v/>
      </c>
      <c r="H387" s="667" t="str">
        <f t="shared" si="35"/>
        <v/>
      </c>
      <c r="I387" s="53"/>
    </row>
    <row r="388" spans="2:9" ht="20.100000000000001" customHeight="1">
      <c r="B388" s="294">
        <v>380</v>
      </c>
      <c r="C388" s="665" t="str">
        <f t="shared" si="31"/>
        <v/>
      </c>
      <c r="D388" s="666" t="str">
        <f t="shared" si="32"/>
        <v/>
      </c>
      <c r="E388" s="285" t="str">
        <f t="shared" si="33"/>
        <v/>
      </c>
      <c r="F388" s="292" t="str">
        <f t="shared" si="30"/>
        <v/>
      </c>
      <c r="G388" s="285" t="str">
        <f t="shared" si="34"/>
        <v/>
      </c>
      <c r="H388" s="667" t="str">
        <f t="shared" si="35"/>
        <v/>
      </c>
      <c r="I388" s="53"/>
    </row>
    <row r="389" spans="2:9" ht="20.100000000000001" customHeight="1">
      <c r="B389" s="294">
        <v>381</v>
      </c>
      <c r="C389" s="665" t="str">
        <f t="shared" si="31"/>
        <v/>
      </c>
      <c r="D389" s="666" t="str">
        <f t="shared" si="32"/>
        <v/>
      </c>
      <c r="E389" s="285" t="str">
        <f t="shared" si="33"/>
        <v/>
      </c>
      <c r="F389" s="292" t="str">
        <f t="shared" si="30"/>
        <v/>
      </c>
      <c r="G389" s="285" t="str">
        <f t="shared" si="34"/>
        <v/>
      </c>
      <c r="H389" s="667" t="str">
        <f t="shared" si="35"/>
        <v/>
      </c>
      <c r="I389" s="53"/>
    </row>
    <row r="390" spans="2:9" ht="20.100000000000001" customHeight="1">
      <c r="B390" s="294">
        <v>382</v>
      </c>
      <c r="C390" s="665" t="str">
        <f t="shared" si="31"/>
        <v/>
      </c>
      <c r="D390" s="666" t="str">
        <f t="shared" si="32"/>
        <v/>
      </c>
      <c r="E390" s="285" t="str">
        <f t="shared" si="33"/>
        <v/>
      </c>
      <c r="F390" s="292" t="str">
        <f t="shared" si="30"/>
        <v/>
      </c>
      <c r="G390" s="285" t="str">
        <f t="shared" si="34"/>
        <v/>
      </c>
      <c r="H390" s="667" t="str">
        <f t="shared" si="35"/>
        <v/>
      </c>
      <c r="I390" s="53"/>
    </row>
    <row r="391" spans="2:9" ht="20.100000000000001" customHeight="1">
      <c r="B391" s="294">
        <v>383</v>
      </c>
      <c r="C391" s="665" t="str">
        <f t="shared" si="31"/>
        <v/>
      </c>
      <c r="D391" s="666" t="str">
        <f t="shared" si="32"/>
        <v/>
      </c>
      <c r="E391" s="285" t="str">
        <f t="shared" si="33"/>
        <v/>
      </c>
      <c r="F391" s="292" t="str">
        <f t="shared" si="30"/>
        <v/>
      </c>
      <c r="G391" s="285" t="str">
        <f t="shared" si="34"/>
        <v/>
      </c>
      <c r="H391" s="667" t="str">
        <f t="shared" si="35"/>
        <v/>
      </c>
      <c r="I391" s="53"/>
    </row>
    <row r="392" spans="2:9" ht="20.100000000000001" customHeight="1">
      <c r="B392" s="294">
        <v>384</v>
      </c>
      <c r="C392" s="665" t="str">
        <f t="shared" si="31"/>
        <v/>
      </c>
      <c r="D392" s="666" t="str">
        <f t="shared" si="32"/>
        <v/>
      </c>
      <c r="E392" s="285" t="str">
        <f t="shared" si="33"/>
        <v/>
      </c>
      <c r="F392" s="292" t="str">
        <f t="shared" si="30"/>
        <v/>
      </c>
      <c r="G392" s="285" t="str">
        <f t="shared" si="34"/>
        <v/>
      </c>
      <c r="H392" s="667" t="str">
        <f t="shared" si="35"/>
        <v/>
      </c>
      <c r="I392" s="53"/>
    </row>
    <row r="393" spans="2:9" ht="20.100000000000001" customHeight="1">
      <c r="B393" s="294">
        <v>385</v>
      </c>
      <c r="C393" s="665" t="str">
        <f t="shared" si="31"/>
        <v/>
      </c>
      <c r="D393" s="666" t="str">
        <f t="shared" si="32"/>
        <v/>
      </c>
      <c r="E393" s="285" t="str">
        <f t="shared" si="33"/>
        <v/>
      </c>
      <c r="F393" s="292" t="str">
        <f t="shared" si="30"/>
        <v/>
      </c>
      <c r="G393" s="285" t="str">
        <f t="shared" si="34"/>
        <v/>
      </c>
      <c r="H393" s="667" t="str">
        <f t="shared" si="35"/>
        <v/>
      </c>
      <c r="I393" s="53"/>
    </row>
    <row r="394" spans="2:9" ht="20.100000000000001" customHeight="1">
      <c r="B394" s="294">
        <v>386</v>
      </c>
      <c r="C394" s="665" t="str">
        <f t="shared" si="31"/>
        <v/>
      </c>
      <c r="D394" s="666" t="str">
        <f t="shared" si="32"/>
        <v/>
      </c>
      <c r="E394" s="285" t="str">
        <f t="shared" si="33"/>
        <v/>
      </c>
      <c r="F394" s="292" t="str">
        <f t="shared" ref="F394:F457" si="36">IF($H$4="","",IF($F$4="원리금균등상환",IFERROR(D394+E394,""),IF($F$4="원금균등상환",D394+E394,"")))</f>
        <v/>
      </c>
      <c r="G394" s="285" t="str">
        <f t="shared" si="34"/>
        <v/>
      </c>
      <c r="H394" s="667" t="str">
        <f t="shared" si="35"/>
        <v/>
      </c>
      <c r="I394" s="53"/>
    </row>
    <row r="395" spans="2:9" ht="20.100000000000001" customHeight="1">
      <c r="B395" s="294">
        <v>387</v>
      </c>
      <c r="C395" s="665" t="str">
        <f t="shared" ref="C395:C458" si="37">IF($H$4="","",IF(B395&gt;($B$6),"",IF(B395&lt;=($B$6),DATE(YEAR($G$4),MONTH($G$4)+B394,DAY($G$4)),"")))</f>
        <v/>
      </c>
      <c r="D395" s="666" t="str">
        <f t="shared" ref="D395:D458" si="38">IF($H$4="","",IF($F$4="원리금균등상환",IFERROR(IF(B395&lt;=$D$6,0,-PPMT($E$4/12,B395-$D$6,($B$6-$D$6),$D$4)),""),IF($F$4="원금균등상환",IF(B395&lt;($D$6+1),0,IF(B395&gt;$B$6,0,$D$4/($B$6-$D$6))),IF($F$4="만기일시상환",0,""))))</f>
        <v/>
      </c>
      <c r="E395" s="285" t="str">
        <f t="shared" ref="E395:E458" si="39">IF($H$4="","",IF($F$4="원리금균등상환",IFERROR(IF(B395&lt;=$D$6,$H394*($E$4/12),-IPMT($E$4/12,B395-$D$6,($B$6-$D$6),$D$4)),""),IF($F$4="원금균등상환",(H394-D395)*$E$4/12,IF($F$4="만기일시상환",IFERROR(IF(B395&lt;=$B$6,$D$4*($E$4/12),""),"")))))</f>
        <v/>
      </c>
      <c r="F395" s="292" t="str">
        <f t="shared" si="36"/>
        <v/>
      </c>
      <c r="G395" s="285" t="str">
        <f t="shared" ref="G395:G458" si="40">IFERROR(IF(B395&gt;(($D$6+$B$6)*12),"",IF(B395=1,D395,D395+G394)),"")</f>
        <v/>
      </c>
      <c r="H395" s="667" t="str">
        <f t="shared" ref="H395:H458" si="41">IFERROR(IF($H$4="","",H394-D395),"")</f>
        <v/>
      </c>
      <c r="I395" s="53"/>
    </row>
    <row r="396" spans="2:9" ht="20.100000000000001" customHeight="1">
      <c r="B396" s="294">
        <v>388</v>
      </c>
      <c r="C396" s="665" t="str">
        <f t="shared" si="37"/>
        <v/>
      </c>
      <c r="D396" s="666" t="str">
        <f t="shared" si="38"/>
        <v/>
      </c>
      <c r="E396" s="285" t="str">
        <f t="shared" si="39"/>
        <v/>
      </c>
      <c r="F396" s="292" t="str">
        <f t="shared" si="36"/>
        <v/>
      </c>
      <c r="G396" s="285" t="str">
        <f t="shared" si="40"/>
        <v/>
      </c>
      <c r="H396" s="667" t="str">
        <f t="shared" si="41"/>
        <v/>
      </c>
      <c r="I396" s="53"/>
    </row>
    <row r="397" spans="2:9" ht="20.100000000000001" customHeight="1">
      <c r="B397" s="294">
        <v>389</v>
      </c>
      <c r="C397" s="665" t="str">
        <f t="shared" si="37"/>
        <v/>
      </c>
      <c r="D397" s="666" t="str">
        <f t="shared" si="38"/>
        <v/>
      </c>
      <c r="E397" s="285" t="str">
        <f t="shared" si="39"/>
        <v/>
      </c>
      <c r="F397" s="292" t="str">
        <f t="shared" si="36"/>
        <v/>
      </c>
      <c r="G397" s="285" t="str">
        <f t="shared" si="40"/>
        <v/>
      </c>
      <c r="H397" s="667" t="str">
        <f t="shared" si="41"/>
        <v/>
      </c>
      <c r="I397" s="53"/>
    </row>
    <row r="398" spans="2:9" ht="20.100000000000001" customHeight="1">
      <c r="B398" s="294">
        <v>390</v>
      </c>
      <c r="C398" s="665" t="str">
        <f t="shared" si="37"/>
        <v/>
      </c>
      <c r="D398" s="666" t="str">
        <f t="shared" si="38"/>
        <v/>
      </c>
      <c r="E398" s="285" t="str">
        <f t="shared" si="39"/>
        <v/>
      </c>
      <c r="F398" s="292" t="str">
        <f t="shared" si="36"/>
        <v/>
      </c>
      <c r="G398" s="285" t="str">
        <f t="shared" si="40"/>
        <v/>
      </c>
      <c r="H398" s="667" t="str">
        <f t="shared" si="41"/>
        <v/>
      </c>
      <c r="I398" s="53"/>
    </row>
    <row r="399" spans="2:9" ht="20.100000000000001" customHeight="1">
      <c r="B399" s="294">
        <v>391</v>
      </c>
      <c r="C399" s="665" t="str">
        <f t="shared" si="37"/>
        <v/>
      </c>
      <c r="D399" s="666" t="str">
        <f t="shared" si="38"/>
        <v/>
      </c>
      <c r="E399" s="285" t="str">
        <f t="shared" si="39"/>
        <v/>
      </c>
      <c r="F399" s="292" t="str">
        <f t="shared" si="36"/>
        <v/>
      </c>
      <c r="G399" s="285" t="str">
        <f t="shared" si="40"/>
        <v/>
      </c>
      <c r="H399" s="667" t="str">
        <f t="shared" si="41"/>
        <v/>
      </c>
      <c r="I399" s="53"/>
    </row>
    <row r="400" spans="2:9" ht="20.100000000000001" customHeight="1">
      <c r="B400" s="294">
        <v>392</v>
      </c>
      <c r="C400" s="665" t="str">
        <f t="shared" si="37"/>
        <v/>
      </c>
      <c r="D400" s="666" t="str">
        <f t="shared" si="38"/>
        <v/>
      </c>
      <c r="E400" s="285" t="str">
        <f t="shared" si="39"/>
        <v/>
      </c>
      <c r="F400" s="292" t="str">
        <f t="shared" si="36"/>
        <v/>
      </c>
      <c r="G400" s="285" t="str">
        <f t="shared" si="40"/>
        <v/>
      </c>
      <c r="H400" s="667" t="str">
        <f t="shared" si="41"/>
        <v/>
      </c>
      <c r="I400" s="53"/>
    </row>
    <row r="401" spans="2:9" ht="20.100000000000001" customHeight="1">
      <c r="B401" s="294">
        <v>393</v>
      </c>
      <c r="C401" s="665" t="str">
        <f t="shared" si="37"/>
        <v/>
      </c>
      <c r="D401" s="666" t="str">
        <f t="shared" si="38"/>
        <v/>
      </c>
      <c r="E401" s="285" t="str">
        <f t="shared" si="39"/>
        <v/>
      </c>
      <c r="F401" s="292" t="str">
        <f t="shared" si="36"/>
        <v/>
      </c>
      <c r="G401" s="285" t="str">
        <f t="shared" si="40"/>
        <v/>
      </c>
      <c r="H401" s="667" t="str">
        <f t="shared" si="41"/>
        <v/>
      </c>
      <c r="I401" s="53"/>
    </row>
    <row r="402" spans="2:9" ht="20.100000000000001" customHeight="1">
      <c r="B402" s="294">
        <v>394</v>
      </c>
      <c r="C402" s="665" t="str">
        <f t="shared" si="37"/>
        <v/>
      </c>
      <c r="D402" s="666" t="str">
        <f t="shared" si="38"/>
        <v/>
      </c>
      <c r="E402" s="285" t="str">
        <f t="shared" si="39"/>
        <v/>
      </c>
      <c r="F402" s="292" t="str">
        <f t="shared" si="36"/>
        <v/>
      </c>
      <c r="G402" s="285" t="str">
        <f t="shared" si="40"/>
        <v/>
      </c>
      <c r="H402" s="667" t="str">
        <f t="shared" si="41"/>
        <v/>
      </c>
      <c r="I402" s="53"/>
    </row>
    <row r="403" spans="2:9" ht="20.100000000000001" customHeight="1">
      <c r="B403" s="294">
        <v>395</v>
      </c>
      <c r="C403" s="665" t="str">
        <f t="shared" si="37"/>
        <v/>
      </c>
      <c r="D403" s="666" t="str">
        <f t="shared" si="38"/>
        <v/>
      </c>
      <c r="E403" s="285" t="str">
        <f t="shared" si="39"/>
        <v/>
      </c>
      <c r="F403" s="292" t="str">
        <f t="shared" si="36"/>
        <v/>
      </c>
      <c r="G403" s="285" t="str">
        <f t="shared" si="40"/>
        <v/>
      </c>
      <c r="H403" s="667" t="str">
        <f t="shared" si="41"/>
        <v/>
      </c>
      <c r="I403" s="53"/>
    </row>
    <row r="404" spans="2:9" ht="20.100000000000001" customHeight="1">
      <c r="B404" s="294">
        <v>396</v>
      </c>
      <c r="C404" s="665" t="str">
        <f t="shared" si="37"/>
        <v/>
      </c>
      <c r="D404" s="666" t="str">
        <f t="shared" si="38"/>
        <v/>
      </c>
      <c r="E404" s="285" t="str">
        <f t="shared" si="39"/>
        <v/>
      </c>
      <c r="F404" s="292" t="str">
        <f t="shared" si="36"/>
        <v/>
      </c>
      <c r="G404" s="285" t="str">
        <f t="shared" si="40"/>
        <v/>
      </c>
      <c r="H404" s="667" t="str">
        <f t="shared" si="41"/>
        <v/>
      </c>
      <c r="I404" s="53"/>
    </row>
    <row r="405" spans="2:9" ht="20.100000000000001" customHeight="1">
      <c r="B405" s="294">
        <v>397</v>
      </c>
      <c r="C405" s="665" t="str">
        <f t="shared" si="37"/>
        <v/>
      </c>
      <c r="D405" s="666" t="str">
        <f t="shared" si="38"/>
        <v/>
      </c>
      <c r="E405" s="285" t="str">
        <f t="shared" si="39"/>
        <v/>
      </c>
      <c r="F405" s="292" t="str">
        <f t="shared" si="36"/>
        <v/>
      </c>
      <c r="G405" s="285" t="str">
        <f t="shared" si="40"/>
        <v/>
      </c>
      <c r="H405" s="667" t="str">
        <f t="shared" si="41"/>
        <v/>
      </c>
      <c r="I405" s="53"/>
    </row>
    <row r="406" spans="2:9" ht="20.100000000000001" customHeight="1">
      <c r="B406" s="294">
        <v>398</v>
      </c>
      <c r="C406" s="665" t="str">
        <f t="shared" si="37"/>
        <v/>
      </c>
      <c r="D406" s="666" t="str">
        <f t="shared" si="38"/>
        <v/>
      </c>
      <c r="E406" s="285" t="str">
        <f t="shared" si="39"/>
        <v/>
      </c>
      <c r="F406" s="292" t="str">
        <f t="shared" si="36"/>
        <v/>
      </c>
      <c r="G406" s="285" t="str">
        <f t="shared" si="40"/>
        <v/>
      </c>
      <c r="H406" s="667" t="str">
        <f t="shared" si="41"/>
        <v/>
      </c>
      <c r="I406" s="53"/>
    </row>
    <row r="407" spans="2:9" ht="20.100000000000001" customHeight="1">
      <c r="B407" s="294">
        <v>399</v>
      </c>
      <c r="C407" s="665" t="str">
        <f t="shared" si="37"/>
        <v/>
      </c>
      <c r="D407" s="666" t="str">
        <f t="shared" si="38"/>
        <v/>
      </c>
      <c r="E407" s="285" t="str">
        <f t="shared" si="39"/>
        <v/>
      </c>
      <c r="F407" s="292" t="str">
        <f t="shared" si="36"/>
        <v/>
      </c>
      <c r="G407" s="285" t="str">
        <f t="shared" si="40"/>
        <v/>
      </c>
      <c r="H407" s="667" t="str">
        <f t="shared" si="41"/>
        <v/>
      </c>
      <c r="I407" s="53"/>
    </row>
    <row r="408" spans="2:9" ht="20.100000000000001" customHeight="1">
      <c r="B408" s="294">
        <v>400</v>
      </c>
      <c r="C408" s="665" t="str">
        <f t="shared" si="37"/>
        <v/>
      </c>
      <c r="D408" s="666" t="str">
        <f t="shared" si="38"/>
        <v/>
      </c>
      <c r="E408" s="285" t="str">
        <f t="shared" si="39"/>
        <v/>
      </c>
      <c r="F408" s="292" t="str">
        <f t="shared" si="36"/>
        <v/>
      </c>
      <c r="G408" s="285" t="str">
        <f t="shared" si="40"/>
        <v/>
      </c>
      <c r="H408" s="667" t="str">
        <f t="shared" si="41"/>
        <v/>
      </c>
      <c r="I408" s="53"/>
    </row>
    <row r="409" spans="2:9" ht="20.100000000000001" customHeight="1">
      <c r="B409" s="294">
        <v>401</v>
      </c>
      <c r="C409" s="665" t="str">
        <f t="shared" si="37"/>
        <v/>
      </c>
      <c r="D409" s="666" t="str">
        <f t="shared" si="38"/>
        <v/>
      </c>
      <c r="E409" s="285" t="str">
        <f t="shared" si="39"/>
        <v/>
      </c>
      <c r="F409" s="292" t="str">
        <f t="shared" si="36"/>
        <v/>
      </c>
      <c r="G409" s="285" t="str">
        <f t="shared" si="40"/>
        <v/>
      </c>
      <c r="H409" s="667" t="str">
        <f t="shared" si="41"/>
        <v/>
      </c>
      <c r="I409" s="53"/>
    </row>
    <row r="410" spans="2:9" ht="20.100000000000001" customHeight="1">
      <c r="B410" s="294">
        <v>402</v>
      </c>
      <c r="C410" s="665" t="str">
        <f t="shared" si="37"/>
        <v/>
      </c>
      <c r="D410" s="666" t="str">
        <f t="shared" si="38"/>
        <v/>
      </c>
      <c r="E410" s="285" t="str">
        <f t="shared" si="39"/>
        <v/>
      </c>
      <c r="F410" s="292" t="str">
        <f t="shared" si="36"/>
        <v/>
      </c>
      <c r="G410" s="285" t="str">
        <f t="shared" si="40"/>
        <v/>
      </c>
      <c r="H410" s="667" t="str">
        <f t="shared" si="41"/>
        <v/>
      </c>
      <c r="I410" s="53"/>
    </row>
    <row r="411" spans="2:9" ht="20.100000000000001" customHeight="1">
      <c r="B411" s="294">
        <v>403</v>
      </c>
      <c r="C411" s="665" t="str">
        <f t="shared" si="37"/>
        <v/>
      </c>
      <c r="D411" s="666" t="str">
        <f t="shared" si="38"/>
        <v/>
      </c>
      <c r="E411" s="285" t="str">
        <f t="shared" si="39"/>
        <v/>
      </c>
      <c r="F411" s="292" t="str">
        <f t="shared" si="36"/>
        <v/>
      </c>
      <c r="G411" s="285" t="str">
        <f t="shared" si="40"/>
        <v/>
      </c>
      <c r="H411" s="667" t="str">
        <f t="shared" si="41"/>
        <v/>
      </c>
      <c r="I411" s="53"/>
    </row>
    <row r="412" spans="2:9" ht="20.100000000000001" customHeight="1">
      <c r="B412" s="294">
        <v>404</v>
      </c>
      <c r="C412" s="665" t="str">
        <f t="shared" si="37"/>
        <v/>
      </c>
      <c r="D412" s="666" t="str">
        <f t="shared" si="38"/>
        <v/>
      </c>
      <c r="E412" s="285" t="str">
        <f t="shared" si="39"/>
        <v/>
      </c>
      <c r="F412" s="292" t="str">
        <f t="shared" si="36"/>
        <v/>
      </c>
      <c r="G412" s="285" t="str">
        <f t="shared" si="40"/>
        <v/>
      </c>
      <c r="H412" s="667" t="str">
        <f t="shared" si="41"/>
        <v/>
      </c>
      <c r="I412" s="53"/>
    </row>
    <row r="413" spans="2:9" ht="20.100000000000001" customHeight="1">
      <c r="B413" s="294">
        <v>405</v>
      </c>
      <c r="C413" s="665" t="str">
        <f t="shared" si="37"/>
        <v/>
      </c>
      <c r="D413" s="666" t="str">
        <f t="shared" si="38"/>
        <v/>
      </c>
      <c r="E413" s="285" t="str">
        <f t="shared" si="39"/>
        <v/>
      </c>
      <c r="F413" s="292" t="str">
        <f t="shared" si="36"/>
        <v/>
      </c>
      <c r="G413" s="285" t="str">
        <f t="shared" si="40"/>
        <v/>
      </c>
      <c r="H413" s="667" t="str">
        <f t="shared" si="41"/>
        <v/>
      </c>
      <c r="I413" s="53"/>
    </row>
    <row r="414" spans="2:9" ht="20.100000000000001" customHeight="1">
      <c r="B414" s="294">
        <v>406</v>
      </c>
      <c r="C414" s="665" t="str">
        <f t="shared" si="37"/>
        <v/>
      </c>
      <c r="D414" s="666" t="str">
        <f t="shared" si="38"/>
        <v/>
      </c>
      <c r="E414" s="285" t="str">
        <f t="shared" si="39"/>
        <v/>
      </c>
      <c r="F414" s="292" t="str">
        <f t="shared" si="36"/>
        <v/>
      </c>
      <c r="G414" s="285" t="str">
        <f t="shared" si="40"/>
        <v/>
      </c>
      <c r="H414" s="667" t="str">
        <f t="shared" si="41"/>
        <v/>
      </c>
      <c r="I414" s="53"/>
    </row>
    <row r="415" spans="2:9" ht="20.100000000000001" customHeight="1">
      <c r="B415" s="294">
        <v>407</v>
      </c>
      <c r="C415" s="665" t="str">
        <f t="shared" si="37"/>
        <v/>
      </c>
      <c r="D415" s="666" t="str">
        <f t="shared" si="38"/>
        <v/>
      </c>
      <c r="E415" s="285" t="str">
        <f t="shared" si="39"/>
        <v/>
      </c>
      <c r="F415" s="292" t="str">
        <f t="shared" si="36"/>
        <v/>
      </c>
      <c r="G415" s="285" t="str">
        <f t="shared" si="40"/>
        <v/>
      </c>
      <c r="H415" s="667" t="str">
        <f t="shared" si="41"/>
        <v/>
      </c>
      <c r="I415" s="53"/>
    </row>
    <row r="416" spans="2:9" ht="20.100000000000001" customHeight="1">
      <c r="B416" s="294">
        <v>408</v>
      </c>
      <c r="C416" s="665" t="str">
        <f t="shared" si="37"/>
        <v/>
      </c>
      <c r="D416" s="666" t="str">
        <f t="shared" si="38"/>
        <v/>
      </c>
      <c r="E416" s="285" t="str">
        <f t="shared" si="39"/>
        <v/>
      </c>
      <c r="F416" s="292" t="str">
        <f t="shared" si="36"/>
        <v/>
      </c>
      <c r="G416" s="285" t="str">
        <f t="shared" si="40"/>
        <v/>
      </c>
      <c r="H416" s="667" t="str">
        <f t="shared" si="41"/>
        <v/>
      </c>
      <c r="I416" s="53"/>
    </row>
    <row r="417" spans="2:9" ht="20.100000000000001" customHeight="1">
      <c r="B417" s="294">
        <v>409</v>
      </c>
      <c r="C417" s="665" t="str">
        <f t="shared" si="37"/>
        <v/>
      </c>
      <c r="D417" s="666" t="str">
        <f t="shared" si="38"/>
        <v/>
      </c>
      <c r="E417" s="285" t="str">
        <f t="shared" si="39"/>
        <v/>
      </c>
      <c r="F417" s="292" t="str">
        <f t="shared" si="36"/>
        <v/>
      </c>
      <c r="G417" s="285" t="str">
        <f t="shared" si="40"/>
        <v/>
      </c>
      <c r="H417" s="667" t="str">
        <f t="shared" si="41"/>
        <v/>
      </c>
      <c r="I417" s="53"/>
    </row>
    <row r="418" spans="2:9" ht="20.100000000000001" customHeight="1">
      <c r="B418" s="294">
        <v>410</v>
      </c>
      <c r="C418" s="665" t="str">
        <f t="shared" si="37"/>
        <v/>
      </c>
      <c r="D418" s="666" t="str">
        <f t="shared" si="38"/>
        <v/>
      </c>
      <c r="E418" s="285" t="str">
        <f t="shared" si="39"/>
        <v/>
      </c>
      <c r="F418" s="292" t="str">
        <f t="shared" si="36"/>
        <v/>
      </c>
      <c r="G418" s="285" t="str">
        <f t="shared" si="40"/>
        <v/>
      </c>
      <c r="H418" s="667" t="str">
        <f t="shared" si="41"/>
        <v/>
      </c>
      <c r="I418" s="53"/>
    </row>
    <row r="419" spans="2:9" ht="20.100000000000001" customHeight="1">
      <c r="B419" s="294">
        <v>411</v>
      </c>
      <c r="C419" s="665" t="str">
        <f t="shared" si="37"/>
        <v/>
      </c>
      <c r="D419" s="666" t="str">
        <f t="shared" si="38"/>
        <v/>
      </c>
      <c r="E419" s="285" t="str">
        <f t="shared" si="39"/>
        <v/>
      </c>
      <c r="F419" s="292" t="str">
        <f t="shared" si="36"/>
        <v/>
      </c>
      <c r="G419" s="285" t="str">
        <f t="shared" si="40"/>
        <v/>
      </c>
      <c r="H419" s="667" t="str">
        <f t="shared" si="41"/>
        <v/>
      </c>
      <c r="I419" s="53"/>
    </row>
    <row r="420" spans="2:9" ht="20.100000000000001" customHeight="1">
      <c r="B420" s="294">
        <v>412</v>
      </c>
      <c r="C420" s="665" t="str">
        <f t="shared" si="37"/>
        <v/>
      </c>
      <c r="D420" s="666" t="str">
        <f t="shared" si="38"/>
        <v/>
      </c>
      <c r="E420" s="285" t="str">
        <f t="shared" si="39"/>
        <v/>
      </c>
      <c r="F420" s="292" t="str">
        <f t="shared" si="36"/>
        <v/>
      </c>
      <c r="G420" s="285" t="str">
        <f t="shared" si="40"/>
        <v/>
      </c>
      <c r="H420" s="667" t="str">
        <f t="shared" si="41"/>
        <v/>
      </c>
      <c r="I420" s="53"/>
    </row>
    <row r="421" spans="2:9" ht="20.100000000000001" customHeight="1">
      <c r="B421" s="294">
        <v>413</v>
      </c>
      <c r="C421" s="665" t="str">
        <f t="shared" si="37"/>
        <v/>
      </c>
      <c r="D421" s="666" t="str">
        <f t="shared" si="38"/>
        <v/>
      </c>
      <c r="E421" s="285" t="str">
        <f t="shared" si="39"/>
        <v/>
      </c>
      <c r="F421" s="292" t="str">
        <f t="shared" si="36"/>
        <v/>
      </c>
      <c r="G421" s="285" t="str">
        <f t="shared" si="40"/>
        <v/>
      </c>
      <c r="H421" s="667" t="str">
        <f t="shared" si="41"/>
        <v/>
      </c>
      <c r="I421" s="53"/>
    </row>
    <row r="422" spans="2:9" ht="20.100000000000001" customHeight="1">
      <c r="B422" s="294">
        <v>414</v>
      </c>
      <c r="C422" s="665" t="str">
        <f t="shared" si="37"/>
        <v/>
      </c>
      <c r="D422" s="666" t="str">
        <f t="shared" si="38"/>
        <v/>
      </c>
      <c r="E422" s="285" t="str">
        <f t="shared" si="39"/>
        <v/>
      </c>
      <c r="F422" s="292" t="str">
        <f t="shared" si="36"/>
        <v/>
      </c>
      <c r="G422" s="285" t="str">
        <f t="shared" si="40"/>
        <v/>
      </c>
      <c r="H422" s="667" t="str">
        <f t="shared" si="41"/>
        <v/>
      </c>
      <c r="I422" s="53"/>
    </row>
    <row r="423" spans="2:9" ht="20.100000000000001" customHeight="1">
      <c r="B423" s="294">
        <v>415</v>
      </c>
      <c r="C423" s="665" t="str">
        <f t="shared" si="37"/>
        <v/>
      </c>
      <c r="D423" s="666" t="str">
        <f t="shared" si="38"/>
        <v/>
      </c>
      <c r="E423" s="285" t="str">
        <f t="shared" si="39"/>
        <v/>
      </c>
      <c r="F423" s="292" t="str">
        <f t="shared" si="36"/>
        <v/>
      </c>
      <c r="G423" s="285" t="str">
        <f t="shared" si="40"/>
        <v/>
      </c>
      <c r="H423" s="667" t="str">
        <f t="shared" si="41"/>
        <v/>
      </c>
      <c r="I423" s="53"/>
    </row>
    <row r="424" spans="2:9" ht="20.100000000000001" customHeight="1">
      <c r="B424" s="294">
        <v>416</v>
      </c>
      <c r="C424" s="665" t="str">
        <f t="shared" si="37"/>
        <v/>
      </c>
      <c r="D424" s="666" t="str">
        <f t="shared" si="38"/>
        <v/>
      </c>
      <c r="E424" s="285" t="str">
        <f t="shared" si="39"/>
        <v/>
      </c>
      <c r="F424" s="292" t="str">
        <f t="shared" si="36"/>
        <v/>
      </c>
      <c r="G424" s="285" t="str">
        <f t="shared" si="40"/>
        <v/>
      </c>
      <c r="H424" s="667" t="str">
        <f t="shared" si="41"/>
        <v/>
      </c>
      <c r="I424" s="53"/>
    </row>
    <row r="425" spans="2:9" ht="20.100000000000001" customHeight="1">
      <c r="B425" s="294">
        <v>417</v>
      </c>
      <c r="C425" s="665" t="str">
        <f t="shared" si="37"/>
        <v/>
      </c>
      <c r="D425" s="666" t="str">
        <f t="shared" si="38"/>
        <v/>
      </c>
      <c r="E425" s="285" t="str">
        <f t="shared" si="39"/>
        <v/>
      </c>
      <c r="F425" s="292" t="str">
        <f t="shared" si="36"/>
        <v/>
      </c>
      <c r="G425" s="285" t="str">
        <f t="shared" si="40"/>
        <v/>
      </c>
      <c r="H425" s="667" t="str">
        <f t="shared" si="41"/>
        <v/>
      </c>
      <c r="I425" s="53"/>
    </row>
    <row r="426" spans="2:9" ht="20.100000000000001" customHeight="1">
      <c r="B426" s="294">
        <v>418</v>
      </c>
      <c r="C426" s="665" t="str">
        <f t="shared" si="37"/>
        <v/>
      </c>
      <c r="D426" s="666" t="str">
        <f t="shared" si="38"/>
        <v/>
      </c>
      <c r="E426" s="285" t="str">
        <f t="shared" si="39"/>
        <v/>
      </c>
      <c r="F426" s="292" t="str">
        <f t="shared" si="36"/>
        <v/>
      </c>
      <c r="G426" s="285" t="str">
        <f t="shared" si="40"/>
        <v/>
      </c>
      <c r="H426" s="667" t="str">
        <f t="shared" si="41"/>
        <v/>
      </c>
      <c r="I426" s="53"/>
    </row>
    <row r="427" spans="2:9" ht="20.100000000000001" customHeight="1">
      <c r="B427" s="294">
        <v>419</v>
      </c>
      <c r="C427" s="665" t="str">
        <f t="shared" si="37"/>
        <v/>
      </c>
      <c r="D427" s="666" t="str">
        <f t="shared" si="38"/>
        <v/>
      </c>
      <c r="E427" s="285" t="str">
        <f t="shared" si="39"/>
        <v/>
      </c>
      <c r="F427" s="292" t="str">
        <f t="shared" si="36"/>
        <v/>
      </c>
      <c r="G427" s="285" t="str">
        <f t="shared" si="40"/>
        <v/>
      </c>
      <c r="H427" s="667" t="str">
        <f t="shared" si="41"/>
        <v/>
      </c>
      <c r="I427" s="53"/>
    </row>
    <row r="428" spans="2:9" ht="20.100000000000001" customHeight="1">
      <c r="B428" s="294">
        <v>420</v>
      </c>
      <c r="C428" s="665" t="str">
        <f t="shared" si="37"/>
        <v/>
      </c>
      <c r="D428" s="666" t="str">
        <f t="shared" si="38"/>
        <v/>
      </c>
      <c r="E428" s="285" t="str">
        <f t="shared" si="39"/>
        <v/>
      </c>
      <c r="F428" s="292" t="str">
        <f t="shared" si="36"/>
        <v/>
      </c>
      <c r="G428" s="285" t="str">
        <f t="shared" si="40"/>
        <v/>
      </c>
      <c r="H428" s="667" t="str">
        <f t="shared" si="41"/>
        <v/>
      </c>
      <c r="I428" s="53"/>
    </row>
    <row r="429" spans="2:9" ht="20.100000000000001" customHeight="1">
      <c r="B429" s="294">
        <v>421</v>
      </c>
      <c r="C429" s="665" t="str">
        <f t="shared" si="37"/>
        <v/>
      </c>
      <c r="D429" s="666" t="str">
        <f t="shared" si="38"/>
        <v/>
      </c>
      <c r="E429" s="285" t="str">
        <f t="shared" si="39"/>
        <v/>
      </c>
      <c r="F429" s="292" t="str">
        <f t="shared" si="36"/>
        <v/>
      </c>
      <c r="G429" s="285" t="str">
        <f t="shared" si="40"/>
        <v/>
      </c>
      <c r="H429" s="667" t="str">
        <f t="shared" si="41"/>
        <v/>
      </c>
      <c r="I429" s="53"/>
    </row>
    <row r="430" spans="2:9" ht="20.100000000000001" customHeight="1">
      <c r="B430" s="294">
        <v>422</v>
      </c>
      <c r="C430" s="665" t="str">
        <f t="shared" si="37"/>
        <v/>
      </c>
      <c r="D430" s="666" t="str">
        <f t="shared" si="38"/>
        <v/>
      </c>
      <c r="E430" s="285" t="str">
        <f t="shared" si="39"/>
        <v/>
      </c>
      <c r="F430" s="292" t="str">
        <f t="shared" si="36"/>
        <v/>
      </c>
      <c r="G430" s="285" t="str">
        <f t="shared" si="40"/>
        <v/>
      </c>
      <c r="H430" s="667" t="str">
        <f t="shared" si="41"/>
        <v/>
      </c>
      <c r="I430" s="53"/>
    </row>
    <row r="431" spans="2:9" ht="20.100000000000001" customHeight="1">
      <c r="B431" s="294">
        <v>423</v>
      </c>
      <c r="C431" s="665" t="str">
        <f t="shared" si="37"/>
        <v/>
      </c>
      <c r="D431" s="666" t="str">
        <f t="shared" si="38"/>
        <v/>
      </c>
      <c r="E431" s="285" t="str">
        <f t="shared" si="39"/>
        <v/>
      </c>
      <c r="F431" s="292" t="str">
        <f t="shared" si="36"/>
        <v/>
      </c>
      <c r="G431" s="285" t="str">
        <f t="shared" si="40"/>
        <v/>
      </c>
      <c r="H431" s="667" t="str">
        <f t="shared" si="41"/>
        <v/>
      </c>
      <c r="I431" s="53"/>
    </row>
    <row r="432" spans="2:9" ht="20.100000000000001" customHeight="1">
      <c r="B432" s="294">
        <v>424</v>
      </c>
      <c r="C432" s="665" t="str">
        <f t="shared" si="37"/>
        <v/>
      </c>
      <c r="D432" s="666" t="str">
        <f t="shared" si="38"/>
        <v/>
      </c>
      <c r="E432" s="285" t="str">
        <f t="shared" si="39"/>
        <v/>
      </c>
      <c r="F432" s="292" t="str">
        <f t="shared" si="36"/>
        <v/>
      </c>
      <c r="G432" s="285" t="str">
        <f t="shared" si="40"/>
        <v/>
      </c>
      <c r="H432" s="667" t="str">
        <f t="shared" si="41"/>
        <v/>
      </c>
      <c r="I432" s="53"/>
    </row>
    <row r="433" spans="2:9" ht="20.100000000000001" customHeight="1">
      <c r="B433" s="294">
        <v>425</v>
      </c>
      <c r="C433" s="665" t="str">
        <f t="shared" si="37"/>
        <v/>
      </c>
      <c r="D433" s="666" t="str">
        <f t="shared" si="38"/>
        <v/>
      </c>
      <c r="E433" s="285" t="str">
        <f t="shared" si="39"/>
        <v/>
      </c>
      <c r="F433" s="292" t="str">
        <f t="shared" si="36"/>
        <v/>
      </c>
      <c r="G433" s="285" t="str">
        <f t="shared" si="40"/>
        <v/>
      </c>
      <c r="H433" s="667" t="str">
        <f t="shared" si="41"/>
        <v/>
      </c>
      <c r="I433" s="53"/>
    </row>
    <row r="434" spans="2:9" ht="20.100000000000001" customHeight="1">
      <c r="B434" s="294">
        <v>426</v>
      </c>
      <c r="C434" s="665" t="str">
        <f t="shared" si="37"/>
        <v/>
      </c>
      <c r="D434" s="666" t="str">
        <f t="shared" si="38"/>
        <v/>
      </c>
      <c r="E434" s="285" t="str">
        <f t="shared" si="39"/>
        <v/>
      </c>
      <c r="F434" s="292" t="str">
        <f t="shared" si="36"/>
        <v/>
      </c>
      <c r="G434" s="285" t="str">
        <f t="shared" si="40"/>
        <v/>
      </c>
      <c r="H434" s="667" t="str">
        <f t="shared" si="41"/>
        <v/>
      </c>
      <c r="I434" s="53"/>
    </row>
    <row r="435" spans="2:9" ht="20.100000000000001" customHeight="1">
      <c r="B435" s="294">
        <v>427</v>
      </c>
      <c r="C435" s="665" t="str">
        <f t="shared" si="37"/>
        <v/>
      </c>
      <c r="D435" s="666" t="str">
        <f t="shared" si="38"/>
        <v/>
      </c>
      <c r="E435" s="285" t="str">
        <f t="shared" si="39"/>
        <v/>
      </c>
      <c r="F435" s="292" t="str">
        <f t="shared" si="36"/>
        <v/>
      </c>
      <c r="G435" s="285" t="str">
        <f t="shared" si="40"/>
        <v/>
      </c>
      <c r="H435" s="667" t="str">
        <f t="shared" si="41"/>
        <v/>
      </c>
      <c r="I435" s="53"/>
    </row>
    <row r="436" spans="2:9" ht="20.100000000000001" customHeight="1">
      <c r="B436" s="294">
        <v>428</v>
      </c>
      <c r="C436" s="665" t="str">
        <f t="shared" si="37"/>
        <v/>
      </c>
      <c r="D436" s="666" t="str">
        <f t="shared" si="38"/>
        <v/>
      </c>
      <c r="E436" s="285" t="str">
        <f t="shared" si="39"/>
        <v/>
      </c>
      <c r="F436" s="292" t="str">
        <f t="shared" si="36"/>
        <v/>
      </c>
      <c r="G436" s="285" t="str">
        <f t="shared" si="40"/>
        <v/>
      </c>
      <c r="H436" s="667" t="str">
        <f t="shared" si="41"/>
        <v/>
      </c>
      <c r="I436" s="53"/>
    </row>
    <row r="437" spans="2:9" ht="20.100000000000001" customHeight="1">
      <c r="B437" s="294">
        <v>429</v>
      </c>
      <c r="C437" s="665" t="str">
        <f t="shared" si="37"/>
        <v/>
      </c>
      <c r="D437" s="666" t="str">
        <f t="shared" si="38"/>
        <v/>
      </c>
      <c r="E437" s="285" t="str">
        <f t="shared" si="39"/>
        <v/>
      </c>
      <c r="F437" s="292" t="str">
        <f t="shared" si="36"/>
        <v/>
      </c>
      <c r="G437" s="285" t="str">
        <f t="shared" si="40"/>
        <v/>
      </c>
      <c r="H437" s="667" t="str">
        <f t="shared" si="41"/>
        <v/>
      </c>
      <c r="I437" s="53"/>
    </row>
    <row r="438" spans="2:9" ht="20.100000000000001" customHeight="1">
      <c r="B438" s="294">
        <v>430</v>
      </c>
      <c r="C438" s="665" t="str">
        <f t="shared" si="37"/>
        <v/>
      </c>
      <c r="D438" s="666" t="str">
        <f t="shared" si="38"/>
        <v/>
      </c>
      <c r="E438" s="285" t="str">
        <f t="shared" si="39"/>
        <v/>
      </c>
      <c r="F438" s="292" t="str">
        <f t="shared" si="36"/>
        <v/>
      </c>
      <c r="G438" s="285" t="str">
        <f t="shared" si="40"/>
        <v/>
      </c>
      <c r="H438" s="667" t="str">
        <f t="shared" si="41"/>
        <v/>
      </c>
      <c r="I438" s="53"/>
    </row>
    <row r="439" spans="2:9" ht="20.100000000000001" customHeight="1">
      <c r="B439" s="294">
        <v>431</v>
      </c>
      <c r="C439" s="665" t="str">
        <f t="shared" si="37"/>
        <v/>
      </c>
      <c r="D439" s="666" t="str">
        <f t="shared" si="38"/>
        <v/>
      </c>
      <c r="E439" s="285" t="str">
        <f t="shared" si="39"/>
        <v/>
      </c>
      <c r="F439" s="292" t="str">
        <f t="shared" si="36"/>
        <v/>
      </c>
      <c r="G439" s="285" t="str">
        <f t="shared" si="40"/>
        <v/>
      </c>
      <c r="H439" s="667" t="str">
        <f t="shared" si="41"/>
        <v/>
      </c>
      <c r="I439" s="53"/>
    </row>
    <row r="440" spans="2:9" ht="20.100000000000001" customHeight="1">
      <c r="B440" s="294">
        <v>432</v>
      </c>
      <c r="C440" s="665" t="str">
        <f t="shared" si="37"/>
        <v/>
      </c>
      <c r="D440" s="666" t="str">
        <f t="shared" si="38"/>
        <v/>
      </c>
      <c r="E440" s="285" t="str">
        <f t="shared" si="39"/>
        <v/>
      </c>
      <c r="F440" s="292" t="str">
        <f t="shared" si="36"/>
        <v/>
      </c>
      <c r="G440" s="285" t="str">
        <f t="shared" si="40"/>
        <v/>
      </c>
      <c r="H440" s="667" t="str">
        <f t="shared" si="41"/>
        <v/>
      </c>
      <c r="I440" s="53"/>
    </row>
    <row r="441" spans="2:9" ht="20.100000000000001" customHeight="1">
      <c r="B441" s="294">
        <v>433</v>
      </c>
      <c r="C441" s="665" t="str">
        <f t="shared" si="37"/>
        <v/>
      </c>
      <c r="D441" s="666" t="str">
        <f t="shared" si="38"/>
        <v/>
      </c>
      <c r="E441" s="285" t="str">
        <f t="shared" si="39"/>
        <v/>
      </c>
      <c r="F441" s="292" t="str">
        <f t="shared" si="36"/>
        <v/>
      </c>
      <c r="G441" s="285" t="str">
        <f t="shared" si="40"/>
        <v/>
      </c>
      <c r="H441" s="667" t="str">
        <f t="shared" si="41"/>
        <v/>
      </c>
      <c r="I441" s="53"/>
    </row>
    <row r="442" spans="2:9" ht="20.100000000000001" customHeight="1">
      <c r="B442" s="294">
        <v>434</v>
      </c>
      <c r="C442" s="665" t="str">
        <f t="shared" si="37"/>
        <v/>
      </c>
      <c r="D442" s="666" t="str">
        <f t="shared" si="38"/>
        <v/>
      </c>
      <c r="E442" s="285" t="str">
        <f t="shared" si="39"/>
        <v/>
      </c>
      <c r="F442" s="292" t="str">
        <f t="shared" si="36"/>
        <v/>
      </c>
      <c r="G442" s="285" t="str">
        <f t="shared" si="40"/>
        <v/>
      </c>
      <c r="H442" s="667" t="str">
        <f t="shared" si="41"/>
        <v/>
      </c>
      <c r="I442" s="53"/>
    </row>
    <row r="443" spans="2:9" ht="20.100000000000001" customHeight="1">
      <c r="B443" s="294">
        <v>435</v>
      </c>
      <c r="C443" s="665" t="str">
        <f t="shared" si="37"/>
        <v/>
      </c>
      <c r="D443" s="666" t="str">
        <f t="shared" si="38"/>
        <v/>
      </c>
      <c r="E443" s="285" t="str">
        <f t="shared" si="39"/>
        <v/>
      </c>
      <c r="F443" s="292" t="str">
        <f t="shared" si="36"/>
        <v/>
      </c>
      <c r="G443" s="285" t="str">
        <f t="shared" si="40"/>
        <v/>
      </c>
      <c r="H443" s="667" t="str">
        <f t="shared" si="41"/>
        <v/>
      </c>
      <c r="I443" s="53"/>
    </row>
    <row r="444" spans="2:9" ht="20.100000000000001" customHeight="1">
      <c r="B444" s="294">
        <v>436</v>
      </c>
      <c r="C444" s="665" t="str">
        <f t="shared" si="37"/>
        <v/>
      </c>
      <c r="D444" s="666" t="str">
        <f t="shared" si="38"/>
        <v/>
      </c>
      <c r="E444" s="285" t="str">
        <f t="shared" si="39"/>
        <v/>
      </c>
      <c r="F444" s="292" t="str">
        <f t="shared" si="36"/>
        <v/>
      </c>
      <c r="G444" s="285" t="str">
        <f t="shared" si="40"/>
        <v/>
      </c>
      <c r="H444" s="667" t="str">
        <f t="shared" si="41"/>
        <v/>
      </c>
      <c r="I444" s="53"/>
    </row>
    <row r="445" spans="2:9" ht="20.100000000000001" customHeight="1">
      <c r="B445" s="294">
        <v>437</v>
      </c>
      <c r="C445" s="665" t="str">
        <f t="shared" si="37"/>
        <v/>
      </c>
      <c r="D445" s="666" t="str">
        <f t="shared" si="38"/>
        <v/>
      </c>
      <c r="E445" s="285" t="str">
        <f t="shared" si="39"/>
        <v/>
      </c>
      <c r="F445" s="292" t="str">
        <f t="shared" si="36"/>
        <v/>
      </c>
      <c r="G445" s="285" t="str">
        <f t="shared" si="40"/>
        <v/>
      </c>
      <c r="H445" s="667" t="str">
        <f t="shared" si="41"/>
        <v/>
      </c>
      <c r="I445" s="53"/>
    </row>
    <row r="446" spans="2:9" ht="20.100000000000001" customHeight="1">
      <c r="B446" s="294">
        <v>438</v>
      </c>
      <c r="C446" s="665" t="str">
        <f t="shared" si="37"/>
        <v/>
      </c>
      <c r="D446" s="666" t="str">
        <f t="shared" si="38"/>
        <v/>
      </c>
      <c r="E446" s="285" t="str">
        <f t="shared" si="39"/>
        <v/>
      </c>
      <c r="F446" s="292" t="str">
        <f t="shared" si="36"/>
        <v/>
      </c>
      <c r="G446" s="285" t="str">
        <f t="shared" si="40"/>
        <v/>
      </c>
      <c r="H446" s="667" t="str">
        <f t="shared" si="41"/>
        <v/>
      </c>
      <c r="I446" s="53"/>
    </row>
    <row r="447" spans="2:9" ht="20.100000000000001" customHeight="1">
      <c r="B447" s="294">
        <v>439</v>
      </c>
      <c r="C447" s="665" t="str">
        <f t="shared" si="37"/>
        <v/>
      </c>
      <c r="D447" s="666" t="str">
        <f t="shared" si="38"/>
        <v/>
      </c>
      <c r="E447" s="285" t="str">
        <f t="shared" si="39"/>
        <v/>
      </c>
      <c r="F447" s="292" t="str">
        <f t="shared" si="36"/>
        <v/>
      </c>
      <c r="G447" s="285" t="str">
        <f t="shared" si="40"/>
        <v/>
      </c>
      <c r="H447" s="667" t="str">
        <f t="shared" si="41"/>
        <v/>
      </c>
      <c r="I447" s="53"/>
    </row>
    <row r="448" spans="2:9" ht="20.100000000000001" customHeight="1">
      <c r="B448" s="294">
        <v>440</v>
      </c>
      <c r="C448" s="665" t="str">
        <f t="shared" si="37"/>
        <v/>
      </c>
      <c r="D448" s="666" t="str">
        <f t="shared" si="38"/>
        <v/>
      </c>
      <c r="E448" s="285" t="str">
        <f t="shared" si="39"/>
        <v/>
      </c>
      <c r="F448" s="292" t="str">
        <f t="shared" si="36"/>
        <v/>
      </c>
      <c r="G448" s="285" t="str">
        <f t="shared" si="40"/>
        <v/>
      </c>
      <c r="H448" s="667" t="str">
        <f t="shared" si="41"/>
        <v/>
      </c>
      <c r="I448" s="53"/>
    </row>
    <row r="449" spans="2:9" ht="20.100000000000001" customHeight="1">
      <c r="B449" s="294">
        <v>441</v>
      </c>
      <c r="C449" s="665" t="str">
        <f t="shared" si="37"/>
        <v/>
      </c>
      <c r="D449" s="666" t="str">
        <f t="shared" si="38"/>
        <v/>
      </c>
      <c r="E449" s="285" t="str">
        <f t="shared" si="39"/>
        <v/>
      </c>
      <c r="F449" s="292" t="str">
        <f t="shared" si="36"/>
        <v/>
      </c>
      <c r="G449" s="285" t="str">
        <f t="shared" si="40"/>
        <v/>
      </c>
      <c r="H449" s="667" t="str">
        <f t="shared" si="41"/>
        <v/>
      </c>
      <c r="I449" s="53"/>
    </row>
    <row r="450" spans="2:9" ht="20.100000000000001" customHeight="1">
      <c r="B450" s="294">
        <v>442</v>
      </c>
      <c r="C450" s="665" t="str">
        <f t="shared" si="37"/>
        <v/>
      </c>
      <c r="D450" s="666" t="str">
        <f t="shared" si="38"/>
        <v/>
      </c>
      <c r="E450" s="285" t="str">
        <f t="shared" si="39"/>
        <v/>
      </c>
      <c r="F450" s="292" t="str">
        <f t="shared" si="36"/>
        <v/>
      </c>
      <c r="G450" s="285" t="str">
        <f t="shared" si="40"/>
        <v/>
      </c>
      <c r="H450" s="667" t="str">
        <f t="shared" si="41"/>
        <v/>
      </c>
      <c r="I450" s="53"/>
    </row>
    <row r="451" spans="2:9" ht="20.100000000000001" customHeight="1">
      <c r="B451" s="294">
        <v>443</v>
      </c>
      <c r="C451" s="665" t="str">
        <f t="shared" si="37"/>
        <v/>
      </c>
      <c r="D451" s="666" t="str">
        <f t="shared" si="38"/>
        <v/>
      </c>
      <c r="E451" s="285" t="str">
        <f t="shared" si="39"/>
        <v/>
      </c>
      <c r="F451" s="292" t="str">
        <f t="shared" si="36"/>
        <v/>
      </c>
      <c r="G451" s="285" t="str">
        <f t="shared" si="40"/>
        <v/>
      </c>
      <c r="H451" s="667" t="str">
        <f t="shared" si="41"/>
        <v/>
      </c>
      <c r="I451" s="53"/>
    </row>
    <row r="452" spans="2:9" ht="20.100000000000001" customHeight="1">
      <c r="B452" s="294">
        <v>444</v>
      </c>
      <c r="C452" s="665" t="str">
        <f t="shared" si="37"/>
        <v/>
      </c>
      <c r="D452" s="666" t="str">
        <f t="shared" si="38"/>
        <v/>
      </c>
      <c r="E452" s="285" t="str">
        <f t="shared" si="39"/>
        <v/>
      </c>
      <c r="F452" s="292" t="str">
        <f t="shared" si="36"/>
        <v/>
      </c>
      <c r="G452" s="285" t="str">
        <f t="shared" si="40"/>
        <v/>
      </c>
      <c r="H452" s="667" t="str">
        <f t="shared" si="41"/>
        <v/>
      </c>
      <c r="I452" s="53"/>
    </row>
    <row r="453" spans="2:9" ht="20.100000000000001" customHeight="1">
      <c r="B453" s="294">
        <v>445</v>
      </c>
      <c r="C453" s="665" t="str">
        <f t="shared" si="37"/>
        <v/>
      </c>
      <c r="D453" s="666" t="str">
        <f t="shared" si="38"/>
        <v/>
      </c>
      <c r="E453" s="285" t="str">
        <f t="shared" si="39"/>
        <v/>
      </c>
      <c r="F453" s="292" t="str">
        <f t="shared" si="36"/>
        <v/>
      </c>
      <c r="G453" s="285" t="str">
        <f t="shared" si="40"/>
        <v/>
      </c>
      <c r="H453" s="667" t="str">
        <f t="shared" si="41"/>
        <v/>
      </c>
      <c r="I453" s="53"/>
    </row>
    <row r="454" spans="2:9" ht="20.100000000000001" customHeight="1">
      <c r="B454" s="294">
        <v>446</v>
      </c>
      <c r="C454" s="665" t="str">
        <f t="shared" si="37"/>
        <v/>
      </c>
      <c r="D454" s="666" t="str">
        <f t="shared" si="38"/>
        <v/>
      </c>
      <c r="E454" s="285" t="str">
        <f t="shared" si="39"/>
        <v/>
      </c>
      <c r="F454" s="292" t="str">
        <f t="shared" si="36"/>
        <v/>
      </c>
      <c r="G454" s="285" t="str">
        <f t="shared" si="40"/>
        <v/>
      </c>
      <c r="H454" s="667" t="str">
        <f t="shared" si="41"/>
        <v/>
      </c>
      <c r="I454" s="53"/>
    </row>
    <row r="455" spans="2:9" ht="20.100000000000001" customHeight="1">
      <c r="B455" s="294">
        <v>447</v>
      </c>
      <c r="C455" s="665" t="str">
        <f t="shared" si="37"/>
        <v/>
      </c>
      <c r="D455" s="666" t="str">
        <f t="shared" si="38"/>
        <v/>
      </c>
      <c r="E455" s="285" t="str">
        <f t="shared" si="39"/>
        <v/>
      </c>
      <c r="F455" s="292" t="str">
        <f t="shared" si="36"/>
        <v/>
      </c>
      <c r="G455" s="285" t="str">
        <f t="shared" si="40"/>
        <v/>
      </c>
      <c r="H455" s="667" t="str">
        <f t="shared" si="41"/>
        <v/>
      </c>
      <c r="I455" s="53"/>
    </row>
    <row r="456" spans="2:9" ht="20.100000000000001" customHeight="1">
      <c r="B456" s="294">
        <v>448</v>
      </c>
      <c r="C456" s="665" t="str">
        <f t="shared" si="37"/>
        <v/>
      </c>
      <c r="D456" s="666" t="str">
        <f t="shared" si="38"/>
        <v/>
      </c>
      <c r="E456" s="285" t="str">
        <f t="shared" si="39"/>
        <v/>
      </c>
      <c r="F456" s="292" t="str">
        <f t="shared" si="36"/>
        <v/>
      </c>
      <c r="G456" s="285" t="str">
        <f t="shared" si="40"/>
        <v/>
      </c>
      <c r="H456" s="667" t="str">
        <f t="shared" si="41"/>
        <v/>
      </c>
      <c r="I456" s="53"/>
    </row>
    <row r="457" spans="2:9" ht="20.100000000000001" customHeight="1">
      <c r="B457" s="294">
        <v>449</v>
      </c>
      <c r="C457" s="665" t="str">
        <f t="shared" si="37"/>
        <v/>
      </c>
      <c r="D457" s="666" t="str">
        <f t="shared" si="38"/>
        <v/>
      </c>
      <c r="E457" s="285" t="str">
        <f t="shared" si="39"/>
        <v/>
      </c>
      <c r="F457" s="292" t="str">
        <f t="shared" si="36"/>
        <v/>
      </c>
      <c r="G457" s="285" t="str">
        <f t="shared" si="40"/>
        <v/>
      </c>
      <c r="H457" s="667" t="str">
        <f t="shared" si="41"/>
        <v/>
      </c>
      <c r="I457" s="53"/>
    </row>
    <row r="458" spans="2:9" ht="20.100000000000001" customHeight="1">
      <c r="B458" s="294">
        <v>450</v>
      </c>
      <c r="C458" s="665" t="str">
        <f t="shared" si="37"/>
        <v/>
      </c>
      <c r="D458" s="666" t="str">
        <f t="shared" si="38"/>
        <v/>
      </c>
      <c r="E458" s="285" t="str">
        <f t="shared" si="39"/>
        <v/>
      </c>
      <c r="F458" s="292" t="str">
        <f t="shared" ref="F458:F521" si="42">IF($H$4="","",IF($F$4="원리금균등상환",IFERROR(D458+E458,""),IF($F$4="원금균등상환",D458+E458,"")))</f>
        <v/>
      </c>
      <c r="G458" s="285" t="str">
        <f t="shared" si="40"/>
        <v/>
      </c>
      <c r="H458" s="667" t="str">
        <f t="shared" si="41"/>
        <v/>
      </c>
      <c r="I458" s="53"/>
    </row>
    <row r="459" spans="2:9" ht="20.100000000000001" customHeight="1">
      <c r="B459" s="294">
        <v>451</v>
      </c>
      <c r="C459" s="665" t="str">
        <f t="shared" ref="C459:C522" si="43">IF($H$4="","",IF(B459&gt;($B$6),"",IF(B459&lt;=($B$6),DATE(YEAR($G$4),MONTH($G$4)+B458,DAY($G$4)),"")))</f>
        <v/>
      </c>
      <c r="D459" s="666" t="str">
        <f t="shared" ref="D459:D522" si="44">IF($H$4="","",IF($F$4="원리금균등상환",IFERROR(IF(B459&lt;=$D$6,0,-PPMT($E$4/12,B459-$D$6,($B$6-$D$6),$D$4)),""),IF($F$4="원금균등상환",IF(B459&lt;($D$6+1),0,IF(B459&gt;$B$6,0,$D$4/($B$6-$D$6))),IF($F$4="만기일시상환",0,""))))</f>
        <v/>
      </c>
      <c r="E459" s="285" t="str">
        <f t="shared" ref="E459:E522" si="45">IF($H$4="","",IF($F$4="원리금균등상환",IFERROR(IF(B459&lt;=$D$6,$H458*($E$4/12),-IPMT($E$4/12,B459-$D$6,($B$6-$D$6),$D$4)),""),IF($F$4="원금균등상환",(H458-D459)*$E$4/12,IF($F$4="만기일시상환",IFERROR(IF(B459&lt;=$B$6,$D$4*($E$4/12),""),"")))))</f>
        <v/>
      </c>
      <c r="F459" s="292" t="str">
        <f t="shared" si="42"/>
        <v/>
      </c>
      <c r="G459" s="285" t="str">
        <f t="shared" ref="G459:G522" si="46">IFERROR(IF(B459&gt;(($D$6+$B$6)*12),"",IF(B459=1,D459,D459+G458)),"")</f>
        <v/>
      </c>
      <c r="H459" s="667" t="str">
        <f t="shared" ref="H459:H522" si="47">IFERROR(IF($H$4="","",H458-D459),"")</f>
        <v/>
      </c>
      <c r="I459" s="53"/>
    </row>
    <row r="460" spans="2:9" ht="20.100000000000001" customHeight="1">
      <c r="B460" s="294">
        <v>452</v>
      </c>
      <c r="C460" s="665" t="str">
        <f t="shared" si="43"/>
        <v/>
      </c>
      <c r="D460" s="666" t="str">
        <f t="shared" si="44"/>
        <v/>
      </c>
      <c r="E460" s="285" t="str">
        <f t="shared" si="45"/>
        <v/>
      </c>
      <c r="F460" s="292" t="str">
        <f t="shared" si="42"/>
        <v/>
      </c>
      <c r="G460" s="285" t="str">
        <f t="shared" si="46"/>
        <v/>
      </c>
      <c r="H460" s="667" t="str">
        <f t="shared" si="47"/>
        <v/>
      </c>
      <c r="I460" s="53"/>
    </row>
    <row r="461" spans="2:9" ht="20.100000000000001" customHeight="1">
      <c r="B461" s="294">
        <v>453</v>
      </c>
      <c r="C461" s="665" t="str">
        <f t="shared" si="43"/>
        <v/>
      </c>
      <c r="D461" s="666" t="str">
        <f t="shared" si="44"/>
        <v/>
      </c>
      <c r="E461" s="285" t="str">
        <f t="shared" si="45"/>
        <v/>
      </c>
      <c r="F461" s="292" t="str">
        <f t="shared" si="42"/>
        <v/>
      </c>
      <c r="G461" s="285" t="str">
        <f t="shared" si="46"/>
        <v/>
      </c>
      <c r="H461" s="667" t="str">
        <f t="shared" si="47"/>
        <v/>
      </c>
      <c r="I461" s="53"/>
    </row>
    <row r="462" spans="2:9" ht="20.100000000000001" customHeight="1">
      <c r="B462" s="294">
        <v>454</v>
      </c>
      <c r="C462" s="665" t="str">
        <f t="shared" si="43"/>
        <v/>
      </c>
      <c r="D462" s="666" t="str">
        <f t="shared" si="44"/>
        <v/>
      </c>
      <c r="E462" s="285" t="str">
        <f t="shared" si="45"/>
        <v/>
      </c>
      <c r="F462" s="292" t="str">
        <f t="shared" si="42"/>
        <v/>
      </c>
      <c r="G462" s="285" t="str">
        <f t="shared" si="46"/>
        <v/>
      </c>
      <c r="H462" s="667" t="str">
        <f t="shared" si="47"/>
        <v/>
      </c>
      <c r="I462" s="53"/>
    </row>
    <row r="463" spans="2:9" ht="20.100000000000001" customHeight="1">
      <c r="B463" s="294">
        <v>455</v>
      </c>
      <c r="C463" s="665" t="str">
        <f t="shared" si="43"/>
        <v/>
      </c>
      <c r="D463" s="666" t="str">
        <f t="shared" si="44"/>
        <v/>
      </c>
      <c r="E463" s="285" t="str">
        <f t="shared" si="45"/>
        <v/>
      </c>
      <c r="F463" s="292" t="str">
        <f t="shared" si="42"/>
        <v/>
      </c>
      <c r="G463" s="285" t="str">
        <f t="shared" si="46"/>
        <v/>
      </c>
      <c r="H463" s="667" t="str">
        <f t="shared" si="47"/>
        <v/>
      </c>
      <c r="I463" s="53"/>
    </row>
    <row r="464" spans="2:9" ht="20.100000000000001" customHeight="1">
      <c r="B464" s="294">
        <v>456</v>
      </c>
      <c r="C464" s="665" t="str">
        <f t="shared" si="43"/>
        <v/>
      </c>
      <c r="D464" s="666" t="str">
        <f t="shared" si="44"/>
        <v/>
      </c>
      <c r="E464" s="285" t="str">
        <f t="shared" si="45"/>
        <v/>
      </c>
      <c r="F464" s="292" t="str">
        <f t="shared" si="42"/>
        <v/>
      </c>
      <c r="G464" s="285" t="str">
        <f t="shared" si="46"/>
        <v/>
      </c>
      <c r="H464" s="667" t="str">
        <f t="shared" si="47"/>
        <v/>
      </c>
      <c r="I464" s="53"/>
    </row>
    <row r="465" spans="2:9" ht="20.100000000000001" customHeight="1">
      <c r="B465" s="294">
        <v>457</v>
      </c>
      <c r="C465" s="665" t="str">
        <f t="shared" si="43"/>
        <v/>
      </c>
      <c r="D465" s="666" t="str">
        <f t="shared" si="44"/>
        <v/>
      </c>
      <c r="E465" s="285" t="str">
        <f t="shared" si="45"/>
        <v/>
      </c>
      <c r="F465" s="292" t="str">
        <f t="shared" si="42"/>
        <v/>
      </c>
      <c r="G465" s="285" t="str">
        <f t="shared" si="46"/>
        <v/>
      </c>
      <c r="H465" s="667" t="str">
        <f t="shared" si="47"/>
        <v/>
      </c>
      <c r="I465" s="53"/>
    </row>
    <row r="466" spans="2:9" ht="20.100000000000001" customHeight="1">
      <c r="B466" s="294">
        <v>458</v>
      </c>
      <c r="C466" s="665" t="str">
        <f t="shared" si="43"/>
        <v/>
      </c>
      <c r="D466" s="666" t="str">
        <f t="shared" si="44"/>
        <v/>
      </c>
      <c r="E466" s="285" t="str">
        <f t="shared" si="45"/>
        <v/>
      </c>
      <c r="F466" s="292" t="str">
        <f t="shared" si="42"/>
        <v/>
      </c>
      <c r="G466" s="285" t="str">
        <f t="shared" si="46"/>
        <v/>
      </c>
      <c r="H466" s="667" t="str">
        <f t="shared" si="47"/>
        <v/>
      </c>
      <c r="I466" s="53"/>
    </row>
    <row r="467" spans="2:9" ht="20.100000000000001" customHeight="1">
      <c r="B467" s="294">
        <v>459</v>
      </c>
      <c r="C467" s="665" t="str">
        <f t="shared" si="43"/>
        <v/>
      </c>
      <c r="D467" s="666" t="str">
        <f t="shared" si="44"/>
        <v/>
      </c>
      <c r="E467" s="285" t="str">
        <f t="shared" si="45"/>
        <v/>
      </c>
      <c r="F467" s="292" t="str">
        <f t="shared" si="42"/>
        <v/>
      </c>
      <c r="G467" s="285" t="str">
        <f t="shared" si="46"/>
        <v/>
      </c>
      <c r="H467" s="667" t="str">
        <f t="shared" si="47"/>
        <v/>
      </c>
      <c r="I467" s="53"/>
    </row>
    <row r="468" spans="2:9" ht="20.100000000000001" customHeight="1">
      <c r="B468" s="294">
        <v>460</v>
      </c>
      <c r="C468" s="665" t="str">
        <f t="shared" si="43"/>
        <v/>
      </c>
      <c r="D468" s="666" t="str">
        <f t="shared" si="44"/>
        <v/>
      </c>
      <c r="E468" s="285" t="str">
        <f t="shared" si="45"/>
        <v/>
      </c>
      <c r="F468" s="292" t="str">
        <f t="shared" si="42"/>
        <v/>
      </c>
      <c r="G468" s="285" t="str">
        <f t="shared" si="46"/>
        <v/>
      </c>
      <c r="H468" s="667" t="str">
        <f t="shared" si="47"/>
        <v/>
      </c>
      <c r="I468" s="53"/>
    </row>
    <row r="469" spans="2:9" ht="20.100000000000001" customHeight="1">
      <c r="B469" s="294">
        <v>461</v>
      </c>
      <c r="C469" s="665" t="str">
        <f t="shared" si="43"/>
        <v/>
      </c>
      <c r="D469" s="666" t="str">
        <f t="shared" si="44"/>
        <v/>
      </c>
      <c r="E469" s="285" t="str">
        <f t="shared" si="45"/>
        <v/>
      </c>
      <c r="F469" s="292" t="str">
        <f t="shared" si="42"/>
        <v/>
      </c>
      <c r="G469" s="285" t="str">
        <f t="shared" si="46"/>
        <v/>
      </c>
      <c r="H469" s="667" t="str">
        <f t="shared" si="47"/>
        <v/>
      </c>
      <c r="I469" s="53"/>
    </row>
    <row r="470" spans="2:9" ht="20.100000000000001" customHeight="1">
      <c r="B470" s="294">
        <v>462</v>
      </c>
      <c r="C470" s="665" t="str">
        <f t="shared" si="43"/>
        <v/>
      </c>
      <c r="D470" s="666" t="str">
        <f t="shared" si="44"/>
        <v/>
      </c>
      <c r="E470" s="285" t="str">
        <f t="shared" si="45"/>
        <v/>
      </c>
      <c r="F470" s="292" t="str">
        <f t="shared" si="42"/>
        <v/>
      </c>
      <c r="G470" s="285" t="str">
        <f t="shared" si="46"/>
        <v/>
      </c>
      <c r="H470" s="667" t="str">
        <f t="shared" si="47"/>
        <v/>
      </c>
      <c r="I470" s="53"/>
    </row>
    <row r="471" spans="2:9" ht="20.100000000000001" customHeight="1">
      <c r="B471" s="294">
        <v>463</v>
      </c>
      <c r="C471" s="665" t="str">
        <f t="shared" si="43"/>
        <v/>
      </c>
      <c r="D471" s="666" t="str">
        <f t="shared" si="44"/>
        <v/>
      </c>
      <c r="E471" s="285" t="str">
        <f t="shared" si="45"/>
        <v/>
      </c>
      <c r="F471" s="292" t="str">
        <f t="shared" si="42"/>
        <v/>
      </c>
      <c r="G471" s="285" t="str">
        <f t="shared" si="46"/>
        <v/>
      </c>
      <c r="H471" s="667" t="str">
        <f t="shared" si="47"/>
        <v/>
      </c>
      <c r="I471" s="53"/>
    </row>
    <row r="472" spans="2:9" ht="20.100000000000001" customHeight="1">
      <c r="B472" s="294">
        <v>464</v>
      </c>
      <c r="C472" s="665" t="str">
        <f t="shared" si="43"/>
        <v/>
      </c>
      <c r="D472" s="666" t="str">
        <f t="shared" si="44"/>
        <v/>
      </c>
      <c r="E472" s="285" t="str">
        <f t="shared" si="45"/>
        <v/>
      </c>
      <c r="F472" s="292" t="str">
        <f t="shared" si="42"/>
        <v/>
      </c>
      <c r="G472" s="285" t="str">
        <f t="shared" si="46"/>
        <v/>
      </c>
      <c r="H472" s="667" t="str">
        <f t="shared" si="47"/>
        <v/>
      </c>
      <c r="I472" s="53"/>
    </row>
    <row r="473" spans="2:9" ht="20.100000000000001" customHeight="1">
      <c r="B473" s="294">
        <v>465</v>
      </c>
      <c r="C473" s="665" t="str">
        <f t="shared" si="43"/>
        <v/>
      </c>
      <c r="D473" s="666" t="str">
        <f t="shared" si="44"/>
        <v/>
      </c>
      <c r="E473" s="285" t="str">
        <f t="shared" si="45"/>
        <v/>
      </c>
      <c r="F473" s="292" t="str">
        <f t="shared" si="42"/>
        <v/>
      </c>
      <c r="G473" s="285" t="str">
        <f t="shared" si="46"/>
        <v/>
      </c>
      <c r="H473" s="667" t="str">
        <f t="shared" si="47"/>
        <v/>
      </c>
      <c r="I473" s="53"/>
    </row>
    <row r="474" spans="2:9" ht="20.100000000000001" customHeight="1">
      <c r="B474" s="294">
        <v>466</v>
      </c>
      <c r="C474" s="665" t="str">
        <f t="shared" si="43"/>
        <v/>
      </c>
      <c r="D474" s="666" t="str">
        <f t="shared" si="44"/>
        <v/>
      </c>
      <c r="E474" s="285" t="str">
        <f t="shared" si="45"/>
        <v/>
      </c>
      <c r="F474" s="292" t="str">
        <f t="shared" si="42"/>
        <v/>
      </c>
      <c r="G474" s="285" t="str">
        <f t="shared" si="46"/>
        <v/>
      </c>
      <c r="H474" s="667" t="str">
        <f t="shared" si="47"/>
        <v/>
      </c>
      <c r="I474" s="53"/>
    </row>
    <row r="475" spans="2:9" ht="20.100000000000001" customHeight="1">
      <c r="B475" s="294">
        <v>467</v>
      </c>
      <c r="C475" s="665" t="str">
        <f t="shared" si="43"/>
        <v/>
      </c>
      <c r="D475" s="666" t="str">
        <f t="shared" si="44"/>
        <v/>
      </c>
      <c r="E475" s="285" t="str">
        <f t="shared" si="45"/>
        <v/>
      </c>
      <c r="F475" s="292" t="str">
        <f t="shared" si="42"/>
        <v/>
      </c>
      <c r="G475" s="285" t="str">
        <f t="shared" si="46"/>
        <v/>
      </c>
      <c r="H475" s="667" t="str">
        <f t="shared" si="47"/>
        <v/>
      </c>
      <c r="I475" s="53"/>
    </row>
    <row r="476" spans="2:9" ht="20.100000000000001" customHeight="1">
      <c r="B476" s="294">
        <v>468</v>
      </c>
      <c r="C476" s="665" t="str">
        <f t="shared" si="43"/>
        <v/>
      </c>
      <c r="D476" s="666" t="str">
        <f t="shared" si="44"/>
        <v/>
      </c>
      <c r="E476" s="285" t="str">
        <f t="shared" si="45"/>
        <v/>
      </c>
      <c r="F476" s="292" t="str">
        <f t="shared" si="42"/>
        <v/>
      </c>
      <c r="G476" s="285" t="str">
        <f t="shared" si="46"/>
        <v/>
      </c>
      <c r="H476" s="667" t="str">
        <f t="shared" si="47"/>
        <v/>
      </c>
      <c r="I476" s="53"/>
    </row>
    <row r="477" spans="2:9" ht="20.100000000000001" customHeight="1">
      <c r="B477" s="294">
        <v>469</v>
      </c>
      <c r="C477" s="665" t="str">
        <f t="shared" si="43"/>
        <v/>
      </c>
      <c r="D477" s="666" t="str">
        <f t="shared" si="44"/>
        <v/>
      </c>
      <c r="E477" s="285" t="str">
        <f t="shared" si="45"/>
        <v/>
      </c>
      <c r="F477" s="292" t="str">
        <f t="shared" si="42"/>
        <v/>
      </c>
      <c r="G477" s="285" t="str">
        <f t="shared" si="46"/>
        <v/>
      </c>
      <c r="H477" s="667" t="str">
        <f t="shared" si="47"/>
        <v/>
      </c>
      <c r="I477" s="53"/>
    </row>
    <row r="478" spans="2:9" ht="20.100000000000001" customHeight="1">
      <c r="B478" s="294">
        <v>470</v>
      </c>
      <c r="C478" s="665" t="str">
        <f t="shared" si="43"/>
        <v/>
      </c>
      <c r="D478" s="666" t="str">
        <f t="shared" si="44"/>
        <v/>
      </c>
      <c r="E478" s="285" t="str">
        <f t="shared" si="45"/>
        <v/>
      </c>
      <c r="F478" s="292" t="str">
        <f t="shared" si="42"/>
        <v/>
      </c>
      <c r="G478" s="285" t="str">
        <f t="shared" si="46"/>
        <v/>
      </c>
      <c r="H478" s="667" t="str">
        <f t="shared" si="47"/>
        <v/>
      </c>
      <c r="I478" s="53"/>
    </row>
    <row r="479" spans="2:9" ht="20.100000000000001" customHeight="1">
      <c r="B479" s="294">
        <v>471</v>
      </c>
      <c r="C479" s="665" t="str">
        <f t="shared" si="43"/>
        <v/>
      </c>
      <c r="D479" s="666" t="str">
        <f t="shared" si="44"/>
        <v/>
      </c>
      <c r="E479" s="285" t="str">
        <f t="shared" si="45"/>
        <v/>
      </c>
      <c r="F479" s="292" t="str">
        <f t="shared" si="42"/>
        <v/>
      </c>
      <c r="G479" s="285" t="str">
        <f t="shared" si="46"/>
        <v/>
      </c>
      <c r="H479" s="667" t="str">
        <f t="shared" si="47"/>
        <v/>
      </c>
      <c r="I479" s="53"/>
    </row>
    <row r="480" spans="2:9" ht="20.100000000000001" customHeight="1">
      <c r="B480" s="294">
        <v>472</v>
      </c>
      <c r="C480" s="665" t="str">
        <f t="shared" si="43"/>
        <v/>
      </c>
      <c r="D480" s="666" t="str">
        <f t="shared" si="44"/>
        <v/>
      </c>
      <c r="E480" s="285" t="str">
        <f t="shared" si="45"/>
        <v/>
      </c>
      <c r="F480" s="292" t="str">
        <f t="shared" si="42"/>
        <v/>
      </c>
      <c r="G480" s="285" t="str">
        <f t="shared" si="46"/>
        <v/>
      </c>
      <c r="H480" s="667" t="str">
        <f t="shared" si="47"/>
        <v/>
      </c>
      <c r="I480" s="53"/>
    </row>
    <row r="481" spans="2:9" ht="20.100000000000001" customHeight="1">
      <c r="B481" s="294">
        <v>473</v>
      </c>
      <c r="C481" s="665" t="str">
        <f t="shared" si="43"/>
        <v/>
      </c>
      <c r="D481" s="666" t="str">
        <f t="shared" si="44"/>
        <v/>
      </c>
      <c r="E481" s="285" t="str">
        <f t="shared" si="45"/>
        <v/>
      </c>
      <c r="F481" s="292" t="str">
        <f t="shared" si="42"/>
        <v/>
      </c>
      <c r="G481" s="285" t="str">
        <f t="shared" si="46"/>
        <v/>
      </c>
      <c r="H481" s="667" t="str">
        <f t="shared" si="47"/>
        <v/>
      </c>
      <c r="I481" s="53"/>
    </row>
    <row r="482" spans="2:9" ht="20.100000000000001" customHeight="1">
      <c r="B482" s="294">
        <v>474</v>
      </c>
      <c r="C482" s="665" t="str">
        <f t="shared" si="43"/>
        <v/>
      </c>
      <c r="D482" s="666" t="str">
        <f t="shared" si="44"/>
        <v/>
      </c>
      <c r="E482" s="285" t="str">
        <f t="shared" si="45"/>
        <v/>
      </c>
      <c r="F482" s="292" t="str">
        <f t="shared" si="42"/>
        <v/>
      </c>
      <c r="G482" s="285" t="str">
        <f t="shared" si="46"/>
        <v/>
      </c>
      <c r="H482" s="667" t="str">
        <f t="shared" si="47"/>
        <v/>
      </c>
      <c r="I482" s="53"/>
    </row>
    <row r="483" spans="2:9" ht="20.100000000000001" customHeight="1">
      <c r="B483" s="294">
        <v>475</v>
      </c>
      <c r="C483" s="665" t="str">
        <f t="shared" si="43"/>
        <v/>
      </c>
      <c r="D483" s="666" t="str">
        <f t="shared" si="44"/>
        <v/>
      </c>
      <c r="E483" s="285" t="str">
        <f t="shared" si="45"/>
        <v/>
      </c>
      <c r="F483" s="292" t="str">
        <f t="shared" si="42"/>
        <v/>
      </c>
      <c r="G483" s="285" t="str">
        <f t="shared" si="46"/>
        <v/>
      </c>
      <c r="H483" s="667" t="str">
        <f t="shared" si="47"/>
        <v/>
      </c>
      <c r="I483" s="53"/>
    </row>
    <row r="484" spans="2:9" ht="20.100000000000001" customHeight="1">
      <c r="B484" s="294">
        <v>476</v>
      </c>
      <c r="C484" s="665" t="str">
        <f t="shared" si="43"/>
        <v/>
      </c>
      <c r="D484" s="666" t="str">
        <f t="shared" si="44"/>
        <v/>
      </c>
      <c r="E484" s="285" t="str">
        <f t="shared" si="45"/>
        <v/>
      </c>
      <c r="F484" s="292" t="str">
        <f t="shared" si="42"/>
        <v/>
      </c>
      <c r="G484" s="285" t="str">
        <f t="shared" si="46"/>
        <v/>
      </c>
      <c r="H484" s="667" t="str">
        <f t="shared" si="47"/>
        <v/>
      </c>
      <c r="I484" s="53"/>
    </row>
    <row r="485" spans="2:9" ht="20.100000000000001" customHeight="1">
      <c r="B485" s="294">
        <v>477</v>
      </c>
      <c r="C485" s="665" t="str">
        <f t="shared" si="43"/>
        <v/>
      </c>
      <c r="D485" s="666" t="str">
        <f t="shared" si="44"/>
        <v/>
      </c>
      <c r="E485" s="285" t="str">
        <f t="shared" si="45"/>
        <v/>
      </c>
      <c r="F485" s="292" t="str">
        <f t="shared" si="42"/>
        <v/>
      </c>
      <c r="G485" s="285" t="str">
        <f t="shared" si="46"/>
        <v/>
      </c>
      <c r="H485" s="667" t="str">
        <f t="shared" si="47"/>
        <v/>
      </c>
      <c r="I485" s="53"/>
    </row>
    <row r="486" spans="2:9" ht="20.100000000000001" customHeight="1">
      <c r="B486" s="294">
        <v>478</v>
      </c>
      <c r="C486" s="665" t="str">
        <f t="shared" si="43"/>
        <v/>
      </c>
      <c r="D486" s="666" t="str">
        <f t="shared" si="44"/>
        <v/>
      </c>
      <c r="E486" s="285" t="str">
        <f t="shared" si="45"/>
        <v/>
      </c>
      <c r="F486" s="292" t="str">
        <f t="shared" si="42"/>
        <v/>
      </c>
      <c r="G486" s="285" t="str">
        <f t="shared" si="46"/>
        <v/>
      </c>
      <c r="H486" s="667" t="str">
        <f t="shared" si="47"/>
        <v/>
      </c>
      <c r="I486" s="53"/>
    </row>
    <row r="487" spans="2:9" ht="20.100000000000001" customHeight="1">
      <c r="B487" s="294">
        <v>479</v>
      </c>
      <c r="C487" s="665" t="str">
        <f t="shared" si="43"/>
        <v/>
      </c>
      <c r="D487" s="666" t="str">
        <f t="shared" si="44"/>
        <v/>
      </c>
      <c r="E487" s="285" t="str">
        <f t="shared" si="45"/>
        <v/>
      </c>
      <c r="F487" s="292" t="str">
        <f t="shared" si="42"/>
        <v/>
      </c>
      <c r="G487" s="285" t="str">
        <f t="shared" si="46"/>
        <v/>
      </c>
      <c r="H487" s="667" t="str">
        <f t="shared" si="47"/>
        <v/>
      </c>
      <c r="I487" s="53"/>
    </row>
    <row r="488" spans="2:9" ht="20.100000000000001" customHeight="1">
      <c r="B488" s="294">
        <v>480</v>
      </c>
      <c r="C488" s="665" t="str">
        <f t="shared" si="43"/>
        <v/>
      </c>
      <c r="D488" s="666" t="str">
        <f t="shared" si="44"/>
        <v/>
      </c>
      <c r="E488" s="285" t="str">
        <f t="shared" si="45"/>
        <v/>
      </c>
      <c r="F488" s="292" t="str">
        <f t="shared" si="42"/>
        <v/>
      </c>
      <c r="G488" s="285" t="str">
        <f t="shared" si="46"/>
        <v/>
      </c>
      <c r="H488" s="667" t="str">
        <f t="shared" si="47"/>
        <v/>
      </c>
      <c r="I488" s="53"/>
    </row>
    <row r="489" spans="2:9" ht="20.100000000000001" customHeight="1">
      <c r="B489" s="294">
        <v>481</v>
      </c>
      <c r="C489" s="665" t="str">
        <f t="shared" si="43"/>
        <v/>
      </c>
      <c r="D489" s="666" t="str">
        <f t="shared" si="44"/>
        <v/>
      </c>
      <c r="E489" s="285" t="str">
        <f t="shared" si="45"/>
        <v/>
      </c>
      <c r="F489" s="292" t="str">
        <f t="shared" si="42"/>
        <v/>
      </c>
      <c r="G489" s="285" t="str">
        <f t="shared" si="46"/>
        <v/>
      </c>
      <c r="H489" s="667" t="str">
        <f t="shared" si="47"/>
        <v/>
      </c>
      <c r="I489" s="53"/>
    </row>
    <row r="490" spans="2:9" ht="20.100000000000001" customHeight="1">
      <c r="B490" s="294">
        <v>482</v>
      </c>
      <c r="C490" s="665" t="str">
        <f t="shared" si="43"/>
        <v/>
      </c>
      <c r="D490" s="666" t="str">
        <f t="shared" si="44"/>
        <v/>
      </c>
      <c r="E490" s="285" t="str">
        <f t="shared" si="45"/>
        <v/>
      </c>
      <c r="F490" s="292" t="str">
        <f t="shared" si="42"/>
        <v/>
      </c>
      <c r="G490" s="285" t="str">
        <f t="shared" si="46"/>
        <v/>
      </c>
      <c r="H490" s="667" t="str">
        <f t="shared" si="47"/>
        <v/>
      </c>
      <c r="I490" s="53"/>
    </row>
    <row r="491" spans="2:9" ht="20.100000000000001" customHeight="1">
      <c r="B491" s="294">
        <v>483</v>
      </c>
      <c r="C491" s="665" t="str">
        <f t="shared" si="43"/>
        <v/>
      </c>
      <c r="D491" s="666" t="str">
        <f t="shared" si="44"/>
        <v/>
      </c>
      <c r="E491" s="285" t="str">
        <f t="shared" si="45"/>
        <v/>
      </c>
      <c r="F491" s="292" t="str">
        <f t="shared" si="42"/>
        <v/>
      </c>
      <c r="G491" s="285" t="str">
        <f t="shared" si="46"/>
        <v/>
      </c>
      <c r="H491" s="667" t="str">
        <f t="shared" si="47"/>
        <v/>
      </c>
      <c r="I491" s="53"/>
    </row>
    <row r="492" spans="2:9" ht="20.100000000000001" customHeight="1">
      <c r="B492" s="294">
        <v>484</v>
      </c>
      <c r="C492" s="665" t="str">
        <f t="shared" si="43"/>
        <v/>
      </c>
      <c r="D492" s="666" t="str">
        <f t="shared" si="44"/>
        <v/>
      </c>
      <c r="E492" s="285" t="str">
        <f t="shared" si="45"/>
        <v/>
      </c>
      <c r="F492" s="292" t="str">
        <f t="shared" si="42"/>
        <v/>
      </c>
      <c r="G492" s="285" t="str">
        <f t="shared" si="46"/>
        <v/>
      </c>
      <c r="H492" s="667" t="str">
        <f t="shared" si="47"/>
        <v/>
      </c>
      <c r="I492" s="53"/>
    </row>
    <row r="493" spans="2:9" ht="20.100000000000001" customHeight="1">
      <c r="B493" s="294">
        <v>485</v>
      </c>
      <c r="C493" s="665" t="str">
        <f t="shared" si="43"/>
        <v/>
      </c>
      <c r="D493" s="666" t="str">
        <f t="shared" si="44"/>
        <v/>
      </c>
      <c r="E493" s="285" t="str">
        <f t="shared" si="45"/>
        <v/>
      </c>
      <c r="F493" s="292" t="str">
        <f t="shared" si="42"/>
        <v/>
      </c>
      <c r="G493" s="285" t="str">
        <f t="shared" si="46"/>
        <v/>
      </c>
      <c r="H493" s="667" t="str">
        <f t="shared" si="47"/>
        <v/>
      </c>
      <c r="I493" s="53"/>
    </row>
    <row r="494" spans="2:9" ht="20.100000000000001" customHeight="1">
      <c r="B494" s="294">
        <v>486</v>
      </c>
      <c r="C494" s="665" t="str">
        <f t="shared" si="43"/>
        <v/>
      </c>
      <c r="D494" s="666" t="str">
        <f t="shared" si="44"/>
        <v/>
      </c>
      <c r="E494" s="285" t="str">
        <f t="shared" si="45"/>
        <v/>
      </c>
      <c r="F494" s="292" t="str">
        <f t="shared" si="42"/>
        <v/>
      </c>
      <c r="G494" s="285" t="str">
        <f t="shared" si="46"/>
        <v/>
      </c>
      <c r="H494" s="667" t="str">
        <f t="shared" si="47"/>
        <v/>
      </c>
      <c r="I494" s="53"/>
    </row>
    <row r="495" spans="2:9" ht="20.100000000000001" customHeight="1">
      <c r="B495" s="294">
        <v>487</v>
      </c>
      <c r="C495" s="665" t="str">
        <f t="shared" si="43"/>
        <v/>
      </c>
      <c r="D495" s="666" t="str">
        <f t="shared" si="44"/>
        <v/>
      </c>
      <c r="E495" s="285" t="str">
        <f t="shared" si="45"/>
        <v/>
      </c>
      <c r="F495" s="292" t="str">
        <f t="shared" si="42"/>
        <v/>
      </c>
      <c r="G495" s="285" t="str">
        <f t="shared" si="46"/>
        <v/>
      </c>
      <c r="H495" s="667" t="str">
        <f t="shared" si="47"/>
        <v/>
      </c>
      <c r="I495" s="53"/>
    </row>
    <row r="496" spans="2:9" ht="20.100000000000001" customHeight="1">
      <c r="B496" s="294">
        <v>488</v>
      </c>
      <c r="C496" s="665" t="str">
        <f t="shared" si="43"/>
        <v/>
      </c>
      <c r="D496" s="666" t="str">
        <f t="shared" si="44"/>
        <v/>
      </c>
      <c r="E496" s="285" t="str">
        <f t="shared" si="45"/>
        <v/>
      </c>
      <c r="F496" s="292" t="str">
        <f t="shared" si="42"/>
        <v/>
      </c>
      <c r="G496" s="285" t="str">
        <f t="shared" si="46"/>
        <v/>
      </c>
      <c r="H496" s="667" t="str">
        <f t="shared" si="47"/>
        <v/>
      </c>
      <c r="I496" s="53"/>
    </row>
    <row r="497" spans="2:9" ht="20.100000000000001" customHeight="1">
      <c r="B497" s="294">
        <v>489</v>
      </c>
      <c r="C497" s="665" t="str">
        <f t="shared" si="43"/>
        <v/>
      </c>
      <c r="D497" s="666" t="str">
        <f t="shared" si="44"/>
        <v/>
      </c>
      <c r="E497" s="285" t="str">
        <f t="shared" si="45"/>
        <v/>
      </c>
      <c r="F497" s="292" t="str">
        <f t="shared" si="42"/>
        <v/>
      </c>
      <c r="G497" s="285" t="str">
        <f t="shared" si="46"/>
        <v/>
      </c>
      <c r="H497" s="667" t="str">
        <f t="shared" si="47"/>
        <v/>
      </c>
      <c r="I497" s="53"/>
    </row>
    <row r="498" spans="2:9" ht="20.100000000000001" customHeight="1">
      <c r="B498" s="294">
        <v>490</v>
      </c>
      <c r="C498" s="665" t="str">
        <f t="shared" si="43"/>
        <v/>
      </c>
      <c r="D498" s="666" t="str">
        <f t="shared" si="44"/>
        <v/>
      </c>
      <c r="E498" s="285" t="str">
        <f t="shared" si="45"/>
        <v/>
      </c>
      <c r="F498" s="292" t="str">
        <f t="shared" si="42"/>
        <v/>
      </c>
      <c r="G498" s="285" t="str">
        <f t="shared" si="46"/>
        <v/>
      </c>
      <c r="H498" s="667" t="str">
        <f t="shared" si="47"/>
        <v/>
      </c>
      <c r="I498" s="53"/>
    </row>
    <row r="499" spans="2:9" ht="20.100000000000001" customHeight="1">
      <c r="B499" s="294">
        <v>491</v>
      </c>
      <c r="C499" s="665" t="str">
        <f t="shared" si="43"/>
        <v/>
      </c>
      <c r="D499" s="666" t="str">
        <f t="shared" si="44"/>
        <v/>
      </c>
      <c r="E499" s="285" t="str">
        <f t="shared" si="45"/>
        <v/>
      </c>
      <c r="F499" s="292" t="str">
        <f t="shared" si="42"/>
        <v/>
      </c>
      <c r="G499" s="285" t="str">
        <f t="shared" si="46"/>
        <v/>
      </c>
      <c r="H499" s="667" t="str">
        <f t="shared" si="47"/>
        <v/>
      </c>
      <c r="I499" s="53"/>
    </row>
    <row r="500" spans="2:9" ht="20.100000000000001" customHeight="1">
      <c r="B500" s="294">
        <v>492</v>
      </c>
      <c r="C500" s="665" t="str">
        <f t="shared" si="43"/>
        <v/>
      </c>
      <c r="D500" s="666" t="str">
        <f t="shared" si="44"/>
        <v/>
      </c>
      <c r="E500" s="285" t="str">
        <f t="shared" si="45"/>
        <v/>
      </c>
      <c r="F500" s="292" t="str">
        <f t="shared" si="42"/>
        <v/>
      </c>
      <c r="G500" s="285" t="str">
        <f t="shared" si="46"/>
        <v/>
      </c>
      <c r="H500" s="667" t="str">
        <f t="shared" si="47"/>
        <v/>
      </c>
      <c r="I500" s="53"/>
    </row>
    <row r="501" spans="2:9" ht="20.100000000000001" customHeight="1">
      <c r="B501" s="294">
        <v>493</v>
      </c>
      <c r="C501" s="665" t="str">
        <f t="shared" si="43"/>
        <v/>
      </c>
      <c r="D501" s="666" t="str">
        <f t="shared" si="44"/>
        <v/>
      </c>
      <c r="E501" s="285" t="str">
        <f t="shared" si="45"/>
        <v/>
      </c>
      <c r="F501" s="292" t="str">
        <f t="shared" si="42"/>
        <v/>
      </c>
      <c r="G501" s="285" t="str">
        <f t="shared" si="46"/>
        <v/>
      </c>
      <c r="H501" s="667" t="str">
        <f t="shared" si="47"/>
        <v/>
      </c>
      <c r="I501" s="53"/>
    </row>
    <row r="502" spans="2:9" ht="20.100000000000001" customHeight="1">
      <c r="B502" s="294">
        <v>494</v>
      </c>
      <c r="C502" s="665" t="str">
        <f t="shared" si="43"/>
        <v/>
      </c>
      <c r="D502" s="666" t="str">
        <f t="shared" si="44"/>
        <v/>
      </c>
      <c r="E502" s="285" t="str">
        <f t="shared" si="45"/>
        <v/>
      </c>
      <c r="F502" s="292" t="str">
        <f t="shared" si="42"/>
        <v/>
      </c>
      <c r="G502" s="285" t="str">
        <f t="shared" si="46"/>
        <v/>
      </c>
      <c r="H502" s="667" t="str">
        <f t="shared" si="47"/>
        <v/>
      </c>
      <c r="I502" s="53"/>
    </row>
    <row r="503" spans="2:9" ht="20.100000000000001" customHeight="1">
      <c r="B503" s="294">
        <v>495</v>
      </c>
      <c r="C503" s="665" t="str">
        <f t="shared" si="43"/>
        <v/>
      </c>
      <c r="D503" s="666" t="str">
        <f t="shared" si="44"/>
        <v/>
      </c>
      <c r="E503" s="285" t="str">
        <f t="shared" si="45"/>
        <v/>
      </c>
      <c r="F503" s="292" t="str">
        <f t="shared" si="42"/>
        <v/>
      </c>
      <c r="G503" s="285" t="str">
        <f t="shared" si="46"/>
        <v/>
      </c>
      <c r="H503" s="667" t="str">
        <f t="shared" si="47"/>
        <v/>
      </c>
      <c r="I503" s="53"/>
    </row>
    <row r="504" spans="2:9" ht="20.100000000000001" customHeight="1">
      <c r="B504" s="294">
        <v>496</v>
      </c>
      <c r="C504" s="665" t="str">
        <f t="shared" si="43"/>
        <v/>
      </c>
      <c r="D504" s="666" t="str">
        <f t="shared" si="44"/>
        <v/>
      </c>
      <c r="E504" s="285" t="str">
        <f t="shared" si="45"/>
        <v/>
      </c>
      <c r="F504" s="292" t="str">
        <f t="shared" si="42"/>
        <v/>
      </c>
      <c r="G504" s="285" t="str">
        <f t="shared" si="46"/>
        <v/>
      </c>
      <c r="H504" s="667" t="str">
        <f t="shared" si="47"/>
        <v/>
      </c>
      <c r="I504" s="53"/>
    </row>
    <row r="505" spans="2:9" ht="20.100000000000001" customHeight="1">
      <c r="B505" s="294">
        <v>497</v>
      </c>
      <c r="C505" s="665" t="str">
        <f t="shared" si="43"/>
        <v/>
      </c>
      <c r="D505" s="666" t="str">
        <f t="shared" si="44"/>
        <v/>
      </c>
      <c r="E505" s="285" t="str">
        <f t="shared" si="45"/>
        <v/>
      </c>
      <c r="F505" s="292" t="str">
        <f t="shared" si="42"/>
        <v/>
      </c>
      <c r="G505" s="285" t="str">
        <f t="shared" si="46"/>
        <v/>
      </c>
      <c r="H505" s="667" t="str">
        <f t="shared" si="47"/>
        <v/>
      </c>
      <c r="I505" s="53"/>
    </row>
    <row r="506" spans="2:9" ht="20.100000000000001" customHeight="1">
      <c r="B506" s="294">
        <v>498</v>
      </c>
      <c r="C506" s="665" t="str">
        <f t="shared" si="43"/>
        <v/>
      </c>
      <c r="D506" s="666" t="str">
        <f t="shared" si="44"/>
        <v/>
      </c>
      <c r="E506" s="285" t="str">
        <f t="shared" si="45"/>
        <v/>
      </c>
      <c r="F506" s="292" t="str">
        <f t="shared" si="42"/>
        <v/>
      </c>
      <c r="G506" s="285" t="str">
        <f t="shared" si="46"/>
        <v/>
      </c>
      <c r="H506" s="667" t="str">
        <f t="shared" si="47"/>
        <v/>
      </c>
      <c r="I506" s="53"/>
    </row>
    <row r="507" spans="2:9" ht="20.100000000000001" customHeight="1">
      <c r="B507" s="294">
        <v>499</v>
      </c>
      <c r="C507" s="665" t="str">
        <f t="shared" si="43"/>
        <v/>
      </c>
      <c r="D507" s="666" t="str">
        <f t="shared" si="44"/>
        <v/>
      </c>
      <c r="E507" s="285" t="str">
        <f t="shared" si="45"/>
        <v/>
      </c>
      <c r="F507" s="292" t="str">
        <f t="shared" si="42"/>
        <v/>
      </c>
      <c r="G507" s="285" t="str">
        <f t="shared" si="46"/>
        <v/>
      </c>
      <c r="H507" s="667" t="str">
        <f t="shared" si="47"/>
        <v/>
      </c>
      <c r="I507" s="53"/>
    </row>
    <row r="508" spans="2:9" ht="20.100000000000001" customHeight="1">
      <c r="B508" s="294">
        <v>500</v>
      </c>
      <c r="C508" s="665" t="str">
        <f t="shared" si="43"/>
        <v/>
      </c>
      <c r="D508" s="666" t="str">
        <f t="shared" si="44"/>
        <v/>
      </c>
      <c r="E508" s="285" t="str">
        <f t="shared" si="45"/>
        <v/>
      </c>
      <c r="F508" s="292" t="str">
        <f t="shared" si="42"/>
        <v/>
      </c>
      <c r="G508" s="285" t="str">
        <f t="shared" si="46"/>
        <v/>
      </c>
      <c r="H508" s="667" t="str">
        <f t="shared" si="47"/>
        <v/>
      </c>
      <c r="I508" s="53"/>
    </row>
    <row r="509" spans="2:9" ht="20.100000000000001" customHeight="1">
      <c r="B509" s="294">
        <v>501</v>
      </c>
      <c r="C509" s="665" t="str">
        <f t="shared" si="43"/>
        <v/>
      </c>
      <c r="D509" s="666" t="str">
        <f t="shared" si="44"/>
        <v/>
      </c>
      <c r="E509" s="285" t="str">
        <f t="shared" si="45"/>
        <v/>
      </c>
      <c r="F509" s="292" t="str">
        <f t="shared" si="42"/>
        <v/>
      </c>
      <c r="G509" s="285" t="str">
        <f t="shared" si="46"/>
        <v/>
      </c>
      <c r="H509" s="667" t="str">
        <f t="shared" si="47"/>
        <v/>
      </c>
      <c r="I509" s="53"/>
    </row>
    <row r="510" spans="2:9" ht="20.100000000000001" customHeight="1">
      <c r="B510" s="294">
        <v>502</v>
      </c>
      <c r="C510" s="665" t="str">
        <f t="shared" si="43"/>
        <v/>
      </c>
      <c r="D510" s="666" t="str">
        <f t="shared" si="44"/>
        <v/>
      </c>
      <c r="E510" s="285" t="str">
        <f t="shared" si="45"/>
        <v/>
      </c>
      <c r="F510" s="292" t="str">
        <f t="shared" si="42"/>
        <v/>
      </c>
      <c r="G510" s="285" t="str">
        <f t="shared" si="46"/>
        <v/>
      </c>
      <c r="H510" s="667" t="str">
        <f t="shared" si="47"/>
        <v/>
      </c>
      <c r="I510" s="53"/>
    </row>
    <row r="511" spans="2:9" ht="20.100000000000001" customHeight="1">
      <c r="B511" s="294">
        <v>503</v>
      </c>
      <c r="C511" s="665" t="str">
        <f t="shared" si="43"/>
        <v/>
      </c>
      <c r="D511" s="666" t="str">
        <f t="shared" si="44"/>
        <v/>
      </c>
      <c r="E511" s="285" t="str">
        <f t="shared" si="45"/>
        <v/>
      </c>
      <c r="F511" s="292" t="str">
        <f t="shared" si="42"/>
        <v/>
      </c>
      <c r="G511" s="285" t="str">
        <f t="shared" si="46"/>
        <v/>
      </c>
      <c r="H511" s="667" t="str">
        <f t="shared" si="47"/>
        <v/>
      </c>
      <c r="I511" s="53"/>
    </row>
    <row r="512" spans="2:9" ht="20.100000000000001" customHeight="1">
      <c r="B512" s="294">
        <v>504</v>
      </c>
      <c r="C512" s="665" t="str">
        <f t="shared" si="43"/>
        <v/>
      </c>
      <c r="D512" s="666" t="str">
        <f t="shared" si="44"/>
        <v/>
      </c>
      <c r="E512" s="285" t="str">
        <f t="shared" si="45"/>
        <v/>
      </c>
      <c r="F512" s="292" t="str">
        <f t="shared" si="42"/>
        <v/>
      </c>
      <c r="G512" s="285" t="str">
        <f t="shared" si="46"/>
        <v/>
      </c>
      <c r="H512" s="667" t="str">
        <f t="shared" si="47"/>
        <v/>
      </c>
      <c r="I512" s="53"/>
    </row>
    <row r="513" spans="2:9" ht="20.100000000000001" customHeight="1">
      <c r="B513" s="294">
        <v>505</v>
      </c>
      <c r="C513" s="665" t="str">
        <f t="shared" si="43"/>
        <v/>
      </c>
      <c r="D513" s="666" t="str">
        <f t="shared" si="44"/>
        <v/>
      </c>
      <c r="E513" s="285" t="str">
        <f t="shared" si="45"/>
        <v/>
      </c>
      <c r="F513" s="292" t="str">
        <f t="shared" si="42"/>
        <v/>
      </c>
      <c r="G513" s="285" t="str">
        <f t="shared" si="46"/>
        <v/>
      </c>
      <c r="H513" s="667" t="str">
        <f t="shared" si="47"/>
        <v/>
      </c>
      <c r="I513" s="53"/>
    </row>
    <row r="514" spans="2:9" ht="20.100000000000001" customHeight="1">
      <c r="B514" s="294">
        <v>506</v>
      </c>
      <c r="C514" s="665" t="str">
        <f t="shared" si="43"/>
        <v/>
      </c>
      <c r="D514" s="666" t="str">
        <f t="shared" si="44"/>
        <v/>
      </c>
      <c r="E514" s="285" t="str">
        <f t="shared" si="45"/>
        <v/>
      </c>
      <c r="F514" s="292" t="str">
        <f t="shared" si="42"/>
        <v/>
      </c>
      <c r="G514" s="285" t="str">
        <f t="shared" si="46"/>
        <v/>
      </c>
      <c r="H514" s="667" t="str">
        <f t="shared" si="47"/>
        <v/>
      </c>
      <c r="I514" s="53"/>
    </row>
    <row r="515" spans="2:9" ht="20.100000000000001" customHeight="1">
      <c r="B515" s="294">
        <v>507</v>
      </c>
      <c r="C515" s="665" t="str">
        <f t="shared" si="43"/>
        <v/>
      </c>
      <c r="D515" s="666" t="str">
        <f t="shared" si="44"/>
        <v/>
      </c>
      <c r="E515" s="285" t="str">
        <f t="shared" si="45"/>
        <v/>
      </c>
      <c r="F515" s="292" t="str">
        <f t="shared" si="42"/>
        <v/>
      </c>
      <c r="G515" s="285" t="str">
        <f t="shared" si="46"/>
        <v/>
      </c>
      <c r="H515" s="667" t="str">
        <f t="shared" si="47"/>
        <v/>
      </c>
      <c r="I515" s="53"/>
    </row>
    <row r="516" spans="2:9" ht="20.100000000000001" customHeight="1">
      <c r="B516" s="294">
        <v>508</v>
      </c>
      <c r="C516" s="665" t="str">
        <f t="shared" si="43"/>
        <v/>
      </c>
      <c r="D516" s="666" t="str">
        <f t="shared" si="44"/>
        <v/>
      </c>
      <c r="E516" s="285" t="str">
        <f t="shared" si="45"/>
        <v/>
      </c>
      <c r="F516" s="292" t="str">
        <f t="shared" si="42"/>
        <v/>
      </c>
      <c r="G516" s="285" t="str">
        <f t="shared" si="46"/>
        <v/>
      </c>
      <c r="H516" s="667" t="str">
        <f t="shared" si="47"/>
        <v/>
      </c>
      <c r="I516" s="53"/>
    </row>
    <row r="517" spans="2:9" ht="20.100000000000001" customHeight="1">
      <c r="B517" s="294">
        <v>509</v>
      </c>
      <c r="C517" s="665" t="str">
        <f t="shared" si="43"/>
        <v/>
      </c>
      <c r="D517" s="666" t="str">
        <f t="shared" si="44"/>
        <v/>
      </c>
      <c r="E517" s="285" t="str">
        <f t="shared" si="45"/>
        <v/>
      </c>
      <c r="F517" s="292" t="str">
        <f t="shared" si="42"/>
        <v/>
      </c>
      <c r="G517" s="285" t="str">
        <f t="shared" si="46"/>
        <v/>
      </c>
      <c r="H517" s="667" t="str">
        <f t="shared" si="47"/>
        <v/>
      </c>
      <c r="I517" s="53"/>
    </row>
    <row r="518" spans="2:9" ht="20.100000000000001" customHeight="1">
      <c r="B518" s="294">
        <v>510</v>
      </c>
      <c r="C518" s="665" t="str">
        <f t="shared" si="43"/>
        <v/>
      </c>
      <c r="D518" s="666" t="str">
        <f t="shared" si="44"/>
        <v/>
      </c>
      <c r="E518" s="285" t="str">
        <f t="shared" si="45"/>
        <v/>
      </c>
      <c r="F518" s="292" t="str">
        <f t="shared" si="42"/>
        <v/>
      </c>
      <c r="G518" s="285" t="str">
        <f t="shared" si="46"/>
        <v/>
      </c>
      <c r="H518" s="667" t="str">
        <f t="shared" si="47"/>
        <v/>
      </c>
      <c r="I518" s="53"/>
    </row>
    <row r="519" spans="2:9" ht="20.100000000000001" customHeight="1">
      <c r="B519" s="294">
        <v>511</v>
      </c>
      <c r="C519" s="665" t="str">
        <f t="shared" si="43"/>
        <v/>
      </c>
      <c r="D519" s="666" t="str">
        <f t="shared" si="44"/>
        <v/>
      </c>
      <c r="E519" s="285" t="str">
        <f t="shared" si="45"/>
        <v/>
      </c>
      <c r="F519" s="292" t="str">
        <f t="shared" si="42"/>
        <v/>
      </c>
      <c r="G519" s="285" t="str">
        <f t="shared" si="46"/>
        <v/>
      </c>
      <c r="H519" s="667" t="str">
        <f t="shared" si="47"/>
        <v/>
      </c>
      <c r="I519" s="53"/>
    </row>
    <row r="520" spans="2:9" ht="20.100000000000001" customHeight="1">
      <c r="B520" s="294">
        <v>512</v>
      </c>
      <c r="C520" s="665" t="str">
        <f t="shared" si="43"/>
        <v/>
      </c>
      <c r="D520" s="666" t="str">
        <f t="shared" si="44"/>
        <v/>
      </c>
      <c r="E520" s="285" t="str">
        <f t="shared" si="45"/>
        <v/>
      </c>
      <c r="F520" s="292" t="str">
        <f t="shared" si="42"/>
        <v/>
      </c>
      <c r="G520" s="285" t="str">
        <f t="shared" si="46"/>
        <v/>
      </c>
      <c r="H520" s="667" t="str">
        <f t="shared" si="47"/>
        <v/>
      </c>
      <c r="I520" s="53"/>
    </row>
    <row r="521" spans="2:9" ht="20.100000000000001" customHeight="1">
      <c r="B521" s="294">
        <v>513</v>
      </c>
      <c r="C521" s="665" t="str">
        <f t="shared" si="43"/>
        <v/>
      </c>
      <c r="D521" s="666" t="str">
        <f t="shared" si="44"/>
        <v/>
      </c>
      <c r="E521" s="285" t="str">
        <f t="shared" si="45"/>
        <v/>
      </c>
      <c r="F521" s="292" t="str">
        <f t="shared" si="42"/>
        <v/>
      </c>
      <c r="G521" s="285" t="str">
        <f t="shared" si="46"/>
        <v/>
      </c>
      <c r="H521" s="667" t="str">
        <f t="shared" si="47"/>
        <v/>
      </c>
      <c r="I521" s="53"/>
    </row>
    <row r="522" spans="2:9" ht="20.100000000000001" customHeight="1">
      <c r="B522" s="294">
        <v>514</v>
      </c>
      <c r="C522" s="665" t="str">
        <f t="shared" si="43"/>
        <v/>
      </c>
      <c r="D522" s="666" t="str">
        <f t="shared" si="44"/>
        <v/>
      </c>
      <c r="E522" s="285" t="str">
        <f t="shared" si="45"/>
        <v/>
      </c>
      <c r="F522" s="292" t="str">
        <f t="shared" ref="F522:F585" si="48">IF($H$4="","",IF($F$4="원리금균등상환",IFERROR(D522+E522,""),IF($F$4="원금균등상환",D522+E522,"")))</f>
        <v/>
      </c>
      <c r="G522" s="285" t="str">
        <f t="shared" si="46"/>
        <v/>
      </c>
      <c r="H522" s="667" t="str">
        <f t="shared" si="47"/>
        <v/>
      </c>
      <c r="I522" s="53"/>
    </row>
    <row r="523" spans="2:9" ht="20.100000000000001" customHeight="1">
      <c r="B523" s="294">
        <v>515</v>
      </c>
      <c r="C523" s="665" t="str">
        <f t="shared" ref="C523:C586" si="49">IF($H$4="","",IF(B523&gt;($B$6),"",IF(B523&lt;=($B$6),DATE(YEAR($G$4),MONTH($G$4)+B522,DAY($G$4)),"")))</f>
        <v/>
      </c>
      <c r="D523" s="666" t="str">
        <f t="shared" ref="D523:D586" si="50">IF($H$4="","",IF($F$4="원리금균등상환",IFERROR(IF(B523&lt;=$D$6,0,-PPMT($E$4/12,B523-$D$6,($B$6-$D$6),$D$4)),""),IF($F$4="원금균등상환",IF(B523&lt;($D$6+1),0,IF(B523&gt;$B$6,0,$D$4/($B$6-$D$6))),IF($F$4="만기일시상환",0,""))))</f>
        <v/>
      </c>
      <c r="E523" s="285" t="str">
        <f t="shared" ref="E523:E586" si="51">IF($H$4="","",IF($F$4="원리금균등상환",IFERROR(IF(B523&lt;=$D$6,$H522*($E$4/12),-IPMT($E$4/12,B523-$D$6,($B$6-$D$6),$D$4)),""),IF($F$4="원금균등상환",(H522-D523)*$E$4/12,IF($F$4="만기일시상환",IFERROR(IF(B523&lt;=$B$6,$D$4*($E$4/12),""),"")))))</f>
        <v/>
      </c>
      <c r="F523" s="292" t="str">
        <f t="shared" si="48"/>
        <v/>
      </c>
      <c r="G523" s="285" t="str">
        <f t="shared" ref="G523:G586" si="52">IFERROR(IF(B523&gt;(($D$6+$B$6)*12),"",IF(B523=1,D523,D523+G522)),"")</f>
        <v/>
      </c>
      <c r="H523" s="667" t="str">
        <f t="shared" ref="H523:H586" si="53">IFERROR(IF($H$4="","",H522-D523),"")</f>
        <v/>
      </c>
      <c r="I523" s="53"/>
    </row>
    <row r="524" spans="2:9" ht="20.100000000000001" customHeight="1">
      <c r="B524" s="294">
        <v>516</v>
      </c>
      <c r="C524" s="665" t="str">
        <f t="shared" si="49"/>
        <v/>
      </c>
      <c r="D524" s="666" t="str">
        <f t="shared" si="50"/>
        <v/>
      </c>
      <c r="E524" s="285" t="str">
        <f t="shared" si="51"/>
        <v/>
      </c>
      <c r="F524" s="292" t="str">
        <f t="shared" si="48"/>
        <v/>
      </c>
      <c r="G524" s="285" t="str">
        <f t="shared" si="52"/>
        <v/>
      </c>
      <c r="H524" s="667" t="str">
        <f t="shared" si="53"/>
        <v/>
      </c>
      <c r="I524" s="53"/>
    </row>
    <row r="525" spans="2:9" ht="20.100000000000001" customHeight="1">
      <c r="B525" s="294">
        <v>517</v>
      </c>
      <c r="C525" s="665" t="str">
        <f t="shared" si="49"/>
        <v/>
      </c>
      <c r="D525" s="666" t="str">
        <f t="shared" si="50"/>
        <v/>
      </c>
      <c r="E525" s="285" t="str">
        <f t="shared" si="51"/>
        <v/>
      </c>
      <c r="F525" s="292" t="str">
        <f t="shared" si="48"/>
        <v/>
      </c>
      <c r="G525" s="285" t="str">
        <f t="shared" si="52"/>
        <v/>
      </c>
      <c r="H525" s="667" t="str">
        <f t="shared" si="53"/>
        <v/>
      </c>
      <c r="I525" s="53"/>
    </row>
    <row r="526" spans="2:9" ht="20.100000000000001" customHeight="1">
      <c r="B526" s="294">
        <v>518</v>
      </c>
      <c r="C526" s="665" t="str">
        <f t="shared" si="49"/>
        <v/>
      </c>
      <c r="D526" s="666" t="str">
        <f t="shared" si="50"/>
        <v/>
      </c>
      <c r="E526" s="285" t="str">
        <f t="shared" si="51"/>
        <v/>
      </c>
      <c r="F526" s="292" t="str">
        <f t="shared" si="48"/>
        <v/>
      </c>
      <c r="G526" s="285" t="str">
        <f t="shared" si="52"/>
        <v/>
      </c>
      <c r="H526" s="667" t="str">
        <f t="shared" si="53"/>
        <v/>
      </c>
      <c r="I526" s="53"/>
    </row>
    <row r="527" spans="2:9" ht="20.100000000000001" customHeight="1">
      <c r="B527" s="294">
        <v>519</v>
      </c>
      <c r="C527" s="665" t="str">
        <f t="shared" si="49"/>
        <v/>
      </c>
      <c r="D527" s="666" t="str">
        <f t="shared" si="50"/>
        <v/>
      </c>
      <c r="E527" s="285" t="str">
        <f t="shared" si="51"/>
        <v/>
      </c>
      <c r="F527" s="292" t="str">
        <f t="shared" si="48"/>
        <v/>
      </c>
      <c r="G527" s="285" t="str">
        <f t="shared" si="52"/>
        <v/>
      </c>
      <c r="H527" s="667" t="str">
        <f t="shared" si="53"/>
        <v/>
      </c>
      <c r="I527" s="53"/>
    </row>
    <row r="528" spans="2:9" ht="20.100000000000001" customHeight="1">
      <c r="B528" s="294">
        <v>520</v>
      </c>
      <c r="C528" s="665" t="str">
        <f t="shared" si="49"/>
        <v/>
      </c>
      <c r="D528" s="666" t="str">
        <f t="shared" si="50"/>
        <v/>
      </c>
      <c r="E528" s="285" t="str">
        <f t="shared" si="51"/>
        <v/>
      </c>
      <c r="F528" s="292" t="str">
        <f t="shared" si="48"/>
        <v/>
      </c>
      <c r="G528" s="285" t="str">
        <f t="shared" si="52"/>
        <v/>
      </c>
      <c r="H528" s="667" t="str">
        <f t="shared" si="53"/>
        <v/>
      </c>
      <c r="I528" s="53"/>
    </row>
    <row r="529" spans="2:9" ht="20.100000000000001" customHeight="1">
      <c r="B529" s="294">
        <v>521</v>
      </c>
      <c r="C529" s="665" t="str">
        <f t="shared" si="49"/>
        <v/>
      </c>
      <c r="D529" s="666" t="str">
        <f t="shared" si="50"/>
        <v/>
      </c>
      <c r="E529" s="285" t="str">
        <f t="shared" si="51"/>
        <v/>
      </c>
      <c r="F529" s="292" t="str">
        <f t="shared" si="48"/>
        <v/>
      </c>
      <c r="G529" s="285" t="str">
        <f t="shared" si="52"/>
        <v/>
      </c>
      <c r="H529" s="667" t="str">
        <f t="shared" si="53"/>
        <v/>
      </c>
      <c r="I529" s="53"/>
    </row>
    <row r="530" spans="2:9" ht="20.100000000000001" customHeight="1">
      <c r="B530" s="294">
        <v>522</v>
      </c>
      <c r="C530" s="665" t="str">
        <f t="shared" si="49"/>
        <v/>
      </c>
      <c r="D530" s="666" t="str">
        <f t="shared" si="50"/>
        <v/>
      </c>
      <c r="E530" s="285" t="str">
        <f t="shared" si="51"/>
        <v/>
      </c>
      <c r="F530" s="292" t="str">
        <f t="shared" si="48"/>
        <v/>
      </c>
      <c r="G530" s="285" t="str">
        <f t="shared" si="52"/>
        <v/>
      </c>
      <c r="H530" s="667" t="str">
        <f t="shared" si="53"/>
        <v/>
      </c>
      <c r="I530" s="53"/>
    </row>
    <row r="531" spans="2:9" ht="20.100000000000001" customHeight="1">
      <c r="B531" s="294">
        <v>523</v>
      </c>
      <c r="C531" s="665" t="str">
        <f t="shared" si="49"/>
        <v/>
      </c>
      <c r="D531" s="666" t="str">
        <f t="shared" si="50"/>
        <v/>
      </c>
      <c r="E531" s="285" t="str">
        <f t="shared" si="51"/>
        <v/>
      </c>
      <c r="F531" s="292" t="str">
        <f t="shared" si="48"/>
        <v/>
      </c>
      <c r="G531" s="285" t="str">
        <f t="shared" si="52"/>
        <v/>
      </c>
      <c r="H531" s="667" t="str">
        <f t="shared" si="53"/>
        <v/>
      </c>
      <c r="I531" s="53"/>
    </row>
    <row r="532" spans="2:9" ht="20.100000000000001" customHeight="1">
      <c r="B532" s="294">
        <v>524</v>
      </c>
      <c r="C532" s="665" t="str">
        <f t="shared" si="49"/>
        <v/>
      </c>
      <c r="D532" s="666" t="str">
        <f t="shared" si="50"/>
        <v/>
      </c>
      <c r="E532" s="285" t="str">
        <f t="shared" si="51"/>
        <v/>
      </c>
      <c r="F532" s="292" t="str">
        <f t="shared" si="48"/>
        <v/>
      </c>
      <c r="G532" s="285" t="str">
        <f t="shared" si="52"/>
        <v/>
      </c>
      <c r="H532" s="667" t="str">
        <f t="shared" si="53"/>
        <v/>
      </c>
      <c r="I532" s="53"/>
    </row>
    <row r="533" spans="2:9" ht="20.100000000000001" customHeight="1">
      <c r="B533" s="294">
        <v>525</v>
      </c>
      <c r="C533" s="665" t="str">
        <f t="shared" si="49"/>
        <v/>
      </c>
      <c r="D533" s="666" t="str">
        <f t="shared" si="50"/>
        <v/>
      </c>
      <c r="E533" s="285" t="str">
        <f t="shared" si="51"/>
        <v/>
      </c>
      <c r="F533" s="292" t="str">
        <f t="shared" si="48"/>
        <v/>
      </c>
      <c r="G533" s="285" t="str">
        <f t="shared" si="52"/>
        <v/>
      </c>
      <c r="H533" s="667" t="str">
        <f t="shared" si="53"/>
        <v/>
      </c>
      <c r="I533" s="53"/>
    </row>
    <row r="534" spans="2:9" ht="20.100000000000001" customHeight="1">
      <c r="B534" s="294">
        <v>526</v>
      </c>
      <c r="C534" s="665" t="str">
        <f t="shared" si="49"/>
        <v/>
      </c>
      <c r="D534" s="666" t="str">
        <f t="shared" si="50"/>
        <v/>
      </c>
      <c r="E534" s="285" t="str">
        <f t="shared" si="51"/>
        <v/>
      </c>
      <c r="F534" s="292" t="str">
        <f t="shared" si="48"/>
        <v/>
      </c>
      <c r="G534" s="285" t="str">
        <f t="shared" si="52"/>
        <v/>
      </c>
      <c r="H534" s="667" t="str">
        <f t="shared" si="53"/>
        <v/>
      </c>
      <c r="I534" s="53"/>
    </row>
    <row r="535" spans="2:9" ht="20.100000000000001" customHeight="1">
      <c r="B535" s="294">
        <v>527</v>
      </c>
      <c r="C535" s="665" t="str">
        <f t="shared" si="49"/>
        <v/>
      </c>
      <c r="D535" s="666" t="str">
        <f t="shared" si="50"/>
        <v/>
      </c>
      <c r="E535" s="285" t="str">
        <f t="shared" si="51"/>
        <v/>
      </c>
      <c r="F535" s="292" t="str">
        <f t="shared" si="48"/>
        <v/>
      </c>
      <c r="G535" s="285" t="str">
        <f t="shared" si="52"/>
        <v/>
      </c>
      <c r="H535" s="667" t="str">
        <f t="shared" si="53"/>
        <v/>
      </c>
      <c r="I535" s="53"/>
    </row>
    <row r="536" spans="2:9" ht="20.100000000000001" customHeight="1">
      <c r="B536" s="294">
        <v>528</v>
      </c>
      <c r="C536" s="665" t="str">
        <f t="shared" si="49"/>
        <v/>
      </c>
      <c r="D536" s="666" t="str">
        <f t="shared" si="50"/>
        <v/>
      </c>
      <c r="E536" s="285" t="str">
        <f t="shared" si="51"/>
        <v/>
      </c>
      <c r="F536" s="292" t="str">
        <f t="shared" si="48"/>
        <v/>
      </c>
      <c r="G536" s="285" t="str">
        <f t="shared" si="52"/>
        <v/>
      </c>
      <c r="H536" s="667" t="str">
        <f t="shared" si="53"/>
        <v/>
      </c>
      <c r="I536" s="53"/>
    </row>
    <row r="537" spans="2:9" ht="20.100000000000001" customHeight="1">
      <c r="B537" s="294">
        <v>529</v>
      </c>
      <c r="C537" s="665" t="str">
        <f t="shared" si="49"/>
        <v/>
      </c>
      <c r="D537" s="666" t="str">
        <f t="shared" si="50"/>
        <v/>
      </c>
      <c r="E537" s="285" t="str">
        <f t="shared" si="51"/>
        <v/>
      </c>
      <c r="F537" s="292" t="str">
        <f t="shared" si="48"/>
        <v/>
      </c>
      <c r="G537" s="285" t="str">
        <f t="shared" si="52"/>
        <v/>
      </c>
      <c r="H537" s="667" t="str">
        <f t="shared" si="53"/>
        <v/>
      </c>
      <c r="I537" s="53"/>
    </row>
    <row r="538" spans="2:9" ht="20.100000000000001" customHeight="1">
      <c r="B538" s="294">
        <v>530</v>
      </c>
      <c r="C538" s="665" t="str">
        <f t="shared" si="49"/>
        <v/>
      </c>
      <c r="D538" s="666" t="str">
        <f t="shared" si="50"/>
        <v/>
      </c>
      <c r="E538" s="285" t="str">
        <f t="shared" si="51"/>
        <v/>
      </c>
      <c r="F538" s="292" t="str">
        <f t="shared" si="48"/>
        <v/>
      </c>
      <c r="G538" s="285" t="str">
        <f t="shared" si="52"/>
        <v/>
      </c>
      <c r="H538" s="667" t="str">
        <f t="shared" si="53"/>
        <v/>
      </c>
      <c r="I538" s="53"/>
    </row>
    <row r="539" spans="2:9" ht="20.100000000000001" customHeight="1">
      <c r="B539" s="294">
        <v>531</v>
      </c>
      <c r="C539" s="665" t="str">
        <f t="shared" si="49"/>
        <v/>
      </c>
      <c r="D539" s="666" t="str">
        <f t="shared" si="50"/>
        <v/>
      </c>
      <c r="E539" s="285" t="str">
        <f t="shared" si="51"/>
        <v/>
      </c>
      <c r="F539" s="292" t="str">
        <f t="shared" si="48"/>
        <v/>
      </c>
      <c r="G539" s="285" t="str">
        <f t="shared" si="52"/>
        <v/>
      </c>
      <c r="H539" s="667" t="str">
        <f t="shared" si="53"/>
        <v/>
      </c>
      <c r="I539" s="53"/>
    </row>
    <row r="540" spans="2:9" ht="20.100000000000001" customHeight="1">
      <c r="B540" s="294">
        <v>532</v>
      </c>
      <c r="C540" s="665" t="str">
        <f t="shared" si="49"/>
        <v/>
      </c>
      <c r="D540" s="666" t="str">
        <f t="shared" si="50"/>
        <v/>
      </c>
      <c r="E540" s="285" t="str">
        <f t="shared" si="51"/>
        <v/>
      </c>
      <c r="F540" s="292" t="str">
        <f t="shared" si="48"/>
        <v/>
      </c>
      <c r="G540" s="285" t="str">
        <f t="shared" si="52"/>
        <v/>
      </c>
      <c r="H540" s="667" t="str">
        <f t="shared" si="53"/>
        <v/>
      </c>
      <c r="I540" s="53"/>
    </row>
    <row r="541" spans="2:9" ht="20.100000000000001" customHeight="1">
      <c r="B541" s="294">
        <v>533</v>
      </c>
      <c r="C541" s="665" t="str">
        <f t="shared" si="49"/>
        <v/>
      </c>
      <c r="D541" s="666" t="str">
        <f t="shared" si="50"/>
        <v/>
      </c>
      <c r="E541" s="285" t="str">
        <f t="shared" si="51"/>
        <v/>
      </c>
      <c r="F541" s="292" t="str">
        <f t="shared" si="48"/>
        <v/>
      </c>
      <c r="G541" s="285" t="str">
        <f t="shared" si="52"/>
        <v/>
      </c>
      <c r="H541" s="667" t="str">
        <f t="shared" si="53"/>
        <v/>
      </c>
      <c r="I541" s="53"/>
    </row>
    <row r="542" spans="2:9" ht="20.100000000000001" customHeight="1">
      <c r="B542" s="294">
        <v>534</v>
      </c>
      <c r="C542" s="665" t="str">
        <f t="shared" si="49"/>
        <v/>
      </c>
      <c r="D542" s="666" t="str">
        <f t="shared" si="50"/>
        <v/>
      </c>
      <c r="E542" s="285" t="str">
        <f t="shared" si="51"/>
        <v/>
      </c>
      <c r="F542" s="292" t="str">
        <f t="shared" si="48"/>
        <v/>
      </c>
      <c r="G542" s="285" t="str">
        <f t="shared" si="52"/>
        <v/>
      </c>
      <c r="H542" s="667" t="str">
        <f t="shared" si="53"/>
        <v/>
      </c>
      <c r="I542" s="53"/>
    </row>
    <row r="543" spans="2:9" ht="20.100000000000001" customHeight="1">
      <c r="B543" s="294">
        <v>535</v>
      </c>
      <c r="C543" s="665" t="str">
        <f t="shared" si="49"/>
        <v/>
      </c>
      <c r="D543" s="666" t="str">
        <f t="shared" si="50"/>
        <v/>
      </c>
      <c r="E543" s="285" t="str">
        <f t="shared" si="51"/>
        <v/>
      </c>
      <c r="F543" s="292" t="str">
        <f t="shared" si="48"/>
        <v/>
      </c>
      <c r="G543" s="285" t="str">
        <f t="shared" si="52"/>
        <v/>
      </c>
      <c r="H543" s="667" t="str">
        <f t="shared" si="53"/>
        <v/>
      </c>
      <c r="I543" s="53"/>
    </row>
    <row r="544" spans="2:9" ht="20.100000000000001" customHeight="1">
      <c r="B544" s="294">
        <v>536</v>
      </c>
      <c r="C544" s="665" t="str">
        <f t="shared" si="49"/>
        <v/>
      </c>
      <c r="D544" s="666" t="str">
        <f t="shared" si="50"/>
        <v/>
      </c>
      <c r="E544" s="285" t="str">
        <f t="shared" si="51"/>
        <v/>
      </c>
      <c r="F544" s="292" t="str">
        <f t="shared" si="48"/>
        <v/>
      </c>
      <c r="G544" s="285" t="str">
        <f t="shared" si="52"/>
        <v/>
      </c>
      <c r="H544" s="667" t="str">
        <f t="shared" si="53"/>
        <v/>
      </c>
      <c r="I544" s="53"/>
    </row>
    <row r="545" spans="2:9" ht="20.100000000000001" customHeight="1">
      <c r="B545" s="294">
        <v>537</v>
      </c>
      <c r="C545" s="665" t="str">
        <f t="shared" si="49"/>
        <v/>
      </c>
      <c r="D545" s="666" t="str">
        <f t="shared" si="50"/>
        <v/>
      </c>
      <c r="E545" s="285" t="str">
        <f t="shared" si="51"/>
        <v/>
      </c>
      <c r="F545" s="292" t="str">
        <f t="shared" si="48"/>
        <v/>
      </c>
      <c r="G545" s="285" t="str">
        <f t="shared" si="52"/>
        <v/>
      </c>
      <c r="H545" s="667" t="str">
        <f t="shared" si="53"/>
        <v/>
      </c>
      <c r="I545" s="53"/>
    </row>
    <row r="546" spans="2:9" ht="20.100000000000001" customHeight="1">
      <c r="B546" s="294">
        <v>538</v>
      </c>
      <c r="C546" s="665" t="str">
        <f t="shared" si="49"/>
        <v/>
      </c>
      <c r="D546" s="666" t="str">
        <f t="shared" si="50"/>
        <v/>
      </c>
      <c r="E546" s="285" t="str">
        <f t="shared" si="51"/>
        <v/>
      </c>
      <c r="F546" s="292" t="str">
        <f t="shared" si="48"/>
        <v/>
      </c>
      <c r="G546" s="285" t="str">
        <f t="shared" si="52"/>
        <v/>
      </c>
      <c r="H546" s="667" t="str">
        <f t="shared" si="53"/>
        <v/>
      </c>
      <c r="I546" s="53"/>
    </row>
    <row r="547" spans="2:9" ht="20.100000000000001" customHeight="1">
      <c r="B547" s="294">
        <v>539</v>
      </c>
      <c r="C547" s="665" t="str">
        <f t="shared" si="49"/>
        <v/>
      </c>
      <c r="D547" s="666" t="str">
        <f t="shared" si="50"/>
        <v/>
      </c>
      <c r="E547" s="285" t="str">
        <f t="shared" si="51"/>
        <v/>
      </c>
      <c r="F547" s="292" t="str">
        <f t="shared" si="48"/>
        <v/>
      </c>
      <c r="G547" s="285" t="str">
        <f t="shared" si="52"/>
        <v/>
      </c>
      <c r="H547" s="667" t="str">
        <f t="shared" si="53"/>
        <v/>
      </c>
      <c r="I547" s="53"/>
    </row>
    <row r="548" spans="2:9" ht="20.100000000000001" customHeight="1">
      <c r="B548" s="294">
        <v>540</v>
      </c>
      <c r="C548" s="665" t="str">
        <f t="shared" si="49"/>
        <v/>
      </c>
      <c r="D548" s="666" t="str">
        <f t="shared" si="50"/>
        <v/>
      </c>
      <c r="E548" s="285" t="str">
        <f t="shared" si="51"/>
        <v/>
      </c>
      <c r="F548" s="292" t="str">
        <f t="shared" si="48"/>
        <v/>
      </c>
      <c r="G548" s="285" t="str">
        <f t="shared" si="52"/>
        <v/>
      </c>
      <c r="H548" s="667" t="str">
        <f t="shared" si="53"/>
        <v/>
      </c>
      <c r="I548" s="53"/>
    </row>
    <row r="549" spans="2:9" ht="20.100000000000001" customHeight="1">
      <c r="B549" s="294">
        <v>541</v>
      </c>
      <c r="C549" s="665" t="str">
        <f t="shared" si="49"/>
        <v/>
      </c>
      <c r="D549" s="666" t="str">
        <f t="shared" si="50"/>
        <v/>
      </c>
      <c r="E549" s="285" t="str">
        <f t="shared" si="51"/>
        <v/>
      </c>
      <c r="F549" s="292" t="str">
        <f t="shared" si="48"/>
        <v/>
      </c>
      <c r="G549" s="285" t="str">
        <f t="shared" si="52"/>
        <v/>
      </c>
      <c r="H549" s="667" t="str">
        <f t="shared" si="53"/>
        <v/>
      </c>
      <c r="I549" s="53"/>
    </row>
    <row r="550" spans="2:9" ht="20.100000000000001" customHeight="1">
      <c r="B550" s="294">
        <v>542</v>
      </c>
      <c r="C550" s="665" t="str">
        <f t="shared" si="49"/>
        <v/>
      </c>
      <c r="D550" s="666" t="str">
        <f t="shared" si="50"/>
        <v/>
      </c>
      <c r="E550" s="285" t="str">
        <f t="shared" si="51"/>
        <v/>
      </c>
      <c r="F550" s="292" t="str">
        <f t="shared" si="48"/>
        <v/>
      </c>
      <c r="G550" s="285" t="str">
        <f t="shared" si="52"/>
        <v/>
      </c>
      <c r="H550" s="667" t="str">
        <f t="shared" si="53"/>
        <v/>
      </c>
      <c r="I550" s="53"/>
    </row>
    <row r="551" spans="2:9" ht="20.100000000000001" customHeight="1">
      <c r="B551" s="294">
        <v>543</v>
      </c>
      <c r="C551" s="665" t="str">
        <f t="shared" si="49"/>
        <v/>
      </c>
      <c r="D551" s="666" t="str">
        <f t="shared" si="50"/>
        <v/>
      </c>
      <c r="E551" s="285" t="str">
        <f t="shared" si="51"/>
        <v/>
      </c>
      <c r="F551" s="292" t="str">
        <f t="shared" si="48"/>
        <v/>
      </c>
      <c r="G551" s="285" t="str">
        <f t="shared" si="52"/>
        <v/>
      </c>
      <c r="H551" s="667" t="str">
        <f t="shared" si="53"/>
        <v/>
      </c>
      <c r="I551" s="53"/>
    </row>
    <row r="552" spans="2:9" ht="20.100000000000001" customHeight="1">
      <c r="B552" s="294">
        <v>544</v>
      </c>
      <c r="C552" s="665" t="str">
        <f t="shared" si="49"/>
        <v/>
      </c>
      <c r="D552" s="666" t="str">
        <f t="shared" si="50"/>
        <v/>
      </c>
      <c r="E552" s="285" t="str">
        <f t="shared" si="51"/>
        <v/>
      </c>
      <c r="F552" s="292" t="str">
        <f t="shared" si="48"/>
        <v/>
      </c>
      <c r="G552" s="285" t="str">
        <f t="shared" si="52"/>
        <v/>
      </c>
      <c r="H552" s="667" t="str">
        <f t="shared" si="53"/>
        <v/>
      </c>
      <c r="I552" s="53"/>
    </row>
    <row r="553" spans="2:9" ht="20.100000000000001" customHeight="1">
      <c r="B553" s="294">
        <v>545</v>
      </c>
      <c r="C553" s="665" t="str">
        <f t="shared" si="49"/>
        <v/>
      </c>
      <c r="D553" s="666" t="str">
        <f t="shared" si="50"/>
        <v/>
      </c>
      <c r="E553" s="285" t="str">
        <f t="shared" si="51"/>
        <v/>
      </c>
      <c r="F553" s="292" t="str">
        <f t="shared" si="48"/>
        <v/>
      </c>
      <c r="G553" s="285" t="str">
        <f t="shared" si="52"/>
        <v/>
      </c>
      <c r="H553" s="667" t="str">
        <f t="shared" si="53"/>
        <v/>
      </c>
      <c r="I553" s="53"/>
    </row>
    <row r="554" spans="2:9" ht="20.100000000000001" customHeight="1">
      <c r="B554" s="294">
        <v>546</v>
      </c>
      <c r="C554" s="665" t="str">
        <f t="shared" si="49"/>
        <v/>
      </c>
      <c r="D554" s="666" t="str">
        <f t="shared" si="50"/>
        <v/>
      </c>
      <c r="E554" s="285" t="str">
        <f t="shared" si="51"/>
        <v/>
      </c>
      <c r="F554" s="292" t="str">
        <f t="shared" si="48"/>
        <v/>
      </c>
      <c r="G554" s="285" t="str">
        <f t="shared" si="52"/>
        <v/>
      </c>
      <c r="H554" s="667" t="str">
        <f t="shared" si="53"/>
        <v/>
      </c>
      <c r="I554" s="53"/>
    </row>
    <row r="555" spans="2:9" ht="20.100000000000001" customHeight="1">
      <c r="B555" s="294">
        <v>547</v>
      </c>
      <c r="C555" s="665" t="str">
        <f t="shared" si="49"/>
        <v/>
      </c>
      <c r="D555" s="666" t="str">
        <f t="shared" si="50"/>
        <v/>
      </c>
      <c r="E555" s="285" t="str">
        <f t="shared" si="51"/>
        <v/>
      </c>
      <c r="F555" s="292" t="str">
        <f t="shared" si="48"/>
        <v/>
      </c>
      <c r="G555" s="285" t="str">
        <f t="shared" si="52"/>
        <v/>
      </c>
      <c r="H555" s="667" t="str">
        <f t="shared" si="53"/>
        <v/>
      </c>
      <c r="I555" s="53"/>
    </row>
    <row r="556" spans="2:9" ht="20.100000000000001" customHeight="1">
      <c r="B556" s="294">
        <v>548</v>
      </c>
      <c r="C556" s="665" t="str">
        <f t="shared" si="49"/>
        <v/>
      </c>
      <c r="D556" s="666" t="str">
        <f t="shared" si="50"/>
        <v/>
      </c>
      <c r="E556" s="285" t="str">
        <f t="shared" si="51"/>
        <v/>
      </c>
      <c r="F556" s="292" t="str">
        <f t="shared" si="48"/>
        <v/>
      </c>
      <c r="G556" s="285" t="str">
        <f t="shared" si="52"/>
        <v/>
      </c>
      <c r="H556" s="667" t="str">
        <f t="shared" si="53"/>
        <v/>
      </c>
      <c r="I556" s="53"/>
    </row>
    <row r="557" spans="2:9" ht="20.100000000000001" customHeight="1">
      <c r="B557" s="294">
        <v>549</v>
      </c>
      <c r="C557" s="665" t="str">
        <f t="shared" si="49"/>
        <v/>
      </c>
      <c r="D557" s="666" t="str">
        <f t="shared" si="50"/>
        <v/>
      </c>
      <c r="E557" s="285" t="str">
        <f t="shared" si="51"/>
        <v/>
      </c>
      <c r="F557" s="292" t="str">
        <f t="shared" si="48"/>
        <v/>
      </c>
      <c r="G557" s="285" t="str">
        <f t="shared" si="52"/>
        <v/>
      </c>
      <c r="H557" s="667" t="str">
        <f t="shared" si="53"/>
        <v/>
      </c>
      <c r="I557" s="53"/>
    </row>
    <row r="558" spans="2:9" ht="20.100000000000001" customHeight="1">
      <c r="B558" s="294">
        <v>550</v>
      </c>
      <c r="C558" s="665" t="str">
        <f t="shared" si="49"/>
        <v/>
      </c>
      <c r="D558" s="666" t="str">
        <f t="shared" si="50"/>
        <v/>
      </c>
      <c r="E558" s="285" t="str">
        <f t="shared" si="51"/>
        <v/>
      </c>
      <c r="F558" s="292" t="str">
        <f t="shared" si="48"/>
        <v/>
      </c>
      <c r="G558" s="285" t="str">
        <f t="shared" si="52"/>
        <v/>
      </c>
      <c r="H558" s="667" t="str">
        <f t="shared" si="53"/>
        <v/>
      </c>
      <c r="I558" s="53"/>
    </row>
    <row r="559" spans="2:9" ht="20.100000000000001" customHeight="1">
      <c r="B559" s="294">
        <v>551</v>
      </c>
      <c r="C559" s="665" t="str">
        <f t="shared" si="49"/>
        <v/>
      </c>
      <c r="D559" s="666" t="str">
        <f t="shared" si="50"/>
        <v/>
      </c>
      <c r="E559" s="285" t="str">
        <f t="shared" si="51"/>
        <v/>
      </c>
      <c r="F559" s="292" t="str">
        <f t="shared" si="48"/>
        <v/>
      </c>
      <c r="G559" s="285" t="str">
        <f t="shared" si="52"/>
        <v/>
      </c>
      <c r="H559" s="667" t="str">
        <f t="shared" si="53"/>
        <v/>
      </c>
      <c r="I559" s="53"/>
    </row>
    <row r="560" spans="2:9" ht="20.100000000000001" customHeight="1">
      <c r="B560" s="294">
        <v>552</v>
      </c>
      <c r="C560" s="665" t="str">
        <f t="shared" si="49"/>
        <v/>
      </c>
      <c r="D560" s="666" t="str">
        <f t="shared" si="50"/>
        <v/>
      </c>
      <c r="E560" s="285" t="str">
        <f t="shared" si="51"/>
        <v/>
      </c>
      <c r="F560" s="292" t="str">
        <f t="shared" si="48"/>
        <v/>
      </c>
      <c r="G560" s="285" t="str">
        <f t="shared" si="52"/>
        <v/>
      </c>
      <c r="H560" s="667" t="str">
        <f t="shared" si="53"/>
        <v/>
      </c>
      <c r="I560" s="53"/>
    </row>
    <row r="561" spans="2:9" ht="20.100000000000001" customHeight="1">
      <c r="B561" s="294">
        <v>553</v>
      </c>
      <c r="C561" s="665" t="str">
        <f t="shared" si="49"/>
        <v/>
      </c>
      <c r="D561" s="666" t="str">
        <f t="shared" si="50"/>
        <v/>
      </c>
      <c r="E561" s="285" t="str">
        <f t="shared" si="51"/>
        <v/>
      </c>
      <c r="F561" s="292" t="str">
        <f t="shared" si="48"/>
        <v/>
      </c>
      <c r="G561" s="285" t="str">
        <f t="shared" si="52"/>
        <v/>
      </c>
      <c r="H561" s="667" t="str">
        <f t="shared" si="53"/>
        <v/>
      </c>
      <c r="I561" s="53"/>
    </row>
    <row r="562" spans="2:9" ht="20.100000000000001" customHeight="1">
      <c r="B562" s="294">
        <v>554</v>
      </c>
      <c r="C562" s="665" t="str">
        <f t="shared" si="49"/>
        <v/>
      </c>
      <c r="D562" s="666" t="str">
        <f t="shared" si="50"/>
        <v/>
      </c>
      <c r="E562" s="285" t="str">
        <f t="shared" si="51"/>
        <v/>
      </c>
      <c r="F562" s="292" t="str">
        <f t="shared" si="48"/>
        <v/>
      </c>
      <c r="G562" s="285" t="str">
        <f t="shared" si="52"/>
        <v/>
      </c>
      <c r="H562" s="667" t="str">
        <f t="shared" si="53"/>
        <v/>
      </c>
      <c r="I562" s="53"/>
    </row>
    <row r="563" spans="2:9" ht="20.100000000000001" customHeight="1">
      <c r="B563" s="294">
        <v>555</v>
      </c>
      <c r="C563" s="665" t="str">
        <f t="shared" si="49"/>
        <v/>
      </c>
      <c r="D563" s="666" t="str">
        <f t="shared" si="50"/>
        <v/>
      </c>
      <c r="E563" s="285" t="str">
        <f t="shared" si="51"/>
        <v/>
      </c>
      <c r="F563" s="292" t="str">
        <f t="shared" si="48"/>
        <v/>
      </c>
      <c r="G563" s="285" t="str">
        <f t="shared" si="52"/>
        <v/>
      </c>
      <c r="H563" s="667" t="str">
        <f t="shared" si="53"/>
        <v/>
      </c>
      <c r="I563" s="53"/>
    </row>
    <row r="564" spans="2:9" ht="20.100000000000001" customHeight="1">
      <c r="B564" s="294">
        <v>556</v>
      </c>
      <c r="C564" s="665" t="str">
        <f t="shared" si="49"/>
        <v/>
      </c>
      <c r="D564" s="666" t="str">
        <f t="shared" si="50"/>
        <v/>
      </c>
      <c r="E564" s="285" t="str">
        <f t="shared" si="51"/>
        <v/>
      </c>
      <c r="F564" s="292" t="str">
        <f t="shared" si="48"/>
        <v/>
      </c>
      <c r="G564" s="285" t="str">
        <f t="shared" si="52"/>
        <v/>
      </c>
      <c r="H564" s="667" t="str">
        <f t="shared" si="53"/>
        <v/>
      </c>
      <c r="I564" s="53"/>
    </row>
    <row r="565" spans="2:9" ht="20.100000000000001" customHeight="1">
      <c r="B565" s="294">
        <v>557</v>
      </c>
      <c r="C565" s="665" t="str">
        <f t="shared" si="49"/>
        <v/>
      </c>
      <c r="D565" s="666" t="str">
        <f t="shared" si="50"/>
        <v/>
      </c>
      <c r="E565" s="285" t="str">
        <f t="shared" si="51"/>
        <v/>
      </c>
      <c r="F565" s="292" t="str">
        <f t="shared" si="48"/>
        <v/>
      </c>
      <c r="G565" s="285" t="str">
        <f t="shared" si="52"/>
        <v/>
      </c>
      <c r="H565" s="667" t="str">
        <f t="shared" si="53"/>
        <v/>
      </c>
      <c r="I565" s="53"/>
    </row>
    <row r="566" spans="2:9" ht="20.100000000000001" customHeight="1">
      <c r="B566" s="294">
        <v>558</v>
      </c>
      <c r="C566" s="665" t="str">
        <f t="shared" si="49"/>
        <v/>
      </c>
      <c r="D566" s="666" t="str">
        <f t="shared" si="50"/>
        <v/>
      </c>
      <c r="E566" s="285" t="str">
        <f t="shared" si="51"/>
        <v/>
      </c>
      <c r="F566" s="292" t="str">
        <f t="shared" si="48"/>
        <v/>
      </c>
      <c r="G566" s="285" t="str">
        <f t="shared" si="52"/>
        <v/>
      </c>
      <c r="H566" s="667" t="str">
        <f t="shared" si="53"/>
        <v/>
      </c>
      <c r="I566" s="53"/>
    </row>
    <row r="567" spans="2:9" ht="20.100000000000001" customHeight="1">
      <c r="B567" s="294">
        <v>559</v>
      </c>
      <c r="C567" s="665" t="str">
        <f t="shared" si="49"/>
        <v/>
      </c>
      <c r="D567" s="666" t="str">
        <f t="shared" si="50"/>
        <v/>
      </c>
      <c r="E567" s="285" t="str">
        <f t="shared" si="51"/>
        <v/>
      </c>
      <c r="F567" s="292" t="str">
        <f t="shared" si="48"/>
        <v/>
      </c>
      <c r="G567" s="285" t="str">
        <f t="shared" si="52"/>
        <v/>
      </c>
      <c r="H567" s="667" t="str">
        <f t="shared" si="53"/>
        <v/>
      </c>
      <c r="I567" s="53"/>
    </row>
    <row r="568" spans="2:9" ht="20.100000000000001" customHeight="1">
      <c r="B568" s="294">
        <v>560</v>
      </c>
      <c r="C568" s="665" t="str">
        <f t="shared" si="49"/>
        <v/>
      </c>
      <c r="D568" s="666" t="str">
        <f t="shared" si="50"/>
        <v/>
      </c>
      <c r="E568" s="285" t="str">
        <f t="shared" si="51"/>
        <v/>
      </c>
      <c r="F568" s="292" t="str">
        <f t="shared" si="48"/>
        <v/>
      </c>
      <c r="G568" s="285" t="str">
        <f t="shared" si="52"/>
        <v/>
      </c>
      <c r="H568" s="667" t="str">
        <f t="shared" si="53"/>
        <v/>
      </c>
      <c r="I568" s="53"/>
    </row>
    <row r="569" spans="2:9" ht="20.100000000000001" customHeight="1">
      <c r="B569" s="294">
        <v>561</v>
      </c>
      <c r="C569" s="665" t="str">
        <f t="shared" si="49"/>
        <v/>
      </c>
      <c r="D569" s="666" t="str">
        <f t="shared" si="50"/>
        <v/>
      </c>
      <c r="E569" s="285" t="str">
        <f t="shared" si="51"/>
        <v/>
      </c>
      <c r="F569" s="292" t="str">
        <f t="shared" si="48"/>
        <v/>
      </c>
      <c r="G569" s="285" t="str">
        <f t="shared" si="52"/>
        <v/>
      </c>
      <c r="H569" s="667" t="str">
        <f t="shared" si="53"/>
        <v/>
      </c>
      <c r="I569" s="53"/>
    </row>
    <row r="570" spans="2:9" ht="20.100000000000001" customHeight="1">
      <c r="B570" s="294">
        <v>562</v>
      </c>
      <c r="C570" s="665" t="str">
        <f t="shared" si="49"/>
        <v/>
      </c>
      <c r="D570" s="666" t="str">
        <f t="shared" si="50"/>
        <v/>
      </c>
      <c r="E570" s="285" t="str">
        <f t="shared" si="51"/>
        <v/>
      </c>
      <c r="F570" s="292" t="str">
        <f t="shared" si="48"/>
        <v/>
      </c>
      <c r="G570" s="285" t="str">
        <f t="shared" si="52"/>
        <v/>
      </c>
      <c r="H570" s="667" t="str">
        <f t="shared" si="53"/>
        <v/>
      </c>
      <c r="I570" s="53"/>
    </row>
    <row r="571" spans="2:9" ht="20.100000000000001" customHeight="1">
      <c r="B571" s="294">
        <v>563</v>
      </c>
      <c r="C571" s="665" t="str">
        <f t="shared" si="49"/>
        <v/>
      </c>
      <c r="D571" s="666" t="str">
        <f t="shared" si="50"/>
        <v/>
      </c>
      <c r="E571" s="285" t="str">
        <f t="shared" si="51"/>
        <v/>
      </c>
      <c r="F571" s="292" t="str">
        <f t="shared" si="48"/>
        <v/>
      </c>
      <c r="G571" s="285" t="str">
        <f t="shared" si="52"/>
        <v/>
      </c>
      <c r="H571" s="667" t="str">
        <f t="shared" si="53"/>
        <v/>
      </c>
      <c r="I571" s="53"/>
    </row>
    <row r="572" spans="2:9" ht="20.100000000000001" customHeight="1">
      <c r="B572" s="294">
        <v>564</v>
      </c>
      <c r="C572" s="665" t="str">
        <f t="shared" si="49"/>
        <v/>
      </c>
      <c r="D572" s="666" t="str">
        <f t="shared" si="50"/>
        <v/>
      </c>
      <c r="E572" s="285" t="str">
        <f t="shared" si="51"/>
        <v/>
      </c>
      <c r="F572" s="292" t="str">
        <f t="shared" si="48"/>
        <v/>
      </c>
      <c r="G572" s="285" t="str">
        <f t="shared" si="52"/>
        <v/>
      </c>
      <c r="H572" s="667" t="str">
        <f t="shared" si="53"/>
        <v/>
      </c>
      <c r="I572" s="53"/>
    </row>
    <row r="573" spans="2:9" ht="20.100000000000001" customHeight="1">
      <c r="B573" s="294">
        <v>565</v>
      </c>
      <c r="C573" s="665" t="str">
        <f t="shared" si="49"/>
        <v/>
      </c>
      <c r="D573" s="666" t="str">
        <f t="shared" si="50"/>
        <v/>
      </c>
      <c r="E573" s="285" t="str">
        <f t="shared" si="51"/>
        <v/>
      </c>
      <c r="F573" s="292" t="str">
        <f t="shared" si="48"/>
        <v/>
      </c>
      <c r="G573" s="285" t="str">
        <f t="shared" si="52"/>
        <v/>
      </c>
      <c r="H573" s="667" t="str">
        <f t="shared" si="53"/>
        <v/>
      </c>
      <c r="I573" s="53"/>
    </row>
    <row r="574" spans="2:9" ht="20.100000000000001" customHeight="1">
      <c r="B574" s="294">
        <v>566</v>
      </c>
      <c r="C574" s="665" t="str">
        <f t="shared" si="49"/>
        <v/>
      </c>
      <c r="D574" s="666" t="str">
        <f t="shared" si="50"/>
        <v/>
      </c>
      <c r="E574" s="285" t="str">
        <f t="shared" si="51"/>
        <v/>
      </c>
      <c r="F574" s="292" t="str">
        <f t="shared" si="48"/>
        <v/>
      </c>
      <c r="G574" s="285" t="str">
        <f t="shared" si="52"/>
        <v/>
      </c>
      <c r="H574" s="667" t="str">
        <f t="shared" si="53"/>
        <v/>
      </c>
      <c r="I574" s="53"/>
    </row>
    <row r="575" spans="2:9" ht="20.100000000000001" customHeight="1">
      <c r="B575" s="294">
        <v>567</v>
      </c>
      <c r="C575" s="665" t="str">
        <f t="shared" si="49"/>
        <v/>
      </c>
      <c r="D575" s="666" t="str">
        <f t="shared" si="50"/>
        <v/>
      </c>
      <c r="E575" s="285" t="str">
        <f t="shared" si="51"/>
        <v/>
      </c>
      <c r="F575" s="292" t="str">
        <f t="shared" si="48"/>
        <v/>
      </c>
      <c r="G575" s="285" t="str">
        <f t="shared" si="52"/>
        <v/>
      </c>
      <c r="H575" s="667" t="str">
        <f t="shared" si="53"/>
        <v/>
      </c>
      <c r="I575" s="53"/>
    </row>
    <row r="576" spans="2:9" ht="20.100000000000001" customHeight="1">
      <c r="B576" s="294">
        <v>568</v>
      </c>
      <c r="C576" s="665" t="str">
        <f t="shared" si="49"/>
        <v/>
      </c>
      <c r="D576" s="666" t="str">
        <f t="shared" si="50"/>
        <v/>
      </c>
      <c r="E576" s="285" t="str">
        <f t="shared" si="51"/>
        <v/>
      </c>
      <c r="F576" s="292" t="str">
        <f t="shared" si="48"/>
        <v/>
      </c>
      <c r="G576" s="285" t="str">
        <f t="shared" si="52"/>
        <v/>
      </c>
      <c r="H576" s="667" t="str">
        <f t="shared" si="53"/>
        <v/>
      </c>
      <c r="I576" s="53"/>
    </row>
    <row r="577" spans="2:9" ht="20.100000000000001" customHeight="1">
      <c r="B577" s="294">
        <v>569</v>
      </c>
      <c r="C577" s="665" t="str">
        <f t="shared" si="49"/>
        <v/>
      </c>
      <c r="D577" s="666" t="str">
        <f t="shared" si="50"/>
        <v/>
      </c>
      <c r="E577" s="285" t="str">
        <f t="shared" si="51"/>
        <v/>
      </c>
      <c r="F577" s="292" t="str">
        <f t="shared" si="48"/>
        <v/>
      </c>
      <c r="G577" s="285" t="str">
        <f t="shared" si="52"/>
        <v/>
      </c>
      <c r="H577" s="667" t="str">
        <f t="shared" si="53"/>
        <v/>
      </c>
      <c r="I577" s="53"/>
    </row>
    <row r="578" spans="2:9" ht="20.100000000000001" customHeight="1">
      <c r="B578" s="294">
        <v>570</v>
      </c>
      <c r="C578" s="665" t="str">
        <f t="shared" si="49"/>
        <v/>
      </c>
      <c r="D578" s="666" t="str">
        <f t="shared" si="50"/>
        <v/>
      </c>
      <c r="E578" s="285" t="str">
        <f t="shared" si="51"/>
        <v/>
      </c>
      <c r="F578" s="292" t="str">
        <f t="shared" si="48"/>
        <v/>
      </c>
      <c r="G578" s="285" t="str">
        <f t="shared" si="52"/>
        <v/>
      </c>
      <c r="H578" s="667" t="str">
        <f t="shared" si="53"/>
        <v/>
      </c>
      <c r="I578" s="53"/>
    </row>
    <row r="579" spans="2:9" ht="20.100000000000001" customHeight="1">
      <c r="B579" s="294">
        <v>571</v>
      </c>
      <c r="C579" s="665" t="str">
        <f t="shared" si="49"/>
        <v/>
      </c>
      <c r="D579" s="666" t="str">
        <f t="shared" si="50"/>
        <v/>
      </c>
      <c r="E579" s="285" t="str">
        <f t="shared" si="51"/>
        <v/>
      </c>
      <c r="F579" s="292" t="str">
        <f t="shared" si="48"/>
        <v/>
      </c>
      <c r="G579" s="285" t="str">
        <f t="shared" si="52"/>
        <v/>
      </c>
      <c r="H579" s="667" t="str">
        <f t="shared" si="53"/>
        <v/>
      </c>
      <c r="I579" s="53"/>
    </row>
    <row r="580" spans="2:9" ht="20.100000000000001" customHeight="1">
      <c r="B580" s="294">
        <v>572</v>
      </c>
      <c r="C580" s="665" t="str">
        <f t="shared" si="49"/>
        <v/>
      </c>
      <c r="D580" s="666" t="str">
        <f t="shared" si="50"/>
        <v/>
      </c>
      <c r="E580" s="285" t="str">
        <f t="shared" si="51"/>
        <v/>
      </c>
      <c r="F580" s="292" t="str">
        <f t="shared" si="48"/>
        <v/>
      </c>
      <c r="G580" s="285" t="str">
        <f t="shared" si="52"/>
        <v/>
      </c>
      <c r="H580" s="667" t="str">
        <f t="shared" si="53"/>
        <v/>
      </c>
      <c r="I580" s="53"/>
    </row>
    <row r="581" spans="2:9" ht="20.100000000000001" customHeight="1">
      <c r="B581" s="294">
        <v>573</v>
      </c>
      <c r="C581" s="665" t="str">
        <f t="shared" si="49"/>
        <v/>
      </c>
      <c r="D581" s="666" t="str">
        <f t="shared" si="50"/>
        <v/>
      </c>
      <c r="E581" s="285" t="str">
        <f t="shared" si="51"/>
        <v/>
      </c>
      <c r="F581" s="292" t="str">
        <f t="shared" si="48"/>
        <v/>
      </c>
      <c r="G581" s="285" t="str">
        <f t="shared" si="52"/>
        <v/>
      </c>
      <c r="H581" s="667" t="str">
        <f t="shared" si="53"/>
        <v/>
      </c>
      <c r="I581" s="53"/>
    </row>
    <row r="582" spans="2:9" ht="20.100000000000001" customHeight="1">
      <c r="B582" s="294">
        <v>574</v>
      </c>
      <c r="C582" s="665" t="str">
        <f t="shared" si="49"/>
        <v/>
      </c>
      <c r="D582" s="666" t="str">
        <f t="shared" si="50"/>
        <v/>
      </c>
      <c r="E582" s="285" t="str">
        <f t="shared" si="51"/>
        <v/>
      </c>
      <c r="F582" s="292" t="str">
        <f t="shared" si="48"/>
        <v/>
      </c>
      <c r="G582" s="285" t="str">
        <f t="shared" si="52"/>
        <v/>
      </c>
      <c r="H582" s="667" t="str">
        <f t="shared" si="53"/>
        <v/>
      </c>
      <c r="I582" s="53"/>
    </row>
    <row r="583" spans="2:9" ht="20.100000000000001" customHeight="1">
      <c r="B583" s="294">
        <v>575</v>
      </c>
      <c r="C583" s="665" t="str">
        <f t="shared" si="49"/>
        <v/>
      </c>
      <c r="D583" s="666" t="str">
        <f t="shared" si="50"/>
        <v/>
      </c>
      <c r="E583" s="285" t="str">
        <f t="shared" si="51"/>
        <v/>
      </c>
      <c r="F583" s="292" t="str">
        <f t="shared" si="48"/>
        <v/>
      </c>
      <c r="G583" s="285" t="str">
        <f t="shared" si="52"/>
        <v/>
      </c>
      <c r="H583" s="667" t="str">
        <f t="shared" si="53"/>
        <v/>
      </c>
      <c r="I583" s="53"/>
    </row>
    <row r="584" spans="2:9" ht="20.100000000000001" customHeight="1">
      <c r="B584" s="294">
        <v>576</v>
      </c>
      <c r="C584" s="665" t="str">
        <f t="shared" si="49"/>
        <v/>
      </c>
      <c r="D584" s="666" t="str">
        <f t="shared" si="50"/>
        <v/>
      </c>
      <c r="E584" s="285" t="str">
        <f t="shared" si="51"/>
        <v/>
      </c>
      <c r="F584" s="292" t="str">
        <f t="shared" si="48"/>
        <v/>
      </c>
      <c r="G584" s="285" t="str">
        <f t="shared" si="52"/>
        <v/>
      </c>
      <c r="H584" s="667" t="str">
        <f t="shared" si="53"/>
        <v/>
      </c>
      <c r="I584" s="53"/>
    </row>
    <row r="585" spans="2:9" ht="20.100000000000001" customHeight="1">
      <c r="B585" s="294">
        <v>577</v>
      </c>
      <c r="C585" s="665" t="str">
        <f t="shared" si="49"/>
        <v/>
      </c>
      <c r="D585" s="666" t="str">
        <f t="shared" si="50"/>
        <v/>
      </c>
      <c r="E585" s="285" t="str">
        <f t="shared" si="51"/>
        <v/>
      </c>
      <c r="F585" s="292" t="str">
        <f t="shared" si="48"/>
        <v/>
      </c>
      <c r="G585" s="285" t="str">
        <f t="shared" si="52"/>
        <v/>
      </c>
      <c r="H585" s="667" t="str">
        <f t="shared" si="53"/>
        <v/>
      </c>
      <c r="I585" s="53"/>
    </row>
    <row r="586" spans="2:9" ht="20.100000000000001" customHeight="1">
      <c r="B586" s="294">
        <v>578</v>
      </c>
      <c r="C586" s="665" t="str">
        <f t="shared" si="49"/>
        <v/>
      </c>
      <c r="D586" s="666" t="str">
        <f t="shared" si="50"/>
        <v/>
      </c>
      <c r="E586" s="285" t="str">
        <f t="shared" si="51"/>
        <v/>
      </c>
      <c r="F586" s="292" t="str">
        <f t="shared" ref="F586:F608" si="54">IF($H$4="","",IF($F$4="원리금균등상환",IFERROR(D586+E586,""),IF($F$4="원금균등상환",D586+E586,"")))</f>
        <v/>
      </c>
      <c r="G586" s="285" t="str">
        <f t="shared" si="52"/>
        <v/>
      </c>
      <c r="H586" s="667" t="str">
        <f t="shared" si="53"/>
        <v/>
      </c>
      <c r="I586" s="53"/>
    </row>
    <row r="587" spans="2:9" ht="20.100000000000001" customHeight="1">
      <c r="B587" s="294">
        <v>579</v>
      </c>
      <c r="C587" s="665" t="str">
        <f t="shared" ref="C587:C608" si="55">IF($H$4="","",IF(B587&gt;($B$6),"",IF(B587&lt;=($B$6),DATE(YEAR($G$4),MONTH($G$4)+B586,DAY($G$4)),"")))</f>
        <v/>
      </c>
      <c r="D587" s="666" t="str">
        <f t="shared" ref="D587:D608" si="56">IF($H$4="","",IF($F$4="원리금균등상환",IFERROR(IF(B587&lt;=$D$6,0,-PPMT($E$4/12,B587-$D$6,($B$6-$D$6),$D$4)),""),IF($F$4="원금균등상환",IF(B587&lt;($D$6+1),0,IF(B587&gt;$B$6,0,$D$4/($B$6-$D$6))),IF($F$4="만기일시상환",0,""))))</f>
        <v/>
      </c>
      <c r="E587" s="285" t="str">
        <f t="shared" ref="E587:E608" si="57">IF($H$4="","",IF($F$4="원리금균등상환",IFERROR(IF(B587&lt;=$D$6,$H586*($E$4/12),-IPMT($E$4/12,B587-$D$6,($B$6-$D$6),$D$4)),""),IF($F$4="원금균등상환",(H586-D587)*$E$4/12,IF($F$4="만기일시상환",IFERROR(IF(B587&lt;=$B$6,$D$4*($E$4/12),""),"")))))</f>
        <v/>
      </c>
      <c r="F587" s="292" t="str">
        <f t="shared" si="54"/>
        <v/>
      </c>
      <c r="G587" s="285" t="str">
        <f t="shared" ref="G587:G608" si="58">IFERROR(IF(B587&gt;(($D$6+$B$6)*12),"",IF(B587=1,D587,D587+G586)),"")</f>
        <v/>
      </c>
      <c r="H587" s="667" t="str">
        <f t="shared" ref="H587:H608" si="59">IFERROR(IF($H$4="","",H586-D587),"")</f>
        <v/>
      </c>
      <c r="I587" s="53"/>
    </row>
    <row r="588" spans="2:9" ht="20.100000000000001" customHeight="1">
      <c r="B588" s="294">
        <v>580</v>
      </c>
      <c r="C588" s="665" t="str">
        <f t="shared" si="55"/>
        <v/>
      </c>
      <c r="D588" s="666" t="str">
        <f t="shared" si="56"/>
        <v/>
      </c>
      <c r="E588" s="285" t="str">
        <f t="shared" si="57"/>
        <v/>
      </c>
      <c r="F588" s="292" t="str">
        <f t="shared" si="54"/>
        <v/>
      </c>
      <c r="G588" s="285" t="str">
        <f t="shared" si="58"/>
        <v/>
      </c>
      <c r="H588" s="667" t="str">
        <f t="shared" si="59"/>
        <v/>
      </c>
      <c r="I588" s="53"/>
    </row>
    <row r="589" spans="2:9" ht="20.100000000000001" customHeight="1">
      <c r="B589" s="294">
        <v>581</v>
      </c>
      <c r="C589" s="665" t="str">
        <f t="shared" si="55"/>
        <v/>
      </c>
      <c r="D589" s="666" t="str">
        <f t="shared" si="56"/>
        <v/>
      </c>
      <c r="E589" s="285" t="str">
        <f t="shared" si="57"/>
        <v/>
      </c>
      <c r="F589" s="292" t="str">
        <f t="shared" si="54"/>
        <v/>
      </c>
      <c r="G589" s="285" t="str">
        <f t="shared" si="58"/>
        <v/>
      </c>
      <c r="H589" s="667" t="str">
        <f t="shared" si="59"/>
        <v/>
      </c>
      <c r="I589" s="53"/>
    </row>
    <row r="590" spans="2:9" ht="20.100000000000001" customHeight="1">
      <c r="B590" s="294">
        <v>582</v>
      </c>
      <c r="C590" s="665" t="str">
        <f t="shared" si="55"/>
        <v/>
      </c>
      <c r="D590" s="666" t="str">
        <f t="shared" si="56"/>
        <v/>
      </c>
      <c r="E590" s="285" t="str">
        <f t="shared" si="57"/>
        <v/>
      </c>
      <c r="F590" s="292" t="str">
        <f t="shared" si="54"/>
        <v/>
      </c>
      <c r="G590" s="285" t="str">
        <f t="shared" si="58"/>
        <v/>
      </c>
      <c r="H590" s="667" t="str">
        <f t="shared" si="59"/>
        <v/>
      </c>
      <c r="I590" s="53"/>
    </row>
    <row r="591" spans="2:9" ht="20.100000000000001" customHeight="1">
      <c r="B591" s="294">
        <v>583</v>
      </c>
      <c r="C591" s="665" t="str">
        <f t="shared" si="55"/>
        <v/>
      </c>
      <c r="D591" s="666" t="str">
        <f t="shared" si="56"/>
        <v/>
      </c>
      <c r="E591" s="285" t="str">
        <f t="shared" si="57"/>
        <v/>
      </c>
      <c r="F591" s="292" t="str">
        <f t="shared" si="54"/>
        <v/>
      </c>
      <c r="G591" s="285" t="str">
        <f t="shared" si="58"/>
        <v/>
      </c>
      <c r="H591" s="667" t="str">
        <f t="shared" si="59"/>
        <v/>
      </c>
      <c r="I591" s="53"/>
    </row>
    <row r="592" spans="2:9" ht="20.100000000000001" customHeight="1">
      <c r="B592" s="294">
        <v>584</v>
      </c>
      <c r="C592" s="665" t="str">
        <f t="shared" si="55"/>
        <v/>
      </c>
      <c r="D592" s="666" t="str">
        <f t="shared" si="56"/>
        <v/>
      </c>
      <c r="E592" s="285" t="str">
        <f t="shared" si="57"/>
        <v/>
      </c>
      <c r="F592" s="292" t="str">
        <f t="shared" si="54"/>
        <v/>
      </c>
      <c r="G592" s="285" t="str">
        <f t="shared" si="58"/>
        <v/>
      </c>
      <c r="H592" s="667" t="str">
        <f t="shared" si="59"/>
        <v/>
      </c>
      <c r="I592" s="53"/>
    </row>
    <row r="593" spans="2:9" ht="20.100000000000001" customHeight="1">
      <c r="B593" s="294">
        <v>585</v>
      </c>
      <c r="C593" s="665" t="str">
        <f t="shared" si="55"/>
        <v/>
      </c>
      <c r="D593" s="666" t="str">
        <f t="shared" si="56"/>
        <v/>
      </c>
      <c r="E593" s="285" t="str">
        <f t="shared" si="57"/>
        <v/>
      </c>
      <c r="F593" s="292" t="str">
        <f t="shared" si="54"/>
        <v/>
      </c>
      <c r="G593" s="285" t="str">
        <f t="shared" si="58"/>
        <v/>
      </c>
      <c r="H593" s="667" t="str">
        <f t="shared" si="59"/>
        <v/>
      </c>
      <c r="I593" s="53"/>
    </row>
    <row r="594" spans="2:9" ht="20.100000000000001" customHeight="1">
      <c r="B594" s="294">
        <v>586</v>
      </c>
      <c r="C594" s="665" t="str">
        <f t="shared" si="55"/>
        <v/>
      </c>
      <c r="D594" s="666" t="str">
        <f t="shared" si="56"/>
        <v/>
      </c>
      <c r="E594" s="285" t="str">
        <f t="shared" si="57"/>
        <v/>
      </c>
      <c r="F594" s="292" t="str">
        <f t="shared" si="54"/>
        <v/>
      </c>
      <c r="G594" s="285" t="str">
        <f t="shared" si="58"/>
        <v/>
      </c>
      <c r="H594" s="667" t="str">
        <f t="shared" si="59"/>
        <v/>
      </c>
      <c r="I594" s="53"/>
    </row>
    <row r="595" spans="2:9" ht="20.100000000000001" customHeight="1">
      <c r="B595" s="294">
        <v>587</v>
      </c>
      <c r="C595" s="665" t="str">
        <f t="shared" si="55"/>
        <v/>
      </c>
      <c r="D595" s="666" t="str">
        <f t="shared" si="56"/>
        <v/>
      </c>
      <c r="E595" s="285" t="str">
        <f t="shared" si="57"/>
        <v/>
      </c>
      <c r="F595" s="292" t="str">
        <f t="shared" si="54"/>
        <v/>
      </c>
      <c r="G595" s="285" t="str">
        <f t="shared" si="58"/>
        <v/>
      </c>
      <c r="H595" s="667" t="str">
        <f t="shared" si="59"/>
        <v/>
      </c>
      <c r="I595" s="53"/>
    </row>
    <row r="596" spans="2:9" ht="20.100000000000001" customHeight="1">
      <c r="B596" s="294">
        <v>588</v>
      </c>
      <c r="C596" s="665" t="str">
        <f t="shared" si="55"/>
        <v/>
      </c>
      <c r="D596" s="666" t="str">
        <f t="shared" si="56"/>
        <v/>
      </c>
      <c r="E596" s="285" t="str">
        <f t="shared" si="57"/>
        <v/>
      </c>
      <c r="F596" s="292" t="str">
        <f t="shared" si="54"/>
        <v/>
      </c>
      <c r="G596" s="285" t="str">
        <f t="shared" si="58"/>
        <v/>
      </c>
      <c r="H596" s="667" t="str">
        <f t="shared" si="59"/>
        <v/>
      </c>
      <c r="I596" s="53"/>
    </row>
    <row r="597" spans="2:9" ht="20.100000000000001" customHeight="1">
      <c r="B597" s="294">
        <v>589</v>
      </c>
      <c r="C597" s="665" t="str">
        <f t="shared" si="55"/>
        <v/>
      </c>
      <c r="D597" s="666" t="str">
        <f t="shared" si="56"/>
        <v/>
      </c>
      <c r="E597" s="285" t="str">
        <f t="shared" si="57"/>
        <v/>
      </c>
      <c r="F597" s="292" t="str">
        <f t="shared" si="54"/>
        <v/>
      </c>
      <c r="G597" s="285" t="str">
        <f t="shared" si="58"/>
        <v/>
      </c>
      <c r="H597" s="667" t="str">
        <f t="shared" si="59"/>
        <v/>
      </c>
      <c r="I597" s="53"/>
    </row>
    <row r="598" spans="2:9" ht="20.100000000000001" customHeight="1">
      <c r="B598" s="294">
        <v>590</v>
      </c>
      <c r="C598" s="665" t="str">
        <f t="shared" si="55"/>
        <v/>
      </c>
      <c r="D598" s="666" t="str">
        <f t="shared" si="56"/>
        <v/>
      </c>
      <c r="E598" s="285" t="str">
        <f t="shared" si="57"/>
        <v/>
      </c>
      <c r="F598" s="292" t="str">
        <f t="shared" si="54"/>
        <v/>
      </c>
      <c r="G598" s="285" t="str">
        <f t="shared" si="58"/>
        <v/>
      </c>
      <c r="H598" s="667" t="str">
        <f t="shared" si="59"/>
        <v/>
      </c>
      <c r="I598" s="53"/>
    </row>
    <row r="599" spans="2:9" ht="20.100000000000001" customHeight="1">
      <c r="B599" s="294">
        <v>591</v>
      </c>
      <c r="C599" s="665" t="str">
        <f t="shared" si="55"/>
        <v/>
      </c>
      <c r="D599" s="666" t="str">
        <f t="shared" si="56"/>
        <v/>
      </c>
      <c r="E599" s="285" t="str">
        <f t="shared" si="57"/>
        <v/>
      </c>
      <c r="F599" s="292" t="str">
        <f t="shared" si="54"/>
        <v/>
      </c>
      <c r="G599" s="285" t="str">
        <f t="shared" si="58"/>
        <v/>
      </c>
      <c r="H599" s="667" t="str">
        <f t="shared" si="59"/>
        <v/>
      </c>
      <c r="I599" s="53"/>
    </row>
    <row r="600" spans="2:9" ht="20.100000000000001" customHeight="1">
      <c r="B600" s="294">
        <v>592</v>
      </c>
      <c r="C600" s="665" t="str">
        <f t="shared" si="55"/>
        <v/>
      </c>
      <c r="D600" s="666" t="str">
        <f t="shared" si="56"/>
        <v/>
      </c>
      <c r="E600" s="285" t="str">
        <f t="shared" si="57"/>
        <v/>
      </c>
      <c r="F600" s="292" t="str">
        <f t="shared" si="54"/>
        <v/>
      </c>
      <c r="G600" s="285" t="str">
        <f t="shared" si="58"/>
        <v/>
      </c>
      <c r="H600" s="667" t="str">
        <f t="shared" si="59"/>
        <v/>
      </c>
      <c r="I600" s="53"/>
    </row>
    <row r="601" spans="2:9" ht="20.100000000000001" customHeight="1">
      <c r="B601" s="294">
        <v>593</v>
      </c>
      <c r="C601" s="665" t="str">
        <f t="shared" si="55"/>
        <v/>
      </c>
      <c r="D601" s="666" t="str">
        <f t="shared" si="56"/>
        <v/>
      </c>
      <c r="E601" s="285" t="str">
        <f t="shared" si="57"/>
        <v/>
      </c>
      <c r="F601" s="292" t="str">
        <f t="shared" si="54"/>
        <v/>
      </c>
      <c r="G601" s="285" t="str">
        <f t="shared" si="58"/>
        <v/>
      </c>
      <c r="H601" s="667" t="str">
        <f t="shared" si="59"/>
        <v/>
      </c>
      <c r="I601" s="53"/>
    </row>
    <row r="602" spans="2:9" ht="20.100000000000001" customHeight="1">
      <c r="B602" s="294">
        <v>594</v>
      </c>
      <c r="C602" s="665" t="str">
        <f t="shared" si="55"/>
        <v/>
      </c>
      <c r="D602" s="666" t="str">
        <f t="shared" si="56"/>
        <v/>
      </c>
      <c r="E602" s="285" t="str">
        <f t="shared" si="57"/>
        <v/>
      </c>
      <c r="F602" s="292" t="str">
        <f t="shared" si="54"/>
        <v/>
      </c>
      <c r="G602" s="285" t="str">
        <f t="shared" si="58"/>
        <v/>
      </c>
      <c r="H602" s="667" t="str">
        <f t="shared" si="59"/>
        <v/>
      </c>
      <c r="I602" s="53"/>
    </row>
    <row r="603" spans="2:9" ht="20.100000000000001" customHeight="1">
      <c r="B603" s="294">
        <v>595</v>
      </c>
      <c r="C603" s="665" t="str">
        <f t="shared" si="55"/>
        <v/>
      </c>
      <c r="D603" s="666" t="str">
        <f t="shared" si="56"/>
        <v/>
      </c>
      <c r="E603" s="285" t="str">
        <f t="shared" si="57"/>
        <v/>
      </c>
      <c r="F603" s="292" t="str">
        <f t="shared" si="54"/>
        <v/>
      </c>
      <c r="G603" s="285" t="str">
        <f t="shared" si="58"/>
        <v/>
      </c>
      <c r="H603" s="667" t="str">
        <f t="shared" si="59"/>
        <v/>
      </c>
      <c r="I603" s="53"/>
    </row>
    <row r="604" spans="2:9" ht="20.100000000000001" customHeight="1">
      <c r="B604" s="294">
        <v>596</v>
      </c>
      <c r="C604" s="665" t="str">
        <f t="shared" si="55"/>
        <v/>
      </c>
      <c r="D604" s="666" t="str">
        <f t="shared" si="56"/>
        <v/>
      </c>
      <c r="E604" s="285" t="str">
        <f t="shared" si="57"/>
        <v/>
      </c>
      <c r="F604" s="292" t="str">
        <f t="shared" si="54"/>
        <v/>
      </c>
      <c r="G604" s="285" t="str">
        <f t="shared" si="58"/>
        <v/>
      </c>
      <c r="H604" s="667" t="str">
        <f t="shared" si="59"/>
        <v/>
      </c>
      <c r="I604" s="53"/>
    </row>
    <row r="605" spans="2:9" ht="20.100000000000001" customHeight="1">
      <c r="B605" s="294">
        <v>597</v>
      </c>
      <c r="C605" s="665" t="str">
        <f t="shared" si="55"/>
        <v/>
      </c>
      <c r="D605" s="666" t="str">
        <f t="shared" si="56"/>
        <v/>
      </c>
      <c r="E605" s="285" t="str">
        <f t="shared" si="57"/>
        <v/>
      </c>
      <c r="F605" s="292" t="str">
        <f t="shared" si="54"/>
        <v/>
      </c>
      <c r="G605" s="285" t="str">
        <f t="shared" si="58"/>
        <v/>
      </c>
      <c r="H605" s="667" t="str">
        <f t="shared" si="59"/>
        <v/>
      </c>
      <c r="I605" s="53"/>
    </row>
    <row r="606" spans="2:9" ht="20.100000000000001" customHeight="1">
      <c r="B606" s="294">
        <v>598</v>
      </c>
      <c r="C606" s="665" t="str">
        <f t="shared" si="55"/>
        <v/>
      </c>
      <c r="D606" s="666" t="str">
        <f t="shared" si="56"/>
        <v/>
      </c>
      <c r="E606" s="285" t="str">
        <f t="shared" si="57"/>
        <v/>
      </c>
      <c r="F606" s="292" t="str">
        <f t="shared" si="54"/>
        <v/>
      </c>
      <c r="G606" s="285" t="str">
        <f t="shared" si="58"/>
        <v/>
      </c>
      <c r="H606" s="667" t="str">
        <f t="shared" si="59"/>
        <v/>
      </c>
      <c r="I606" s="53"/>
    </row>
    <row r="607" spans="2:9" ht="20.100000000000001" customHeight="1">
      <c r="B607" s="294">
        <v>599</v>
      </c>
      <c r="C607" s="665" t="str">
        <f t="shared" si="55"/>
        <v/>
      </c>
      <c r="D607" s="666" t="str">
        <f t="shared" si="56"/>
        <v/>
      </c>
      <c r="E607" s="285" t="str">
        <f t="shared" si="57"/>
        <v/>
      </c>
      <c r="F607" s="292" t="str">
        <f t="shared" si="54"/>
        <v/>
      </c>
      <c r="G607" s="285" t="str">
        <f t="shared" si="58"/>
        <v/>
      </c>
      <c r="H607" s="667" t="str">
        <f t="shared" si="59"/>
        <v/>
      </c>
      <c r="I607" s="53"/>
    </row>
    <row r="608" spans="2:9" ht="20.100000000000001" customHeight="1">
      <c r="B608" s="294">
        <v>600</v>
      </c>
      <c r="C608" s="665" t="str">
        <f t="shared" si="55"/>
        <v/>
      </c>
      <c r="D608" s="666" t="str">
        <f t="shared" si="56"/>
        <v/>
      </c>
      <c r="E608" s="285" t="str">
        <f t="shared" si="57"/>
        <v/>
      </c>
      <c r="F608" s="292" t="str">
        <f t="shared" si="54"/>
        <v/>
      </c>
      <c r="G608" s="285" t="str">
        <f t="shared" si="58"/>
        <v/>
      </c>
      <c r="H608" s="667" t="str">
        <f t="shared" si="59"/>
        <v/>
      </c>
      <c r="I608" s="53"/>
    </row>
    <row r="609" spans="2:8">
      <c r="B609" s="79"/>
      <c r="C609" s="79"/>
      <c r="D609" s="76"/>
      <c r="E609" s="541"/>
      <c r="F609" s="541"/>
      <c r="G609" s="541"/>
      <c r="H609" s="668"/>
    </row>
    <row r="610" spans="2:8">
      <c r="B610" s="49"/>
      <c r="C610" s="49"/>
      <c r="D610" s="46"/>
      <c r="E610" s="152"/>
      <c r="F610" s="152"/>
      <c r="G610" s="152"/>
      <c r="H610" s="669"/>
    </row>
    <row r="611" spans="2:8">
      <c r="B611" s="49"/>
      <c r="C611" s="49"/>
      <c r="D611" s="46"/>
      <c r="E611" s="152"/>
      <c r="F611" s="152"/>
      <c r="G611" s="152"/>
      <c r="H611" s="669"/>
    </row>
    <row r="612" spans="2:8">
      <c r="B612" s="49"/>
      <c r="C612" s="49"/>
      <c r="D612" s="46"/>
      <c r="E612" s="152"/>
      <c r="F612" s="152"/>
      <c r="G612" s="152"/>
      <c r="H612" s="669"/>
    </row>
    <row r="613" spans="2:8">
      <c r="B613" s="49"/>
      <c r="C613" s="49"/>
      <c r="D613" s="46"/>
      <c r="E613" s="152"/>
      <c r="F613" s="152"/>
      <c r="G613" s="152"/>
      <c r="H613" s="669"/>
    </row>
    <row r="614" spans="2:8">
      <c r="B614" s="49"/>
      <c r="C614" s="49"/>
      <c r="D614" s="46"/>
      <c r="E614" s="152"/>
      <c r="F614" s="152"/>
      <c r="G614" s="152"/>
      <c r="H614" s="669"/>
    </row>
    <row r="615" spans="2:8">
      <c r="B615" s="49"/>
      <c r="C615" s="49"/>
      <c r="D615" s="46"/>
      <c r="E615" s="152"/>
      <c r="F615" s="152"/>
      <c r="G615" s="152"/>
      <c r="H615" s="669"/>
    </row>
    <row r="616" spans="2:8">
      <c r="B616" s="49"/>
      <c r="C616" s="49"/>
      <c r="D616" s="46"/>
      <c r="E616" s="152"/>
      <c r="F616" s="152"/>
      <c r="G616" s="152"/>
      <c r="H616" s="669"/>
    </row>
    <row r="617" spans="2:8">
      <c r="B617" s="49"/>
      <c r="C617" s="49"/>
      <c r="D617" s="46"/>
      <c r="E617" s="152"/>
      <c r="F617" s="152"/>
      <c r="G617" s="152"/>
      <c r="H617" s="669"/>
    </row>
    <row r="618" spans="2:8">
      <c r="B618" s="49"/>
      <c r="C618" s="49"/>
      <c r="D618" s="46"/>
      <c r="E618" s="152"/>
      <c r="F618" s="152"/>
      <c r="G618" s="152"/>
      <c r="H618" s="669"/>
    </row>
    <row r="619" spans="2:8">
      <c r="B619" s="49"/>
      <c r="C619" s="49"/>
      <c r="D619" s="46"/>
      <c r="E619" s="152"/>
      <c r="F619" s="152"/>
      <c r="G619" s="152"/>
      <c r="H619" s="669"/>
    </row>
    <row r="620" spans="2:8">
      <c r="B620" s="49"/>
      <c r="C620" s="49"/>
      <c r="D620" s="46"/>
      <c r="E620" s="152"/>
      <c r="F620" s="152"/>
      <c r="G620" s="152"/>
      <c r="H620" s="669"/>
    </row>
    <row r="621" spans="2:8">
      <c r="B621" s="49"/>
      <c r="C621" s="49"/>
      <c r="D621" s="46"/>
      <c r="E621" s="152"/>
      <c r="F621" s="152"/>
      <c r="G621" s="152"/>
      <c r="H621" s="669"/>
    </row>
    <row r="622" spans="2:8">
      <c r="B622" s="49"/>
      <c r="C622" s="49"/>
      <c r="D622" s="46"/>
      <c r="E622" s="152"/>
      <c r="F622" s="152"/>
      <c r="G622" s="152"/>
      <c r="H622" s="669"/>
    </row>
    <row r="623" spans="2:8">
      <c r="B623" s="49"/>
      <c r="C623" s="49"/>
      <c r="D623" s="46"/>
      <c r="E623" s="152"/>
      <c r="F623" s="152"/>
      <c r="G623" s="152"/>
      <c r="H623" s="669"/>
    </row>
    <row r="624" spans="2:8">
      <c r="B624" s="49"/>
      <c r="C624" s="49"/>
      <c r="D624" s="46"/>
      <c r="E624" s="152"/>
      <c r="F624" s="152"/>
      <c r="G624" s="152"/>
      <c r="H624" s="669"/>
    </row>
    <row r="625" spans="2:8">
      <c r="B625" s="49"/>
      <c r="C625" s="49"/>
      <c r="D625" s="46"/>
      <c r="E625" s="152"/>
      <c r="F625" s="152"/>
      <c r="G625" s="152"/>
      <c r="H625" s="669"/>
    </row>
    <row r="626" spans="2:8">
      <c r="B626" s="49"/>
      <c r="C626" s="49"/>
      <c r="D626" s="46"/>
      <c r="E626" s="152"/>
      <c r="F626" s="152"/>
      <c r="G626" s="152"/>
      <c r="H626" s="669"/>
    </row>
    <row r="627" spans="2:8">
      <c r="B627" s="49"/>
      <c r="C627" s="49"/>
      <c r="D627" s="46"/>
      <c r="E627" s="152"/>
      <c r="F627" s="152"/>
      <c r="G627" s="152"/>
      <c r="H627" s="669"/>
    </row>
    <row r="628" spans="2:8">
      <c r="B628" s="49"/>
      <c r="C628" s="49"/>
      <c r="D628" s="46"/>
      <c r="E628" s="152"/>
      <c r="F628" s="152"/>
      <c r="G628" s="152"/>
      <c r="H628" s="669"/>
    </row>
    <row r="629" spans="2:8">
      <c r="B629" s="49"/>
      <c r="C629" s="49"/>
      <c r="D629" s="46"/>
      <c r="E629" s="152"/>
      <c r="F629" s="152"/>
      <c r="G629" s="152"/>
      <c r="H629" s="669"/>
    </row>
    <row r="630" spans="2:8">
      <c r="B630" s="49"/>
      <c r="C630" s="49"/>
      <c r="D630" s="46"/>
      <c r="E630" s="152"/>
      <c r="F630" s="152"/>
      <c r="G630" s="152"/>
      <c r="H630" s="669"/>
    </row>
    <row r="631" spans="2:8">
      <c r="B631" s="49"/>
      <c r="C631" s="49"/>
      <c r="D631" s="46"/>
      <c r="E631" s="152"/>
      <c r="F631" s="152"/>
      <c r="G631" s="152"/>
      <c r="H631" s="669"/>
    </row>
  </sheetData>
  <mergeCells count="7">
    <mergeCell ref="Z63:AA63"/>
    <mergeCell ref="B1:H1"/>
    <mergeCell ref="K63:L63"/>
    <mergeCell ref="N63:O63"/>
    <mergeCell ref="Q63:R63"/>
    <mergeCell ref="T63:U63"/>
    <mergeCell ref="W63:X63"/>
  </mergeCells>
  <phoneticPr fontId="3" type="noConversion"/>
  <dataValidations count="2">
    <dataValidation allowBlank="1" showInputMessage="1" showErrorMessage="1" prompt="년-월-일 형식으로 입력" sqref="G4:H4" xr:uid="{DED1B79F-3E69-467D-8643-BB8E453B1142}"/>
    <dataValidation type="list" allowBlank="1" showInputMessage="1" showErrorMessage="1" sqref="F4" xr:uid="{6E6E76B6-BC83-43DA-9626-1B741C84A580}">
      <formula1>"원리금균등상환, 원금균등상환,만기일시상환"</formula1>
    </dataValidation>
  </dataValidation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A72E-2816-4707-B8ED-7CD0CF49EE32}">
  <sheetPr codeName="Sheet13"/>
  <dimension ref="B2:B48"/>
  <sheetViews>
    <sheetView workbookViewId="0">
      <selection activeCell="S40" sqref="S40"/>
    </sheetView>
  </sheetViews>
  <sheetFormatPr defaultRowHeight="15"/>
  <sheetData>
    <row r="2" spans="2:2">
      <c r="B2" t="s">
        <v>547</v>
      </c>
    </row>
    <row r="3" spans="2:2">
      <c r="B3" t="s">
        <v>549</v>
      </c>
    </row>
    <row r="4" spans="2:2">
      <c r="B4" t="s">
        <v>550</v>
      </c>
    </row>
    <row r="5" spans="2:2">
      <c r="B5" t="s">
        <v>551</v>
      </c>
    </row>
    <row r="6" spans="2:2">
      <c r="B6" t="s">
        <v>552</v>
      </c>
    </row>
    <row r="7" spans="2:2">
      <c r="B7" t="s">
        <v>553</v>
      </c>
    </row>
    <row r="8" spans="2:2">
      <c r="B8" t="s">
        <v>554</v>
      </c>
    </row>
    <row r="9" spans="2:2">
      <c r="B9" t="s">
        <v>555</v>
      </c>
    </row>
    <row r="10" spans="2:2">
      <c r="B10" t="s">
        <v>556</v>
      </c>
    </row>
    <row r="11" spans="2:2">
      <c r="B11" t="s">
        <v>557</v>
      </c>
    </row>
    <row r="12" spans="2:2">
      <c r="B12" t="s">
        <v>558</v>
      </c>
    </row>
    <row r="13" spans="2:2">
      <c r="B13" t="s">
        <v>559</v>
      </c>
    </row>
    <row r="14" spans="2:2">
      <c r="B14" t="s">
        <v>560</v>
      </c>
    </row>
    <row r="15" spans="2:2">
      <c r="B15" t="s">
        <v>561</v>
      </c>
    </row>
    <row r="16" spans="2:2">
      <c r="B16" t="s">
        <v>562</v>
      </c>
    </row>
    <row r="17" spans="2:2">
      <c r="B17" t="s">
        <v>563</v>
      </c>
    </row>
    <row r="18" spans="2:2">
      <c r="B18" t="s">
        <v>564</v>
      </c>
    </row>
    <row r="19" spans="2:2">
      <c r="B19" t="s">
        <v>565</v>
      </c>
    </row>
    <row r="20" spans="2:2">
      <c r="B20" t="s">
        <v>566</v>
      </c>
    </row>
    <row r="21" spans="2:2">
      <c r="B21" t="s">
        <v>567</v>
      </c>
    </row>
    <row r="22" spans="2:2">
      <c r="B22" t="s">
        <v>568</v>
      </c>
    </row>
    <row r="23" spans="2:2">
      <c r="B23" t="s">
        <v>569</v>
      </c>
    </row>
    <row r="24" spans="2:2">
      <c r="B24" t="s">
        <v>570</v>
      </c>
    </row>
    <row r="25" spans="2:2">
      <c r="B25" t="s">
        <v>571</v>
      </c>
    </row>
    <row r="26" spans="2:2">
      <c r="B26" t="s">
        <v>572</v>
      </c>
    </row>
    <row r="27" spans="2:2">
      <c r="B27" t="s">
        <v>573</v>
      </c>
    </row>
    <row r="28" spans="2:2">
      <c r="B28" t="s">
        <v>574</v>
      </c>
    </row>
    <row r="29" spans="2:2">
      <c r="B29" t="s">
        <v>575</v>
      </c>
    </row>
    <row r="30" spans="2:2">
      <c r="B30" t="s">
        <v>576</v>
      </c>
    </row>
    <row r="31" spans="2:2">
      <c r="B31" t="s">
        <v>577</v>
      </c>
    </row>
    <row r="32" spans="2:2">
      <c r="B32" t="s">
        <v>578</v>
      </c>
    </row>
    <row r="33" spans="2:2">
      <c r="B33" t="s">
        <v>579</v>
      </c>
    </row>
    <row r="34" spans="2:2">
      <c r="B34" t="s">
        <v>580</v>
      </c>
    </row>
    <row r="35" spans="2:2">
      <c r="B35" t="s">
        <v>581</v>
      </c>
    </row>
    <row r="36" spans="2:2">
      <c r="B36" t="s">
        <v>582</v>
      </c>
    </row>
    <row r="37" spans="2:2">
      <c r="B37" t="s">
        <v>583</v>
      </c>
    </row>
    <row r="38" spans="2:2">
      <c r="B38" t="s">
        <v>584</v>
      </c>
    </row>
    <row r="39" spans="2:2">
      <c r="B39" t="s">
        <v>585</v>
      </c>
    </row>
    <row r="40" spans="2:2">
      <c r="B40" t="s">
        <v>586</v>
      </c>
    </row>
    <row r="41" spans="2:2">
      <c r="B41" t="s">
        <v>587</v>
      </c>
    </row>
    <row r="42" spans="2:2">
      <c r="B42" t="s">
        <v>588</v>
      </c>
    </row>
    <row r="43" spans="2:2">
      <c r="B43" t="s">
        <v>589</v>
      </c>
    </row>
    <row r="44" spans="2:2">
      <c r="B44" t="s">
        <v>590</v>
      </c>
    </row>
    <row r="45" spans="2:2">
      <c r="B45" t="s">
        <v>591</v>
      </c>
    </row>
    <row r="46" spans="2:2">
      <c r="B46" t="s">
        <v>592</v>
      </c>
    </row>
    <row r="47" spans="2:2">
      <c r="B47" t="s">
        <v>593</v>
      </c>
    </row>
    <row r="48" spans="2:2">
      <c r="B48" t="s">
        <v>594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C693-D551-418D-BE0E-28B419836009}">
  <sheetPr codeName="Sheet14"/>
  <dimension ref="B2:B38"/>
  <sheetViews>
    <sheetView workbookViewId="0">
      <selection activeCell="N13" sqref="N13"/>
    </sheetView>
  </sheetViews>
  <sheetFormatPr defaultRowHeight="15"/>
  <sheetData>
    <row r="2" spans="2:2">
      <c r="B2" t="s">
        <v>2877</v>
      </c>
    </row>
    <row r="3" spans="2:2">
      <c r="B3" t="s">
        <v>2841</v>
      </c>
    </row>
    <row r="4" spans="2:2">
      <c r="B4" t="s">
        <v>2842</v>
      </c>
    </row>
    <row r="5" spans="2:2">
      <c r="B5" t="s">
        <v>2843</v>
      </c>
    </row>
    <row r="6" spans="2:2">
      <c r="B6" t="s">
        <v>2844</v>
      </c>
    </row>
    <row r="7" spans="2:2">
      <c r="B7" t="s">
        <v>2845</v>
      </c>
    </row>
    <row r="8" spans="2:2">
      <c r="B8" t="s">
        <v>2846</v>
      </c>
    </row>
    <row r="9" spans="2:2">
      <c r="B9" t="s">
        <v>2847</v>
      </c>
    </row>
    <row r="10" spans="2:2">
      <c r="B10" t="s">
        <v>2848</v>
      </c>
    </row>
    <row r="11" spans="2:2">
      <c r="B11" t="s">
        <v>2849</v>
      </c>
    </row>
    <row r="12" spans="2:2">
      <c r="B12" t="s">
        <v>2850</v>
      </c>
    </row>
    <row r="13" spans="2:2">
      <c r="B13" t="s">
        <v>2851</v>
      </c>
    </row>
    <row r="14" spans="2:2">
      <c r="B14" t="s">
        <v>2852</v>
      </c>
    </row>
    <row r="15" spans="2:2">
      <c r="B15" t="s">
        <v>2853</v>
      </c>
    </row>
    <row r="16" spans="2:2">
      <c r="B16" t="s">
        <v>2854</v>
      </c>
    </row>
    <row r="17" spans="2:2">
      <c r="B17" t="s">
        <v>2855</v>
      </c>
    </row>
    <row r="18" spans="2:2">
      <c r="B18" t="s">
        <v>2856</v>
      </c>
    </row>
    <row r="19" spans="2:2">
      <c r="B19" t="s">
        <v>2857</v>
      </c>
    </row>
    <row r="20" spans="2:2">
      <c r="B20" t="s">
        <v>2858</v>
      </c>
    </row>
    <row r="21" spans="2:2">
      <c r="B21" t="s">
        <v>2859</v>
      </c>
    </row>
    <row r="22" spans="2:2">
      <c r="B22" t="s">
        <v>2860</v>
      </c>
    </row>
    <row r="23" spans="2:2">
      <c r="B23" t="s">
        <v>2861</v>
      </c>
    </row>
    <row r="24" spans="2:2">
      <c r="B24" t="s">
        <v>2862</v>
      </c>
    </row>
    <row r="25" spans="2:2">
      <c r="B25" t="s">
        <v>2863</v>
      </c>
    </row>
    <row r="26" spans="2:2">
      <c r="B26" t="s">
        <v>2864</v>
      </c>
    </row>
    <row r="27" spans="2:2">
      <c r="B27" t="s">
        <v>2865</v>
      </c>
    </row>
    <row r="28" spans="2:2">
      <c r="B28" t="s">
        <v>2866</v>
      </c>
    </row>
    <row r="29" spans="2:2">
      <c r="B29" t="s">
        <v>2867</v>
      </c>
    </row>
    <row r="30" spans="2:2">
      <c r="B30" t="s">
        <v>2868</v>
      </c>
    </row>
    <row r="31" spans="2:2">
      <c r="B31" t="s">
        <v>2869</v>
      </c>
    </row>
    <row r="32" spans="2:2">
      <c r="B32" t="s">
        <v>2870</v>
      </c>
    </row>
    <row r="33" spans="2:2">
      <c r="B33" t="s">
        <v>2871</v>
      </c>
    </row>
    <row r="34" spans="2:2">
      <c r="B34" t="s">
        <v>2872</v>
      </c>
    </row>
    <row r="35" spans="2:2">
      <c r="B35" t="s">
        <v>2873</v>
      </c>
    </row>
    <row r="36" spans="2:2">
      <c r="B36" t="s">
        <v>2874</v>
      </c>
    </row>
    <row r="37" spans="2:2">
      <c r="B37" t="s">
        <v>2875</v>
      </c>
    </row>
    <row r="38" spans="2:2">
      <c r="B38" t="s">
        <v>2876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9B431-4F19-43FB-AA93-6B188FCE2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 지정된 범위</vt:lpstr>
      </vt:variant>
      <vt:variant>
        <vt:i4>33</vt:i4>
      </vt:variant>
    </vt:vector>
  </HeadingPairs>
  <TitlesOfParts>
    <vt:vector size="69" baseType="lpstr">
      <vt:lpstr>사용안내</vt:lpstr>
      <vt:lpstr>메인</vt:lpstr>
      <vt:lpstr>항목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예산</vt:lpstr>
      <vt:lpstr>결산</vt:lpstr>
      <vt:lpstr>연간_항목별수입</vt:lpstr>
      <vt:lpstr>연간_카드별지출</vt:lpstr>
      <vt:lpstr>연간_항목별지출</vt:lpstr>
      <vt:lpstr>연간_세부항목별지출</vt:lpstr>
      <vt:lpstr>자산현황</vt:lpstr>
      <vt:lpstr>계좌현황</vt:lpstr>
      <vt:lpstr>비상금관리</vt:lpstr>
      <vt:lpstr>예금관리</vt:lpstr>
      <vt:lpstr>적금관리</vt:lpstr>
      <vt:lpstr>투자관리</vt:lpstr>
      <vt:lpstr>매매</vt:lpstr>
      <vt:lpstr>코스피시세</vt:lpstr>
      <vt:lpstr>코스닥시세</vt:lpstr>
      <vt:lpstr>부채관리</vt:lpstr>
      <vt:lpstr>대출1</vt:lpstr>
      <vt:lpstr>대출2</vt:lpstr>
      <vt:lpstr>대출3</vt:lpstr>
      <vt:lpstr>코스피목록</vt:lpstr>
      <vt:lpstr>코스닥목록</vt:lpstr>
      <vt:lpstr>'2월'!Print_Area</vt:lpstr>
      <vt:lpstr>'6월'!Print_Area</vt:lpstr>
      <vt:lpstr>'8월'!Print_Area</vt:lpstr>
      <vt:lpstr>결산!Print_Area</vt:lpstr>
      <vt:lpstr>계좌현황!Print_Area</vt:lpstr>
      <vt:lpstr>메인!Print_Area</vt:lpstr>
      <vt:lpstr>비상금관리!Print_Area</vt:lpstr>
      <vt:lpstr>사용안내!Print_Area</vt:lpstr>
      <vt:lpstr>연간_세부항목별지출!Print_Area</vt:lpstr>
      <vt:lpstr>연간_카드별지출!Print_Area</vt:lpstr>
      <vt:lpstr>연간_항목별수입!Print_Area</vt:lpstr>
      <vt:lpstr>연간_항목별지출!Print_Area</vt:lpstr>
      <vt:lpstr>예금관리!Print_Area</vt:lpstr>
      <vt:lpstr>예산!Print_Area</vt:lpstr>
      <vt:lpstr>자산현황!Print_Area</vt:lpstr>
      <vt:lpstr>적금관리!Print_Area</vt:lpstr>
      <vt:lpstr>항목!Print_Area</vt:lpstr>
      <vt:lpstr>계좌이름</vt:lpstr>
      <vt:lpstr>대분류</vt:lpstr>
      <vt:lpstr>매도금액</vt:lpstr>
      <vt:lpstr>매도수량</vt:lpstr>
      <vt:lpstr>매도월</vt:lpstr>
      <vt:lpstr>매도일</vt:lpstr>
      <vt:lpstr>매수금액</vt:lpstr>
      <vt:lpstr>매수수량</vt:lpstr>
      <vt:lpstr>매수일</vt:lpstr>
      <vt:lpstr>소분류</vt:lpstr>
      <vt:lpstr>순매도금액</vt:lpstr>
      <vt:lpstr>종목명</vt:lpstr>
      <vt:lpstr>총비용</vt:lpstr>
      <vt:lpstr>총손익</vt:lpstr>
      <vt:lpstr>평가금액</vt:lpstr>
      <vt:lpstr>평가손익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</dc:creator>
  <cp:lastModifiedBy>NOHKEUN PARK</cp:lastModifiedBy>
  <cp:lastPrinted>2023-02-15T00:19:04Z</cp:lastPrinted>
  <dcterms:created xsi:type="dcterms:W3CDTF">2017-12-01T12:00:52Z</dcterms:created>
  <dcterms:modified xsi:type="dcterms:W3CDTF">2025-10-29T13:21:53Z</dcterms:modified>
</cp:coreProperties>
</file>