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<sst xmlns="http://schemas.openxmlformats.org/spreadsheetml/2006/main" count="2867" uniqueCount="717">
  <si>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</si>
  <si>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</si>
  <si>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</si>
  <si>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</si>
  <si>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</si>
  <si>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</si>
  <si>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</si>
  <si>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</si>
  <si>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</si>
  <si>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</si>
  <si>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</si>
  <si>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</si>
  <si>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</si>
  <si>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</si>
  <si>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</si>
  <si>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</si>
  <si>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</si>
  <si>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</si>
  <si>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</si>
  <si>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</si>
  <si>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</si>
  <si>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</si>
  <si>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</si>
  <si>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</si>
  <si>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</si>
  <si>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</si>
  <si>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</si>
  <si>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</si>
  <si>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</si>
  <si>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</si>
  <si>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</si>
  <si>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</si>
  <si>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</si>
  <si>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</si>
  <si>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</si>
  <si>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</si>
  <si>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</si>
  <si>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</si>
  <si>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</si>
  <si>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</si>
  <si>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</si>
  <si>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</si>
  <si>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</si>
  <si>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</si>
  <si>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</si>
  <si>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</si>
  <si>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</si>
  <si>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</si>
  <si>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</si>
  <si>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</si>
  <si>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</si>
  <si>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</si>
  <si>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</si>
  <si>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</si>
  <si>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</si>
  <si>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</si>
  <si>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</si>
  <si>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</si>
  <si>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</si>
  <si>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</si>
  <si>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</si>
  <si>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</si>
  <si>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</si>
  <si>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</si>
  <si>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</si>
  <si>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</si>
  <si>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</si>
  <si>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</si>
  <si>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</si>
  <si>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</si>
  <si>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</si>
  <si>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</si>
  <si>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</si>
  <si>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</si>
  <si>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</si>
  <si>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</si>
  <si>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</si>
  <si>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</si>
  <si>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</si>
  <si>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</si>
  <si>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</si>
  <si>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</si>
  <si>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</si>
  <si>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</si>
  <si>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</si>
  <si>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</si>
  <si>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</si>
  <si>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</si>
  <si>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</si>
  <si>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</si>
  <si>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</si>
  <si>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</si>
  <si>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</si>
  <si>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</si>
  <si>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</si>
  <si>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</si>
  <si>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</si>
  <si>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</si>
  <si>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</si>
  <si>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</si>
  <si>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</si>
  <si>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</si>
  <si>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</si>
  <si>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</si>
  <si>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</si>
  <si>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</si>
  <si>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</si>
  <si>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</si>
  <si>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</si>
  <si>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</si>
  <si>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</si>
  <si>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</si>
  <si>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</si>
  <si>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</si>
  <si>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</si>
  <si>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</si>
  <si>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</si>
  <si>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</si>
  <si>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</si>
  <si>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</si>
  <si>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</si>
  <si>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</si>
  <si>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</si>
  <si>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</si>
  <si>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</si>
  <si>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</si>
  <si>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</si>
  <si>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</si>
  <si>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</si>
  <si>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</si>
  <si>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</si>
  <si>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</si>
  <si>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</si>
  <si>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</si>
  <si>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</si>
  <si>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</si>
  <si>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</si>
  <si>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</si>
  <si>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</si>
  <si>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</si>
  <si>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</si>
  <si>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</si>
  <si>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</si>
  <si>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</si>
  <si>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</si>
  <si>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</si>
  <si>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</si>
  <si>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</si>
  <si>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</si>
  <si>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</si>
  <si>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</si>
  <si>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</si>
  <si>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</si>
  <si>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</si>
  <si>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</si>
  <si>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</si>
  <si>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</si>
  <si>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</si>
  <si>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</si>
  <si>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</si>
  <si>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</si>
  <si>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</si>
  <si>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</si>
  <si>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</si>
  <si>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</si>
  <si>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</si>
  <si>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</si>
  <si>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</si>
  <si>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</si>
  <si>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</si>
  <si>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</si>
  <si>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</si>
  <si>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</si>
  <si>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</si>
  <si>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</si>
  <si>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</si>
  <si>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</si>
  <si>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</si>
  <si>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</si>
  <si>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</si>
  <si>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</si>
  <si>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</si>
  <si>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</si>
  <si>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</si>
  <si>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</si>
  <si>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</si>
  <si>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</si>
  <si>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</si>
  <si>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</si>
  <si>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</si>
  <si>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</si>
  <si>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</si>
  <si>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</si>
  <si>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</si>
  <si>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</si>
  <si>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</si>
  <si>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</si>
  <si>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</si>
  <si>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</si>
  <si>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</si>
  <si>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</si>
  <si>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</si>
  <si>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</si>
  <si>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</si>
  <si>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</si>
  <si>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</si>
  <si>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</si>
  <si>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</si>
  <si>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</si>
  <si>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</si>
  <si>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</si>
  <si>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</si>
  <si>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</si>
  <si>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</si>
  <si>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</si>
  <si>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</si>
  <si>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</si>
  <si>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</si>
  <si>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</si>
  <si>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</si>
  <si>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</si>
  <si>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</si>
  <si>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</si>
  <si>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</si>
  <si>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</si>
  <si>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</si>
  <si>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</si>
  <si>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</si>
  <si>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</si>
  <si>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</si>
  <si>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</si>
  <si>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</si>
  <si>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</si>
  <si>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</si>
  <si>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</si>
  <si>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</si>
  <si>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</si>
  <si>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</si>
  <si>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</si>
  <si>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</si>
  <si>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</si>
  <si>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</si>
  <si>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</si>
  <si>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</si>
  <si>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</si>
  <si>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</si>
  <si>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</si>
  <si>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</si>
  <si>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</si>
  <si>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</si>
  <si>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</si>
  <si>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</si>
  <si>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</si>
  <si>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</si>
  <si>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</si>
  <si>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</si>
  <si>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</si>
  <si>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</si>
  <si>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</si>
  <si>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</si>
  <si>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</si>
  <si>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</si>
  <si>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</si>
  <si>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</si>
  <si>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</si>
  <si>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</si>
  <si>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</si>
  <si>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</si>
  <si>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</si>
  <si>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</si>
  <si>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</si>
  <si>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</si>
  <si>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</si>
  <si>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</si>
  <si>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</si>
  <si>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</si>
  <si>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</si>
  <si>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</si>
  <si>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</si>
  <si>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</si>
  <si>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</si>
  <si>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</si>
  <si>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</si>
  <si>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</si>
  <si>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</si>
  <si>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</si>
  <si>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</si>
  <si>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</si>
  <si>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</si>
  <si>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</si>
  <si>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</si>
  <si>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</si>
  <si>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</si>
  <si>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</si>
  <si>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</si>
  <si>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</si>
  <si>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</si>
  <si>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</si>
  <si>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</si>
  <si>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</si>
  <si>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</si>
  <si>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</si>
  <si>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</si>
  <si>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</si>
  <si>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</si>
  <si>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</si>
  <si>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</si>
  <si>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</si>
  <si>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</si>
  <si>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</si>
  <si>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</si>
  <si>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</si>
  <si>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</si>
  <si>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</si>
  <si>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</si>
  <si>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</si>
  <si>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</si>
  <si>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</si>
  <si>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</si>
  <si>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</si>
  <si>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</si>
  <si>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</si>
  <si>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</si>
  <si>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</si>
  <si>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</si>
  <si>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</si>
  <si>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</si>
  <si>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</si>
  <si>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</si>
  <si>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</si>
  <si>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</si>
  <si>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</si>
  <si>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</si>
  <si>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</si>
  <si>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</si>
  <si>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</si>
  <si>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</si>
  <si>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</si>
  <si>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</si>
  <si>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</si>
  <si>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</si>
  <si>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</si>
  <si>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</si>
  <si>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</si>
  <si>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</si>
  <si>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</si>
  <si>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</si>
  <si>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</si>
  <si>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</si>
  <si>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</si>
  <si>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</si>
  <si>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</si>
  <si>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</si>
  <si>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</si>
  <si>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</si>
  <si>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</si>
  <si>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</si>
  <si>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</si>
  <si>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</si>
  <si>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</si>
  <si>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</si>
  <si>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</si>
  <si>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</si>
  <si>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</si>
  <si>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</si>
  <si>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</si>
  <si>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</si>
  <si>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</si>
  <si>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</si>
  <si>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</si>
  <si>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</si>
  <si>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</si>
  <si>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</si>
  <si>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</si>
  <si>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</si>
  <si>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</si>
  <si>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</si>
  <si>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</si>
  <si>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</si>
  <si>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</si>
  <si>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</si>
  <si>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</si>
  <si>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</si>
  <si>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</si>
  <si>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</si>
  <si>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</si>
  <si>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</si>
  <si>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</si>
  <si>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</si>
  <si>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</si>
  <si>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</si>
  <si>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</si>
  <si>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</si>
  <si>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</si>
  <si>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</si>
  <si>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</si>
  <si>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</si>
  <si>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</si>
  <si>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</si>
  <si>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</si>
  <si>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</si>
  <si>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</si>
  <si>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</si>
  <si>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</si>
  <si>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</si>
  <si>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</si>
  <si>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</si>
  <si>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</si>
  <si>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</si>
  <si>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</si>
  <si>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</si>
  <si>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</si>
  <si>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</si>
  <si>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</si>
  <si>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</si>
  <si>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</si>
  <si>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</si>
  <si>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</si>
  <si>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</si>
  <si>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</si>
  <si>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</si>
  <si>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</si>
  <si>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</si>
  <si>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</si>
  <si>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</si>
  <si>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</si>
  <si>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</si>
  <si>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</si>
  <si>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</si>
  <si>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</si>
  <si>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</si>
  <si>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</si>
  <si>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</si>
  <si>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</si>
  <si>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</si>
  <si>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</si>
  <si>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</si>
  <si>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</si>
  <si>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</si>
  <si>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</si>
  <si>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</si>
  <si>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</si>
  <si>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</si>
  <si>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</si>
  <si>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</si>
  <si>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</si>
  <si>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</si>
  <si>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</si>
  <si>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</si>
  <si>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</si>
  <si>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</si>
  <si>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</si>
  <si>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</si>
  <si>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</si>
  <si>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</si>
  <si>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</si>
  <si>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</si>
  <si>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</si>
  <si>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</si>
  <si>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</si>
  <si>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</si>
  <si>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</si>
  <si>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</si>
  <si>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</si>
  <si>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</si>
  <si>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</si>
  <si>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</si>
  <si>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</si>
  <si>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</si>
  <si>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</si>
  <si>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</si>
  <si>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</si>
  <si>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</si>
  <si>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</si>
  <si>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</si>
  <si>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</si>
  <si>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</si>
  <si>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</si>
  <si>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</si>
  <si>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</si>
  <si>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</si>
  <si>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</si>
  <si>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</si>
  <si>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</si>
  <si>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</si>
  <si>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</si>
  <si>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</si>
  <si>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</si>
  <si>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</si>
  <si>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</si>
  <si>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</si>
  <si>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</si>
  <si>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</si>
  <si>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</si>
  <si>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</si>
  <si>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</si>
  <si>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</si>
  <si>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</si>
  <si>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</si>
  <si>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</si>
  <si>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</si>
  <si>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</si>
  <si>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</si>
  <si>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</si>
  <si>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</si>
  <si>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</si>
  <si>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</si>
  <si>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</si>
  <si>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</si>
  <si>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</si>
  <si>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</si>
  <si>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</si>
  <si>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</si>
  <si>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</si>
  <si>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</si>
  <si>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</si>
  <si>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</si>
  <si>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</si>
  <si>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</si>
  <si>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</si>
  <si>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</si>
  <si>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</si>
  <si>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</si>
  <si>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</si>
  <si>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</si>
  <si>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</si>
  <si>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</si>
  <si>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</si>
  <si>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</si>
  <si>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</si>
  <si>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</si>
  <si>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</si>
  <si>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</si>
  <si>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</si>
  <si>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</si>
  <si>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</si>
  <si>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</si>
  <si>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</si>
  <si>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</si>
  <si>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</si>
  <si>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</si>
  <si>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</si>
  <si>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</si>
  <si>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</si>
  <si>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</si>
  <si>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</si>
  <si>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</si>
  <si>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</si>
  <si>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</si>
  <si>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</si>
  <si>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</si>
  <si>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</si>
  <si>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</si>
  <si>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</si>
  <si>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</si>
  <si>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</si>
  <si>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</si>
  <si>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</si>
  <si>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</si>
  <si>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</si>
  <si>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</si>
  <si>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</si>
  <si>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</si>
  <si>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</si>
  <si>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</si>
  <si>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</si>
  <si>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</si>
  <si>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</si>
  <si>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</si>
  <si>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</si>
  <si>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</si>
  <si>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</si>
  <si>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</si>
  <si>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</si>
  <si>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</si>
  <si>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</si>
  <si>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</si>
  <si>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</si>
  <si>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</si>
  <si>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</si>
  <si>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</si>
  <si>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</si>
  <si>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</si>
  <si>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</si>
  <si>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</si>
  <si>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</si>
  <si>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</si>
  <si>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</si>
  <si>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</si>
  <si>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</si>
  <si>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</si>
  <si>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</si>
  <si>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</si>
  <si>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</si>
  <si>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</si>
  <si>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</si>
  <si>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</si>
  <si>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</si>
  <si>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</si>
  <si>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</si>
  <si>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</si>
  <si>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</si>
  <si>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</si>
  <si>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</si>
  <si>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</si>
  <si>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</si>
  <si>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</si>
  <si>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</si>
  <si>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</si>
  <si>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</si>
  <si>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</si>
  <si>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</si>
  <si>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</si>
  <si>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</si>
  <si>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</si>
  <si>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</si>
  <si>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</si>
  <si>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</si>
  <si>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</si>
  <si>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</si>
  <si>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</si>
  <si>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</si>
  <si>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</si>
  <si>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</si>
  <si>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</si>
  <si>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</si>
  <si>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</si>
  <si>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</si>
  <si>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</si>
  <si>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</si>
  <si>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</si>
  <si>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</si>
  <si>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</si>
  <si>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</si>
  <si>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</si>
  <si>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</si>
  <si>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</si>
  <si>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</si>
  <si>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</si>
  <si>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</si>
  <si>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</si>
  <si>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</si>
  <si>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</si>
  <si>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</si>
  <si>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</si>
  <si>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</si>
  <si>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</si>
  <si>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</si>
  <si>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</si>
  <si>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</si>
  <si>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</si>
  <si>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</si>
  <si>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</si>
  <si>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</si>
  <si>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2.7, Альче, без лактозы</t>
  </si>
  <si>
    <t xml:space="preserve">Сулугуни</t>
  </si>
  <si>
    <t xml:space="preserve">[36, 6]</t>
  </si>
  <si>
    <t xml:space="preserve">Для пиццы</t>
  </si>
  <si>
    <t xml:space="preserve">3.3, Альче, без лактозы</t>
  </si>
  <si>
    <t xml:space="preserve">Фиор Ди Латте</t>
  </si>
  <si>
    <t xml:space="preserve">[40, 49, 65, 50, 54, 66, 59]</t>
  </si>
  <si>
    <t xml:space="preserve">2.7, Сакко</t>
  </si>
  <si>
    <t xml:space="preserve">Маркет Перекресток</t>
  </si>
  <si>
    <t xml:space="preserve">[20, 12, 27, 2, 28, 63, 64, 30, 1, 11, 17]</t>
  </si>
  <si>
    <t xml:space="preserve">2.7, Альче</t>
  </si>
  <si>
    <t xml:space="preserve">Моцарелла</t>
  </si>
  <si>
    <t xml:space="preserve">[67, 19, 23, 22, 25, 21, 32, 18, 9, 14, 15, 16, 26, 13, 29, 4, 3, 38, 5]</t>
  </si>
  <si>
    <t xml:space="preserve">3.3, Сакко</t>
  </si>
  <si>
    <t xml:space="preserve">[41, 42, 43, 44, 45, 46, 47, 48, 55, 56, 57, 58, 60, 61, 62]</t>
  </si>
  <si>
    <t xml:space="preserve">3.6, Альче</t>
  </si>
  <si>
    <t xml:space="preserve">[33, 34, 37, 35, 31]</t>
  </si>
  <si>
    <t xml:space="preserve">Метро</t>
  </si>
  <si>
    <t xml:space="preserve">[39, 52, 53]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</si>
  <si>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</si>
  <si>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</si>
  <si>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</si>
  <si>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</si>
  <si>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</si>
  <si>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</si>
  <si>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</si>
  <si>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</si>
  <si>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</si>
  <si>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</si>
  <si>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</si>
  <si>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</si>
  <si>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</si>
  <si>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</si>
  <si>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</si>
  <si>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</si>
  <si>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</si>
  <si>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</si>
  <si>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Вода: 125</t>
  </si>
  <si>
    <t xml:space="preserve">Мультиголова</t>
  </si>
  <si>
    <t xml:space="preserve">Вода: 100</t>
  </si>
  <si>
    <t xml:space="preserve">-</t>
  </si>
  <si>
    <t xml:space="preserve">Вода: 200</t>
  </si>
  <si>
    <t xml:space="preserve">малый Комет</t>
  </si>
  <si>
    <t xml:space="preserve">Вода: 8</t>
  </si>
  <si>
    <t xml:space="preserve">Соль: 30</t>
  </si>
  <si>
    <t xml:space="preserve">Ульма</t>
  </si>
  <si>
    <t xml:space="preserve">Соль: 280</t>
  </si>
  <si>
    <t xml:space="preserve">Короткая мойка</t>
  </si>
  <si>
    <t xml:space="preserve">Длинная мойка</t>
  </si>
  <si>
    <t xml:space="preserve">Вода: 25</t>
  </si>
  <si>
    <t xml:space="preserve">Масса</t>
  </si>
  <si>
    <t xml:space="preserve">Соль: 1</t>
  </si>
  <si>
    <t xml:space="preserve">Соль: 1200</t>
  </si>
  <si>
    <t xml:space="preserve">Соль: 15</t>
  </si>
  <si>
    <t xml:space="preserve">Соль: 200</t>
  </si>
  <si>
    <t xml:space="preserve">Соль: 260</t>
  </si>
  <si>
    <t xml:space="preserve">Соль: 370</t>
  </si>
  <si>
    <t xml:space="preserve">Соль: 460</t>
  </si>
  <si>
    <t xml:space="preserve">Соль: 7.5</t>
  </si>
  <si>
    <t xml:space="preserve">Соль: 700</t>
  </si>
  <si>
    <t xml:space="preserve">Моцарелла сердечки в воде "Unagrande", 45%, 0,125/0,225 кг, ф/п, (8 шт)</t>
  </si>
  <si>
    <t xml:space="preserve">3.3, Альче</t>
  </si>
  <si>
    <t xml:space="preserve">Моцарелла для пиццы "Unagrande", 45%, 0,46 кг, в/у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</si>
</sst>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238</v>
      </c>
      <c r="B2" s="34" t="s">
        <v>669</v>
      </c>
    </row>
    <row r="3" customFormat="false" ht="14.5" hidden="false" customHeight="false" outlineLevel="0" collapsed="false">
      <c r="A3" s="34" t="s">
        <v>237</v>
      </c>
      <c r="B3" s="34" t="s">
        <v>669</v>
      </c>
    </row>
    <row r="4" customFormat="false" ht="14.5" hidden="false" customHeight="false" outlineLevel="0" collapsed="false">
      <c r="A4" s="34" t="s">
        <v>234</v>
      </c>
      <c r="B4" s="34" t="s">
        <v>669</v>
      </c>
    </row>
    <row r="5" customFormat="false" ht="14.5" hidden="false" customHeight="false" outlineLevel="0" collapsed="false">
      <c r="A5" s="34" t="s">
        <v>235</v>
      </c>
      <c r="B5" s="34" t="s">
        <v>669</v>
      </c>
    </row>
    <row r="6" customFormat="false" ht="14.5" hidden="false" customHeight="false" outlineLevel="0" collapsed="false">
      <c r="A6" s="34" t="s">
        <v>236</v>
      </c>
      <c r="B6" s="34" t="s">
        <v>669</v>
      </c>
    </row>
    <row r="7" customFormat="false" ht="14.5" hidden="false" customHeight="false" outlineLevel="0" collapsed="false">
      <c r="A7" s="34" t="s">
        <v>229</v>
      </c>
      <c r="B7" s="34" t="s">
        <v>661</v>
      </c>
    </row>
    <row r="8" customFormat="false" ht="14.5" hidden="false" customHeight="false" outlineLevel="0" collapsed="false">
      <c r="A8" s="34" t="s">
        <v>223</v>
      </c>
      <c r="B8" s="34" t="s">
        <v>661</v>
      </c>
    </row>
    <row r="9" customFormat="false" ht="14.5" hidden="false" customHeight="false" outlineLevel="0" collapsed="false">
      <c r="A9" s="34" t="s">
        <v>232</v>
      </c>
      <c r="B9" s="34" t="s">
        <v>664</v>
      </c>
    </row>
    <row r="10" customFormat="false" ht="14.5" hidden="false" customHeight="false" outlineLevel="0" collapsed="false">
      <c r="A10" s="34" t="s">
        <v>225</v>
      </c>
      <c r="B10" s="34" t="s">
        <v>664</v>
      </c>
    </row>
    <row r="11" customFormat="false" ht="14.5" hidden="false" customHeight="false" outlineLevel="0" collapsed="false">
      <c r="A11" s="34" t="s">
        <v>231</v>
      </c>
      <c r="B11" s="34" t="s">
        <v>664</v>
      </c>
    </row>
    <row r="12" customFormat="false" ht="14.5" hidden="false" customHeight="false" outlineLevel="0" collapsed="false">
      <c r="A12" s="34" t="s">
        <v>240</v>
      </c>
      <c r="B12" s="34" t="s">
        <v>664</v>
      </c>
    </row>
    <row r="13" customFormat="false" ht="14.5" hidden="false" customHeight="false" outlineLevel="0" collapsed="false">
      <c r="A13" s="34" t="s">
        <v>222</v>
      </c>
      <c r="B13" s="34" t="s">
        <v>654</v>
      </c>
    </row>
    <row r="14" customFormat="false" ht="14.5" hidden="false" customHeight="false" outlineLevel="0" collapsed="false">
      <c r="A14" s="34" t="s">
        <v>224</v>
      </c>
      <c r="B14" s="34" t="s">
        <v>661</v>
      </c>
    </row>
    <row r="15" customFormat="false" ht="14.5" hidden="false" customHeight="false" outlineLevel="0" collapsed="false">
      <c r="A15" s="34" t="s">
        <v>226</v>
      </c>
      <c r="B15" s="34" t="s">
        <v>661</v>
      </c>
    </row>
    <row r="16" customFormat="false" ht="14.5" hidden="false" customHeight="false" outlineLevel="0" collapsed="false">
      <c r="A16" s="34" t="s">
        <v>227</v>
      </c>
      <c r="B16" s="34" t="s">
        <v>661</v>
      </c>
    </row>
    <row r="17" customFormat="false" ht="14.5" hidden="false" customHeight="false" outlineLevel="0" collapsed="false">
      <c r="A17" s="34" t="s">
        <v>562</v>
      </c>
      <c r="B17" s="34" t="s">
        <v>661</v>
      </c>
    </row>
    <row r="18" customFormat="false" ht="14.5" hidden="false" customHeight="false" outlineLevel="0" collapsed="false">
      <c r="A18" s="34" t="s">
        <v>228</v>
      </c>
      <c r="B18" s="34" t="s">
        <v>661</v>
      </c>
    </row>
    <row r="19" customFormat="false" ht="14.5" hidden="false" customHeight="false" outlineLevel="0" collapsed="false">
      <c r="A19" s="34" t="s">
        <v>716</v>
      </c>
      <c r="B19" s="34" t="s">
        <v>664</v>
      </c>
    </row>
    <row r="20" customFormat="false" ht="14.5" hidden="false" customHeight="false" outlineLevel="0" collapsed="false">
      <c r="A20" s="34" t="s">
        <v>215</v>
      </c>
      <c r="B20" s="34" t="s">
        <v>664</v>
      </c>
    </row>
    <row r="21" customFormat="false" ht="14.5" hidden="false" customHeight="false" outlineLevel="0" collapsed="false">
      <c r="A21" s="34" t="s">
        <v>220</v>
      </c>
      <c r="B21" s="34" t="s">
        <v>661</v>
      </c>
    </row>
    <row r="22" customFormat="false" ht="14.5" hidden="false" customHeight="false" outlineLevel="0" collapsed="false">
      <c r="A22" s="34" t="s">
        <v>230</v>
      </c>
      <c r="B22" s="34" t="s">
        <v>661</v>
      </c>
    </row>
    <row r="23" customFormat="false" ht="14.5" hidden="false" customHeight="false" outlineLevel="0" collapsed="false">
      <c r="A23" s="34" t="s">
        <v>214</v>
      </c>
      <c r="B23" s="34" t="s">
        <v>661</v>
      </c>
    </row>
    <row r="24" customFormat="false" ht="14.5" hidden="false" customHeight="false" outlineLevel="0" collapsed="false">
      <c r="A24" s="34" t="s">
        <v>221</v>
      </c>
      <c r="B24" s="34" t="s">
        <v>664</v>
      </c>
    </row>
    <row r="25" customFormat="false" ht="14.5" hidden="false" customHeight="false" outlineLevel="0" collapsed="false">
      <c r="A25" s="34" t="s">
        <v>216</v>
      </c>
      <c r="B25" s="34" t="s">
        <v>664</v>
      </c>
    </row>
    <row r="26" customFormat="false" ht="14.5" hidden="false" customHeight="false" outlineLevel="0" collapsed="false">
      <c r="A26" s="34" t="s">
        <v>217</v>
      </c>
      <c r="B26" s="34" t="s">
        <v>664</v>
      </c>
    </row>
    <row r="27" customFormat="false" ht="14.5" hidden="false" customHeight="false" outlineLevel="0" collapsed="false">
      <c r="A27" s="34" t="s">
        <v>218</v>
      </c>
      <c r="B27" s="34" t="s">
        <v>664</v>
      </c>
    </row>
    <row r="28" customFormat="false" ht="14.5" hidden="false" customHeight="false" outlineLevel="0" collapsed="false">
      <c r="A28" s="34" t="s">
        <v>219</v>
      </c>
      <c r="B28" s="34" t="s">
        <v>664</v>
      </c>
    </row>
    <row r="29" customFormat="false" ht="14.5" hidden="false" customHeight="false" outlineLevel="0" collapsed="false">
      <c r="A29" s="34" t="s">
        <v>239</v>
      </c>
      <c r="B29" s="34" t="s">
        <v>664</v>
      </c>
    </row>
    <row r="30" customFormat="false" ht="14.5" hidden="false" customHeight="false" outlineLevel="0" collapsed="false">
      <c r="A30" s="34" t="s">
        <v>233</v>
      </c>
      <c r="B30" s="34" t="s">
        <v>661</v>
      </c>
    </row>
    <row r="31" customFormat="false" ht="14.5" hidden="false" customHeight="false" outlineLevel="0" collapsed="false">
      <c r="A31" s="34" t="s">
        <v>213</v>
      </c>
      <c r="B31" s="34" t="s">
        <v>664</v>
      </c>
    </row>
    <row r="32" customFormat="false" ht="14.5" hidden="false" customHeight="false" outlineLevel="0" collapsed="false">
      <c r="A32" s="34" t="s">
        <v>206</v>
      </c>
      <c r="B32" s="34" t="s">
        <v>664</v>
      </c>
    </row>
    <row r="33" customFormat="false" ht="14.5" hidden="false" customHeight="false" outlineLevel="0" collapsed="false">
      <c r="A33" s="34" t="s">
        <v>205</v>
      </c>
      <c r="B33" s="34" t="s">
        <v>664</v>
      </c>
    </row>
    <row r="34" customFormat="false" ht="14.5" hidden="false" customHeight="false" outlineLevel="0" collapsed="false">
      <c r="A34" s="34" t="s">
        <v>204</v>
      </c>
      <c r="B34" s="34" t="s">
        <v>661</v>
      </c>
    </row>
    <row r="35" customFormat="false" ht="14.5" hidden="false" customHeight="false" outlineLevel="0" collapsed="false">
      <c r="A35" s="34" t="s">
        <v>210</v>
      </c>
      <c r="B35" s="34" t="s">
        <v>664</v>
      </c>
    </row>
    <row r="36" customFormat="false" ht="14.5" hidden="false" customHeight="false" outlineLevel="0" collapsed="false">
      <c r="A36" s="34" t="s">
        <v>208</v>
      </c>
      <c r="B36" s="34" t="s">
        <v>664</v>
      </c>
    </row>
    <row r="37" customFormat="false" ht="14.5" hidden="false" customHeight="false" outlineLevel="0" collapsed="false">
      <c r="A37" s="34" t="s">
        <v>207</v>
      </c>
      <c r="B37" s="34" t="s">
        <v>664</v>
      </c>
    </row>
    <row r="38" customFormat="false" ht="14.5" hidden="false" customHeight="false" outlineLevel="0" collapsed="false">
      <c r="A38" s="34" t="s">
        <v>212</v>
      </c>
      <c r="B38" s="34" t="s">
        <v>654</v>
      </c>
    </row>
    <row r="39" customFormat="false" ht="14.5" hidden="false" customHeight="false" outlineLevel="0" collapsed="false">
      <c r="A39" s="34" t="s">
        <v>585</v>
      </c>
      <c r="B39" s="34" t="s">
        <v>664</v>
      </c>
    </row>
    <row r="40" customFormat="false" ht="14.5" hidden="false" customHeight="false" outlineLevel="0" collapsed="false">
      <c r="A40" s="34" t="s">
        <v>211</v>
      </c>
      <c r="B40" s="34" t="s">
        <v>664</v>
      </c>
    </row>
    <row r="41" customFormat="false" ht="14.5" hidden="false" customHeight="false" outlineLevel="0" collapsed="false">
      <c r="A41" s="34" t="s">
        <v>209</v>
      </c>
      <c r="B41" s="34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4" t="s">
        <v>694</v>
      </c>
    </row>
    <row r="2" customFormat="false" ht="14.5" hidden="false" customHeight="false" outlineLevel="0" collapsed="false">
      <c r="A2" s="34" t="s">
        <v>664</v>
      </c>
    </row>
    <row r="3" customFormat="false" ht="14.5" hidden="false" customHeight="false" outlineLevel="0" collapsed="false">
      <c r="A3" s="34" t="s">
        <v>669</v>
      </c>
    </row>
    <row r="4" customFormat="false" ht="14.5" hidden="false" customHeight="false" outlineLevel="0" collapsed="false">
      <c r="A4" s="34" t="s">
        <v>667</v>
      </c>
    </row>
    <row r="5" customFormat="false" ht="14.5" hidden="false" customHeight="false" outlineLevel="0" collapsed="false">
      <c r="A5" s="34" t="s">
        <v>658</v>
      </c>
    </row>
    <row r="6" customFormat="false" ht="14.5" hidden="false" customHeight="false" outlineLevel="0" collapsed="false">
      <c r="A6" s="34" t="s">
        <v>715</v>
      </c>
    </row>
    <row r="7" customFormat="false" ht="14.5" hidden="false" customHeight="false" outlineLevel="0" collapsed="false">
      <c r="A7" s="34" t="s">
        <v>654</v>
      </c>
    </row>
    <row r="8" customFormat="false" ht="14.5" hidden="false" customHeight="false" outlineLevel="0" collapsed="false">
      <c r="A8" s="34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212</v>
      </c>
      <c r="E2" s="14" t="n">
        <f aca="false">IFERROR(INDEX('файл остатки'!$A$5:$FG$265,MATCH($O$1,'файл остатки'!$A$5:$A$228,0),MATCH(D2,'файл остатки'!$A$5:$FG$5,0)), 0)</f>
        <v>-598.8</v>
      </c>
      <c r="F2" s="14" t="n">
        <f aca="false">IFERROR(INDEX('файл остатки'!$A$5:$FG$265,MATCH($O$2,'файл остатки'!$A$5:$A$228,0),MATCH(D2,'файл остатки'!$A$5:$FG$5,0)), 0)</f>
        <v>0</v>
      </c>
      <c r="G2" s="14" t="n">
        <f aca="false">MIN(E2, 0)</f>
        <v>-598.8</v>
      </c>
      <c r="H2" s="14" t="n">
        <v>0</v>
      </c>
      <c r="J2" s="15" t="n">
        <v>850</v>
      </c>
      <c r="K2" s="15" t="n">
        <f aca="false">-(G2 + G3) / J2</f>
        <v>0.704470588235294</v>
      </c>
      <c r="L2" s="15" t="n">
        <f aca="false">ROUND(K2, 0)</f>
        <v>1</v>
      </c>
      <c r="O2" s="16" t="s">
        <v>459</v>
      </c>
      <c r="R2" s="15" t="s">
        <v>656</v>
      </c>
      <c r="S2" s="15" t="n">
        <v>3</v>
      </c>
    </row>
    <row r="3" customFormat="false" ht="14.5" hidden="false" customHeight="false" outlineLevel="0" collapsed="false">
      <c r="A3" s="12"/>
      <c r="B3" s="17" t="s">
        <v>657</v>
      </c>
      <c r="C3" s="18" t="s">
        <v>172</v>
      </c>
      <c r="D3" s="18" t="s">
        <v>222</v>
      </c>
      <c r="E3" s="18" t="n">
        <f aca="false">IFERROR(INDEX('файл остатки'!$A$5:$FG$265,MATCH($O$1,'файл остатки'!$A$5:$A$228,0),MATCH(D3,'файл остатки'!$A$5:$FG$5,0)), 0)</f>
        <v>83.16</v>
      </c>
      <c r="F3" s="18" t="n">
        <f aca="false">IFERROR(INDEX('файл остатки'!$A$5:$FG$265,MATCH($O$2,'файл остатки'!$A$5:$A$228,0),MATCH(D3,'файл остатки'!$A$5:$FG$5,0)), 0)</f>
        <v>113.173333333333</v>
      </c>
      <c r="G3" s="18" t="n">
        <f aca="false">MIN(E3, 0)</f>
        <v>0</v>
      </c>
      <c r="H3" s="18" t="n">
        <v>0</v>
      </c>
    </row>
    <row r="4" customFormat="false" ht="14.5" hidden="false" customHeight="true" outlineLevel="0" collapsed="false">
      <c r="A4" s="12" t="s">
        <v>658</v>
      </c>
      <c r="B4" s="19" t="s">
        <v>659</v>
      </c>
      <c r="C4" s="20" t="s">
        <v>172</v>
      </c>
      <c r="D4" s="20" t="s">
        <v>242</v>
      </c>
      <c r="E4" s="20" t="n">
        <f aca="false">IFERROR(INDEX('файл остатки'!$A$5:$FG$265,MATCH($O$1,'файл остатки'!$A$5:$A$228,0),MATCH(D4,'файл остатки'!$A$5:$FG$5,0)), 0)</f>
        <v>-46.875</v>
      </c>
      <c r="F4" s="20" t="n">
        <f aca="false">IFERROR(INDEX('файл остатки'!$A$5:$FG$265,MATCH($O$2,'файл остатки'!$A$5:$A$228,0),MATCH(D4,'файл остатки'!$A$5:$FG$5,0)), 0)</f>
        <v>0</v>
      </c>
      <c r="G4" s="20" t="n">
        <f aca="false">MIN(E4, 0)</f>
        <v>-46.875</v>
      </c>
      <c r="H4" s="20" t="n">
        <v>0</v>
      </c>
      <c r="J4" s="15" t="n">
        <v>1000</v>
      </c>
      <c r="K4" s="15" t="n">
        <f aca="false">-(G4 + G5 + G6 + G7 + G8 + G9 + G10) / J4</f>
        <v>0.81475</v>
      </c>
      <c r="L4" s="15" t="n">
        <f aca="false">ROUND(K4, 0)</f>
        <v>1</v>
      </c>
      <c r="R4" s="15" t="s">
        <v>660</v>
      </c>
      <c r="S4" s="15" t="n">
        <v>4</v>
      </c>
    </row>
    <row r="5" customFormat="false" ht="14.5" hidden="false" customHeight="false" outlineLevel="0" collapsed="false">
      <c r="A5" s="12"/>
      <c r="B5" s="12"/>
      <c r="C5" s="20" t="s">
        <v>171</v>
      </c>
      <c r="D5" s="20" t="s">
        <v>251</v>
      </c>
      <c r="E5" s="20" t="n">
        <f aca="false">IFERROR(INDEX('файл остатки'!$A$5:$FG$265,MATCH($O$1,'файл остатки'!$A$5:$A$228,0),MATCH(D5,'файл остатки'!$A$5:$FG$5,0)), 0)</f>
        <v>-48</v>
      </c>
      <c r="F5" s="20" t="n">
        <f aca="false">IFERROR(INDEX('файл остатки'!$A$5:$FG$265,MATCH($O$2,'файл остатки'!$A$5:$A$228,0),MATCH(D5,'файл остатки'!$A$5:$FG$5,0)), 0)</f>
        <v>0</v>
      </c>
      <c r="G5" s="20" t="n">
        <f aca="false">MIN(E5, 0)</f>
        <v>-48</v>
      </c>
      <c r="H5" s="20" t="n">
        <v>0</v>
      </c>
    </row>
    <row r="6" customFormat="false" ht="14.5" hidden="false" customHeight="false" outlineLevel="0" collapsed="false">
      <c r="A6" s="12"/>
      <c r="B6" s="12"/>
      <c r="C6" s="20" t="s">
        <v>179</v>
      </c>
      <c r="D6" s="20" t="s">
        <v>252</v>
      </c>
      <c r="E6" s="20" t="n">
        <f aca="false">IFERROR(INDEX('файл остатки'!$A$5:$FG$265,MATCH($O$1,'файл остатки'!$A$5:$A$228,0),MATCH(D6,'файл остатки'!$A$5:$FG$5,0)), 0)</f>
        <v>0</v>
      </c>
      <c r="F6" s="20" t="n">
        <f aca="false">IFERROR(INDEX('файл остатки'!$A$5:$FG$265,MATCH($O$2,'файл остатки'!$A$5:$A$228,0),MATCH(D6,'файл остатки'!$A$5:$FG$5,0)), 0)</f>
        <v>0</v>
      </c>
      <c r="G6" s="20" t="n">
        <f aca="false">MIN(E6, 0)</f>
        <v>0</v>
      </c>
      <c r="H6" s="20" t="n">
        <v>0</v>
      </c>
    </row>
    <row r="7" customFormat="false" ht="14.5" hidden="false" customHeight="false" outlineLevel="0" collapsed="false">
      <c r="A7" s="12"/>
      <c r="B7" s="19"/>
      <c r="C7" s="20" t="s">
        <v>175</v>
      </c>
      <c r="D7" s="20" t="s">
        <v>253</v>
      </c>
      <c r="E7" s="20" t="n">
        <f aca="false">IFERROR(INDEX('файл остатки'!$A$5:$FG$265,MATCH($O$1,'файл остатки'!$A$5:$A$228,0),MATCH(D7,'файл остатки'!$A$5:$FG$5,0)), 0)</f>
        <v>-595</v>
      </c>
      <c r="F7" s="20" t="n">
        <f aca="false">IFERROR(INDEX('файл остатки'!$A$5:$FG$265,MATCH($O$2,'файл остатки'!$A$5:$A$228,0),MATCH(D7,'файл остатки'!$A$5:$FG$5,0)), 0)</f>
        <v>0</v>
      </c>
      <c r="G7" s="20" t="n">
        <f aca="false">MIN(E7, 0)</f>
        <v>-595</v>
      </c>
      <c r="H7" s="20" t="n">
        <v>0</v>
      </c>
    </row>
    <row r="8" customFormat="false" ht="14.5" hidden="false" customHeight="true" outlineLevel="0" collapsed="false">
      <c r="A8" s="12"/>
      <c r="B8" s="21" t="s">
        <v>165</v>
      </c>
      <c r="C8" s="22" t="s">
        <v>172</v>
      </c>
      <c r="D8" s="22" t="s">
        <v>256</v>
      </c>
      <c r="E8" s="22" t="n">
        <f aca="false">IFERROR(INDEX('файл остатки'!$A$5:$FG$265,MATCH($O$1,'файл остатки'!$A$5:$A$228,0),MATCH(D8,'файл остатки'!$A$5:$FG$5,0)), 0)</f>
        <v>-70.875</v>
      </c>
      <c r="F8" s="22" t="n">
        <f aca="false">IFERROR(INDEX('файл остатки'!$A$5:$FG$265,MATCH($O$2,'файл остатки'!$A$5:$A$228,0),MATCH(D8,'файл остатки'!$A$5:$FG$5,0)), 0)</f>
        <v>0</v>
      </c>
      <c r="G8" s="22" t="n">
        <f aca="false">MIN(E8, 0)</f>
        <v>-70.875</v>
      </c>
      <c r="H8" s="22" t="n">
        <v>0</v>
      </c>
    </row>
    <row r="9" customFormat="false" ht="14.5" hidden="false" customHeight="false" outlineLevel="0" collapsed="false">
      <c r="A9" s="12"/>
      <c r="B9" s="12"/>
      <c r="C9" s="22" t="s">
        <v>179</v>
      </c>
      <c r="D9" s="22" t="s">
        <v>261</v>
      </c>
      <c r="E9" s="22" t="n">
        <f aca="false">IFERROR(INDEX('файл остатки'!$A$5:$FG$265,MATCH($O$1,'файл остатки'!$A$5:$A$228,0),MATCH(D9,'файл остатки'!$A$5:$FG$5,0)), 0)</f>
        <v>0</v>
      </c>
      <c r="F9" s="22" t="n">
        <f aca="false">IFERROR(INDEX('файл остатки'!$A$5:$FG$265,MATCH($O$2,'файл остатки'!$A$5:$A$228,0),MATCH(D9,'файл остатки'!$A$5:$FG$5,0)), 0)</f>
        <v>0</v>
      </c>
      <c r="G9" s="22" t="n">
        <f aca="false">MIN(E9, 0)</f>
        <v>0</v>
      </c>
      <c r="H9" s="22" t="n">
        <v>0</v>
      </c>
    </row>
    <row r="10" customFormat="false" ht="14.5" hidden="false" customHeight="false" outlineLevel="0" collapsed="false">
      <c r="A10" s="12"/>
      <c r="B10" s="12"/>
      <c r="C10" s="22" t="s">
        <v>171</v>
      </c>
      <c r="D10" s="22" t="s">
        <v>262</v>
      </c>
      <c r="E10" s="22" t="n">
        <f aca="false">IFERROR(INDEX('файл остатки'!$A$5:$FG$265,MATCH($O$1,'файл остатки'!$A$5:$A$228,0),MATCH(D10,'файл остатки'!$A$5:$FG$5,0)), 0)</f>
        <v>-54</v>
      </c>
      <c r="F10" s="22" t="n">
        <f aca="false">IFERROR(INDEX('файл остатки'!$A$5:$FG$265,MATCH($O$2,'файл остатки'!$A$5:$A$228,0),MATCH(D10,'файл остатки'!$A$5:$FG$5,0)), 0)</f>
        <v>0</v>
      </c>
      <c r="G10" s="22" t="n">
        <f aca="false">MIN(E10, 0)</f>
        <v>-54</v>
      </c>
      <c r="H10" s="22" t="n">
        <v>0</v>
      </c>
    </row>
    <row r="13" customFormat="false" ht="14.5" hidden="false" customHeight="true" outlineLevel="0" collapsed="false">
      <c r="A13" s="12" t="s">
        <v>661</v>
      </c>
      <c r="B13" s="13" t="s">
        <v>655</v>
      </c>
      <c r="C13" s="14" t="s">
        <v>662</v>
      </c>
      <c r="D13" s="14" t="s">
        <v>204</v>
      </c>
      <c r="E13" s="14" t="n">
        <f aca="false">IFERROR(INDEX('файл остатки'!$A$5:$FG$265,MATCH($O$1,'файл остатки'!$A$5:$A$228,0),MATCH(D13,'файл остатки'!$A$5:$FG$5,0)), 0)</f>
        <v>-103.04</v>
      </c>
      <c r="F13" s="14" t="n">
        <f aca="false">IFERROR(INDEX('файл остатки'!$A$5:$FG$265,MATCH($O$2,'файл остатки'!$A$5:$A$228,0),MATCH(D13,'файл остатки'!$A$5:$FG$5,0)), 0)</f>
        <v>965.973333333333</v>
      </c>
      <c r="G13" s="14" t="n">
        <f aca="false">MIN(E13, 0)</f>
        <v>-103.04</v>
      </c>
      <c r="H13" s="14" t="n">
        <v>0</v>
      </c>
      <c r="J13" s="15" t="n">
        <v>850</v>
      </c>
      <c r="K13" s="15" t="n">
        <f aca="false">-(G13 + G14 + G15 + G16 + G17 + G18 + G19 + G20 + G21 + G22 + G23) / J13</f>
        <v>2.47284705882353</v>
      </c>
      <c r="L13" s="15" t="n">
        <f aca="false">ROUND(K13, 0)</f>
        <v>2</v>
      </c>
      <c r="R13" s="15" t="s">
        <v>663</v>
      </c>
      <c r="S13" s="15" t="n">
        <v>1</v>
      </c>
    </row>
    <row r="14" customFormat="false" ht="14.5" hidden="false" customHeight="true" outlineLevel="0" collapsed="false">
      <c r="A14" s="12"/>
      <c r="B14" s="17" t="s">
        <v>657</v>
      </c>
      <c r="C14" s="18" t="s">
        <v>172</v>
      </c>
      <c r="D14" s="18" t="s">
        <v>224</v>
      </c>
      <c r="E14" s="18" t="n">
        <f aca="false">IFERROR(INDEX('файл остатки'!$A$5:$FG$265,MATCH($O$1,'файл остатки'!$A$5:$A$228,0),MATCH(D14,'файл остатки'!$A$5:$FG$5,0)), 0)</f>
        <v>-132</v>
      </c>
      <c r="F14" s="18" t="n">
        <f aca="false">IFERROR(INDEX('файл остатки'!$A$5:$FG$265,MATCH($O$2,'файл остатки'!$A$5:$A$228,0),MATCH(D14,'файл остатки'!$A$5:$FG$5,0)), 0)</f>
        <v>166.457142857143</v>
      </c>
      <c r="G14" s="18" t="n">
        <f aca="false">MIN(E14, 0)</f>
        <v>-132</v>
      </c>
      <c r="H14" s="18" t="n">
        <v>0</v>
      </c>
    </row>
    <row r="15" customFormat="false" ht="14.5" hidden="false" customHeight="false" outlineLevel="0" collapsed="false">
      <c r="A15" s="12"/>
      <c r="B15" s="12"/>
      <c r="C15" s="18" t="s">
        <v>173</v>
      </c>
      <c r="D15" s="18" t="s">
        <v>229</v>
      </c>
      <c r="E15" s="18" t="n">
        <f aca="false">IFERROR(INDEX('файл остатки'!$A$5:$FG$265,MATCH($O$1,'файл остатки'!$A$5:$A$228,0),MATCH(D15,'файл остатки'!$A$5:$FG$5,0)), 0)</f>
        <v>-712.8</v>
      </c>
      <c r="F15" s="18" t="n">
        <f aca="false">IFERROR(INDEX('файл остатки'!$A$5:$FG$265,MATCH($O$2,'файл остатки'!$A$5:$A$228,0),MATCH(D15,'файл остатки'!$A$5:$FG$5,0)), 0)</f>
        <v>4743.82857142857</v>
      </c>
      <c r="G15" s="18" t="n">
        <f aca="false">MIN(E15, 0)</f>
        <v>-712.8</v>
      </c>
      <c r="H15" s="18" t="n">
        <v>0</v>
      </c>
    </row>
    <row r="16" customFormat="false" ht="14.5" hidden="false" customHeight="false" outlineLevel="0" collapsed="false">
      <c r="A16" s="12"/>
      <c r="B16" s="12"/>
      <c r="C16" s="18" t="s">
        <v>180</v>
      </c>
      <c r="D16" s="18" t="s">
        <v>230</v>
      </c>
      <c r="E16" s="18" t="n">
        <f aca="false">IFERROR(INDEX('файл остатки'!$A$5:$FG$265,MATCH($O$1,'файл остатки'!$A$5:$A$228,0),MATCH(D16,'файл остатки'!$A$5:$FG$5,0)), 0)</f>
        <v>-201.6</v>
      </c>
      <c r="F16" s="18" t="n">
        <f aca="false">IFERROR(INDEX('файл остатки'!$A$5:$FG$265,MATCH($O$2,'файл остатки'!$A$5:$A$228,0),MATCH(D16,'файл остатки'!$A$5:$FG$5,0)), 0)</f>
        <v>92.5714285714286</v>
      </c>
      <c r="G16" s="18" t="n">
        <f aca="false">MIN(E16, 0)</f>
        <v>-201.6</v>
      </c>
      <c r="H16" s="18" t="n">
        <v>0</v>
      </c>
    </row>
    <row r="17" customFormat="false" ht="14.5" hidden="false" customHeight="false" outlineLevel="0" collapsed="false">
      <c r="A17" s="12"/>
      <c r="B17" s="12"/>
      <c r="C17" s="18" t="s">
        <v>171</v>
      </c>
      <c r="D17" s="18" t="s">
        <v>220</v>
      </c>
      <c r="E17" s="18" t="n">
        <f aca="false">IFERROR(INDEX('файл остатки'!$A$5:$FG$265,MATCH($O$1,'файл остатки'!$A$5:$A$228,0),MATCH(D17,'файл остатки'!$A$5:$FG$5,0)), 0)</f>
        <v>-94.08</v>
      </c>
      <c r="F17" s="18" t="n">
        <f aca="false">IFERROR(INDEX('файл остатки'!$A$5:$FG$265,MATCH($O$2,'файл остатки'!$A$5:$A$228,0),MATCH(D17,'файл остатки'!$A$5:$FG$5,0)), 0)</f>
        <v>214.4</v>
      </c>
      <c r="G17" s="18" t="n">
        <f aca="false">MIN(E17, 0)</f>
        <v>-94.08</v>
      </c>
      <c r="H17" s="18" t="n">
        <v>0</v>
      </c>
    </row>
    <row r="18" customFormat="false" ht="14.5" hidden="false" customHeight="false" outlineLevel="0" collapsed="false">
      <c r="A18" s="12"/>
      <c r="B18" s="12"/>
      <c r="C18" s="18" t="s">
        <v>176</v>
      </c>
      <c r="D18" s="18" t="s">
        <v>214</v>
      </c>
      <c r="E18" s="18" t="n">
        <f aca="false">IFERROR(INDEX('файл остатки'!$A$5:$FG$265,MATCH($O$1,'файл остатки'!$A$5:$A$228,0),MATCH(D18,'файл остатки'!$A$5:$FG$5,0)), 0)</f>
        <v>0</v>
      </c>
      <c r="F18" s="18" t="n">
        <f aca="false">IFERROR(INDEX('файл остатки'!$A$5:$FG$265,MATCH($O$2,'файл остатки'!$A$5:$A$228,0),MATCH(D18,'файл остатки'!$A$5:$FG$5,0)), 0)</f>
        <v>13.9542857142857</v>
      </c>
      <c r="G18" s="18" t="n">
        <f aca="false">MIN(E18, 0)</f>
        <v>0</v>
      </c>
      <c r="H18" s="18" t="n">
        <v>0</v>
      </c>
    </row>
    <row r="19" customFormat="false" ht="14.5" hidden="false" customHeight="false" outlineLevel="0" collapsed="false">
      <c r="A19" s="12"/>
      <c r="B19" s="12"/>
      <c r="C19" s="18" t="s">
        <v>179</v>
      </c>
      <c r="D19" s="18" t="s">
        <v>226</v>
      </c>
      <c r="E19" s="18" t="n">
        <f aca="false">IFERROR(INDEX('файл остатки'!$A$5:$FG$265,MATCH($O$1,'файл остатки'!$A$5:$A$228,0),MATCH(D19,'файл остатки'!$A$5:$FG$5,0)), 0)</f>
        <v>0</v>
      </c>
      <c r="F19" s="18" t="n">
        <f aca="false">IFERROR(INDEX('файл остатки'!$A$5:$FG$265,MATCH($O$2,'файл остатки'!$A$5:$A$228,0),MATCH(D19,'файл остатки'!$A$5:$FG$5,0)), 0)</f>
        <v>0</v>
      </c>
      <c r="G19" s="18" t="n">
        <f aca="false">MIN(E19, 0)</f>
        <v>0</v>
      </c>
      <c r="H19" s="18" t="n">
        <v>0</v>
      </c>
    </row>
    <row r="20" customFormat="false" ht="14.5" hidden="false" customHeight="false" outlineLevel="0" collapsed="false">
      <c r="A20" s="12"/>
      <c r="B20" s="12"/>
      <c r="C20" s="18" t="s">
        <v>173</v>
      </c>
      <c r="D20" s="18" t="s">
        <v>228</v>
      </c>
      <c r="E20" s="18" t="n">
        <f aca="false">IFERROR(INDEX('файл остатки'!$A$5:$FG$265,MATCH($O$1,'файл остатки'!$A$5:$A$228,0),MATCH(D20,'файл остатки'!$A$5:$FG$5,0)), 0)</f>
        <v>51.52</v>
      </c>
      <c r="F20" s="18" t="n">
        <f aca="false">IFERROR(INDEX('файл остатки'!$A$5:$FG$265,MATCH($O$2,'файл остатки'!$A$5:$A$228,0),MATCH(D20,'файл остатки'!$A$5:$FG$5,0)), 0)</f>
        <v>318.013333333333</v>
      </c>
      <c r="G20" s="18" t="n">
        <f aca="false">MIN(E20, 0)</f>
        <v>0</v>
      </c>
      <c r="H20" s="18" t="n">
        <v>0</v>
      </c>
    </row>
    <row r="21" customFormat="false" ht="14.5" hidden="false" customHeight="false" outlineLevel="0" collapsed="false">
      <c r="A21" s="12"/>
      <c r="B21" s="12"/>
      <c r="C21" s="18" t="s">
        <v>179</v>
      </c>
      <c r="D21" s="18" t="s">
        <v>233</v>
      </c>
      <c r="E21" s="18" t="n">
        <f aca="false">IFERROR(INDEX('файл остатки'!$A$5:$FG$265,MATCH($O$1,'файл остатки'!$A$5:$A$228,0),MATCH(D21,'файл остатки'!$A$5:$FG$5,0)), 0)</f>
        <v>-128.8</v>
      </c>
      <c r="F21" s="18" t="n">
        <f aca="false">IFERROR(INDEX('файл остатки'!$A$5:$FG$265,MATCH($O$2,'файл остатки'!$A$5:$A$228,0),MATCH(D21,'файл остатки'!$A$5:$FG$5,0)), 0)</f>
        <v>605.447619047619</v>
      </c>
      <c r="G21" s="18" t="n">
        <f aca="false">MIN(E21, 0)</f>
        <v>-128.8</v>
      </c>
      <c r="H21" s="18" t="n">
        <v>0</v>
      </c>
    </row>
    <row r="22" customFormat="false" ht="14.5" hidden="false" customHeight="false" outlineLevel="0" collapsed="false">
      <c r="A22" s="12"/>
      <c r="B22" s="12"/>
      <c r="C22" s="18" t="s">
        <v>173</v>
      </c>
      <c r="D22" s="18" t="s">
        <v>223</v>
      </c>
      <c r="E22" s="18" t="n">
        <f aca="false">IFERROR(INDEX('файл остатки'!$A$5:$FG$265,MATCH($O$1,'файл остатки'!$A$5:$A$228,0),MATCH(D22,'файл остатки'!$A$5:$FG$5,0)), 0)</f>
        <v>-729.6</v>
      </c>
      <c r="F22" s="18" t="n">
        <f aca="false">IFERROR(INDEX('файл остатки'!$A$5:$FG$265,MATCH($O$2,'файл остатки'!$A$5:$A$228,0),MATCH(D22,'файл остатки'!$A$5:$FG$5,0)), 0)</f>
        <v>2261.48571428571</v>
      </c>
      <c r="G22" s="18" t="n">
        <f aca="false">MIN(E22, 0)</f>
        <v>-729.6</v>
      </c>
      <c r="H22" s="18" t="n">
        <v>0</v>
      </c>
    </row>
    <row r="23" customFormat="false" ht="14.5" hidden="false" customHeight="false" outlineLevel="0" collapsed="false">
      <c r="A23" s="12"/>
      <c r="B23" s="12"/>
      <c r="C23" s="18" t="s">
        <v>179</v>
      </c>
      <c r="D23" s="18" t="s">
        <v>227</v>
      </c>
      <c r="E23" s="18" t="n">
        <f aca="false">IFERROR(INDEX('файл остатки'!$A$5:$FG$265,MATCH($O$1,'файл остатки'!$A$5:$A$228,0),MATCH(D23,'файл остатки'!$A$5:$FG$5,0)), 0)</f>
        <v>0</v>
      </c>
      <c r="F23" s="18" t="n">
        <f aca="false">IFERROR(INDEX('файл остатки'!$A$5:$FG$265,MATCH($O$2,'файл остатки'!$A$5:$A$228,0),MATCH(D23,'файл остатки'!$A$5:$FG$5,0)), 0)</f>
        <v>0</v>
      </c>
      <c r="G23" s="18" t="n">
        <f aca="false">MIN(E23, 0)</f>
        <v>0</v>
      </c>
      <c r="H23" s="18" t="n">
        <v>0</v>
      </c>
    </row>
    <row r="26" customFormat="false" ht="14.5" hidden="false" customHeight="true" outlineLevel="0" collapsed="false">
      <c r="A26" s="12" t="s">
        <v>664</v>
      </c>
      <c r="B26" s="23" t="s">
        <v>665</v>
      </c>
      <c r="C26" s="24" t="s">
        <v>172</v>
      </c>
      <c r="D26" s="24" t="s">
        <v>231</v>
      </c>
      <c r="E26" s="24" t="n">
        <f aca="false">IFERROR(INDEX('файл остатки'!$A$5:$FG$265,MATCH($O$1,'файл остатки'!$A$5:$A$228,0),MATCH(D26,'файл остатки'!$A$5:$FG$5,0)), 0)</f>
        <v>-1146</v>
      </c>
      <c r="F26" s="24" t="n">
        <f aca="false">IFERROR(INDEX('файл остатки'!$A$5:$FG$265,MATCH($O$2,'файл остатки'!$A$5:$A$228,0),MATCH(D26,'файл остатки'!$A$5:$FG$5,0)), 0)</f>
        <v>723.285714285714</v>
      </c>
      <c r="G26" s="24" t="n">
        <f aca="false">MIN(E26, 0)</f>
        <v>-1146</v>
      </c>
      <c r="H26" s="24" t="n">
        <v>0</v>
      </c>
      <c r="J26" s="15" t="n">
        <v>850</v>
      </c>
      <c r="K26" s="15" t="n">
        <f aca="false">-(G26 + G27 + G28 + G29 + G30 + G31 + G32 + G33 + G34 + G35 + G36 + G37 + G38 + G39 + G40 + G41 + G42 + G43 + G44) / J26</f>
        <v>7.4976</v>
      </c>
      <c r="L26" s="15" t="n">
        <f aca="false">ROUND(K26, 0)</f>
        <v>7</v>
      </c>
      <c r="R26" s="15" t="s">
        <v>666</v>
      </c>
      <c r="S26" s="15" t="n">
        <v>2</v>
      </c>
    </row>
    <row r="27" customFormat="false" ht="14.5" hidden="false" customHeight="false" outlineLevel="0" collapsed="false">
      <c r="A27" s="12"/>
      <c r="B27" s="12"/>
      <c r="C27" s="24" t="s">
        <v>172</v>
      </c>
      <c r="D27" s="24" t="s">
        <v>232</v>
      </c>
      <c r="E27" s="24" t="n">
        <f aca="false">IFERROR(INDEX('файл остатки'!$A$5:$FG$265,MATCH($O$1,'файл остатки'!$A$5:$A$228,0),MATCH(D27,'файл остатки'!$A$5:$FG$5,0)), 0)</f>
        <v>43.2</v>
      </c>
      <c r="F27" s="24" t="n">
        <f aca="false">IFERROR(INDEX('файл остатки'!$A$5:$FG$265,MATCH($O$2,'файл остатки'!$A$5:$A$228,0),MATCH(D27,'файл остатки'!$A$5:$FG$5,0)), 0)</f>
        <v>13.0285714285714</v>
      </c>
      <c r="G27" s="24" t="n">
        <f aca="false">MIN(E27, 0)</f>
        <v>0</v>
      </c>
      <c r="H27" s="24" t="n">
        <v>0</v>
      </c>
    </row>
    <row r="28" customFormat="false" ht="14.5" hidden="false" customHeight="false" outlineLevel="0" collapsed="false">
      <c r="A28" s="12"/>
      <c r="B28" s="12"/>
      <c r="C28" s="25" t="s">
        <v>181</v>
      </c>
      <c r="D28" s="25" t="s">
        <v>239</v>
      </c>
      <c r="E28" s="25" t="n">
        <f aca="false">IFERROR(INDEX('файл остатки'!$A$5:$FG$265,MATCH($O$1,'файл остатки'!$A$5:$A$228,0),MATCH(D28,'файл остатки'!$A$5:$FG$5,0)), 0)</f>
        <v>0</v>
      </c>
      <c r="F28" s="25" t="n">
        <f aca="false">IFERROR(INDEX('файл остатки'!$A$5:$FG$265,MATCH($O$2,'файл остатки'!$A$5:$A$228,0),MATCH(D28,'файл остатки'!$A$5:$FG$5,0)), 0)</f>
        <v>0</v>
      </c>
      <c r="G28" s="25" t="n">
        <f aca="false">MIN(E28, 0)</f>
        <v>0</v>
      </c>
      <c r="H28" s="25" t="n">
        <v>0</v>
      </c>
    </row>
    <row r="29" customFormat="false" ht="14.5" hidden="false" customHeight="false" outlineLevel="0" collapsed="false">
      <c r="A29" s="12"/>
      <c r="B29" s="23"/>
      <c r="C29" s="25" t="s">
        <v>181</v>
      </c>
      <c r="D29" s="25" t="s">
        <v>240</v>
      </c>
      <c r="E29" s="25" t="n">
        <f aca="false">IFERROR(INDEX('файл остатки'!$A$5:$FG$265,MATCH($O$1,'файл остатки'!$A$5:$A$228,0),MATCH(D29,'файл остатки'!$A$5:$FG$5,0)), 0)</f>
        <v>0</v>
      </c>
      <c r="F29" s="25" t="n">
        <f aca="false">IFERROR(INDEX('файл остатки'!$A$5:$FG$265,MATCH($O$2,'файл остатки'!$A$5:$A$228,0),MATCH(D29,'файл остатки'!$A$5:$FG$5,0)), 0)</f>
        <v>238.666666666667</v>
      </c>
      <c r="G29" s="25" t="n">
        <f aca="false">MIN(E29, 0)</f>
        <v>0</v>
      </c>
      <c r="H29" s="25" t="n">
        <v>0</v>
      </c>
    </row>
    <row r="30" customFormat="false" ht="14.5" hidden="false" customHeight="true" outlineLevel="0" collapsed="false">
      <c r="A30" s="12"/>
      <c r="B30" s="13" t="s">
        <v>655</v>
      </c>
      <c r="C30" s="24" t="s">
        <v>169</v>
      </c>
      <c r="D30" s="24" t="s">
        <v>210</v>
      </c>
      <c r="E30" s="24" t="n">
        <f aca="false">IFERROR(INDEX('файл остатки'!$A$5:$FG$265,MATCH($O$1,'файл остатки'!$A$5:$A$228,0),MATCH(D30,'файл остатки'!$A$5:$FG$5,0)), 0)</f>
        <v>62.4</v>
      </c>
      <c r="F30" s="24" t="n">
        <f aca="false">IFERROR(INDEX('файл остатки'!$A$5:$FG$265,MATCH($O$2,'файл остатки'!$A$5:$A$228,0),MATCH(D30,'файл остатки'!$A$5:$FG$5,0)), 0)</f>
        <v>285.32</v>
      </c>
      <c r="G30" s="24" t="n">
        <f aca="false">MIN(E30, 0)</f>
        <v>0</v>
      </c>
      <c r="H30" s="24" t="n">
        <v>0</v>
      </c>
    </row>
    <row r="31" customFormat="false" ht="14.5" hidden="false" customHeight="false" outlineLevel="0" collapsed="false">
      <c r="A31" s="12"/>
      <c r="B31" s="12"/>
      <c r="C31" s="14" t="s">
        <v>169</v>
      </c>
      <c r="D31" s="14" t="s">
        <v>209</v>
      </c>
      <c r="E31" s="14" t="n">
        <f aca="false">IFERROR(INDEX('файл остатки'!$A$5:$FG$265,MATCH($O$1,'файл остатки'!$A$5:$A$228,0),MATCH(D31,'файл остатки'!$A$5:$FG$5,0)), 0)</f>
        <v>404.4</v>
      </c>
      <c r="F31" s="14" t="n">
        <f aca="false">IFERROR(INDEX('файл остатки'!$A$5:$FG$265,MATCH($O$2,'файл остатки'!$A$5:$A$228,0),MATCH(D31,'файл остатки'!$A$5:$FG$5,0)), 0)</f>
        <v>528.371428571429</v>
      </c>
      <c r="G31" s="14" t="n">
        <f aca="false">MIN(E31, 0)</f>
        <v>0</v>
      </c>
      <c r="H31" s="14" t="n">
        <v>0</v>
      </c>
    </row>
    <row r="32" customFormat="false" ht="14.5" hidden="false" customHeight="false" outlineLevel="0" collapsed="false">
      <c r="A32" s="12"/>
      <c r="B32" s="12"/>
      <c r="C32" s="14" t="s">
        <v>171</v>
      </c>
      <c r="D32" s="14" t="s">
        <v>211</v>
      </c>
      <c r="E32" s="14" t="n">
        <f aca="false">IFERROR(INDEX('файл остатки'!$A$5:$FG$265,MATCH($O$1,'файл остатки'!$A$5:$A$228,0),MATCH(D32,'файл остатки'!$A$5:$FG$5,0)), 0)</f>
        <v>-8.4</v>
      </c>
      <c r="F32" s="14" t="n">
        <f aca="false">IFERROR(INDEX('файл остатки'!$A$5:$FG$265,MATCH($O$2,'файл остатки'!$A$5:$A$228,0),MATCH(D32,'файл остатки'!$A$5:$FG$5,0)), 0)</f>
        <v>23.8857142857143</v>
      </c>
      <c r="G32" s="14" t="n">
        <f aca="false">MIN(E32, 0)</f>
        <v>-8.4</v>
      </c>
      <c r="H32" s="14" t="n">
        <v>0</v>
      </c>
    </row>
    <row r="33" customFormat="false" ht="14.5" hidden="false" customHeight="false" outlineLevel="0" collapsed="false">
      <c r="A33" s="12"/>
      <c r="B33" s="12"/>
      <c r="C33" s="14" t="s">
        <v>169</v>
      </c>
      <c r="D33" s="14" t="s">
        <v>208</v>
      </c>
      <c r="E33" s="14" t="n">
        <f aca="false">IFERROR(INDEX('файл остатки'!$A$5:$FG$265,MATCH($O$1,'файл остатки'!$A$5:$A$228,0),MATCH(D33,'файл остатки'!$A$5:$FG$5,0)), 0)</f>
        <v>118.8</v>
      </c>
      <c r="F33" s="14" t="n">
        <f aca="false">IFERROR(INDEX('файл остатки'!$A$5:$FG$265,MATCH($O$2,'файл остатки'!$A$5:$A$228,0),MATCH(D33,'файл остатки'!$A$5:$FG$5,0)), 0)</f>
        <v>106.847619047619</v>
      </c>
      <c r="G33" s="14" t="n">
        <f aca="false">MIN(E33, 0)</f>
        <v>0</v>
      </c>
      <c r="H33" s="14" t="n">
        <v>0</v>
      </c>
    </row>
    <row r="34" customFormat="false" ht="14.5" hidden="false" customHeight="false" outlineLevel="0" collapsed="false">
      <c r="A34" s="12"/>
      <c r="B34" s="12"/>
      <c r="C34" s="14" t="s">
        <v>175</v>
      </c>
      <c r="D34" s="14" t="s">
        <v>205</v>
      </c>
      <c r="E34" s="14" t="n">
        <f aca="false">IFERROR(INDEX('файл остатки'!$A$5:$FG$265,MATCH($O$1,'файл остатки'!$A$5:$A$228,0),MATCH(D34,'файл остатки'!$A$5:$FG$5,0)), 0)</f>
        <v>0</v>
      </c>
      <c r="F34" s="14" t="n">
        <f aca="false">IFERROR(INDEX('файл остатки'!$A$5:$FG$265,MATCH($O$2,'файл остатки'!$A$5:$A$228,0),MATCH(D34,'файл остатки'!$A$5:$FG$5,0)), 0)</f>
        <v>0</v>
      </c>
      <c r="G34" s="14" t="n">
        <f aca="false">MIN(E34, 0)</f>
        <v>0</v>
      </c>
      <c r="H34" s="14" t="n">
        <v>0</v>
      </c>
    </row>
    <row r="35" customFormat="false" ht="14.5" hidden="false" customHeight="false" outlineLevel="0" collapsed="false">
      <c r="A35" s="12"/>
      <c r="B35" s="12"/>
      <c r="C35" s="14" t="s">
        <v>175</v>
      </c>
      <c r="D35" s="14" t="s">
        <v>206</v>
      </c>
      <c r="E35" s="14" t="n">
        <f aca="false">IFERROR(INDEX('файл остатки'!$A$5:$FG$265,MATCH($O$1,'файл остатки'!$A$5:$A$228,0),MATCH(D35,'файл остатки'!$A$5:$FG$5,0)), 0)</f>
        <v>-201.76</v>
      </c>
      <c r="F35" s="14" t="n">
        <f aca="false">IFERROR(INDEX('файл остатки'!$A$5:$FG$265,MATCH($O$2,'файл остатки'!$A$5:$A$228,0),MATCH(D35,'файл остатки'!$A$5:$FG$5,0)), 0)</f>
        <v>97.1352380952381</v>
      </c>
      <c r="G35" s="14" t="n">
        <f aca="false">MIN(E35, 0)</f>
        <v>-201.76</v>
      </c>
      <c r="H35" s="14" t="n">
        <v>0</v>
      </c>
    </row>
    <row r="36" customFormat="false" ht="14.5" hidden="false" customHeight="false" outlineLevel="0" collapsed="false">
      <c r="A36" s="12"/>
      <c r="B36" s="12"/>
      <c r="C36" s="14" t="s">
        <v>169</v>
      </c>
      <c r="D36" s="14" t="s">
        <v>207</v>
      </c>
      <c r="E36" s="14" t="n">
        <f aca="false">IFERROR(INDEX('файл остатки'!$A$5:$FG$265,MATCH($O$1,'файл остатки'!$A$5:$A$228,0),MATCH(D36,'файл остатки'!$A$5:$FG$5,0)), 0)</f>
        <v>-2213.12</v>
      </c>
      <c r="F36" s="14" t="n">
        <f aca="false">IFERROR(INDEX('файл остатки'!$A$5:$FG$265,MATCH($O$2,'файл остатки'!$A$5:$A$228,0),MATCH(D36,'файл остатки'!$A$5:$FG$5,0)), 0)</f>
        <v>6283.93333333333</v>
      </c>
      <c r="G36" s="14" t="n">
        <f aca="false">MIN(E36, 0)</f>
        <v>-2213.12</v>
      </c>
      <c r="H36" s="14" t="n">
        <v>0</v>
      </c>
    </row>
    <row r="37" customFormat="false" ht="14.5" hidden="false" customHeight="false" outlineLevel="0" collapsed="false">
      <c r="A37" s="12"/>
      <c r="B37" s="13"/>
      <c r="C37" s="14" t="s">
        <v>169</v>
      </c>
      <c r="D37" s="14" t="s">
        <v>213</v>
      </c>
      <c r="E37" s="14" t="n">
        <f aca="false">IFERROR(INDEX('файл остатки'!$A$5:$FG$265,MATCH($O$1,'файл остатки'!$A$5:$A$228,0),MATCH(D37,'файл остатки'!$A$5:$FG$5,0)), 0)</f>
        <v>474.34</v>
      </c>
      <c r="F37" s="14" t="n">
        <f aca="false">IFERROR(INDEX('файл остатки'!$A$5:$FG$265,MATCH($O$2,'файл остатки'!$A$5:$A$228,0),MATCH(D37,'файл остатки'!$A$5:$FG$5,0)), 0)</f>
        <v>780.012857142857</v>
      </c>
      <c r="G37" s="14" t="n">
        <f aca="false">MIN(E37, 0)</f>
        <v>0</v>
      </c>
      <c r="H37" s="14" t="n">
        <v>0</v>
      </c>
    </row>
    <row r="38" customFormat="false" ht="14.5" hidden="false" customHeight="true" outlineLevel="0" collapsed="false">
      <c r="A38" s="12"/>
      <c r="B38" s="17" t="s">
        <v>657</v>
      </c>
      <c r="C38" s="18" t="s">
        <v>172</v>
      </c>
      <c r="D38" s="18" t="s">
        <v>216</v>
      </c>
      <c r="E38" s="18" t="n">
        <f aca="false">IFERROR(INDEX('файл остатки'!$A$5:$FG$265,MATCH($O$1,'файл остатки'!$A$5:$A$228,0),MATCH(D38,'файл остатки'!$A$5:$FG$5,0)), 0)</f>
        <v>113.4</v>
      </c>
      <c r="F38" s="18" t="n">
        <f aca="false">IFERROR(INDEX('файл остатки'!$A$5:$FG$265,MATCH($O$2,'файл остатки'!$A$5:$A$228,0),MATCH(D38,'файл остатки'!$A$5:$FG$5,0)), 0)</f>
        <v>467.348571428571</v>
      </c>
      <c r="G38" s="18" t="n">
        <f aca="false">MIN(E38, 0)</f>
        <v>0</v>
      </c>
      <c r="H38" s="18" t="n">
        <v>0</v>
      </c>
    </row>
    <row r="39" customFormat="false" ht="14.5" hidden="false" customHeight="false" outlineLevel="0" collapsed="false">
      <c r="A39" s="12"/>
      <c r="B39" s="12"/>
      <c r="C39" s="18" t="s">
        <v>177</v>
      </c>
      <c r="D39" s="18" t="s">
        <v>217</v>
      </c>
      <c r="E39" s="18" t="n">
        <f aca="false">IFERROR(INDEX('файл остатки'!$A$5:$FG$265,MATCH($O$1,'файл остатки'!$A$5:$A$228,0),MATCH(D39,'файл остатки'!$A$5:$FG$5,0)), 0)</f>
        <v>-93.6</v>
      </c>
      <c r="F39" s="18" t="n">
        <f aca="false">IFERROR(INDEX('файл остатки'!$A$5:$FG$265,MATCH($O$2,'файл остатки'!$A$5:$A$228,0),MATCH(D39,'файл остатки'!$A$5:$FG$5,0)), 0)</f>
        <v>113.325714285714</v>
      </c>
      <c r="G39" s="18" t="n">
        <f aca="false">MIN(E39, 0)</f>
        <v>-93.6</v>
      </c>
      <c r="H39" s="18" t="n">
        <v>0</v>
      </c>
    </row>
    <row r="40" customFormat="false" ht="14.5" hidden="false" customHeight="false" outlineLevel="0" collapsed="false">
      <c r="A40" s="12"/>
      <c r="B40" s="12"/>
      <c r="C40" s="18" t="s">
        <v>175</v>
      </c>
      <c r="D40" s="18" t="s">
        <v>218</v>
      </c>
      <c r="E40" s="18" t="n">
        <f aca="false">IFERROR(INDEX('файл остатки'!$A$5:$FG$265,MATCH($O$1,'файл остатки'!$A$5:$A$228,0),MATCH(D40,'файл остатки'!$A$5:$FG$5,0)), 0)</f>
        <v>-1149.6</v>
      </c>
      <c r="F40" s="18" t="n">
        <f aca="false">IFERROR(INDEX('файл остатки'!$A$5:$FG$265,MATCH($O$2,'файл остатки'!$A$5:$A$228,0),MATCH(D40,'файл остатки'!$A$5:$FG$5,0)), 0)</f>
        <v>403.828571428571</v>
      </c>
      <c r="G40" s="18" t="n">
        <f aca="false">MIN(E40, 0)</f>
        <v>-1149.6</v>
      </c>
      <c r="H40" s="18" t="n">
        <v>0</v>
      </c>
    </row>
    <row r="41" customFormat="false" ht="14.5" hidden="false" customHeight="false" outlineLevel="0" collapsed="false">
      <c r="A41" s="12"/>
      <c r="B41" s="12"/>
      <c r="C41" s="18" t="s">
        <v>171</v>
      </c>
      <c r="D41" s="18" t="s">
        <v>219</v>
      </c>
      <c r="E41" s="18" t="n">
        <f aca="false">IFERROR(INDEX('файл остатки'!$A$5:$FG$265,MATCH($O$1,'файл остатки'!$A$5:$A$228,0),MATCH(D41,'файл остатки'!$A$5:$FG$5,0)), 0)</f>
        <v>13.2</v>
      </c>
      <c r="F41" s="18" t="n">
        <f aca="false">IFERROR(INDEX('файл остатки'!$A$5:$FG$265,MATCH($O$2,'файл остатки'!$A$5:$A$228,0),MATCH(D41,'файл остатки'!$A$5:$FG$5,0)), 0)</f>
        <v>63.6571428571429</v>
      </c>
      <c r="G41" s="18" t="n">
        <f aca="false">MIN(E41, 0)</f>
        <v>0</v>
      </c>
      <c r="H41" s="18" t="n">
        <v>0</v>
      </c>
    </row>
    <row r="42" customFormat="false" ht="14.5" hidden="false" customHeight="false" outlineLevel="0" collapsed="false">
      <c r="A42" s="12"/>
      <c r="B42" s="12"/>
      <c r="C42" s="18" t="s">
        <v>172</v>
      </c>
      <c r="D42" s="18" t="s">
        <v>221</v>
      </c>
      <c r="E42" s="18" t="n">
        <f aca="false">IFERROR(INDEX('файл остатки'!$A$5:$FG$265,MATCH($O$1,'файл остатки'!$A$5:$A$228,0),MATCH(D42,'файл остатки'!$A$5:$FG$5,0)), 0)</f>
        <v>-268.8</v>
      </c>
      <c r="F42" s="18" t="n">
        <f aca="false">IFERROR(INDEX('файл остатки'!$A$5:$FG$265,MATCH($O$2,'файл остатки'!$A$5:$A$228,0),MATCH(D42,'файл остатки'!$A$5:$FG$5,0)), 0)</f>
        <v>996.506666666667</v>
      </c>
      <c r="G42" s="18" t="n">
        <f aca="false">MIN(E42, 0)</f>
        <v>-268.8</v>
      </c>
      <c r="H42" s="18" t="n">
        <v>0</v>
      </c>
    </row>
    <row r="43" customFormat="false" ht="14.5" hidden="false" customHeight="false" outlineLevel="0" collapsed="false">
      <c r="A43" s="12"/>
      <c r="B43" s="12"/>
      <c r="C43" s="18" t="s">
        <v>172</v>
      </c>
      <c r="D43" s="18" t="s">
        <v>215</v>
      </c>
      <c r="E43" s="18" t="n">
        <f aca="false">IFERROR(INDEX('файл остатки'!$A$5:$FG$265,MATCH($O$1,'файл остатки'!$A$5:$A$228,0),MATCH(D43,'файл остатки'!$A$5:$FG$5,0)), 0)</f>
        <v>-850.08</v>
      </c>
      <c r="F43" s="18" t="n">
        <f aca="false">IFERROR(INDEX('файл остатки'!$A$5:$FG$265,MATCH($O$2,'файл остатки'!$A$5:$A$228,0),MATCH(D43,'файл остатки'!$A$5:$FG$5,0)), 0)</f>
        <v>1499.03047619048</v>
      </c>
      <c r="G43" s="18" t="n">
        <f aca="false">MIN(E43, 0)</f>
        <v>-850.08</v>
      </c>
      <c r="H43" s="18" t="n">
        <v>0</v>
      </c>
    </row>
    <row r="44" customFormat="false" ht="14.5" hidden="false" customHeight="false" outlineLevel="0" collapsed="false">
      <c r="A44" s="12"/>
      <c r="B44" s="12"/>
      <c r="C44" s="18" t="s">
        <v>172</v>
      </c>
      <c r="D44" s="18" t="s">
        <v>225</v>
      </c>
      <c r="E44" s="18" t="n">
        <f aca="false">IFERROR(INDEX('файл остатки'!$A$5:$FG$265,MATCH($O$1,'файл остатки'!$A$5:$A$228,0),MATCH(D44,'файл остатки'!$A$5:$FG$5,0)), 0)</f>
        <v>-441.6</v>
      </c>
      <c r="F44" s="18" t="n">
        <f aca="false">IFERROR(INDEX('файл остатки'!$A$5:$FG$265,MATCH($O$2,'файл остатки'!$A$5:$A$228,0),MATCH(D44,'файл остатки'!$A$5:$FG$5,0)), 0)</f>
        <v>618.057142857143</v>
      </c>
      <c r="G44" s="18" t="n">
        <f aca="false">MIN(E44, 0)</f>
        <v>-441.6</v>
      </c>
      <c r="H44" s="18" t="n">
        <v>0</v>
      </c>
    </row>
    <row r="47" customFormat="false" ht="14.5" hidden="false" customHeight="true" outlineLevel="0" collapsed="false">
      <c r="A47" s="12" t="s">
        <v>667</v>
      </c>
      <c r="B47" s="19" t="s">
        <v>659</v>
      </c>
      <c r="C47" s="20" t="s">
        <v>173</v>
      </c>
      <c r="D47" s="20" t="s">
        <v>244</v>
      </c>
      <c r="E47" s="20" t="n">
        <f aca="false">IFERROR(INDEX('файл остатки'!$A$5:$FG$265,MATCH($O$1,'файл остатки'!$A$5:$A$228,0),MATCH(D47,'файл остатки'!$A$5:$FG$5,0)), 0)</f>
        <v>-433.6</v>
      </c>
      <c r="F47" s="20" t="n">
        <f aca="false">IFERROR(INDEX('файл остатки'!$A$5:$FG$265,MATCH($O$2,'файл остатки'!$A$5:$A$228,0),MATCH(D47,'файл остатки'!$A$5:$FG$5,0)), 0)</f>
        <v>0</v>
      </c>
      <c r="G47" s="20" t="n">
        <f aca="false">MIN(E47, 0)</f>
        <v>-433.6</v>
      </c>
      <c r="H47" s="20" t="n">
        <v>0</v>
      </c>
      <c r="J47" s="15" t="n">
        <v>1000</v>
      </c>
      <c r="K47" s="15" t="n">
        <f aca="false">-(G47 + G48 + G49 + G50 + G51 + G52 + G53 + G54 + G55 + G56 + G57 + G58 + G59 + G60 + G61) / J47</f>
        <v>5.8971</v>
      </c>
      <c r="L47" s="15" t="n">
        <f aca="false">ROUND(K47, 0)</f>
        <v>6</v>
      </c>
      <c r="R47" s="15" t="s">
        <v>668</v>
      </c>
      <c r="S47" s="15" t="n">
        <v>7</v>
      </c>
    </row>
    <row r="48" customFormat="false" ht="14.5" hidden="false" customHeight="false" outlineLevel="0" collapsed="false">
      <c r="A48" s="12"/>
      <c r="B48" s="12"/>
      <c r="C48" s="20" t="s">
        <v>182</v>
      </c>
      <c r="D48" s="20" t="s">
        <v>245</v>
      </c>
      <c r="E48" s="20" t="n">
        <f aca="false">IFERROR(INDEX('файл остатки'!$A$5:$FG$265,MATCH($O$1,'файл остатки'!$A$5:$A$228,0),MATCH(D48,'файл остатки'!$A$5:$FG$5,0)), 0)</f>
        <v>1.2</v>
      </c>
      <c r="F48" s="20" t="n">
        <f aca="false">IFERROR(INDEX('файл остатки'!$A$5:$FG$265,MATCH($O$2,'файл остатки'!$A$5:$A$228,0),MATCH(D48,'файл остатки'!$A$5:$FG$5,0)), 0)</f>
        <v>0</v>
      </c>
      <c r="G48" s="20" t="n">
        <f aca="false">MIN(E48, 0)</f>
        <v>0</v>
      </c>
      <c r="H48" s="20" t="n">
        <v>0</v>
      </c>
    </row>
    <row r="49" customFormat="false" ht="14.5" hidden="false" customHeight="false" outlineLevel="0" collapsed="false">
      <c r="A49" s="12"/>
      <c r="B49" s="12"/>
      <c r="C49" s="20" t="s">
        <v>178</v>
      </c>
      <c r="D49" s="20" t="s">
        <v>248</v>
      </c>
      <c r="E49" s="20" t="n">
        <f aca="false">IFERROR(INDEX('файл остатки'!$A$5:$FG$265,MATCH($O$1,'файл остатки'!$A$5:$A$228,0),MATCH(D49,'файл остатки'!$A$5:$FG$5,0)), 0)</f>
        <v>-238.4</v>
      </c>
      <c r="F49" s="20" t="n">
        <f aca="false">IFERROR(INDEX('файл остатки'!$A$5:$FG$265,MATCH($O$2,'файл остатки'!$A$5:$A$228,0),MATCH(D49,'файл остатки'!$A$5:$FG$5,0)), 0)</f>
        <v>0</v>
      </c>
      <c r="G49" s="20" t="n">
        <f aca="false">MIN(E49, 0)</f>
        <v>-238.4</v>
      </c>
      <c r="H49" s="20" t="n">
        <v>0</v>
      </c>
    </row>
    <row r="50" customFormat="false" ht="14.5" hidden="false" customHeight="false" outlineLevel="0" collapsed="false">
      <c r="A50" s="12"/>
      <c r="B50" s="12"/>
      <c r="C50" s="20" t="s">
        <v>183</v>
      </c>
      <c r="D50" s="20" t="s">
        <v>249</v>
      </c>
      <c r="E50" s="20" t="n">
        <f aca="false">IFERROR(INDEX('файл остатки'!$A$5:$FG$265,MATCH($O$1,'файл остатки'!$A$5:$A$228,0),MATCH(D50,'файл остатки'!$A$5:$FG$5,0)), 0)</f>
        <v>-575.2</v>
      </c>
      <c r="F50" s="20" t="n">
        <f aca="false">IFERROR(INDEX('файл остатки'!$A$5:$FG$265,MATCH($O$2,'файл остатки'!$A$5:$A$228,0),MATCH(D50,'файл остатки'!$A$5:$FG$5,0)), 0)</f>
        <v>0</v>
      </c>
      <c r="G50" s="20" t="n">
        <f aca="false">MIN(E50, 0)</f>
        <v>-575.2</v>
      </c>
      <c r="H50" s="20" t="n">
        <v>0</v>
      </c>
    </row>
    <row r="51" customFormat="false" ht="14.5" hidden="false" customHeight="false" outlineLevel="0" collapsed="false">
      <c r="A51" s="12"/>
      <c r="B51" s="12"/>
      <c r="C51" s="20" t="s">
        <v>184</v>
      </c>
      <c r="D51" s="20" t="s">
        <v>250</v>
      </c>
      <c r="E51" s="20" t="n">
        <f aca="false">IFERROR(INDEX('файл остатки'!$A$5:$FG$265,MATCH($O$1,'файл остатки'!$A$5:$A$228,0),MATCH(D51,'файл остатки'!$A$5:$FG$5,0)), 0)</f>
        <v>-254.4</v>
      </c>
      <c r="F51" s="20" t="n">
        <f aca="false">IFERROR(INDEX('файл остатки'!$A$5:$FG$265,MATCH($O$2,'файл остатки'!$A$5:$A$228,0),MATCH(D51,'файл остатки'!$A$5:$FG$5,0)), 0)</f>
        <v>0</v>
      </c>
      <c r="G51" s="20" t="n">
        <f aca="false">MIN(E51, 0)</f>
        <v>-254.4</v>
      </c>
      <c r="H51" s="20" t="n">
        <v>0</v>
      </c>
    </row>
    <row r="52" customFormat="false" ht="14.5" hidden="false" customHeight="false" outlineLevel="0" collapsed="false">
      <c r="A52" s="12"/>
      <c r="B52" s="12"/>
      <c r="C52" s="20" t="s">
        <v>173</v>
      </c>
      <c r="D52" s="20" t="s">
        <v>243</v>
      </c>
      <c r="E52" s="20" t="n">
        <f aca="false">IFERROR(INDEX('файл остатки'!$A$5:$FG$265,MATCH($O$1,'файл остатки'!$A$5:$A$228,0),MATCH(D52,'файл остатки'!$A$5:$FG$5,0)), 0)</f>
        <v>-147</v>
      </c>
      <c r="F52" s="20" t="n">
        <f aca="false">IFERROR(INDEX('файл остатки'!$A$5:$FG$265,MATCH($O$2,'файл остатки'!$A$5:$A$228,0),MATCH(D52,'файл остатки'!$A$5:$FG$5,0)), 0)</f>
        <v>0</v>
      </c>
      <c r="G52" s="20" t="n">
        <f aca="false">MIN(E52, 0)</f>
        <v>-147</v>
      </c>
      <c r="H52" s="20" t="n">
        <v>0</v>
      </c>
    </row>
    <row r="53" customFormat="false" ht="14.5" hidden="false" customHeight="false" outlineLevel="0" collapsed="false">
      <c r="A53" s="12"/>
      <c r="B53" s="12"/>
      <c r="C53" s="20" t="s">
        <v>171</v>
      </c>
      <c r="D53" s="20" t="s">
        <v>246</v>
      </c>
      <c r="E53" s="20" t="n">
        <f aca="false">IFERROR(INDEX('файл остатки'!$A$5:$FG$265,MATCH($O$1,'файл остатки'!$A$5:$A$228,0),MATCH(D53,'файл остатки'!$A$5:$FG$5,0)), 0)</f>
        <v>-270</v>
      </c>
      <c r="F53" s="20" t="n">
        <f aca="false">IFERROR(INDEX('файл остатки'!$A$5:$FG$265,MATCH($O$2,'файл остатки'!$A$5:$A$228,0),MATCH(D53,'файл остатки'!$A$5:$FG$5,0)), 0)</f>
        <v>0</v>
      </c>
      <c r="G53" s="20" t="n">
        <f aca="false">MIN(E53, 0)</f>
        <v>-270</v>
      </c>
      <c r="H53" s="20" t="n">
        <v>0</v>
      </c>
    </row>
    <row r="54" customFormat="false" ht="14.5" hidden="false" customHeight="false" outlineLevel="0" collapsed="false">
      <c r="A54" s="12"/>
      <c r="B54" s="19"/>
      <c r="C54" s="20" t="s">
        <v>176</v>
      </c>
      <c r="D54" s="20" t="s">
        <v>247</v>
      </c>
      <c r="E54" s="20" t="n">
        <f aca="false">IFERROR(INDEX('файл остатки'!$A$5:$FG$265,MATCH($O$1,'файл остатки'!$A$5:$A$228,0),MATCH(D54,'файл остатки'!$A$5:$FG$5,0)), 0)</f>
        <v>-60</v>
      </c>
      <c r="F54" s="20" t="n">
        <f aca="false">IFERROR(INDEX('файл остатки'!$A$5:$FG$265,MATCH($O$2,'файл остатки'!$A$5:$A$228,0),MATCH(D54,'файл остатки'!$A$5:$FG$5,0)), 0)</f>
        <v>0</v>
      </c>
      <c r="G54" s="20" t="n">
        <f aca="false">MIN(E54, 0)</f>
        <v>-60</v>
      </c>
      <c r="H54" s="20" t="n">
        <v>0</v>
      </c>
    </row>
    <row r="55" customFormat="false" ht="14.5" hidden="false" customHeight="true" outlineLevel="0" collapsed="false">
      <c r="A55" s="12"/>
      <c r="B55" s="21" t="s">
        <v>165</v>
      </c>
      <c r="C55" s="22" t="s">
        <v>173</v>
      </c>
      <c r="D55" s="22" t="s">
        <v>257</v>
      </c>
      <c r="E55" s="22" t="n">
        <f aca="false">IFERROR(INDEX('файл остатки'!$A$5:$FG$265,MATCH($O$1,'файл остатки'!$A$5:$A$228,0),MATCH(D55,'файл остатки'!$A$5:$FG$5,0)), 0)</f>
        <v>-2600.8</v>
      </c>
      <c r="F55" s="22" t="n">
        <f aca="false">IFERROR(INDEX('файл остатки'!$A$5:$FG$265,MATCH($O$2,'файл остатки'!$A$5:$A$228,0),MATCH(D55,'файл остатки'!$A$5:$FG$5,0)), 0)</f>
        <v>0</v>
      </c>
      <c r="G55" s="22" t="n">
        <f aca="false">MIN(E55, 0)</f>
        <v>-2600.8</v>
      </c>
      <c r="H55" s="22" t="n">
        <v>0</v>
      </c>
    </row>
    <row r="56" customFormat="false" ht="14.5" hidden="false" customHeight="false" outlineLevel="0" collapsed="false">
      <c r="A56" s="12"/>
      <c r="B56" s="12"/>
      <c r="C56" s="22" t="s">
        <v>178</v>
      </c>
      <c r="D56" s="22" t="s">
        <v>258</v>
      </c>
      <c r="E56" s="22" t="n">
        <f aca="false">IFERROR(INDEX('файл остатки'!$A$5:$FG$265,MATCH($O$1,'файл остатки'!$A$5:$A$228,0),MATCH(D56,'файл остатки'!$A$5:$FG$5,0)), 0)</f>
        <v>-91.2</v>
      </c>
      <c r="F56" s="22" t="n">
        <f aca="false">IFERROR(INDEX('файл остатки'!$A$5:$FG$265,MATCH($O$2,'файл остатки'!$A$5:$A$228,0),MATCH(D56,'файл остатки'!$A$5:$FG$5,0)), 0)</f>
        <v>0</v>
      </c>
      <c r="G56" s="22" t="n">
        <f aca="false">MIN(E56, 0)</f>
        <v>-91.2</v>
      </c>
      <c r="H56" s="22" t="n">
        <v>0</v>
      </c>
    </row>
    <row r="57" customFormat="false" ht="14.5" hidden="false" customHeight="false" outlineLevel="0" collapsed="false">
      <c r="A57" s="12"/>
      <c r="B57" s="12"/>
      <c r="C57" s="22" t="s">
        <v>176</v>
      </c>
      <c r="D57" s="22" t="s">
        <v>259</v>
      </c>
      <c r="E57" s="22" t="n">
        <f aca="false">IFERROR(INDEX('файл остатки'!$A$5:$FG$265,MATCH($O$1,'файл остатки'!$A$5:$A$228,0),MATCH(D57,'файл остатки'!$A$5:$FG$5,0)), 0)</f>
        <v>-60</v>
      </c>
      <c r="F57" s="22" t="n">
        <f aca="false">IFERROR(INDEX('файл остатки'!$A$5:$FG$265,MATCH($O$2,'файл остатки'!$A$5:$A$228,0),MATCH(D57,'файл остатки'!$A$5:$FG$5,0)), 0)</f>
        <v>0</v>
      </c>
      <c r="G57" s="22" t="n">
        <f aca="false">MIN(E57, 0)</f>
        <v>-60</v>
      </c>
      <c r="H57" s="22" t="n">
        <v>0</v>
      </c>
    </row>
    <row r="58" customFormat="false" ht="14.5" hidden="false" customHeight="false" outlineLevel="0" collapsed="false">
      <c r="A58" s="12"/>
      <c r="B58" s="12"/>
      <c r="C58" s="22" t="s">
        <v>184</v>
      </c>
      <c r="D58" s="22" t="s">
        <v>260</v>
      </c>
      <c r="E58" s="22" t="n">
        <f aca="false">IFERROR(INDEX('файл остатки'!$A$5:$FG$265,MATCH($O$1,'файл остатки'!$A$5:$A$228,0),MATCH(D58,'файл остатки'!$A$5:$FG$5,0)), 0)</f>
        <v>-370.8</v>
      </c>
      <c r="F58" s="22" t="n">
        <f aca="false">IFERROR(INDEX('файл остатки'!$A$5:$FG$265,MATCH($O$2,'файл остатки'!$A$5:$A$228,0),MATCH(D58,'файл остатки'!$A$5:$FG$5,0)), 0)</f>
        <v>0</v>
      </c>
      <c r="G58" s="22" t="n">
        <f aca="false">MIN(E58, 0)</f>
        <v>-370.8</v>
      </c>
      <c r="H58" s="22" t="n">
        <v>0</v>
      </c>
    </row>
    <row r="59" customFormat="false" ht="14.5" hidden="false" customHeight="false" outlineLevel="0" collapsed="false">
      <c r="A59" s="12"/>
      <c r="B59" s="12"/>
      <c r="C59" s="22" t="s">
        <v>183</v>
      </c>
      <c r="D59" s="22" t="s">
        <v>263</v>
      </c>
      <c r="E59" s="22" t="n">
        <f aca="false">IFERROR(INDEX('файл остатки'!$A$5:$FG$265,MATCH($O$1,'файл остатки'!$A$5:$A$228,0),MATCH(D59,'файл остатки'!$A$5:$FG$5,0)), 0)</f>
        <v>-479.2</v>
      </c>
      <c r="F59" s="22" t="n">
        <f aca="false">IFERROR(INDEX('файл остатки'!$A$5:$FG$265,MATCH($O$2,'файл остатки'!$A$5:$A$228,0),MATCH(D59,'файл остатки'!$A$5:$FG$5,0)), 0)</f>
        <v>0</v>
      </c>
      <c r="G59" s="22" t="n">
        <f aca="false">MIN(E59, 0)</f>
        <v>-479.2</v>
      </c>
      <c r="H59" s="22" t="n">
        <v>0</v>
      </c>
    </row>
    <row r="60" customFormat="false" ht="14.5" hidden="false" customHeight="false" outlineLevel="0" collapsed="false">
      <c r="A60" s="12"/>
      <c r="B60" s="12"/>
      <c r="C60" s="22" t="s">
        <v>182</v>
      </c>
      <c r="D60" s="22" t="s">
        <v>264</v>
      </c>
      <c r="E60" s="22" t="n">
        <f aca="false">IFERROR(INDEX('файл остатки'!$A$5:$FG$265,MATCH($O$1,'файл остатки'!$A$5:$A$228,0),MATCH(D60,'файл остатки'!$A$5:$FG$5,0)), 0)</f>
        <v>1.2</v>
      </c>
      <c r="F60" s="22" t="n">
        <f aca="false">IFERROR(INDEX('файл остатки'!$A$5:$FG$265,MATCH($O$2,'файл остатки'!$A$5:$A$228,0),MATCH(D60,'файл остатки'!$A$5:$FG$5,0)), 0)</f>
        <v>0</v>
      </c>
      <c r="G60" s="22" t="n">
        <f aca="false">MIN(E60, 0)</f>
        <v>0</v>
      </c>
      <c r="H60" s="22" t="n">
        <v>0</v>
      </c>
    </row>
    <row r="61" customFormat="false" ht="14.5" hidden="false" customHeight="false" outlineLevel="0" collapsed="false">
      <c r="A61" s="12"/>
      <c r="B61" s="12"/>
      <c r="C61" s="22" t="s">
        <v>171</v>
      </c>
      <c r="D61" s="22" t="s">
        <v>265</v>
      </c>
      <c r="E61" s="22" t="n">
        <f aca="false">IFERROR(INDEX('файл остатки'!$A$5:$FG$265,MATCH($O$1,'файл остатки'!$A$5:$A$228,0),MATCH(D61,'файл остатки'!$A$5:$FG$5,0)), 0)</f>
        <v>-316.5</v>
      </c>
      <c r="F61" s="22" t="n">
        <f aca="false">IFERROR(INDEX('файл остатки'!$A$5:$FG$265,MATCH($O$2,'файл остатки'!$A$5:$A$228,0),MATCH(D61,'файл остатки'!$A$5:$FG$5,0)), 0)</f>
        <v>0</v>
      </c>
      <c r="G61" s="22" t="n">
        <f aca="false">MIN(E61, 0)</f>
        <v>-316.5</v>
      </c>
      <c r="H61" s="22" t="n">
        <v>0</v>
      </c>
    </row>
    <row r="64" customFormat="false" ht="14.5" hidden="false" customHeight="true" outlineLevel="0" collapsed="false">
      <c r="A64" s="12" t="s">
        <v>669</v>
      </c>
      <c r="B64" s="13" t="s">
        <v>163</v>
      </c>
      <c r="C64" s="14" t="s">
        <v>172</v>
      </c>
      <c r="D64" s="14" t="s">
        <v>234</v>
      </c>
      <c r="E64" s="14" t="n">
        <f aca="false">IFERROR(INDEX('файл остатки'!$A$5:$FG$265,MATCH($O$1,'файл остатки'!$A$5:$A$228,0),MATCH(D64,'файл остатки'!$A$5:$FG$5,0)), 0)</f>
        <v>838.24</v>
      </c>
      <c r="F64" s="14" t="n">
        <f aca="false">IFERROR(INDEX('файл остатки'!$A$5:$FG$265,MATCH($O$2,'файл остатки'!$A$5:$A$228,0),MATCH(D64,'файл остатки'!$A$5:$FG$5,0)), 0)</f>
        <v>284.031428571429</v>
      </c>
      <c r="G64" s="14" t="n">
        <v>0</v>
      </c>
      <c r="H64" s="14" t="n">
        <v>0</v>
      </c>
      <c r="J64" s="15" t="n">
        <v>850</v>
      </c>
      <c r="K64" s="15" t="n">
        <f aca="false">-(G64 + G65 + G66 + G67 + G68) / J64</f>
        <v>-0</v>
      </c>
      <c r="L64" s="15" t="n">
        <f aca="false">ROUND(K64, 0)</f>
        <v>-0</v>
      </c>
      <c r="R64" s="15" t="s">
        <v>670</v>
      </c>
      <c r="S64" s="15" t="n">
        <v>5</v>
      </c>
    </row>
    <row r="65" customFormat="false" ht="14.5" hidden="false" customHeight="false" outlineLevel="0" collapsed="false">
      <c r="A65" s="12"/>
      <c r="B65" s="12"/>
      <c r="C65" s="14" t="s">
        <v>172</v>
      </c>
      <c r="D65" s="14" t="s">
        <v>235</v>
      </c>
      <c r="E65" s="14" t="n">
        <f aca="false">IFERROR(INDEX('файл остатки'!$A$5:$FG$265,MATCH($O$1,'файл остатки'!$A$5:$A$228,0),MATCH(D65,'файл остатки'!$A$5:$FG$5,0)), 0)</f>
        <v>-19.7</v>
      </c>
      <c r="F65" s="14" t="n">
        <f aca="false">IFERROR(INDEX('файл остатки'!$A$5:$FG$265,MATCH($O$2,'файл остатки'!$A$5:$A$228,0),MATCH(D65,'файл остатки'!$A$5:$FG$5,0)), 0)</f>
        <v>59.0905714285714</v>
      </c>
      <c r="G65" s="14" t="n">
        <v>0</v>
      </c>
      <c r="H65" s="14" t="n">
        <f aca="false">MIN(E65, 0)</f>
        <v>-19.7</v>
      </c>
    </row>
    <row r="66" customFormat="false" ht="14.5" hidden="false" customHeight="false" outlineLevel="0" collapsed="false">
      <c r="A66" s="12"/>
      <c r="B66" s="12"/>
      <c r="C66" s="14" t="s">
        <v>671</v>
      </c>
      <c r="D66" s="14" t="s">
        <v>236</v>
      </c>
      <c r="E66" s="14" t="n">
        <f aca="false">IFERROR(INDEX('файл остатки'!$A$5:$FG$265,MATCH($O$1,'файл остатки'!$A$5:$A$228,0),MATCH(D66,'файл остатки'!$A$5:$FG$5,0)), 0)</f>
        <v>-52.7</v>
      </c>
      <c r="F66" s="14" t="n">
        <f aca="false">IFERROR(INDEX('файл остатки'!$A$5:$FG$265,MATCH($O$2,'файл остатки'!$A$5:$A$228,0),MATCH(D66,'файл остатки'!$A$5:$FG$5,0)), 0)</f>
        <v>64.4692857142857</v>
      </c>
      <c r="G66" s="14" t="n">
        <v>0</v>
      </c>
      <c r="H66" s="14" t="n">
        <f aca="false">MIN(E66, 0)</f>
        <v>-52.7</v>
      </c>
    </row>
    <row r="67" customFormat="false" ht="14.5" hidden="false" customHeight="false" outlineLevel="0" collapsed="false">
      <c r="A67" s="12"/>
      <c r="B67" s="12"/>
      <c r="C67" s="14" t="s">
        <v>172</v>
      </c>
      <c r="D67" s="14" t="s">
        <v>237</v>
      </c>
      <c r="E67" s="14" t="n">
        <f aca="false">IFERROR(INDEX('файл остатки'!$A$5:$FG$265,MATCH($O$1,'файл остатки'!$A$5:$A$228,0),MATCH(D67,'файл остатки'!$A$5:$FG$5,0)), 0)</f>
        <v>-15.3</v>
      </c>
      <c r="F67" s="14" t="n">
        <f aca="false">IFERROR(INDEX('файл остатки'!$A$5:$FG$265,MATCH($O$2,'файл остатки'!$A$5:$A$228,0),MATCH(D67,'файл остатки'!$A$5:$FG$5,0)), 0)</f>
        <v>19.7364285714286</v>
      </c>
      <c r="G67" s="14" t="n">
        <v>0</v>
      </c>
      <c r="H67" s="14" t="n">
        <f aca="false">MIN(E67, 0)</f>
        <v>-15.3</v>
      </c>
    </row>
    <row r="68" customFormat="false" ht="14.5" hidden="false" customHeight="false" outlineLevel="0" collapsed="false">
      <c r="A68" s="12"/>
      <c r="B68" s="12"/>
      <c r="C68" s="14" t="s">
        <v>671</v>
      </c>
      <c r="D68" s="14" t="s">
        <v>238</v>
      </c>
      <c r="E68" s="14" t="n">
        <f aca="false">IFERROR(INDEX('файл остатки'!$A$5:$FG$265,MATCH($O$1,'файл остатки'!$A$5:$A$228,0),MATCH(D68,'файл остатки'!$A$5:$FG$5,0)), 0)</f>
        <v>0</v>
      </c>
      <c r="F68" s="14" t="n">
        <f aca="false">IFERROR(INDEX('файл остатки'!$A$5:$FG$265,MATCH($O$2,'файл остатки'!$A$5:$A$228,0),MATCH(D68,'файл остатки'!$A$5:$FG$5,0)), 0)</f>
        <v>0</v>
      </c>
      <c r="G68" s="14" t="n">
        <v>0</v>
      </c>
      <c r="H68" s="14" t="n">
        <f aca="false">MIN(E68, 0)</f>
        <v>0</v>
      </c>
    </row>
    <row r="71" customFormat="false" ht="14.5" hidden="false" customHeight="true" outlineLevel="0" collapsed="false">
      <c r="A71" s="12" t="s">
        <v>669</v>
      </c>
      <c r="B71" s="19" t="s">
        <v>659</v>
      </c>
      <c r="C71" s="20" t="s">
        <v>172</v>
      </c>
      <c r="D71" s="20" t="s">
        <v>241</v>
      </c>
      <c r="E71" s="20" t="n">
        <f aca="false">IFERROR(INDEX('файл остатки'!$A$5:$FG$265,MATCH($O$1,'файл остатки'!$A$5:$A$228,0),MATCH(D71,'файл остатки'!$A$5:$FG$5,0)), 0)</f>
        <v>-1903</v>
      </c>
      <c r="F71" s="20" t="n">
        <f aca="false">IFERROR(INDEX('файл остатки'!$A$5:$FG$265,MATCH($O$2,'файл остатки'!$A$5:$A$228,0),MATCH(D71,'файл остатки'!$A$5:$FG$5,0)), 0)</f>
        <v>0</v>
      </c>
      <c r="G71" s="20" t="n">
        <f aca="false">MIN(E71, 0)</f>
        <v>-1903</v>
      </c>
      <c r="H71" s="20" t="n">
        <v>0</v>
      </c>
      <c r="J71" s="15" t="n">
        <v>1000</v>
      </c>
      <c r="K71" s="15" t="n">
        <f aca="false">-(G71 + G72 + G73) / J71</f>
        <v>2.0838</v>
      </c>
      <c r="L71" s="15" t="n">
        <f aca="false">ROUND(K71, 0)</f>
        <v>2</v>
      </c>
      <c r="R71" s="15" t="s">
        <v>672</v>
      </c>
      <c r="S71" s="15" t="n">
        <v>6</v>
      </c>
    </row>
    <row r="72" customFormat="false" ht="14.5" hidden="false" customHeight="false" outlineLevel="0" collapsed="false">
      <c r="A72" s="12"/>
      <c r="B72" s="19"/>
      <c r="C72" s="20" t="s">
        <v>172</v>
      </c>
      <c r="D72" s="20" t="s">
        <v>254</v>
      </c>
      <c r="E72" s="20" t="n">
        <f aca="false">IFERROR(INDEX('файл остатки'!$A$5:$FG$265,MATCH($O$1,'файл остатки'!$A$5:$A$228,0),MATCH(D72,'файл остатки'!$A$5:$FG$5,0)), 0)</f>
        <v>-20.8</v>
      </c>
      <c r="F72" s="20" t="n">
        <f aca="false">IFERROR(INDEX('файл остатки'!$A$5:$FG$265,MATCH($O$2,'файл остатки'!$A$5:$A$228,0),MATCH(D72,'файл остатки'!$A$5:$FG$5,0)), 0)</f>
        <v>0</v>
      </c>
      <c r="G72" s="20" t="n">
        <f aca="false">MIN(E72, 0)</f>
        <v>-20.8</v>
      </c>
      <c r="H72" s="20" t="n">
        <v>0</v>
      </c>
    </row>
    <row r="73" customFormat="false" ht="14.5" hidden="false" customHeight="false" outlineLevel="0" collapsed="false">
      <c r="A73" s="12"/>
      <c r="B73" s="21" t="s">
        <v>165</v>
      </c>
      <c r="C73" s="22" t="s">
        <v>172</v>
      </c>
      <c r="D73" s="22" t="s">
        <v>255</v>
      </c>
      <c r="E73" s="22" t="n">
        <f aca="false">IFERROR(INDEX('файл остатки'!$A$5:$FG$265,MATCH($O$1,'файл остатки'!$A$5:$A$228,0),MATCH(D73,'файл остатки'!$A$5:$FG$5,0)), 0)</f>
        <v>-160</v>
      </c>
      <c r="F73" s="22" t="n">
        <f aca="false">IFERROR(INDEX('файл остатки'!$A$5:$FG$265,MATCH($O$2,'файл остатки'!$A$5:$A$228,0),MATCH(D73,'файл остатки'!$A$5:$FG$5,0)), 0)</f>
        <v>0</v>
      </c>
      <c r="G73" s="22" t="n">
        <f aca="false">MIN(E73, 0)</f>
        <v>-160</v>
      </c>
      <c r="H73" s="22" t="n">
        <v>0</v>
      </c>
    </row>
  </sheetData>
  <mergeCells count="17">
    <mergeCell ref="A2:A3"/>
    <mergeCell ref="A4:A10"/>
    <mergeCell ref="B4:B7"/>
    <mergeCell ref="B8:B10"/>
    <mergeCell ref="A13:A23"/>
    <mergeCell ref="B14:B23"/>
    <mergeCell ref="A26:A44"/>
    <mergeCell ref="B26:B29"/>
    <mergeCell ref="B30:B37"/>
    <mergeCell ref="B38:B44"/>
    <mergeCell ref="A47:A61"/>
    <mergeCell ref="B47:B54"/>
    <mergeCell ref="B55:B61"/>
    <mergeCell ref="A64:A68"/>
    <mergeCell ref="B64:B68"/>
    <mergeCell ref="A71:A73"/>
    <mergeCell ref="B71:B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H39" activeCellId="0" sqref="H39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4.54"/>
    <col collapsed="false" customWidth="true" hidden="true" outlineLevel="0" max="22" min="22" style="1" width="6.73"/>
    <col collapsed="false" customWidth="true" hidden="true" outlineLevel="0" max="23" min="23" style="1" width="8.8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31" t="s">
        <v>681</v>
      </c>
      <c r="N1" s="3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33" t="n">
        <f aca="true">IF(O2="-", "", 1 + SUM(INDIRECT(ADDRESS(2,COLUMN(R2)) &amp; ":" &amp; ADDRESS(ROW(),COLUMN(R2)))))</f>
        <v>1</v>
      </c>
      <c r="B2" s="33" t="s">
        <v>667</v>
      </c>
      <c r="C2" s="33" t="n">
        <v>1000</v>
      </c>
      <c r="D2" s="33" t="s">
        <v>659</v>
      </c>
      <c r="E2" s="33" t="s">
        <v>691</v>
      </c>
      <c r="F2" s="33" t="s">
        <v>691</v>
      </c>
      <c r="G2" s="33" t="s">
        <v>692</v>
      </c>
      <c r="H2" s="33" t="s">
        <v>247</v>
      </c>
      <c r="I2" s="33" t="n">
        <v>60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5"/>
      <c r="N2" s="36" t="str">
        <f aca="false">IF(M2="", IF(X2=0, "", X2), IF(V2 = "", "", IF(V2/U2 = 0, "", V2/U2)))</f>
        <v/>
      </c>
      <c r="P2" s="1" t="n">
        <f aca="false">IF(O2 = "-", -W2,I2)</f>
        <v>60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IF(H2="","",VLOOKUP(H2,'Вода SKU'!$A$1:$B$150,2,0))</f>
        <v>3.3, Сакко</v>
      </c>
      <c r="U2" s="1" t="n">
        <f aca="false">8000/1000</f>
        <v>8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S2)/1000, 0), 1) * 1000)</f>
        <v/>
      </c>
    </row>
    <row r="3" customFormat="false" ht="13.8" hidden="false" customHeight="true" outlineLevel="0" collapsed="false">
      <c r="A3" s="33" t="n">
        <f aca="true">IF(O3="-", "", 1 + SUM(INDIRECT(ADDRESS(2,COLUMN(R3)) &amp; ":" &amp; ADDRESS(ROW(),COLUMN(R3)))))</f>
        <v>1</v>
      </c>
      <c r="B3" s="33" t="s">
        <v>667</v>
      </c>
      <c r="C3" s="33" t="n">
        <v>1000</v>
      </c>
      <c r="D3" s="33" t="s">
        <v>659</v>
      </c>
      <c r="E3" s="33" t="s">
        <v>691</v>
      </c>
      <c r="F3" s="33" t="s">
        <v>691</v>
      </c>
      <c r="G3" s="33" t="s">
        <v>692</v>
      </c>
      <c r="H3" s="33" t="s">
        <v>243</v>
      </c>
      <c r="I3" s="33" t="n">
        <v>147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147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IF(H3="","",VLOOKUP(H3,'Вода SKU'!$A$1:$B$150,2,0))</f>
        <v>3.3, Сакко</v>
      </c>
      <c r="U3" s="1" t="n">
        <f aca="false">8000/1000</f>
        <v>8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S3)/1000, 0), 1) * 1000)</f>
        <v/>
      </c>
    </row>
    <row r="4" customFormat="false" ht="13.8" hidden="false" customHeight="true" outlineLevel="0" collapsed="false">
      <c r="A4" s="33" t="n">
        <f aca="true">IF(O4="-", "", 1 + SUM(INDIRECT(ADDRESS(2,COLUMN(R4)) &amp; ":" &amp; ADDRESS(ROW(),COLUMN(R4)))))</f>
        <v>1</v>
      </c>
      <c r="B4" s="33" t="s">
        <v>667</v>
      </c>
      <c r="C4" s="33" t="n">
        <v>1000</v>
      </c>
      <c r="D4" s="33" t="s">
        <v>659</v>
      </c>
      <c r="E4" s="33" t="s">
        <v>691</v>
      </c>
      <c r="F4" s="33" t="s">
        <v>691</v>
      </c>
      <c r="G4" s="33" t="s">
        <v>692</v>
      </c>
      <c r="H4" s="33" t="s">
        <v>246</v>
      </c>
      <c r="I4" s="33" t="n">
        <v>270</v>
      </c>
      <c r="J4" s="26" t="str">
        <f aca="true">IF(M4="", IF(O4="","",X4+(INDIRECT("S" &amp; ROW() - 1) - S4)),IF(O4="", "", INDIRECT("S" &amp; ROW() - 1) - S4))</f>
        <v/>
      </c>
      <c r="K4" s="34" t="n">
        <v>1</v>
      </c>
      <c r="M4" s="35"/>
      <c r="N4" s="36" t="str">
        <f aca="false">IF(M4="", IF(X4=0, "", X4), IF(V4 = "", "", IF(V4/U4 = 0, "", V4/U4)))</f>
        <v/>
      </c>
      <c r="P4" s="1" t="n">
        <f aca="false">IF(O4 = "-", -W4,I4)</f>
        <v>270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0</v>
      </c>
      <c r="T4" s="1" t="str">
        <f aca="false">IF(H4="","",VLOOKUP(H4,'Вода SKU'!$A$1:$B$150,2,0))</f>
        <v>3.3, Сакко</v>
      </c>
      <c r="U4" s="1" t="n">
        <f aca="false">8000/1000</f>
        <v>8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S4)/1000, 0), 1) * 1000)</f>
        <v/>
      </c>
    </row>
    <row r="5" customFormat="false" ht="13.8" hidden="false" customHeight="true" outlineLevel="0" collapsed="false">
      <c r="A5" s="33" t="n">
        <f aca="true">IF(O5="-", "", 1 + SUM(INDIRECT(ADDRESS(2,COLUMN(R5)) &amp; ":" &amp; ADDRESS(ROW(),COLUMN(R5)))))</f>
        <v>1</v>
      </c>
      <c r="B5" s="33" t="s">
        <v>667</v>
      </c>
      <c r="C5" s="33" t="n">
        <v>1000</v>
      </c>
      <c r="D5" s="33" t="s">
        <v>659</v>
      </c>
      <c r="E5" s="33" t="s">
        <v>693</v>
      </c>
      <c r="F5" s="33" t="s">
        <v>693</v>
      </c>
      <c r="G5" s="33" t="s">
        <v>692</v>
      </c>
      <c r="H5" s="33" t="s">
        <v>248</v>
      </c>
      <c r="I5" s="33" t="n">
        <v>238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238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IF(H5="","",VLOOKUP(H5,'Вода SKU'!$A$1:$B$150,2,0))</f>
        <v>3.3, Сакко</v>
      </c>
      <c r="U5" s="1" t="n">
        <f aca="false">8000/1000</f>
        <v>8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S5)/1000, 0), 1) * 1000)</f>
        <v/>
      </c>
    </row>
    <row r="6" customFormat="false" ht="13.8" hidden="false" customHeight="true" outlineLevel="0" collapsed="false">
      <c r="A6" s="33" t="n">
        <f aca="true">IF(O6="-", "", 1 + SUM(INDIRECT(ADDRESS(2,COLUMN(R6)) &amp; ":" &amp; ADDRESS(ROW(),COLUMN(R6)))))</f>
        <v>1</v>
      </c>
      <c r="B6" s="33" t="s">
        <v>667</v>
      </c>
      <c r="C6" s="33" t="n">
        <v>1000</v>
      </c>
      <c r="D6" s="33" t="s">
        <v>659</v>
      </c>
      <c r="E6" s="33" t="s">
        <v>693</v>
      </c>
      <c r="F6" s="33" t="s">
        <v>693</v>
      </c>
      <c r="G6" s="33" t="s">
        <v>692</v>
      </c>
      <c r="H6" s="33" t="s">
        <v>250</v>
      </c>
      <c r="I6" s="33" t="n">
        <v>254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254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IF(H6="","",VLOOKUP(H6,'Вода SKU'!$A$1:$B$150,2,0))</f>
        <v>3.3, Сакко</v>
      </c>
      <c r="U6" s="1" t="n">
        <f aca="false">8000/1000</f>
        <v>8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S6)/1000, 0), 1) * 1000)</f>
        <v/>
      </c>
    </row>
    <row r="7" customFormat="false" ht="13.8" hidden="false" customHeight="true" outlineLevel="0" collapsed="false">
      <c r="A7" s="33" t="n">
        <f aca="true">IF(O7="-", "", 1 + SUM(INDIRECT(ADDRESS(2,COLUMN(R7)) &amp; ":" &amp; ADDRESS(ROW(),COLUMN(R7)))))</f>
        <v>1</v>
      </c>
      <c r="B7" s="33" t="s">
        <v>667</v>
      </c>
      <c r="C7" s="33" t="n">
        <v>1000</v>
      </c>
      <c r="D7" s="33" t="s">
        <v>659</v>
      </c>
      <c r="E7" s="33" t="s">
        <v>693</v>
      </c>
      <c r="F7" s="33" t="s">
        <v>693</v>
      </c>
      <c r="G7" s="33" t="s">
        <v>692</v>
      </c>
      <c r="H7" s="33" t="s">
        <v>244</v>
      </c>
      <c r="I7" s="33" t="n">
        <v>31</v>
      </c>
      <c r="J7" s="26" t="str">
        <f aca="true">IF(M7="", IF(O7="","",X7+(INDIRECT("S" &amp; ROW() - 1) - S7)),IF(O7="", "", INDIRECT("S" &amp; ROW() - 1) - S7))</f>
        <v/>
      </c>
      <c r="K7" s="34" t="n">
        <v>1</v>
      </c>
      <c r="M7" s="35"/>
      <c r="N7" s="36" t="str">
        <f aca="false">IF(M7="", IF(X7=0, "", X7), IF(V7 = "", "", IF(V7/U7 = 0, "", V7/U7)))</f>
        <v/>
      </c>
      <c r="P7" s="1" t="n">
        <f aca="false">IF(O7 = "-", -W7,I7)</f>
        <v>31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IF(H7="","",VLOOKUP(H7,'Вода SKU'!$A$1:$B$150,2,0))</f>
        <v>3.3, Сакко</v>
      </c>
      <c r="U7" s="1" t="n">
        <f aca="false">8000/1000</f>
        <v>8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S7)/1000, 0), 1) * 1000)</f>
        <v/>
      </c>
    </row>
    <row r="8" customFormat="false" ht="13.8" hidden="false" customHeight="true" outlineLevel="0" collapsed="false">
      <c r="A8" s="34" t="str">
        <f aca="true">IF(O8="-", "", 1 + SUM(INDIRECT(ADDRESS(2,COLUMN(R8)) &amp; ":" &amp; ADDRESS(ROW(),COLUMN(R8)))))</f>
        <v/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26" t="n">
        <f aca="true">IF(M8="", IF(O8="","",X8+(INDIRECT("S" &amp; ROW() - 1) - S8)),IF(O8="", "", INDIRECT("S" &amp; ROW() - 1) - S8))</f>
        <v>0</v>
      </c>
      <c r="K8" s="34"/>
      <c r="M8" s="37" t="n">
        <v>8000</v>
      </c>
      <c r="N8" s="36" t="n">
        <f aca="false">IF(M8="", IF(X8=0, "", X8), IF(V8 = "", "", IF(V8/U8 = 0, "", V8/U8)))</f>
        <v>1000</v>
      </c>
      <c r="O8" s="34" t="s">
        <v>694</v>
      </c>
      <c r="P8" s="1" t="n">
        <f aca="false">IF(O8 = "-", -W8,I8)</f>
        <v>-1000</v>
      </c>
      <c r="Q8" s="1" t="n">
        <f aca="true">IF(O8 = "-", SUM(INDIRECT(ADDRESS(2,COLUMN(P8)) &amp; ":" &amp; ADDRESS(ROW(),COLUMN(P8)))), 0)</f>
        <v>0</v>
      </c>
      <c r="R8" s="1" t="n">
        <f aca="false">IF(O8="-",1,0)</f>
        <v>1</v>
      </c>
      <c r="S8" s="1" t="n">
        <f aca="true">IF(Q8 = 0, INDIRECT("S" &amp; ROW() - 1), Q8)</f>
        <v>0</v>
      </c>
      <c r="T8" s="1" t="str">
        <f aca="false">IF(H8="","",VLOOKUP(H8,'Вода SKU'!$A$1:$B$150,2,0))</f>
        <v>-</v>
      </c>
      <c r="U8" s="1" t="n">
        <f aca="false">8000/1000</f>
        <v>8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 t="n">
        <f aca="false">IF(V8 = "", "", V8/U8)</f>
        <v>1000</v>
      </c>
      <c r="X8" s="1" t="n">
        <f aca="true">IF(O8="", "", MAX(ROUND(-(INDIRECT("S" &amp; ROW() - 1) - S8)/1000, 0), 1) * 1000)</f>
        <v>1000</v>
      </c>
    </row>
    <row r="9" customFormat="false" ht="13.8" hidden="false" customHeight="true" outlineLevel="0" collapsed="false">
      <c r="A9" s="33" t="n">
        <f aca="true">IF(O9="-", "", 1 + SUM(INDIRECT(ADDRESS(2,COLUMN(R9)) &amp; ":" &amp; ADDRESS(ROW(),COLUMN(R9)))))</f>
        <v>2</v>
      </c>
      <c r="B9" s="33" t="s">
        <v>667</v>
      </c>
      <c r="C9" s="33" t="n">
        <v>1000</v>
      </c>
      <c r="D9" s="33" t="s">
        <v>659</v>
      </c>
      <c r="E9" s="33" t="s">
        <v>693</v>
      </c>
      <c r="F9" s="33" t="s">
        <v>693</v>
      </c>
      <c r="G9" s="33" t="s">
        <v>692</v>
      </c>
      <c r="H9" s="33" t="s">
        <v>244</v>
      </c>
      <c r="I9" s="33" t="n">
        <v>403</v>
      </c>
      <c r="J9" s="26" t="str">
        <f aca="true">IF(M9="", IF(O9="","",X9+(INDIRECT("S" &amp; ROW() - 1) - S9)),IF(O9="", "", INDIRECT("S" &amp; ROW() - 1) - S9))</f>
        <v/>
      </c>
      <c r="K9" s="34" t="n">
        <v>1</v>
      </c>
      <c r="M9" s="35"/>
      <c r="N9" s="36" t="str">
        <f aca="false">IF(M9="", IF(X9=0, "", X9), IF(V9 = "", "", IF(V9/U9 = 0, "", V9/U9)))</f>
        <v/>
      </c>
      <c r="P9" s="1" t="n">
        <f aca="false">IF(O9 = "-", -W9,I9)</f>
        <v>403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IF(H9="","",VLOOKUP(H9,'Вода SKU'!$A$1:$B$150,2,0))</f>
        <v>3.3, Сакко</v>
      </c>
      <c r="U9" s="1" t="n">
        <f aca="false">8000/1000</f>
        <v>8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S9)/1000, 0), 1) * 1000)</f>
        <v/>
      </c>
    </row>
    <row r="10" customFormat="false" ht="13.8" hidden="false" customHeight="true" outlineLevel="0" collapsed="false">
      <c r="A10" s="33" t="n">
        <f aca="true">IF(O10="-", "", 1 + SUM(INDIRECT(ADDRESS(2,COLUMN(R10)) &amp; ":" &amp; ADDRESS(ROW(),COLUMN(R10)))))</f>
        <v>2</v>
      </c>
      <c r="B10" s="33" t="s">
        <v>667</v>
      </c>
      <c r="C10" s="33" t="n">
        <v>1000</v>
      </c>
      <c r="D10" s="33" t="s">
        <v>659</v>
      </c>
      <c r="E10" s="33" t="s">
        <v>693</v>
      </c>
      <c r="F10" s="33" t="s">
        <v>693</v>
      </c>
      <c r="G10" s="33" t="s">
        <v>692</v>
      </c>
      <c r="H10" s="33" t="s">
        <v>249</v>
      </c>
      <c r="I10" s="33" t="n">
        <v>575</v>
      </c>
      <c r="J10" s="26" t="str">
        <f aca="true">IF(M10="", IF(O10="","",X10+(INDIRECT("S" &amp; ROW() - 1) - S10)),IF(O10="", "", INDIRECT("S" &amp; ROW() - 1) - S10))</f>
        <v/>
      </c>
      <c r="K10" s="34" t="n">
        <v>1</v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575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IF(H10="","",VLOOKUP(H10,'Вода SKU'!$A$1:$B$150,2,0))</f>
        <v>3.3, Сакко</v>
      </c>
      <c r="U10" s="1" t="n">
        <f aca="false">8000/1000</f>
        <v>8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S10)/1000, 0), 1) * 1000)</f>
        <v/>
      </c>
    </row>
    <row r="11" customFormat="false" ht="13.8" hidden="false" customHeight="true" outlineLevel="0" collapsed="false">
      <c r="A11" s="34" t="str">
        <f aca="true">IF(O11="-", "", 1 + SUM(INDIRECT(ADDRESS(2,COLUMN(R11)) &amp; ":" &amp; ADDRESS(ROW(),COLUMN(R11)))))</f>
        <v/>
      </c>
      <c r="B11" s="34" t="s">
        <v>694</v>
      </c>
      <c r="C11" s="34" t="s">
        <v>694</v>
      </c>
      <c r="D11" s="34" t="s">
        <v>694</v>
      </c>
      <c r="E11" s="34" t="s">
        <v>694</v>
      </c>
      <c r="F11" s="34" t="s">
        <v>694</v>
      </c>
      <c r="G11" s="34" t="s">
        <v>694</v>
      </c>
      <c r="H11" s="34" t="s">
        <v>694</v>
      </c>
      <c r="J11" s="26" t="n">
        <f aca="true">IF(M11="", IF(O11="","",X11+(INDIRECT("S" &amp; ROW() - 1) - S11)),IF(O11="", "", INDIRECT("S" &amp; ROW() - 1) - S11))</f>
        <v>22</v>
      </c>
      <c r="K11" s="34"/>
      <c r="M11" s="37" t="n">
        <v>8000</v>
      </c>
      <c r="N11" s="36" t="n">
        <f aca="false">IF(M11="", IF(X11=0, "", X11), IF(V11 = "", "", IF(V11/U11 = 0, "", V11/U11)))</f>
        <v>1000</v>
      </c>
      <c r="O11" s="34" t="s">
        <v>694</v>
      </c>
      <c r="P11" s="1" t="n">
        <f aca="false">IF(O11 = "-", -W11,I11)</f>
        <v>-1000</v>
      </c>
      <c r="Q11" s="1" t="n">
        <f aca="true">IF(O11 = "-", SUM(INDIRECT(ADDRESS(2,COLUMN(P11)) &amp; ":" &amp; ADDRESS(ROW(),COLUMN(P11)))), 0)</f>
        <v>-22</v>
      </c>
      <c r="R11" s="1" t="n">
        <f aca="false">IF(O11="-",1,0)</f>
        <v>1</v>
      </c>
      <c r="S11" s="1" t="n">
        <f aca="true">IF(Q11 = 0, INDIRECT("S" &amp; ROW() - 1), Q11)</f>
        <v>-22</v>
      </c>
      <c r="T11" s="1" t="str">
        <f aca="false">IF(H11="","",VLOOKUP(H11,'Вода SKU'!$A$1:$B$150,2,0))</f>
        <v>-</v>
      </c>
      <c r="U11" s="1" t="n">
        <f aca="false">8000/1000</f>
        <v>8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8000</v>
      </c>
      <c r="W11" s="1" t="n">
        <f aca="false">IF(V11 = "", "", V11/U11)</f>
        <v>1000</v>
      </c>
      <c r="X11" s="1" t="n">
        <f aca="true">IF(O11="", "", MAX(ROUND(-(INDIRECT("S" &amp; ROW() - 1) - S11)/1000, 0), 1) * 1000)</f>
        <v>1000</v>
      </c>
    </row>
    <row r="12" customFormat="false" ht="13.8" hidden="false" customHeight="true" outlineLevel="0" collapsed="false">
      <c r="A12" s="33" t="n">
        <f aca="true">IF(O12="-", "", 1 + SUM(INDIRECT(ADDRESS(2,COLUMN(R12)) &amp; ":" &amp; ADDRESS(ROW(),COLUMN(R12)))))</f>
        <v>3</v>
      </c>
      <c r="B12" s="33" t="s">
        <v>669</v>
      </c>
      <c r="C12" s="33" t="n">
        <v>1000</v>
      </c>
      <c r="D12" s="33" t="s">
        <v>659</v>
      </c>
      <c r="E12" s="33" t="s">
        <v>695</v>
      </c>
      <c r="F12" s="33" t="s">
        <v>695</v>
      </c>
      <c r="G12" s="33" t="s">
        <v>696</v>
      </c>
      <c r="H12" s="33" t="s">
        <v>254</v>
      </c>
      <c r="I12" s="33" t="n">
        <v>21</v>
      </c>
      <c r="J12" s="26" t="str">
        <f aca="true">IF(M12="", IF(O12="","",X12+(INDIRECT("S" &amp; ROW() - 1) - S12)),IF(O12="", "", INDIRECT("S" &amp; ROW() - 1) - S12))</f>
        <v/>
      </c>
      <c r="K12" s="34" t="n">
        <v>1</v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21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-22</v>
      </c>
      <c r="T12" s="1" t="str">
        <f aca="false">IF(H12="","",VLOOKUP(H12,'Вода SKU'!$A$1:$B$150,2,0))</f>
        <v>3.6, Альче</v>
      </c>
      <c r="U12" s="1" t="n">
        <f aca="false">8000/1000</f>
        <v>8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S12)/1000, 0), 1) * 1000)</f>
        <v/>
      </c>
    </row>
    <row r="13" customFormat="false" ht="13.8" hidden="false" customHeight="true" outlineLevel="0" collapsed="false">
      <c r="A13" s="33" t="n">
        <f aca="true">IF(O13="-", "", 1 + SUM(INDIRECT(ADDRESS(2,COLUMN(R13)) &amp; ":" &amp; ADDRESS(ROW(),COLUMN(R13)))))</f>
        <v>3</v>
      </c>
      <c r="B13" s="33" t="s">
        <v>669</v>
      </c>
      <c r="C13" s="33" t="n">
        <v>1000</v>
      </c>
      <c r="D13" s="33" t="s">
        <v>659</v>
      </c>
      <c r="E13" s="33" t="s">
        <v>691</v>
      </c>
      <c r="F13" s="33" t="s">
        <v>691</v>
      </c>
      <c r="G13" s="33" t="s">
        <v>692</v>
      </c>
      <c r="H13" s="33" t="s">
        <v>241</v>
      </c>
      <c r="I13" s="33" t="n">
        <v>979</v>
      </c>
      <c r="J13" s="26" t="str">
        <f aca="true">IF(M13="", IF(O13="","",X13+(INDIRECT("S" &amp; ROW() - 1) - S13)),IF(O13="", "", INDIRECT("S" &amp; ROW() - 1) - S13))</f>
        <v/>
      </c>
      <c r="K13" s="34" t="n">
        <v>1</v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979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-22</v>
      </c>
      <c r="T13" s="1" t="str">
        <f aca="false">IF(H13="","",VLOOKUP(H13,'Вода SKU'!$A$1:$B$150,2,0))</f>
        <v>3.6, Альче</v>
      </c>
      <c r="U13" s="1" t="n">
        <f aca="false">8000/1000</f>
        <v>8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S13)/1000, 0), 1) * 1000)</f>
        <v/>
      </c>
    </row>
    <row r="14" customFormat="false" ht="13.8" hidden="false" customHeight="true" outlineLevel="0" collapsed="false">
      <c r="A14" s="34" t="str">
        <f aca="true">IF(O14="-", "", 1 + SUM(INDIRECT(ADDRESS(2,COLUMN(R14)) &amp; ":" &amp; ADDRESS(ROW(),COLUMN(R14)))))</f>
        <v/>
      </c>
      <c r="B14" s="34" t="s">
        <v>694</v>
      </c>
      <c r="C14" s="34" t="s">
        <v>694</v>
      </c>
      <c r="D14" s="34" t="s">
        <v>694</v>
      </c>
      <c r="E14" s="34" t="s">
        <v>694</v>
      </c>
      <c r="F14" s="34" t="s">
        <v>694</v>
      </c>
      <c r="G14" s="34" t="s">
        <v>694</v>
      </c>
      <c r="H14" s="34" t="s">
        <v>694</v>
      </c>
      <c r="J14" s="26" t="n">
        <f aca="true">IF(M14="", IF(O14="","",X14+(INDIRECT("S" &amp; ROW() - 1) - S14)),IF(O14="", "", INDIRECT("S" &amp; ROW() - 1) - S14))</f>
        <v>0</v>
      </c>
      <c r="K14" s="34"/>
      <c r="M14" s="37" t="n">
        <v>8000</v>
      </c>
      <c r="N14" s="36" t="n">
        <f aca="false">IF(M14="", IF(X14=0, "", X14), IF(V14 = "", "", IF(V14/U14 = 0, "", V14/U14)))</f>
        <v>1000</v>
      </c>
      <c r="O14" s="34" t="s">
        <v>694</v>
      </c>
      <c r="P14" s="1" t="n">
        <f aca="false">IF(O14 = "-", -W14,I14)</f>
        <v>-1000</v>
      </c>
      <c r="Q14" s="1" t="n">
        <f aca="true">IF(O14 = "-", SUM(INDIRECT(ADDRESS(2,COLUMN(P14)) &amp; ":" &amp; ADDRESS(ROW(),COLUMN(P14)))), 0)</f>
        <v>-22</v>
      </c>
      <c r="R14" s="1" t="n">
        <f aca="false">IF(O14="-",1,0)</f>
        <v>1</v>
      </c>
      <c r="S14" s="1" t="n">
        <f aca="true">IF(Q14 = 0, INDIRECT("S" &amp; ROW() - 1), Q14)</f>
        <v>-22</v>
      </c>
      <c r="T14" s="1" t="str">
        <f aca="false">IF(H14="","",VLOOKUP(H14,'Вода SKU'!$A$1:$B$150,2,0))</f>
        <v>-</v>
      </c>
      <c r="U14" s="1" t="n">
        <f aca="false">8000/1000</f>
        <v>8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8000</v>
      </c>
      <c r="W14" s="1" t="n">
        <f aca="false">IF(V14 = "", "", V14/U14)</f>
        <v>1000</v>
      </c>
      <c r="X14" s="1" t="n">
        <f aca="true">IF(O14="", "", MAX(ROUND(-(INDIRECT("S" &amp; ROW() - 1) - S14)/1000, 0), 1) * 1000)</f>
        <v>1000</v>
      </c>
    </row>
    <row r="15" customFormat="false" ht="13.8" hidden="false" customHeight="true" outlineLevel="0" collapsed="false">
      <c r="A15" s="38" t="n">
        <f aca="true">IF(O15="-", "", 1 + SUM(INDIRECT(ADDRESS(2,COLUMN(R15)) &amp; ":" &amp; ADDRESS(ROW(),COLUMN(R15)))))</f>
        <v>4</v>
      </c>
      <c r="B15" s="38" t="s">
        <v>667</v>
      </c>
      <c r="C15" s="38" t="n">
        <v>1000</v>
      </c>
      <c r="D15" s="38" t="s">
        <v>165</v>
      </c>
      <c r="E15" s="38" t="s">
        <v>697</v>
      </c>
      <c r="F15" s="38" t="s">
        <v>697</v>
      </c>
      <c r="G15" s="38" t="s">
        <v>692</v>
      </c>
      <c r="H15" s="38" t="s">
        <v>259</v>
      </c>
      <c r="I15" s="38" t="n">
        <v>60</v>
      </c>
      <c r="J15" s="26" t="str">
        <f aca="true">IF(M15="", IF(O15="","",X15+(INDIRECT("S" &amp; ROW() - 1) - S15)),IF(O15="", "", INDIRECT("S" &amp; ROW() - 1) - S15))</f>
        <v/>
      </c>
      <c r="K15" s="34" t="n">
        <v>1</v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60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-22</v>
      </c>
      <c r="T15" s="1" t="str">
        <f aca="false">IF(H15="","",VLOOKUP(H15,'Вода SKU'!$A$1:$B$150,2,0))</f>
        <v>3.3, Сакко</v>
      </c>
      <c r="U15" s="1" t="n">
        <f aca="false">8000/1000</f>
        <v>8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S15)/1000, 0), 1) * 1000)</f>
        <v/>
      </c>
    </row>
    <row r="16" customFormat="false" ht="13.8" hidden="false" customHeight="true" outlineLevel="0" collapsed="false">
      <c r="A16" s="38" t="n">
        <f aca="true">IF(O16="-", "", 1 + SUM(INDIRECT(ADDRESS(2,COLUMN(R16)) &amp; ":" &amp; ADDRESS(ROW(),COLUMN(R16)))))</f>
        <v>4</v>
      </c>
      <c r="B16" s="38" t="s">
        <v>667</v>
      </c>
      <c r="C16" s="38" t="n">
        <v>1000</v>
      </c>
      <c r="D16" s="38" t="s">
        <v>165</v>
      </c>
      <c r="E16" s="38" t="s">
        <v>697</v>
      </c>
      <c r="F16" s="38" t="s">
        <v>697</v>
      </c>
      <c r="G16" s="38" t="s">
        <v>692</v>
      </c>
      <c r="H16" s="38" t="s">
        <v>265</v>
      </c>
      <c r="I16" s="38" t="n">
        <v>316</v>
      </c>
      <c r="J16" s="26" t="str">
        <f aca="true">IF(M16="", IF(O16="","",X16+(INDIRECT("S" &amp; ROW() - 1) - S16)),IF(O16="", "", INDIRECT("S" &amp; ROW() - 1) - S16))</f>
        <v/>
      </c>
      <c r="K16" s="34" t="n">
        <v>1</v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316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-22</v>
      </c>
      <c r="T16" s="1" t="str">
        <f aca="false">IF(H16="","",VLOOKUP(H16,'Вода SKU'!$A$1:$B$150,2,0))</f>
        <v>3.3, Сакко</v>
      </c>
      <c r="U16" s="1" t="n">
        <f aca="false">8000/1000</f>
        <v>8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S16)/1000, 0), 1) * 1000)</f>
        <v/>
      </c>
    </row>
    <row r="17" customFormat="false" ht="13.8" hidden="false" customHeight="true" outlineLevel="0" collapsed="false">
      <c r="A17" s="38" t="n">
        <f aca="true">IF(O17="-", "", 1 + SUM(INDIRECT(ADDRESS(2,COLUMN(R17)) &amp; ":" &amp; ADDRESS(ROW(),COLUMN(R17)))))</f>
        <v>4</v>
      </c>
      <c r="B17" s="38" t="s">
        <v>667</v>
      </c>
      <c r="C17" s="38" t="n">
        <v>1000</v>
      </c>
      <c r="D17" s="38" t="s">
        <v>165</v>
      </c>
      <c r="E17" s="38" t="s">
        <v>697</v>
      </c>
      <c r="F17" s="38" t="s">
        <v>697</v>
      </c>
      <c r="G17" s="38" t="s">
        <v>692</v>
      </c>
      <c r="H17" s="38" t="s">
        <v>258</v>
      </c>
      <c r="I17" s="38" t="n">
        <v>91</v>
      </c>
      <c r="J17" s="26" t="str">
        <f aca="true">IF(M17="", IF(O17="","",X17+(INDIRECT("S" &amp; ROW() - 1) - S17)),IF(O17="", "", INDIRECT("S" &amp; ROW() - 1) - S17))</f>
        <v/>
      </c>
      <c r="K17" s="34" t="n">
        <v>1</v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91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-22</v>
      </c>
      <c r="T17" s="1" t="str">
        <f aca="false">IF(H17="","",VLOOKUP(H17,'Вода SKU'!$A$1:$B$150,2,0))</f>
        <v>3.3, Сакко</v>
      </c>
      <c r="U17" s="1" t="n">
        <f aca="false">8000/1000</f>
        <v>8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S17)/1000, 0), 1) * 1000)</f>
        <v/>
      </c>
    </row>
    <row r="18" customFormat="false" ht="13.8" hidden="false" customHeight="true" outlineLevel="0" collapsed="false">
      <c r="A18" s="38" t="n">
        <f aca="true">IF(O18="-", "", 1 + SUM(INDIRECT(ADDRESS(2,COLUMN(R18)) &amp; ":" &amp; ADDRESS(ROW(),COLUMN(R18)))))</f>
        <v>4</v>
      </c>
      <c r="B18" s="38" t="s">
        <v>667</v>
      </c>
      <c r="C18" s="38" t="n">
        <v>1000</v>
      </c>
      <c r="D18" s="38" t="s">
        <v>165</v>
      </c>
      <c r="E18" s="38" t="s">
        <v>697</v>
      </c>
      <c r="F18" s="38" t="s">
        <v>697</v>
      </c>
      <c r="G18" s="38" t="s">
        <v>692</v>
      </c>
      <c r="H18" s="38" t="s">
        <v>260</v>
      </c>
      <c r="I18" s="38" t="n">
        <v>371</v>
      </c>
      <c r="J18" s="26" t="str">
        <f aca="true">IF(M18="", IF(O18="","",X18+(INDIRECT("S" &amp; ROW() - 1) - S18)),IF(O18="", "", INDIRECT("S" &amp; ROW() - 1) - S18))</f>
        <v/>
      </c>
      <c r="K18" s="34" t="n">
        <v>1</v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371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-22</v>
      </c>
      <c r="T18" s="1" t="str">
        <f aca="false">IF(H18="","",VLOOKUP(H18,'Вода SKU'!$A$1:$B$150,2,0))</f>
        <v>3.3, Сакко</v>
      </c>
      <c r="U18" s="1" t="n">
        <f aca="false">8000/1000</f>
        <v>8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S18)/1000, 0), 1) * 1000)</f>
        <v/>
      </c>
    </row>
    <row r="19" customFormat="false" ht="13.8" hidden="false" customHeight="true" outlineLevel="0" collapsed="false">
      <c r="A19" s="38" t="n">
        <f aca="true">IF(O19="-", "", 1 + SUM(INDIRECT(ADDRESS(2,COLUMN(R19)) &amp; ":" &amp; ADDRESS(ROW(),COLUMN(R19)))))</f>
        <v>4</v>
      </c>
      <c r="B19" s="38" t="s">
        <v>667</v>
      </c>
      <c r="C19" s="38" t="n">
        <v>1000</v>
      </c>
      <c r="D19" s="38" t="s">
        <v>165</v>
      </c>
      <c r="E19" s="38" t="s">
        <v>697</v>
      </c>
      <c r="F19" s="38" t="s">
        <v>697</v>
      </c>
      <c r="G19" s="38" t="s">
        <v>692</v>
      </c>
      <c r="H19" s="38" t="s">
        <v>263</v>
      </c>
      <c r="I19" s="38" t="n">
        <v>162</v>
      </c>
      <c r="J19" s="26" t="str">
        <f aca="true">IF(M19="", IF(O19="","",X19+(INDIRECT("S" &amp; ROW() - 1) - S19)),IF(O19="", "", INDIRECT("S" &amp; ROW() - 1) - S19))</f>
        <v/>
      </c>
      <c r="K19" s="34" t="n">
        <v>1</v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162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-22</v>
      </c>
      <c r="T19" s="1" t="str">
        <f aca="false">IF(H19="","",VLOOKUP(H19,'Вода SKU'!$A$1:$B$150,2,0))</f>
        <v>3.3, Сакко</v>
      </c>
      <c r="U19" s="1" t="n">
        <f aca="false">8000/1000</f>
        <v>8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S19)/1000, 0), 1) * 1000)</f>
        <v/>
      </c>
    </row>
    <row r="20" customFormat="false" ht="13.8" hidden="false" customHeight="true" outlineLevel="0" collapsed="false">
      <c r="A20" s="34" t="str">
        <f aca="true">IF(O20="-", "", 1 + SUM(INDIRECT(ADDRESS(2,COLUMN(R20)) &amp; ":" &amp; ADDRESS(ROW(),COLUMN(R20)))))</f>
        <v/>
      </c>
      <c r="B20" s="34" t="s">
        <v>694</v>
      </c>
      <c r="C20" s="34" t="s">
        <v>694</v>
      </c>
      <c r="D20" s="34" t="s">
        <v>694</v>
      </c>
      <c r="E20" s="34" t="s">
        <v>694</v>
      </c>
      <c r="F20" s="34" t="s">
        <v>694</v>
      </c>
      <c r="G20" s="34" t="s">
        <v>694</v>
      </c>
      <c r="H20" s="34" t="s">
        <v>694</v>
      </c>
      <c r="J20" s="26" t="n">
        <f aca="true">IF(M20="", IF(O20="","",X20+(INDIRECT("S" &amp; ROW() - 1) - S20)),IF(O20="", "", INDIRECT("S" &amp; ROW() - 1) - S20))</f>
        <v>0</v>
      </c>
      <c r="K20" s="34"/>
      <c r="M20" s="37" t="n">
        <v>8000</v>
      </c>
      <c r="N20" s="36" t="n">
        <f aca="false">IF(M20="", IF(X20=0, "", X20), IF(V20 = "", "", IF(V20/U20 = 0, "", V20/U20)))</f>
        <v>1000</v>
      </c>
      <c r="O20" s="34" t="s">
        <v>694</v>
      </c>
      <c r="P20" s="1" t="n">
        <f aca="false">IF(O20 = "-", -W20,I20)</f>
        <v>-1000</v>
      </c>
      <c r="Q20" s="1" t="n">
        <f aca="true">IF(O20 = "-", SUM(INDIRECT(ADDRESS(2,COLUMN(P20)) &amp; ":" &amp; ADDRESS(ROW(),COLUMN(P20)))), 0)</f>
        <v>-22</v>
      </c>
      <c r="R20" s="1" t="n">
        <f aca="false">IF(O20="-",1,0)</f>
        <v>1</v>
      </c>
      <c r="S20" s="1" t="n">
        <f aca="true">IF(Q20 = 0, INDIRECT("S" &amp; ROW() - 1), Q20)</f>
        <v>-22</v>
      </c>
      <c r="T20" s="1" t="str">
        <f aca="false">IF(H20="","",VLOOKUP(H20,'Вода SKU'!$A$1:$B$150,2,0))</f>
        <v>-</v>
      </c>
      <c r="U20" s="1" t="n">
        <f aca="false">8000/1000</f>
        <v>8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8000</v>
      </c>
      <c r="W20" s="1" t="n">
        <f aca="false">IF(V20 = "", "", V20/U20)</f>
        <v>1000</v>
      </c>
      <c r="X20" s="1" t="n">
        <f aca="true">IF(O20="", "", MAX(ROUND(-(INDIRECT("S" &amp; ROW() - 1) - S20)/1000, 0), 1) * 1000)</f>
        <v>1000</v>
      </c>
    </row>
    <row r="21" customFormat="false" ht="13.8" hidden="false" customHeight="true" outlineLevel="0" collapsed="false">
      <c r="A21" s="38" t="n">
        <f aca="true">IF(O21="-", "", 1 + SUM(INDIRECT(ADDRESS(2,COLUMN(R21)) &amp; ":" &amp; ADDRESS(ROW(),COLUMN(R21)))))</f>
        <v>5</v>
      </c>
      <c r="B21" s="38" t="s">
        <v>667</v>
      </c>
      <c r="C21" s="38" t="n">
        <v>1000</v>
      </c>
      <c r="D21" s="38" t="s">
        <v>165</v>
      </c>
      <c r="E21" s="38" t="s">
        <v>697</v>
      </c>
      <c r="F21" s="38" t="s">
        <v>697</v>
      </c>
      <c r="G21" s="38" t="s">
        <v>692</v>
      </c>
      <c r="H21" s="38" t="s">
        <v>263</v>
      </c>
      <c r="I21" s="38" t="n">
        <v>317</v>
      </c>
      <c r="J21" s="26" t="str">
        <f aca="true">IF(M21="", IF(O21="","",X21+(INDIRECT("S" &amp; ROW() - 1) - S21)),IF(O21="", "", INDIRECT("S" &amp; ROW() - 1) - S21))</f>
        <v/>
      </c>
      <c r="K21" s="34" t="n">
        <v>1</v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317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-22</v>
      </c>
      <c r="T21" s="1" t="str">
        <f aca="false">IF(H21="","",VLOOKUP(H21,'Вода SKU'!$A$1:$B$150,2,0))</f>
        <v>3.3, Сакко</v>
      </c>
      <c r="U21" s="1" t="n">
        <f aca="false">8000/1000</f>
        <v>8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S21)/1000, 0), 1) * 1000)</f>
        <v/>
      </c>
    </row>
    <row r="22" customFormat="false" ht="13.8" hidden="false" customHeight="true" outlineLevel="0" collapsed="false">
      <c r="A22" s="38" t="n">
        <f aca="true">IF(O22="-", "", 1 + SUM(INDIRECT(ADDRESS(2,COLUMN(R22)) &amp; ":" &amp; ADDRESS(ROW(),COLUMN(R22)))))</f>
        <v>5</v>
      </c>
      <c r="B22" s="38" t="s">
        <v>667</v>
      </c>
      <c r="C22" s="38" t="n">
        <v>1000</v>
      </c>
      <c r="D22" s="38" t="s">
        <v>165</v>
      </c>
      <c r="E22" s="38" t="s">
        <v>697</v>
      </c>
      <c r="F22" s="38" t="s">
        <v>697</v>
      </c>
      <c r="G22" s="38" t="s">
        <v>692</v>
      </c>
      <c r="H22" s="38" t="s">
        <v>257</v>
      </c>
      <c r="I22" s="38" t="n">
        <v>683</v>
      </c>
      <c r="J22" s="26" t="str">
        <f aca="true">IF(M22="", IF(O22="","",X22+(INDIRECT("S" &amp; ROW() - 1) - S22)),IF(O22="", "", INDIRECT("S" &amp; ROW() - 1) - S22))</f>
        <v/>
      </c>
      <c r="K22" s="34" t="n">
        <v>1</v>
      </c>
      <c r="M22" s="35"/>
      <c r="N22" s="36" t="str">
        <f aca="false">IF(M22="", IF(X22=0, "", X22), IF(V22 = "", "", IF(V22/U22 = 0, "", V22/U22)))</f>
        <v/>
      </c>
      <c r="P22" s="1" t="n">
        <f aca="false">IF(O22 = "-", -W22,I22)</f>
        <v>683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-22</v>
      </c>
      <c r="T22" s="1" t="str">
        <f aca="false">IF(H22="","",VLOOKUP(H22,'Вода SKU'!$A$1:$B$150,2,0))</f>
        <v>3.3, Сакко</v>
      </c>
      <c r="U22" s="1" t="n">
        <f aca="false">8000/1000</f>
        <v>8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S22)/1000, 0), 1) * 1000)</f>
        <v/>
      </c>
    </row>
    <row r="23" customFormat="false" ht="13.8" hidden="false" customHeight="true" outlineLevel="0" collapsed="false">
      <c r="A23" s="34" t="str">
        <f aca="true">IF(O23="-", "", 1 + SUM(INDIRECT(ADDRESS(2,COLUMN(R23)) &amp; ":" &amp; ADDRESS(ROW(),COLUMN(R23)))))</f>
        <v/>
      </c>
      <c r="B23" s="34" t="s">
        <v>694</v>
      </c>
      <c r="C23" s="34" t="s">
        <v>694</v>
      </c>
      <c r="D23" s="34" t="s">
        <v>694</v>
      </c>
      <c r="E23" s="34" t="s">
        <v>694</v>
      </c>
      <c r="F23" s="34" t="s">
        <v>694</v>
      </c>
      <c r="G23" s="34" t="s">
        <v>694</v>
      </c>
      <c r="H23" s="34" t="s">
        <v>694</v>
      </c>
      <c r="J23" s="26" t="n">
        <f aca="true">IF(M23="", IF(O23="","",X23+(INDIRECT("S" &amp; ROW() - 1) - S23)),IF(O23="", "", INDIRECT("S" &amp; ROW() - 1) - S23))</f>
        <v>0</v>
      </c>
      <c r="K23" s="34"/>
      <c r="M23" s="37" t="n">
        <v>8000</v>
      </c>
      <c r="N23" s="36" t="n">
        <f aca="false">IF(M23="", IF(X23=0, "", X23), IF(V23 = "", "", IF(V23/U23 = 0, "", V23/U23)))</f>
        <v>1000</v>
      </c>
      <c r="O23" s="34" t="s">
        <v>694</v>
      </c>
      <c r="P23" s="1" t="n">
        <f aca="false">IF(O23 = "-", -W23,I23)</f>
        <v>-1000</v>
      </c>
      <c r="Q23" s="1" t="n">
        <f aca="true">IF(O23 = "-", SUM(INDIRECT(ADDRESS(2,COLUMN(P23)) &amp; ":" &amp; ADDRESS(ROW(),COLUMN(P23)))), 0)</f>
        <v>-22</v>
      </c>
      <c r="R23" s="1" t="n">
        <f aca="false">IF(O23="-",1,0)</f>
        <v>1</v>
      </c>
      <c r="S23" s="1" t="n">
        <f aca="true">IF(Q23 = 0, INDIRECT("S" &amp; ROW() - 1), Q23)</f>
        <v>-22</v>
      </c>
      <c r="T23" s="1" t="str">
        <f aca="false">IF(H23="","",VLOOKUP(H23,'Вода SKU'!$A$1:$B$150,2,0))</f>
        <v>-</v>
      </c>
      <c r="U23" s="1" t="n">
        <f aca="false">8000/1000</f>
        <v>8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8000</v>
      </c>
      <c r="W23" s="1" t="n">
        <f aca="false">IF(V23 = "", "", V23/U23)</f>
        <v>1000</v>
      </c>
      <c r="X23" s="1" t="n">
        <f aca="true">IF(O23="", "", MAX(ROUND(-(INDIRECT("S" &amp; ROW() - 1) - S23)/1000, 0), 1) * 1000)</f>
        <v>1000</v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-22</v>
      </c>
      <c r="T24" s="1" t="str">
        <f aca="false">IF(H24="","",VLOOKUP(H24,'Вода SKU'!$A$1:$B$150,2,0))</f>
        <v/>
      </c>
      <c r="U24" s="1" t="n">
        <f aca="false">8000/1000</f>
        <v>8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S24)/1000, 0), 1) * 1000)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-22</v>
      </c>
      <c r="T25" s="1" t="str">
        <f aca="false">IF(H25="","",VLOOKUP(H25,'Вода SKU'!$A$1:$B$150,2,0))</f>
        <v/>
      </c>
      <c r="U25" s="1" t="n">
        <f aca="false">8000/1000</f>
        <v>8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S25)/1000, 0), 1) * 1000)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5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-22</v>
      </c>
      <c r="T26" s="1" t="str">
        <f aca="false">IF(H26="","",VLOOKUP(H26,'Вода SKU'!$A$1:$B$150,2,0))</f>
        <v/>
      </c>
      <c r="U26" s="1" t="n">
        <f aca="false">8000/1000</f>
        <v>8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S26)/1000, 0), 1) * 1000)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5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-22</v>
      </c>
      <c r="T27" s="1" t="str">
        <f aca="false">IF(H27="","",VLOOKUP(H27,'Вода SKU'!$A$1:$B$150,2,0))</f>
        <v/>
      </c>
      <c r="U27" s="1" t="n">
        <f aca="false">8000/1000</f>
        <v>8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S27)/1000, 0), 1) * 1000)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-22</v>
      </c>
      <c r="T28" s="1" t="str">
        <f aca="false">IF(H28="","",VLOOKUP(H28,'Вода SKU'!$A$1:$B$150,2,0))</f>
        <v/>
      </c>
      <c r="U28" s="1" t="n">
        <f aca="false">8000/1000</f>
        <v>8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S28)/1000, 0), 1) * 1000)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-22</v>
      </c>
      <c r="T29" s="1" t="str">
        <f aca="false">IF(H29="","",VLOOKUP(H29,'Вода SKU'!$A$1:$B$150,2,0))</f>
        <v/>
      </c>
      <c r="U29" s="1" t="n">
        <f aca="false">8000/1000</f>
        <v>8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S29)/1000, 0), 1) * 1000)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-22</v>
      </c>
      <c r="T30" s="1" t="str">
        <f aca="false">IF(H30="","",VLOOKUP(H30,'Вода SKU'!$A$1:$B$150,2,0))</f>
        <v/>
      </c>
      <c r="U30" s="1" t="n">
        <f aca="false">8000/1000</f>
        <v>8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S30)/1000, 0), 1) * 1000)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-22</v>
      </c>
      <c r="T31" s="1" t="str">
        <f aca="false">IF(H31="","",VLOOKUP(H31,'Вода SKU'!$A$1:$B$150,2,0))</f>
        <v/>
      </c>
      <c r="U31" s="1" t="n">
        <f aca="false">8000/1000</f>
        <v>8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S31)/1000, 0), 1) * 1000)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-22</v>
      </c>
      <c r="T32" s="1" t="str">
        <f aca="false">IF(H32="","",VLOOKUP(H32,'Вода SKU'!$A$1:$B$150,2,0))</f>
        <v/>
      </c>
      <c r="U32" s="1" t="n">
        <f aca="false">8000/1000</f>
        <v>8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S32)/1000, 0), 1) * 1000)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-22</v>
      </c>
      <c r="T33" s="1" t="str">
        <f aca="false">IF(H33="","",VLOOKUP(H33,'Вода SKU'!$A$1:$B$150,2,0))</f>
        <v/>
      </c>
      <c r="U33" s="1" t="n">
        <f aca="false">8000/1000</f>
        <v>8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S33)/1000, 0), 1) * 1000)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-22</v>
      </c>
      <c r="T34" s="1" t="str">
        <f aca="false">IF(H34="","",VLOOKUP(H34,'Вода SKU'!$A$1:$B$150,2,0))</f>
        <v/>
      </c>
      <c r="U34" s="1" t="n">
        <f aca="false">8000/1000</f>
        <v>8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S34)/1000, 0), 1) * 1000)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-22</v>
      </c>
      <c r="T35" s="1" t="str">
        <f aca="false">IF(H35="","",VLOOKUP(H35,'Вода SKU'!$A$1:$B$150,2,0))</f>
        <v/>
      </c>
      <c r="U35" s="1" t="n">
        <f aca="false">8000/1000</f>
        <v>8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S35)/1000, 0), 1) * 1000)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-22</v>
      </c>
      <c r="T36" s="1" t="str">
        <f aca="false">IF(H36="","",VLOOKUP(H36,'Вода SKU'!$A$1:$B$150,2,0))</f>
        <v/>
      </c>
      <c r="U36" s="1" t="n">
        <f aca="false">8000/1000</f>
        <v>8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S36)/1000, 0), 1) * 1000)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-22</v>
      </c>
      <c r="T37" s="1" t="str">
        <f aca="false">IF(H37="","",VLOOKUP(H37,'Вода SKU'!$A$1:$B$150,2,0))</f>
        <v/>
      </c>
      <c r="U37" s="1" t="n">
        <f aca="false">8000/1000</f>
        <v>8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S37)/1000, 0), 1) * 1000)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-22</v>
      </c>
      <c r="T38" s="1" t="str">
        <f aca="false">IF(H38="","",VLOOKUP(H38,'Вода SKU'!$A$1:$B$150,2,0))</f>
        <v/>
      </c>
      <c r="U38" s="1" t="n">
        <f aca="false">8000/1000</f>
        <v>8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S38)/1000, 0), 1) * 1000)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-22</v>
      </c>
      <c r="T39" s="1" t="str">
        <f aca="false">IF(H39="","",VLOOKUP(H39,'Вода SKU'!$A$1:$B$150,2,0))</f>
        <v/>
      </c>
      <c r="U39" s="1" t="n">
        <f aca="false">8000/1000</f>
        <v>8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S39)/1000, 0), 1) * 1000)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-22</v>
      </c>
      <c r="T40" s="1" t="str">
        <f aca="false">IF(H40="","",VLOOKUP(H40,'Вода SKU'!$A$1:$B$150,2,0))</f>
        <v/>
      </c>
      <c r="U40" s="1" t="n">
        <f aca="false">8000/1000</f>
        <v>8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S40)/1000, 0), 1) * 1000)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-22</v>
      </c>
      <c r="T41" s="1" t="str">
        <f aca="false">IF(H41="","",VLOOKUP(H41,'Вода SKU'!$A$1:$B$150,2,0))</f>
        <v/>
      </c>
      <c r="U41" s="1" t="n">
        <f aca="false">8000/1000</f>
        <v>8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S41)/1000, 0), 1) * 1000)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-22</v>
      </c>
      <c r="T42" s="1" t="str">
        <f aca="false">IF(H42="","",VLOOKUP(H42,'Вода SKU'!$A$1:$B$150,2,0))</f>
        <v/>
      </c>
      <c r="U42" s="1" t="n">
        <f aca="false">8000/1000</f>
        <v>8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S42)/1000, 0), 1) * 1000)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-22</v>
      </c>
      <c r="T43" s="1" t="str">
        <f aca="false">IF(H43="","",VLOOKUP(H43,'Вода SKU'!$A$1:$B$150,2,0))</f>
        <v/>
      </c>
      <c r="U43" s="1" t="n">
        <f aca="false">8000/1000</f>
        <v>8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S43)/1000, 0), 1) * 1000)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5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-22</v>
      </c>
      <c r="T44" s="1" t="str">
        <f aca="false">IF(H44="","",VLOOKUP(H44,'Вода SKU'!$A$1:$B$150,2,0))</f>
        <v/>
      </c>
      <c r="U44" s="1" t="n">
        <f aca="false">8000/1000</f>
        <v>8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S44)/1000, 0), 1) * 1000)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6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-22</v>
      </c>
      <c r="T45" s="1" t="str">
        <f aca="false">IF(H45="","",VLOOKUP(H45,'Вода SKU'!$A$1:$B$150,2,0))</f>
        <v/>
      </c>
      <c r="U45" s="1" t="n">
        <f aca="false">8000/1000</f>
        <v>8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S45)/1000, 0), 1) * 1000)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-22</v>
      </c>
      <c r="T46" s="1" t="str">
        <f aca="false">IF(H46="","",VLOOKUP(H46,'Вода SKU'!$A$1:$B$150,2,0))</f>
        <v/>
      </c>
      <c r="U46" s="1" t="n">
        <f aca="false">8000/1000</f>
        <v>8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S46)/1000, 0), 1) * 1000)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-22</v>
      </c>
      <c r="T47" s="1" t="str">
        <f aca="false">IF(H47="","",VLOOKUP(H47,'Вода SKU'!$A$1:$B$150,2,0))</f>
        <v/>
      </c>
      <c r="U47" s="1" t="n">
        <f aca="false">8000/1000</f>
        <v>8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S47)/1000, 0), 1) * 1000)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-22</v>
      </c>
      <c r="T48" s="1" t="str">
        <f aca="false">IF(H48="","",VLOOKUP(H48,'Вода SKU'!$A$1:$B$150,2,0))</f>
        <v/>
      </c>
      <c r="U48" s="1" t="n">
        <f aca="false">8000/1000</f>
        <v>8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S48)/1000, 0), 1) * 1000)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-22</v>
      </c>
      <c r="T49" s="1" t="str">
        <f aca="false">IF(H49="","",VLOOKUP(H49,'Вода SKU'!$A$1:$B$150,2,0))</f>
        <v/>
      </c>
      <c r="U49" s="1" t="n">
        <f aca="false">8000/1000</f>
        <v>8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S49)/1000, 0), 1) * 1000)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-22</v>
      </c>
      <c r="T50" s="1" t="str">
        <f aca="false">IF(H50="","",VLOOKUP(H50,'Вода SKU'!$A$1:$B$150,2,0))</f>
        <v/>
      </c>
      <c r="U50" s="1" t="n">
        <f aca="false">8000/1000</f>
        <v>8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S50)/1000, 0), 1) * 1000)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-22</v>
      </c>
      <c r="T51" s="1" t="str">
        <f aca="false">IF(H51="","",VLOOKUP(H51,'Вода SKU'!$A$1:$B$150,2,0))</f>
        <v/>
      </c>
      <c r="U51" s="1" t="n">
        <f aca="false">8000/1000</f>
        <v>8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S51)/1000, 0), 1) * 1000)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-22</v>
      </c>
      <c r="T52" s="1" t="str">
        <f aca="false">IF(H52="","",VLOOKUP(H52,'Вода SKU'!$A$1:$B$150,2,0))</f>
        <v/>
      </c>
      <c r="U52" s="1" t="n">
        <f aca="false">8000/1000</f>
        <v>8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S52)/1000, 0), 1) * 1000)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-22</v>
      </c>
      <c r="T53" s="1" t="str">
        <f aca="false">IF(H53="","",VLOOKUP(H53,'Вода SKU'!$A$1:$B$150,2,0))</f>
        <v/>
      </c>
      <c r="U53" s="1" t="n">
        <f aca="false">8000/1000</f>
        <v>8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S53)/1000, 0), 1) * 1000)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-22</v>
      </c>
      <c r="T54" s="1" t="str">
        <f aca="false">IF(H54="","",VLOOKUP(H54,'Вода SKU'!$A$1:$B$150,2,0))</f>
        <v/>
      </c>
      <c r="U54" s="1" t="n">
        <f aca="false">8000/1000</f>
        <v>8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S54)/1000, 0), 1) * 1000)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-22</v>
      </c>
      <c r="T55" s="1" t="str">
        <f aca="false">IF(H55="","",VLOOKUP(H55,'Вода SKU'!$A$1:$B$150,2,0))</f>
        <v/>
      </c>
      <c r="U55" s="1" t="n">
        <f aca="false">8000/1000</f>
        <v>8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S55)/1000, 0), 1) * 1000)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-22</v>
      </c>
      <c r="T56" s="1" t="str">
        <f aca="false">IF(H56="","",VLOOKUP(H56,'Вода SKU'!$A$1:$B$150,2,0))</f>
        <v/>
      </c>
      <c r="U56" s="1" t="n">
        <f aca="false">8000/1000</f>
        <v>8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S56)/1000, 0), 1) * 1000)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-22</v>
      </c>
      <c r="T57" s="1" t="str">
        <f aca="false">IF(H57="","",VLOOKUP(H57,'Вода SKU'!$A$1:$B$150,2,0))</f>
        <v/>
      </c>
      <c r="U57" s="1" t="n">
        <f aca="false">8000/1000</f>
        <v>8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S57)/1000, 0), 1) * 1000)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-22</v>
      </c>
      <c r="T58" s="1" t="str">
        <f aca="false">IF(H58="","",VLOOKUP(H58,'Вода SKU'!$A$1:$B$150,2,0))</f>
        <v/>
      </c>
      <c r="U58" s="1" t="n">
        <f aca="false">8000/1000</f>
        <v>8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S58)/1000, 0), 1) * 1000)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 = "-", SUM(INDIRECT(ADDRESS(2,COLUMN(P59)) &amp; ":" &amp; ADDRESS(ROW(),COLUMN(P59)))), 0)</f>
        <v>0</v>
      </c>
      <c r="R59" s="1" t="n">
        <f aca="false">IF(O59="-",1,0)</f>
        <v>0</v>
      </c>
      <c r="S59" s="1" t="n">
        <f aca="true">IF(Q59 = 0, INDIRECT("S" &amp; ROW() - 1), Q59)</f>
        <v>-22</v>
      </c>
      <c r="T59" s="1" t="str">
        <f aca="false">IF(H59="","",VLOOKUP(H59,'Вода SKU'!$A$1:$B$150,2,0))</f>
        <v/>
      </c>
      <c r="U59" s="1" t="n">
        <f aca="false">8000/1000</f>
        <v>8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S59)/1000, 0), 1) * 1000)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-22</v>
      </c>
      <c r="T60" s="1" t="str">
        <f aca="false">IF(H60="","",VLOOKUP(H60,'Вода SKU'!$A$1:$B$150,2,0))</f>
        <v/>
      </c>
      <c r="U60" s="1" t="n">
        <f aca="false">8000/1000</f>
        <v>8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S60)/1000, 0), 1) * 1000)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-22</v>
      </c>
      <c r="T61" s="1" t="str">
        <f aca="false">IF(H61="","",VLOOKUP(H61,'Вода SKU'!$A$1:$B$150,2,0))</f>
        <v/>
      </c>
      <c r="U61" s="1" t="n">
        <f aca="false">8000/1000</f>
        <v>8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S61)/1000, 0), 1) * 1000)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-22</v>
      </c>
      <c r="T62" s="1" t="str">
        <f aca="false">IF(H62="","",VLOOKUP(H62,'Вода SKU'!$A$1:$B$150,2,0))</f>
        <v/>
      </c>
      <c r="U62" s="1" t="n">
        <f aca="false">8000/1000</f>
        <v>8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S62)/1000, 0), 1) * 1000)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-22</v>
      </c>
      <c r="T63" s="1" t="str">
        <f aca="false">IF(H63="","",VLOOKUP(H63,'Вода SKU'!$A$1:$B$150,2,0))</f>
        <v/>
      </c>
      <c r="U63" s="1" t="n">
        <f aca="false">8000/1000</f>
        <v>8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S63)/1000, 0), 1) * 1000)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-22</v>
      </c>
      <c r="T64" s="1" t="str">
        <f aca="false">IF(H64="","",VLOOKUP(H64,'Вода SKU'!$A$1:$B$150,2,0))</f>
        <v/>
      </c>
      <c r="U64" s="1" t="n">
        <f aca="false">8000/1000</f>
        <v>8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S64)/1000, 0), 1) * 1000)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-22</v>
      </c>
      <c r="T65" s="1" t="str">
        <f aca="false">IF(H65="","",VLOOKUP(H65,'Вода SKU'!$A$1:$B$150,2,0))</f>
        <v/>
      </c>
      <c r="U65" s="1" t="n">
        <f aca="false">8000/1000</f>
        <v>8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S65)/1000, 0), 1) * 1000)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-22</v>
      </c>
      <c r="T66" s="1" t="str">
        <f aca="false">IF(H66="","",VLOOKUP(H66,'Вода SKU'!$A$1:$B$150,2,0))</f>
        <v/>
      </c>
      <c r="U66" s="1" t="n">
        <f aca="false">8000/1000</f>
        <v>8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S66)/1000, 0), 1) * 1000)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-22</v>
      </c>
      <c r="T67" s="1" t="str">
        <f aca="false">IF(H67="","",VLOOKUP(H67,'Вода SKU'!$A$1:$B$150,2,0))</f>
        <v/>
      </c>
      <c r="U67" s="1" t="n">
        <f aca="false">8000/1000</f>
        <v>8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S67)/1000, 0), 1) * 1000)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IF(O68="-",SUM(INDIRECT(ADDRESS(2,COLUMN(P68))&amp;":"&amp;ADDRESS(ROW(),COLUMN(P68)))),0)</f>
        <v>0</v>
      </c>
      <c r="R68" s="1" t="n">
        <f aca="false">IF(O68="-",1,0)</f>
        <v>0</v>
      </c>
      <c r="S68" s="1" t="n">
        <f aca="true">IF(Q68 = 0, INDIRECT("S" &amp; ROW() - 1), Q68)</f>
        <v>-22</v>
      </c>
      <c r="T68" s="1" t="str">
        <f aca="false">IF(H68="","",VLOOKUP(H68,'Вода SKU'!$A$1:$B$150,2,0))</f>
        <v/>
      </c>
      <c r="U68" s="1" t="n">
        <f aca="false">8000/1000</f>
        <v>8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S68)/1000, 0), 1) * 1000)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IF(O69="-",SUM(INDIRECT(ADDRESS(2,COLUMN(P69))&amp;":"&amp;ADDRESS(ROW(),COLUMN(P69)))),0)</f>
        <v>0</v>
      </c>
      <c r="R69" s="1" t="n">
        <f aca="false">IF(O69="-",1,0)</f>
        <v>0</v>
      </c>
      <c r="S69" s="1" t="n">
        <f aca="true">IF(Q69 = 0, INDIRECT("S" &amp; ROW() - 1), Q69)</f>
        <v>-22</v>
      </c>
      <c r="T69" s="1" t="str">
        <f aca="false">IF(H69="","",VLOOKUP(H69,'Вода SKU'!$A$1:$B$150,2,0))</f>
        <v/>
      </c>
      <c r="U69" s="1" t="n">
        <f aca="false">8000/1000</f>
        <v>8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S69)/1000, 0), 1) * 1000)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IF(O70="-",SUM(INDIRECT(ADDRESS(2,COLUMN(P70))&amp;":"&amp;ADDRESS(ROW(),COLUMN(P70)))),0)</f>
        <v>0</v>
      </c>
      <c r="R70" s="1" t="n">
        <f aca="false">IF(O70="-",1,0)</f>
        <v>0</v>
      </c>
      <c r="S70" s="1" t="n">
        <f aca="true">IF(Q70 = 0, INDIRECT("S" &amp; ROW() - 1), Q70)</f>
        <v>-22</v>
      </c>
      <c r="T70" s="1" t="str">
        <f aca="false">IF(H70="","",VLOOKUP(H70,'Вода SKU'!$A$1:$B$150,2,0))</f>
        <v/>
      </c>
      <c r="U70" s="1" t="n">
        <f aca="false">8000/1000</f>
        <v>8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S70)/1000, 0), 1) * 1000)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IF(O71="-",SUM(INDIRECT(ADDRESS(2,COLUMN(P71))&amp;":"&amp;ADDRESS(ROW(),COLUMN(P71)))),0)</f>
        <v>0</v>
      </c>
      <c r="R71" s="1" t="n">
        <f aca="false">IF(O71="-",1,0)</f>
        <v>0</v>
      </c>
      <c r="S71" s="1" t="n">
        <f aca="true">IF(Q71 = 0, INDIRECT("S" &amp; ROW() - 1), Q71)</f>
        <v>-22</v>
      </c>
      <c r="T71" s="1" t="str">
        <f aca="false">IF(H71="","",VLOOKUP(H71,'Вода SKU'!$A$1:$B$150,2,0))</f>
        <v/>
      </c>
      <c r="U71" s="1" t="n">
        <f aca="false">8000/1000</f>
        <v>8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S71)/1000, 0), 1) * 1000)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IF(O72="-",SUM(INDIRECT(ADDRESS(2,COLUMN(P72))&amp;":"&amp;ADDRESS(ROW(),COLUMN(P72)))),0)</f>
        <v>0</v>
      </c>
      <c r="R72" s="1" t="n">
        <f aca="false">IF(O72="-",1,0)</f>
        <v>0</v>
      </c>
      <c r="S72" s="1" t="n">
        <f aca="true">IF(Q72 = 0, INDIRECT("S" &amp; ROW() - 1), Q72)</f>
        <v>-22</v>
      </c>
      <c r="T72" s="1" t="str">
        <f aca="false">IF(H72="","",VLOOKUP(H72,'Вода SKU'!$A$1:$B$150,2,0))</f>
        <v/>
      </c>
      <c r="U72" s="1" t="n">
        <f aca="false">8000/1000</f>
        <v>8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S72)/1000, 0), 1) * 1000)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IF(O73="-",SUM(INDIRECT(ADDRESS(2,COLUMN(P73))&amp;":"&amp;ADDRESS(ROW(),COLUMN(P73)))),0)</f>
        <v>0</v>
      </c>
      <c r="R73" s="1" t="n">
        <f aca="false">IF(O73="-",1,0)</f>
        <v>0</v>
      </c>
      <c r="S73" s="1" t="n">
        <f aca="true">IF(Q73 = 0, INDIRECT("S" &amp; ROW() - 1), Q73)</f>
        <v>-22</v>
      </c>
      <c r="T73" s="1" t="str">
        <f aca="false">IF(H73="","",VLOOKUP(H73,'Вода SKU'!$A$1:$B$150,2,0))</f>
        <v/>
      </c>
      <c r="U73" s="1" t="n">
        <f aca="false">8000/1000</f>
        <v>8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S73)/1000, 0), 1) * 1000)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IF(O74="-",SUM(INDIRECT(ADDRESS(2,COLUMN(P74))&amp;":"&amp;ADDRESS(ROW(),COLUMN(P74)))),0)</f>
        <v>0</v>
      </c>
      <c r="R74" s="1" t="n">
        <f aca="false">IF(O74="-",1,0)</f>
        <v>0</v>
      </c>
      <c r="S74" s="1" t="n">
        <f aca="true">IF(Q74 = 0, INDIRECT("S" &amp; ROW() - 1), Q74)</f>
        <v>-22</v>
      </c>
      <c r="T74" s="1" t="str">
        <f aca="false">IF(H74="","",VLOOKUP(H74,'Вода SKU'!$A$1:$B$150,2,0))</f>
        <v/>
      </c>
      <c r="U74" s="1" t="n">
        <f aca="false">8000/1000</f>
        <v>8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S74)/1000, 0), 1) * 1000)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-22</v>
      </c>
      <c r="T75" s="1" t="str">
        <f aca="false">IF(H75="","",VLOOKUP(H75,'Вода SKU'!$A$1:$B$150,2,0))</f>
        <v/>
      </c>
      <c r="U75" s="1" t="n">
        <f aca="false">8000/1000</f>
        <v>8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S75)/1000, 0), 1) * 1000)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-22</v>
      </c>
      <c r="T76" s="1" t="str">
        <f aca="false">IF(H76="","",VLOOKUP(H76,'Вода SKU'!$A$1:$B$150,2,0))</f>
        <v/>
      </c>
      <c r="U76" s="1" t="n">
        <f aca="false">8000/1000</f>
        <v>8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S76)/1000, 0), 1) * 1000)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-22</v>
      </c>
      <c r="T77" s="1" t="str">
        <f aca="false">IF(H77="","",VLOOKUP(H77,'Вода SKU'!$A$1:$B$150,2,0))</f>
        <v/>
      </c>
      <c r="U77" s="1" t="n">
        <f aca="false">8000/1000</f>
        <v>8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S77)/1000, 0), 1) * 1000)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-22</v>
      </c>
      <c r="T78" s="1" t="str">
        <f aca="false">IF(H78="","",VLOOKUP(H78,'Вода SKU'!$A$1:$B$150,2,0))</f>
        <v/>
      </c>
      <c r="U78" s="1" t="n">
        <f aca="false">8000/1000</f>
        <v>8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S78)/1000, 0), 1) * 1000)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-22</v>
      </c>
      <c r="T79" s="1" t="str">
        <f aca="false">IF(H79="","",VLOOKUP(H79,'Вода SKU'!$A$1:$B$150,2,0))</f>
        <v/>
      </c>
      <c r="U79" s="1" t="n">
        <f aca="false">8000/1000</f>
        <v>8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S79)/1000, 0), 1) * 1000)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-22</v>
      </c>
      <c r="T80" s="1" t="str">
        <f aca="false">IF(H80="","",VLOOKUP(H80,'Вода SKU'!$A$1:$B$150,2,0))</f>
        <v/>
      </c>
      <c r="U80" s="1" t="n">
        <f aca="false">8000/1000</f>
        <v>8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S80)/1000, 0), 1) * 1000)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-22</v>
      </c>
      <c r="T81" s="1" t="str">
        <f aca="false">IF(H81="","",VLOOKUP(H81,'Вода SKU'!$A$1:$B$150,2,0))</f>
        <v/>
      </c>
      <c r="U81" s="1" t="n">
        <f aca="false">8000/1000</f>
        <v>8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S81)/1000, 0), 1) * 1000)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-22</v>
      </c>
      <c r="T82" s="1" t="str">
        <f aca="false">IF(H82="","",VLOOKUP(H82,'Вода SKU'!$A$1:$B$150,2,0))</f>
        <v/>
      </c>
      <c r="U82" s="1" t="n">
        <f aca="false">8000/1000</f>
        <v>8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S82)/1000, 0), 1) * 1000)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-22</v>
      </c>
      <c r="T83" s="1" t="str">
        <f aca="false">IF(H83="","",VLOOKUP(H83,'Вода SKU'!$A$1:$B$150,2,0))</f>
        <v/>
      </c>
      <c r="U83" s="1" t="n">
        <f aca="false">8000/1000</f>
        <v>8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S83)/1000, 0), 1) * 1000)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-22</v>
      </c>
      <c r="T84" s="1" t="str">
        <f aca="false">IF(H84="","",VLOOKUP(H84,'Вода SKU'!$A$1:$B$150,2,0))</f>
        <v/>
      </c>
      <c r="U84" s="1" t="n">
        <f aca="false">8000/1000</f>
        <v>8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S84)/1000, 0), 1) * 1000)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IF(O85="-",SUM(INDIRECT(ADDRESS(2,COLUMN(P85))&amp;":"&amp;ADDRESS(ROW(),COLUMN(P85)))),0)</f>
        <v>0</v>
      </c>
      <c r="R85" s="1" t="n">
        <f aca="false">IF(O85="-",1,0)</f>
        <v>0</v>
      </c>
      <c r="S85" s="1" t="n">
        <f aca="true">IF(Q85 = 0, INDIRECT("S" &amp; ROW() - 1), Q85)</f>
        <v>-22</v>
      </c>
      <c r="T85" s="1" t="str">
        <f aca="false">IF(H85="","",VLOOKUP(H85,'Вода SKU'!$A$1:$B$150,2,0))</f>
        <v/>
      </c>
      <c r="U85" s="1" t="n">
        <f aca="false">8000/1000</f>
        <v>8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S85)/1000, 0), 1) * 1000)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-22</v>
      </c>
      <c r="T86" s="1" t="str">
        <f aca="false">IF(H86="","",VLOOKUP(H86,'Вода SKU'!$A$1:$B$150,2,0))</f>
        <v/>
      </c>
      <c r="U86" s="1" t="n">
        <f aca="false">8000/1000</f>
        <v>8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S86)/1000, 0), 1) * 1000)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-22</v>
      </c>
      <c r="T87" s="1" t="str">
        <f aca="false">IF(H87="","",VLOOKUP(H87,'Вода SKU'!$A$1:$B$150,2,0))</f>
        <v/>
      </c>
      <c r="U87" s="1" t="n">
        <f aca="false">8000/1000</f>
        <v>8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S87)/1000, 0), 1) * 1000)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-22</v>
      </c>
      <c r="T88" s="1" t="str">
        <f aca="false">IF(H88="","",VLOOKUP(H88,'Вода SKU'!$A$1:$B$150,2,0))</f>
        <v/>
      </c>
      <c r="U88" s="1" t="n">
        <f aca="false">8000/1000</f>
        <v>8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S88)/1000, 0), 1) * 1000)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-22</v>
      </c>
      <c r="T89" s="1" t="str">
        <f aca="false">IF(H89="","",VLOOKUP(H89,'Вода SKU'!$A$1:$B$150,2,0))</f>
        <v/>
      </c>
      <c r="U89" s="1" t="n">
        <f aca="false">8000/1000</f>
        <v>8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S89)/1000, 0), 1) * 1000)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M90" s="35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-22</v>
      </c>
      <c r="T90" s="1" t="str">
        <f aca="false">IF(H90="","",VLOOKUP(H90,'Вода SKU'!$A$1:$B$150,2,0))</f>
        <v/>
      </c>
      <c r="U90" s="1" t="n">
        <f aca="false">8000/1000</f>
        <v>8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S90)/1000, 0), 1) * 1000)</f>
        <v/>
      </c>
    </row>
    <row r="91" customFormat="false" ht="13.8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M91" s="35"/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 = "-", SUM(INDIRECT(ADDRESS(2,COLUMN(P91)) &amp; ":" &amp; ADDRESS(ROW(),COLUMN(P91)))), 0)</f>
        <v>0</v>
      </c>
      <c r="R91" s="1" t="n">
        <f aca="false">IF(O91="-",1,0)</f>
        <v>0</v>
      </c>
      <c r="S91" s="1" t="n">
        <f aca="true">IF(Q91 = 0, INDIRECT("S" &amp; ROW() - 1), Q91)</f>
        <v>-22</v>
      </c>
      <c r="T91" s="1" t="str">
        <f aca="false">IF(H91="","",VLOOKUP(H91,'Вода SKU'!$A$1:$B$150,2,0))</f>
        <v/>
      </c>
      <c r="U91" s="1" t="n">
        <f aca="false">8000/1000</f>
        <v>8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S91)/1000, 0), 1) * 1000)</f>
        <v/>
      </c>
    </row>
    <row r="92" customFormat="false" ht="13.8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M92" s="35"/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 = "-", SUM(INDIRECT(ADDRESS(2,COLUMN(P92)) &amp; ":" &amp; ADDRESS(ROW(),COLUMN(P92)))), 0)</f>
        <v>0</v>
      </c>
      <c r="R92" s="1" t="n">
        <f aca="false">IF(O92="-",1,0)</f>
        <v>0</v>
      </c>
      <c r="S92" s="1" t="n">
        <f aca="true">IF(Q92 = 0, INDIRECT("S" &amp; ROW() - 1), Q92)</f>
        <v>-22</v>
      </c>
      <c r="T92" s="1" t="str">
        <f aca="false">IF(H92="","",VLOOKUP(H92,'Вода SKU'!$A$1:$B$150,2,0))</f>
        <v/>
      </c>
      <c r="U92" s="1" t="n">
        <f aca="false">8000/1000</f>
        <v>8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S92)/1000, 0), 1) * 1000)</f>
        <v/>
      </c>
    </row>
    <row r="93" customFormat="false" ht="13.8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M93" s="35"/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 = "-", SUM(INDIRECT(ADDRESS(2,COLUMN(P93)) &amp; ":" &amp; ADDRESS(ROW(),COLUMN(P93)))), 0)</f>
        <v>0</v>
      </c>
      <c r="R93" s="1" t="n">
        <f aca="false">IF(O93="-",1,0)</f>
        <v>0</v>
      </c>
      <c r="S93" s="1" t="n">
        <f aca="true">IF(Q93 = 0, INDIRECT("S" &amp; ROW() - 1), Q93)</f>
        <v>-22</v>
      </c>
      <c r="T93" s="1" t="str">
        <f aca="false">IF(H93="","",VLOOKUP(H93,'Вода SKU'!$A$1:$B$150,2,0))</f>
        <v/>
      </c>
      <c r="U93" s="1" t="n">
        <f aca="false">8000/1000</f>
        <v>8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S93)/1000, 0), 1) * 1000)</f>
        <v/>
      </c>
    </row>
    <row r="94" customFormat="false" ht="13.8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M94" s="35"/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 = "-", SUM(INDIRECT(ADDRESS(2,COLUMN(P94)) &amp; ":" &amp; ADDRESS(ROW(),COLUMN(P94)))), 0)</f>
        <v>0</v>
      </c>
      <c r="R94" s="1" t="n">
        <f aca="false">IF(O94="-",1,0)</f>
        <v>0</v>
      </c>
      <c r="S94" s="1" t="n">
        <f aca="true">IF(Q94 = 0, INDIRECT("S" &amp; ROW() - 1), Q94)</f>
        <v>-22</v>
      </c>
      <c r="T94" s="1" t="str">
        <f aca="false">IF(H94="","",VLOOKUP(H94,'Вода SKU'!$A$1:$B$150,2,0))</f>
        <v/>
      </c>
      <c r="U94" s="1" t="n">
        <f aca="false">8000/1000</f>
        <v>8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S94)/1000, 0), 1) * 1000)</f>
        <v/>
      </c>
    </row>
    <row r="95" customFormat="false" ht="13.8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M95" s="35"/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 = "-", SUM(INDIRECT(ADDRESS(2,COLUMN(P95)) &amp; ":" &amp; ADDRESS(ROW(),COLUMN(P95)))), 0)</f>
        <v>0</v>
      </c>
      <c r="R95" s="1" t="n">
        <f aca="false">IF(O95="-",1,0)</f>
        <v>0</v>
      </c>
      <c r="S95" s="1" t="n">
        <f aca="true">IF(Q95 = 0, INDIRECT("S" &amp; ROW() - 1), Q95)</f>
        <v>-22</v>
      </c>
      <c r="T95" s="1" t="str">
        <f aca="false">IF(H95="","",VLOOKUP(H95,'Вода SKU'!$A$1:$B$150,2,0))</f>
        <v/>
      </c>
      <c r="U95" s="1" t="n">
        <f aca="false">8000/1000</f>
        <v>8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S95)/1000, 0), 1) * 1000)</f>
        <v/>
      </c>
    </row>
    <row r="96" customFormat="false" ht="13.8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M96" s="35"/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 = "-", SUM(INDIRECT(ADDRESS(2,COLUMN(P96)) &amp; ":" &amp; ADDRESS(ROW(),COLUMN(P96)))), 0)</f>
        <v>0</v>
      </c>
      <c r="R96" s="1" t="n">
        <f aca="false">IF(O96="-",1,0)</f>
        <v>0</v>
      </c>
      <c r="S96" s="1" t="n">
        <f aca="true">IF(Q96 = 0, INDIRECT("S" &amp; ROW() - 1), Q96)</f>
        <v>-22</v>
      </c>
      <c r="T96" s="1" t="str">
        <f aca="false">IF(H96="","",VLOOKUP(H96,'Вода SKU'!$A$1:$B$150,2,0))</f>
        <v/>
      </c>
      <c r="U96" s="1" t="n">
        <f aca="false">8000/1000</f>
        <v>8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S96)/1000, 0), 1) * 1000)</f>
        <v/>
      </c>
    </row>
    <row r="97" customFormat="false" ht="13.8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M97" s="35"/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 = "-", SUM(INDIRECT(ADDRESS(2,COLUMN(P97)) &amp; ":" &amp; ADDRESS(ROW(),COLUMN(P97)))), 0)</f>
        <v>0</v>
      </c>
      <c r="R97" s="1" t="n">
        <f aca="false">IF(O97="-",1,0)</f>
        <v>0</v>
      </c>
      <c r="S97" s="1" t="n">
        <f aca="true">IF(Q97 = 0, INDIRECT("S" &amp; ROW() - 1), Q97)</f>
        <v>-22</v>
      </c>
      <c r="T97" s="1" t="str">
        <f aca="false">IF(H97="","",VLOOKUP(H97,'Вода SKU'!$A$1:$B$150,2,0))</f>
        <v/>
      </c>
      <c r="U97" s="1" t="n">
        <f aca="false">8000/1000</f>
        <v>8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S97)/1000, 0), 1) * 1000)</f>
        <v/>
      </c>
    </row>
    <row r="98" customFormat="false" ht="13.8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M98" s="35"/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 = "-", SUM(INDIRECT(ADDRESS(2,COLUMN(P98)) &amp; ":" &amp; ADDRESS(ROW(),COLUMN(P98)))), 0)</f>
        <v>0</v>
      </c>
      <c r="R98" s="1" t="n">
        <f aca="false">IF(O98="-",1,0)</f>
        <v>0</v>
      </c>
      <c r="S98" s="1" t="n">
        <f aca="true">IF(Q98 = 0, INDIRECT("S" &amp; ROW() - 1), Q98)</f>
        <v>-22</v>
      </c>
      <c r="T98" s="1" t="str">
        <f aca="false">IF(H98="","",VLOOKUP(H98,'Вода SKU'!$A$1:$B$150,2,0))</f>
        <v/>
      </c>
      <c r="U98" s="1" t="n">
        <f aca="false">8000/1000</f>
        <v>8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S98)/1000, 0), 1) * 1000)</f>
        <v/>
      </c>
    </row>
    <row r="99" customFormat="false" ht="13.8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M99" s="35"/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 = "-", SUM(INDIRECT(ADDRESS(2,COLUMN(P99)) &amp; ":" &amp; ADDRESS(ROW(),COLUMN(P99)))), 0)</f>
        <v>0</v>
      </c>
      <c r="R99" s="1" t="n">
        <f aca="false">IF(O99="-",1,0)</f>
        <v>0</v>
      </c>
      <c r="S99" s="1" t="n">
        <f aca="true">IF(Q99 = 0, INDIRECT("S" &amp; ROW() - 1), Q99)</f>
        <v>-22</v>
      </c>
      <c r="T99" s="1" t="str">
        <f aca="false">IF(H99="","",VLOOKUP(H99,'Вода SKU'!$A$1:$B$150,2,0))</f>
        <v/>
      </c>
      <c r="U99" s="1" t="n">
        <f aca="false">8000/1000</f>
        <v>8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S99)/1000, 0), 1) * 1000)</f>
        <v/>
      </c>
    </row>
    <row r="100" customFormat="false" ht="13.8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M100" s="35"/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 = "-", SUM(INDIRECT(ADDRESS(2,COLUMN(P100)) &amp; ":" &amp; ADDRESS(ROW(),COLUMN(P100)))), 0)</f>
        <v>0</v>
      </c>
      <c r="R100" s="1" t="n">
        <f aca="false">IF(O100="-",1,0)</f>
        <v>0</v>
      </c>
      <c r="S100" s="1" t="n">
        <f aca="true">IF(Q100 = 0, INDIRECT("S" &amp; ROW() - 1), Q100)</f>
        <v>-22</v>
      </c>
      <c r="T100" s="1" t="str">
        <f aca="false">IF(H100="","",VLOOKUP(H100,'Вода SKU'!$A$1:$B$150,2,0))</f>
        <v/>
      </c>
      <c r="U100" s="1" t="n">
        <f aca="false">8000/1000</f>
        <v>8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S100)/1000, 0), 1) * 1000)</f>
        <v/>
      </c>
    </row>
    <row r="101" customFormat="false" ht="13.8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M101" s="35"/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 = "-", SUM(INDIRECT(ADDRESS(2,COLUMN(P101)) &amp; ":" &amp; ADDRESS(ROW(),COLUMN(P101)))), 0)</f>
        <v>0</v>
      </c>
      <c r="R101" s="1" t="n">
        <f aca="false">IF(O101="-",1,0)</f>
        <v>0</v>
      </c>
      <c r="S101" s="1" t="n">
        <f aca="true">IF(Q101 = 0, INDIRECT("S" &amp; ROW() - 1), Q101)</f>
        <v>-22</v>
      </c>
      <c r="T101" s="1" t="str">
        <f aca="false">IF(H101="","",VLOOKUP(H101,'Вода SKU'!$A$1:$B$150,2,0))</f>
        <v/>
      </c>
      <c r="U101" s="1" t="n">
        <f aca="false">8000/1000</f>
        <v>8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S101)/1000, 0), 1) * 1000)</f>
        <v/>
      </c>
    </row>
    <row r="102" customFormat="false" ht="13.8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M102" s="35"/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-22</v>
      </c>
      <c r="T102" s="1" t="str">
        <f aca="false">IF(H102="","",VLOOKUP(H102,'Вода SKU'!$A$1:$B$150,2,0))</f>
        <v/>
      </c>
      <c r="U102" s="1" t="n">
        <f aca="false">8000/1000</f>
        <v>8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S102)/1000, 0), 1) * 1000)</f>
        <v/>
      </c>
    </row>
    <row r="103" customFormat="false" ht="13.8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M103" s="35"/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-22</v>
      </c>
      <c r="T103" s="1" t="str">
        <f aca="false">IF(H103="","",VLOOKUP(H103,'Вода SKU'!$A$1:$B$150,2,0))</f>
        <v/>
      </c>
      <c r="U103" s="1" t="n">
        <f aca="false">8000/1000</f>
        <v>8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S103)/1000, 0), 1) * 1000)</f>
        <v/>
      </c>
    </row>
    <row r="104" customFormat="false" ht="13.8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M104" s="35"/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-22</v>
      </c>
      <c r="T104" s="1" t="str">
        <f aca="false">IF(H104="","",VLOOKUP(H104,'Вода SKU'!$A$1:$B$150,2,0))</f>
        <v/>
      </c>
      <c r="U104" s="1" t="n">
        <f aca="false">8000/1000</f>
        <v>8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S104)/1000, 0), 1) * 1000)</f>
        <v/>
      </c>
    </row>
    <row r="105" customFormat="false" ht="13.8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M105" s="35"/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-22</v>
      </c>
      <c r="T105" s="1" t="str">
        <f aca="false">IF(H105="","",VLOOKUP(H105,'Вода SKU'!$A$1:$B$150,2,0))</f>
        <v/>
      </c>
      <c r="U105" s="1" t="n">
        <f aca="false">8000/1000</f>
        <v>8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S105)/1000, 0), 1) * 1000)</f>
        <v/>
      </c>
    </row>
    <row r="106" customFormat="false" ht="13.8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M106" s="35"/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-22</v>
      </c>
      <c r="T106" s="1" t="str">
        <f aca="false">IF(H106="","",VLOOKUP(H106,'Вода SKU'!$A$1:$B$150,2,0))</f>
        <v/>
      </c>
      <c r="U106" s="1" t="n">
        <f aca="false">8000/1000</f>
        <v>8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S106)/1000, 0), 1) * 1000)</f>
        <v/>
      </c>
    </row>
    <row r="107" customFormat="false" ht="13.8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M107" s="35"/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-22</v>
      </c>
      <c r="T107" s="1" t="str">
        <f aca="false">IF(H107="","",VLOOKUP(H107,'Вода SKU'!$A$1:$B$150,2,0))</f>
        <v/>
      </c>
      <c r="U107" s="1" t="n">
        <f aca="false">8000/1000</f>
        <v>8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S107)/1000, 0), 1) * 1000)</f>
        <v/>
      </c>
    </row>
    <row r="108" customFormat="false" ht="13.8" hidden="false" customHeight="true" outlineLevel="0" collapsed="false">
      <c r="J108" s="26" t="str">
        <f aca="true">IF(M108="", IF(O108="","",X108+(INDIRECT("S" &amp; ROW() - 1) - S108)),IF(O108="", "", INDIRECT("S" &amp; ROW() - 1) - S108))</f>
        <v/>
      </c>
      <c r="M108" s="35"/>
      <c r="N108" s="36" t="str">
        <f aca="false">IF(M108="", IF(X108=0, "", X108), IF(V108 = "", "", IF(V108/U108 = 0, "", V108/U108)))</f>
        <v/>
      </c>
      <c r="P108" s="1" t="n">
        <f aca="false">IF(O108 = "-", -W108,I108)</f>
        <v>0</v>
      </c>
      <c r="Q108" s="1" t="n">
        <f aca="true">IF(O108 = "-", SUM(INDIRECT(ADDRESS(2,COLUMN(P108)) &amp; ":" &amp; ADDRESS(ROW(),COLUMN(P108)))), 0)</f>
        <v>0</v>
      </c>
      <c r="R108" s="1" t="n">
        <f aca="false">IF(O108="-",1,0)</f>
        <v>0</v>
      </c>
      <c r="S108" s="1" t="n">
        <f aca="true">IF(Q108 = 0, INDIRECT("S" &amp; ROW() - 1), Q108)</f>
        <v>-22</v>
      </c>
      <c r="T108" s="1" t="str">
        <f aca="false">IF(H108="","",VLOOKUP(H108,'Вода SKU'!$A$1:$B$150,2,0))</f>
        <v/>
      </c>
      <c r="U108" s="1" t="n">
        <f aca="false">8000/1000</f>
        <v>8</v>
      </c>
      <c r="V108" s="1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1" t="n">
        <f aca="false">IF(V108 = "", "", V108/U108)</f>
        <v>0</v>
      </c>
      <c r="X108" s="1" t="str">
        <f aca="true">IF(O108="", "", MAX(ROUND(-(INDIRECT("S" &amp; ROW() - 1) - S108)/1000, 0), 1) * 1000)</f>
        <v/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108">
    <cfRule type="expression" priority="2" aboveAverage="0" equalAverage="0" bottom="0" percent="0" rank="0" text="" dxfId="0">
      <formula>#REF!&lt;&gt;#REF!</formula>
    </cfRule>
    <cfRule type="expression" priority="3" aboveAverage="0" equalAverage="0" bottom="0" percent="0" rank="0" text="" dxfId="1">
      <formula>#REF!&lt;&gt;#REF!</formula>
    </cfRule>
  </conditionalFormatting>
  <conditionalFormatting sqref="J1">
    <cfRule type="expression" priority="4" aboveAverage="0" equalAverage="0" bottom="0" percent="0" rank="0" text="" dxfId="2">
      <formula>SUMIF(J2:J108,"&gt;0")-SUMIF(J2:J108,"&lt;0")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108" type="list">
      <formula1>'Типы варок'!$A$1:$A$102</formula1>
      <formula2>0</formula2>
    </dataValidation>
    <dataValidation allowBlank="false" operator="between" showDropDown="false" showErrorMessage="false" showInputMessage="true" sqref="E2:F108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08" type="list">
      <formula1>Мойки!$A$1:$A$3</formula1>
      <formula2>0</formula2>
    </dataValidation>
    <dataValidation allowBlank="false" operator="between" showDropDown="false" showErrorMessage="true" showInputMessage="true" sqref="H2:H45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39" width="8.72"/>
    <col collapsed="false" customWidth="true" hidden="false" outlineLevel="0" max="14" min="14" style="40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6.64"/>
    <col collapsed="false" customWidth="true" hidden="true" outlineLevel="0" max="22" min="22" style="1" width="14.54"/>
    <col collapsed="false" customWidth="true" hidden="true" outlineLevel="0" max="23" min="23" style="1" width="1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41" t="s">
        <v>681</v>
      </c>
      <c r="N1" s="4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42" t="n">
        <f aca="true">IF(O2="-", "-", 1 + MAX(Вода!$A$2:$A$86) + SUM(INDIRECT(ADDRESS(2,COLUMN(R2)) &amp; ":" &amp; ADDRESS(ROW(),COLUMN(R2)))))</f>
        <v>6</v>
      </c>
      <c r="B2" s="42" t="s">
        <v>664</v>
      </c>
      <c r="C2" s="42" t="n">
        <v>850</v>
      </c>
      <c r="D2" s="42" t="s">
        <v>657</v>
      </c>
      <c r="E2" s="42" t="s">
        <v>698</v>
      </c>
      <c r="F2" s="42" t="s">
        <v>698</v>
      </c>
      <c r="G2" s="42" t="s">
        <v>699</v>
      </c>
      <c r="H2" s="42" t="s">
        <v>217</v>
      </c>
      <c r="I2" s="42" t="n">
        <v>94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94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IF(H2="","",VLOOKUP(H2,'Соль SKU'!$A$1:$B$150,2,0))</f>
        <v>2.7, Альче</v>
      </c>
      <c r="U2" s="1" t="n">
        <f aca="false">8000/850</f>
        <v>9.41176470588235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S2)/850, 0), 1) * 850)</f>
        <v/>
      </c>
    </row>
    <row r="3" customFormat="false" ht="13.8" hidden="false" customHeight="true" outlineLevel="0" collapsed="false">
      <c r="A3" s="42" t="n">
        <f aca="true">IF(O3="-", "-", 1 + MAX(Вода!$A$2:$A$86) + SUM(INDIRECT(ADDRESS(2,COLUMN(R3)) &amp; ":" &amp; ADDRESS(ROW(),COLUMN(R3)))))</f>
        <v>6</v>
      </c>
      <c r="B3" s="42" t="s">
        <v>664</v>
      </c>
      <c r="C3" s="42" t="n">
        <v>850</v>
      </c>
      <c r="D3" s="42" t="s">
        <v>657</v>
      </c>
      <c r="E3" s="42" t="s">
        <v>698</v>
      </c>
      <c r="F3" s="42" t="s">
        <v>698</v>
      </c>
      <c r="G3" s="42" t="s">
        <v>699</v>
      </c>
      <c r="H3" s="42" t="s">
        <v>218</v>
      </c>
      <c r="I3" s="42" t="n">
        <v>756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756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IF(H3="","",VLOOKUP(H3,'Соль SKU'!$A$1:$B$150,2,0))</f>
        <v>2.7, Альче</v>
      </c>
      <c r="U3" s="1" t="n">
        <f aca="false">8000/850</f>
        <v>9.41176470588235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S3)/850, 0), 1) * 850)</f>
        <v/>
      </c>
    </row>
    <row r="4" customFormat="false" ht="13.8" hidden="false" customHeight="true" outlineLevel="0" collapsed="false">
      <c r="A4" s="34" t="str">
        <f aca="true">IF(O4="-", "-", 1 + MAX(Вода!$A$2:$A$86) + SUM(INDIRECT(ADDRESS(2,COLUMN(R4)) &amp; ":" &amp; ADDRESS(ROW(),COLUMN(R4)))))</f>
        <v>-</v>
      </c>
      <c r="B4" s="34" t="s">
        <v>694</v>
      </c>
      <c r="C4" s="34" t="s">
        <v>694</v>
      </c>
      <c r="D4" s="34" t="s">
        <v>694</v>
      </c>
      <c r="E4" s="34" t="s">
        <v>694</v>
      </c>
      <c r="F4" s="34" t="s">
        <v>694</v>
      </c>
      <c r="G4" s="34" t="s">
        <v>694</v>
      </c>
      <c r="H4" s="34" t="s">
        <v>694</v>
      </c>
      <c r="J4" s="26" t="n">
        <f aca="true">IF(M4="", IF(O4="","",X4+(INDIRECT("S" &amp; ROW() - 1) - S4)),IF(O4="", "", INDIRECT("S" &amp; ROW() - 1) - S4))</f>
        <v>0</v>
      </c>
      <c r="K4" s="34"/>
      <c r="M4" s="37" t="n">
        <v>8000</v>
      </c>
      <c r="N4" s="36" t="n">
        <f aca="false">IF(M4="", IF(X4=0, "", X4), IF(V4 = "", "", IF(V4/U4 = 0, "", V4/U4)))</f>
        <v>850</v>
      </c>
      <c r="O4" s="34" t="s">
        <v>694</v>
      </c>
      <c r="P4" s="1" t="n">
        <f aca="false">IF(O4 = "-", -W4,I4)</f>
        <v>-850</v>
      </c>
      <c r="Q4" s="1" t="n">
        <f aca="true">IF(O4 = "-", SUM(INDIRECT(ADDRESS(2,COLUMN(P4)) &amp; ":" &amp; ADDRESS(ROW(),COLUMN(P4)))), 0)</f>
        <v>0</v>
      </c>
      <c r="R4" s="1" t="n">
        <f aca="false">IF(O4="-",1,0)</f>
        <v>1</v>
      </c>
      <c r="S4" s="1" t="n">
        <f aca="true">IF(Q4 = 0, INDIRECT("S" &amp; ROW() - 1), Q4)</f>
        <v>0</v>
      </c>
      <c r="T4" s="1" t="str">
        <f aca="false">IF(H4="","",VLOOKUP(H4,'Соль SKU'!$A$1:$B$150,2,0))</f>
        <v>-</v>
      </c>
      <c r="U4" s="1" t="n">
        <f aca="false">8000/850</f>
        <v>9.41176470588235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 t="n">
        <f aca="false">IF(V4 = "", "", V4/U4)</f>
        <v>850</v>
      </c>
      <c r="X4" s="1" t="n">
        <f aca="true">IF(O4="", "", MAX(ROUND(-(INDIRECT("S" &amp; ROW() - 1) - S4)/850, 0), 1) * 850)</f>
        <v>850</v>
      </c>
    </row>
    <row r="5" customFormat="false" ht="13.8" hidden="false" customHeight="true" outlineLevel="0" collapsed="false">
      <c r="A5" s="43" t="n">
        <f aca="true">IF(O5="-", "-", 1 + MAX(Вода!$A$2:$A$86) + SUM(INDIRECT(ADDRESS(2,COLUMN(R5)) &amp; ":" &amp; ADDRESS(ROW(),COLUMN(R5)))))</f>
        <v>7</v>
      </c>
      <c r="B5" s="43" t="s">
        <v>664</v>
      </c>
      <c r="C5" s="43" t="n">
        <v>850</v>
      </c>
      <c r="D5" s="43" t="s">
        <v>655</v>
      </c>
      <c r="E5" s="43" t="s">
        <v>700</v>
      </c>
      <c r="F5" s="43" t="s">
        <v>700</v>
      </c>
      <c r="G5" s="43" t="s">
        <v>699</v>
      </c>
      <c r="H5" s="43" t="s">
        <v>206</v>
      </c>
      <c r="I5" s="43" t="n">
        <v>202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202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IF(H5="","",VLOOKUP(H5,'Соль SKU'!$A$1:$B$150,2,0))</f>
        <v>2.7, Альче</v>
      </c>
      <c r="U5" s="1" t="n">
        <f aca="false">8000/850</f>
        <v>9.41176470588235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S5)/850, 0), 1) * 850)</f>
        <v/>
      </c>
    </row>
    <row r="6" customFormat="false" ht="13.8" hidden="false" customHeight="true" outlineLevel="0" collapsed="false">
      <c r="A6" s="43" t="n">
        <f aca="true">IF(O6="-", "-", 1 + MAX(Вода!$A$2:$A$86) + SUM(INDIRECT(ADDRESS(2,COLUMN(R6)) &amp; ":" &amp; ADDRESS(ROW(),COLUMN(R6)))))</f>
        <v>7</v>
      </c>
      <c r="B6" s="43" t="s">
        <v>664</v>
      </c>
      <c r="C6" s="43" t="n">
        <v>850</v>
      </c>
      <c r="D6" s="43" t="s">
        <v>655</v>
      </c>
      <c r="E6" s="43" t="s">
        <v>700</v>
      </c>
      <c r="F6" s="43" t="s">
        <v>700</v>
      </c>
      <c r="G6" s="43" t="s">
        <v>699</v>
      </c>
      <c r="H6" s="43" t="s">
        <v>207</v>
      </c>
      <c r="I6" s="43" t="n">
        <v>648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648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IF(H6="","",VLOOKUP(H6,'Соль SKU'!$A$1:$B$150,2,0))</f>
        <v>2.7, Альче</v>
      </c>
      <c r="U6" s="1" t="n">
        <f aca="false">8000/850</f>
        <v>9.41176470588235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S6)/850, 0), 1) * 850)</f>
        <v/>
      </c>
    </row>
    <row r="7" customFormat="false" ht="13.8" hidden="false" customHeight="true" outlineLevel="0" collapsed="false">
      <c r="A7" s="34" t="str">
        <f aca="true">IF(O7="-", "-", 1 + MAX(Вода!$A$2:$A$86) + SUM(INDIRECT(ADDRESS(2,COLUMN(R7)) &amp; ":" &amp; ADDRESS(ROW(),COLUMN(R7)))))</f>
        <v>-</v>
      </c>
      <c r="B7" s="34" t="s">
        <v>694</v>
      </c>
      <c r="C7" s="34" t="s">
        <v>694</v>
      </c>
      <c r="D7" s="34" t="s">
        <v>694</v>
      </c>
      <c r="E7" s="34" t="s">
        <v>694</v>
      </c>
      <c r="F7" s="34" t="s">
        <v>694</v>
      </c>
      <c r="G7" s="34" t="s">
        <v>694</v>
      </c>
      <c r="H7" s="34" t="s">
        <v>694</v>
      </c>
      <c r="J7" s="26" t="n">
        <f aca="true">IF(M7="", IF(O7="","",X7+(INDIRECT("S" &amp; ROW() - 1) - S7)),IF(O7="", "", INDIRECT("S" &amp; ROW() - 1) - S7))</f>
        <v>0</v>
      </c>
      <c r="K7" s="34"/>
      <c r="M7" s="37" t="n">
        <v>8000</v>
      </c>
      <c r="N7" s="36" t="n">
        <f aca="false">IF(M7="", IF(X7=0, "", X7), IF(V7 = "", "", IF(V7/U7 = 0, "", V7/U7)))</f>
        <v>850</v>
      </c>
      <c r="O7" s="34" t="s">
        <v>694</v>
      </c>
      <c r="P7" s="1" t="n">
        <f aca="false">IF(O7 = "-", -W7,I7)</f>
        <v>-850</v>
      </c>
      <c r="Q7" s="1" t="n">
        <f aca="true">IF(O7 = "-", SUM(INDIRECT(ADDRESS(2,COLUMN(P7)) &amp; ":" &amp; ADDRESS(ROW(),COLUMN(P7)))), 0)</f>
        <v>0</v>
      </c>
      <c r="R7" s="1" t="n">
        <f aca="false">IF(O7="-",1,0)</f>
        <v>1</v>
      </c>
      <c r="S7" s="1" t="n">
        <f aca="true">IF(Q7 = 0, INDIRECT("S" &amp; ROW() - 1), Q7)</f>
        <v>0</v>
      </c>
      <c r="T7" s="1" t="str">
        <f aca="false">IF(H7="","",VLOOKUP(H7,'Соль SKU'!$A$1:$B$150,2,0))</f>
        <v>-</v>
      </c>
      <c r="U7" s="1" t="n">
        <f aca="false">8000/850</f>
        <v>9.41176470588235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8000</v>
      </c>
      <c r="W7" s="1" t="n">
        <f aca="false">IF(V7 = "", "", V7/U7)</f>
        <v>850</v>
      </c>
      <c r="X7" s="1" t="n">
        <f aca="true">IF(O7="", "", MAX(ROUND(-(INDIRECT("S" &amp; ROW() - 1) - S7)/850, 0), 1) * 850)</f>
        <v>850</v>
      </c>
    </row>
    <row r="8" customFormat="false" ht="13.8" hidden="false" customHeight="true" outlineLevel="0" collapsed="false">
      <c r="A8" s="43" t="n">
        <f aca="true">IF(O8="-", "-", 1 + MAX(Вода!$A$2:$A$86) + SUM(INDIRECT(ADDRESS(2,COLUMN(R8)) &amp; ":" &amp; ADDRESS(ROW(),COLUMN(R8)))))</f>
        <v>8</v>
      </c>
      <c r="B8" s="43" t="s">
        <v>664</v>
      </c>
      <c r="C8" s="43" t="n">
        <v>850</v>
      </c>
      <c r="D8" s="43" t="s">
        <v>655</v>
      </c>
      <c r="E8" s="43" t="s">
        <v>700</v>
      </c>
      <c r="F8" s="43" t="s">
        <v>700</v>
      </c>
      <c r="G8" s="43" t="s">
        <v>699</v>
      </c>
      <c r="H8" s="43" t="s">
        <v>207</v>
      </c>
      <c r="I8" s="43" t="n">
        <v>850</v>
      </c>
      <c r="J8" s="26" t="str">
        <f aca="true">IF(M8="", IF(O8="","",X8+(INDIRECT("S" &amp; ROW() - 1) - S8)),IF(O8="", "", INDIRECT("S" &amp; ROW() - 1) - S8))</f>
        <v/>
      </c>
      <c r="K8" s="34" t="n">
        <v>1</v>
      </c>
      <c r="M8" s="35"/>
      <c r="N8" s="36" t="str">
        <f aca="false">IF(M8="", IF(X8=0, "", X8), IF(V8 = "", "", IF(V8/U8 = 0, "", V8/U8)))</f>
        <v/>
      </c>
      <c r="P8" s="1" t="n">
        <f aca="false">IF(O8 = "-", -W8,I8)</f>
        <v>850</v>
      </c>
      <c r="Q8" s="1" t="n">
        <f aca="true">IF(O8 = "-", SUM(INDIRECT(ADDRESS(2,COLUMN(P8)) &amp; ":" &amp; ADDRESS(ROW(),COLUMN(P8)))), 0)</f>
        <v>0</v>
      </c>
      <c r="R8" s="1" t="n">
        <f aca="false">IF(O8="-",1,0)</f>
        <v>0</v>
      </c>
      <c r="S8" s="1" t="n">
        <f aca="true">IF(Q8 = 0, INDIRECT("S" &amp; ROW() - 1), Q8)</f>
        <v>0</v>
      </c>
      <c r="T8" s="1" t="str">
        <f aca="false">IF(H8="","",VLOOKUP(H8,'Соль SKU'!$A$1:$B$150,2,0))</f>
        <v>2.7, Альче</v>
      </c>
      <c r="U8" s="1" t="n">
        <f aca="false">8000/850</f>
        <v>9.41176470588235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 t="n">
        <f aca="false">IF(V8 = "", "", V8/U8)</f>
        <v>0</v>
      </c>
      <c r="X8" s="1" t="str">
        <f aca="true">IF(O8="", "", MAX(ROUND(-(INDIRECT("S" &amp; ROW() - 1) - S8)/850, 0), 1) * 850)</f>
        <v/>
      </c>
    </row>
    <row r="9" customFormat="false" ht="13.8" hidden="false" customHeight="true" outlineLevel="0" collapsed="false">
      <c r="A9" s="34" t="str">
        <f aca="true">IF(O9="-", "-", 1 + MAX(Вода!$A$2:$A$86) + SUM(INDIRECT(ADDRESS(2,COLUMN(R9)) &amp; ":" &amp; ADDRESS(ROW(),COLUMN(R9)))))</f>
        <v>-</v>
      </c>
      <c r="B9" s="34" t="s">
        <v>694</v>
      </c>
      <c r="C9" s="34" t="s">
        <v>694</v>
      </c>
      <c r="D9" s="34" t="s">
        <v>694</v>
      </c>
      <c r="E9" s="34" t="s">
        <v>694</v>
      </c>
      <c r="F9" s="34" t="s">
        <v>694</v>
      </c>
      <c r="G9" s="34" t="s">
        <v>694</v>
      </c>
      <c r="H9" s="34" t="s">
        <v>694</v>
      </c>
      <c r="J9" s="26" t="n">
        <f aca="true">IF(M9="", IF(O9="","",X9+(INDIRECT("S" &amp; ROW() - 1) - S9)),IF(O9="", "", INDIRECT("S" &amp; ROW() - 1) - S9))</f>
        <v>0</v>
      </c>
      <c r="K9" s="34"/>
      <c r="M9" s="37" t="n">
        <v>8000</v>
      </c>
      <c r="N9" s="36" t="n">
        <f aca="false">IF(M9="", IF(X9=0, "", X9), IF(V9 = "", "", IF(V9/U9 = 0, "", V9/U9)))</f>
        <v>850</v>
      </c>
      <c r="O9" s="34" t="s">
        <v>694</v>
      </c>
      <c r="P9" s="1" t="n">
        <f aca="false">IF(O9 = "-", -W9,I9)</f>
        <v>-850</v>
      </c>
      <c r="Q9" s="1" t="n">
        <f aca="true">IF(O9 = "-", SUM(INDIRECT(ADDRESS(2,COLUMN(P9)) &amp; ":" &amp; ADDRESS(ROW(),COLUMN(P9)))), 0)</f>
        <v>0</v>
      </c>
      <c r="R9" s="1" t="n">
        <f aca="false">IF(O9="-",1,0)</f>
        <v>1</v>
      </c>
      <c r="S9" s="1" t="n">
        <f aca="true">IF(Q9 = 0, INDIRECT("S" &amp; ROW() - 1), Q9)</f>
        <v>0</v>
      </c>
      <c r="T9" s="1" t="str">
        <f aca="false">IF(H9="","",VLOOKUP(H9,'Соль SKU'!$A$1:$B$150,2,0))</f>
        <v>-</v>
      </c>
      <c r="U9" s="1" t="n">
        <f aca="false">8000/850</f>
        <v>9.41176470588235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8000</v>
      </c>
      <c r="W9" s="1" t="n">
        <f aca="false">IF(V9 = "", "", V9/U9)</f>
        <v>850</v>
      </c>
      <c r="X9" s="1" t="n">
        <f aca="true">IF(O9="", "", MAX(ROUND(-(INDIRECT("S" &amp; ROW() - 1) - S9)/850, 0), 1) * 850)</f>
        <v>850</v>
      </c>
    </row>
    <row r="10" customFormat="false" ht="13.8" hidden="false" customHeight="true" outlineLevel="0" collapsed="false">
      <c r="J10" s="26" t="str">
        <f aca="true">IF(M10="", IF(O10="","",X10+(INDIRECT("S" &amp; ROW() - 1) - S10)),IF(O10="", "", INDIRECT("S" &amp; ROW() - 1) - S10))</f>
        <v/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0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IF(H10="","",VLOOKUP(H10,'Соль SKU'!$A$1:$B$150,2,0))</f>
        <v/>
      </c>
      <c r="U10" s="1" t="n">
        <f aca="false">8000/850</f>
        <v>9.41176470588235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S10)/850, 0), 1) * 850)</f>
        <v/>
      </c>
    </row>
    <row r="11" customFormat="false" ht="13.8" hidden="false" customHeight="true" outlineLevel="0" collapsed="false">
      <c r="J11" s="26" t="str">
        <f aca="true">IF(M11="", IF(O11="","",X11+(INDIRECT("S" &amp; ROW() - 1) - S11)),IF(O11="", "", INDIRECT("S" &amp; ROW() - 1) - S11))</f>
        <v/>
      </c>
      <c r="M11" s="35"/>
      <c r="N11" s="36" t="str">
        <f aca="false">IF(M11="", IF(X11=0, "", X11), IF(V11 = "", "", IF(V11/U11 = 0, "", V11/U11)))</f>
        <v/>
      </c>
      <c r="P11" s="1" t="n">
        <f aca="false">IF(O11 = "-", -W11,I11)</f>
        <v>0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0</v>
      </c>
      <c r="T11" s="1" t="str">
        <f aca="false">IF(H11="","",VLOOKUP(H11,'Соль SKU'!$A$1:$B$150,2,0))</f>
        <v/>
      </c>
      <c r="U11" s="1" t="n">
        <f aca="false">8000/850</f>
        <v>9.41176470588235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S11)/850, 0), 1) * 850)</f>
        <v/>
      </c>
    </row>
    <row r="12" customFormat="false" ht="13.8" hidden="false" customHeight="true" outlineLevel="0" collapsed="false">
      <c r="J12" s="26" t="str">
        <f aca="true">IF(M12="", IF(O12="","",X12+(INDIRECT("S" &amp; ROW() - 1) - S12)),IF(O12="", "", INDIRECT("S" &amp; ROW() - 1) - S12))</f>
        <v/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0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0</v>
      </c>
      <c r="T12" s="1" t="str">
        <f aca="false">IF(H12="","",VLOOKUP(H12,'Соль SKU'!$A$1:$B$150,2,0))</f>
        <v/>
      </c>
      <c r="U12" s="1" t="n">
        <f aca="false">8000/850</f>
        <v>9.41176470588235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S12)/850, 0), 1) * 850)</f>
        <v/>
      </c>
    </row>
    <row r="13" customFormat="false" ht="13.8" hidden="false" customHeight="true" outlineLevel="0" collapsed="false">
      <c r="J13" s="26" t="str">
        <f aca="true">IF(M13="", IF(O13="","",X13+(INDIRECT("S" &amp; ROW() - 1) - S13)),IF(O13="", "", INDIRECT("S" &amp; ROW() - 1) - S13))</f>
        <v/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0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0</v>
      </c>
      <c r="T13" s="1" t="str">
        <f aca="false">IF(H13="","",VLOOKUP(H13,'Соль SKU'!$A$1:$B$150,2,0))</f>
        <v/>
      </c>
      <c r="U13" s="1" t="n">
        <f aca="false">8000/850</f>
        <v>9.41176470588235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S13)/850, 0), 1) * 850)</f>
        <v/>
      </c>
    </row>
    <row r="14" customFormat="false" ht="13.8" hidden="false" customHeight="true" outlineLevel="0" collapsed="false">
      <c r="J14" s="26" t="str">
        <f aca="true">IF(M14="", IF(O14="","",X14+(INDIRECT("S" &amp; ROW() - 1) - S14)),IF(O14="", "", INDIRECT("S" &amp; ROW() - 1) - S14))</f>
        <v/>
      </c>
      <c r="M14" s="35"/>
      <c r="N14" s="36" t="str">
        <f aca="false">IF(M14="", IF(X14=0, "", X14), IF(V14 = "", "", IF(V14/U14 = 0, "", V14/U14)))</f>
        <v/>
      </c>
      <c r="P14" s="1" t="n">
        <f aca="false">IF(O14 = "-", -W14,I14)</f>
        <v>0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0</v>
      </c>
      <c r="T14" s="1" t="str">
        <f aca="false">IF(H14="","",VLOOKUP(H14,'Соль SKU'!$A$1:$B$150,2,0))</f>
        <v/>
      </c>
      <c r="U14" s="1" t="n">
        <f aca="false">8000/850</f>
        <v>9.41176470588235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S14)/850, 0), 1) * 850)</f>
        <v/>
      </c>
    </row>
    <row r="15" customFormat="false" ht="13.8" hidden="false" customHeight="true" outlineLevel="0" collapsed="false">
      <c r="J15" s="26" t="str">
        <f aca="true">IF(M15="", IF(O15="","",X15+(INDIRECT("S" &amp; ROW() - 1) - S15)),IF(O15="", "", INDIRECT("S" &amp; ROW() - 1) - S15))</f>
        <v/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0</v>
      </c>
      <c r="T15" s="1" t="str">
        <f aca="false">IF(H15="","",VLOOKUP(H15,'Соль SKU'!$A$1:$B$150,2,0))</f>
        <v/>
      </c>
      <c r="U15" s="1" t="n">
        <f aca="false">8000/850</f>
        <v>9.41176470588235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S15)/850, 0), 1) * 850)</f>
        <v/>
      </c>
    </row>
    <row r="16" customFormat="false" ht="13.8" hidden="false" customHeight="true" outlineLevel="0" collapsed="false">
      <c r="J16" s="26" t="str">
        <f aca="true">IF(M16="", IF(O16="","",X16+(INDIRECT("S" &amp; ROW() - 1) - S16)),IF(O16="", "", INDIRECT("S" &amp; ROW() - 1) - S16))</f>
        <v/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0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0</v>
      </c>
      <c r="T16" s="1" t="str">
        <f aca="false">IF(H16="","",VLOOKUP(H16,'Соль SKU'!$A$1:$B$150,2,0))</f>
        <v/>
      </c>
      <c r="U16" s="1" t="n">
        <f aca="false">8000/850</f>
        <v>9.41176470588235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S16)/850, 0), 1) * 850)</f>
        <v/>
      </c>
    </row>
    <row r="17" customFormat="false" ht="13.8" hidden="false" customHeight="true" outlineLevel="0" collapsed="false">
      <c r="J17" s="26" t="str">
        <f aca="true">IF(M17="", IF(O17="","",X17+(INDIRECT("S" &amp; ROW() - 1) - S17)),IF(O17="", "", INDIRECT("S" &amp; ROW() - 1) - S17))</f>
        <v/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0</v>
      </c>
      <c r="T17" s="1" t="str">
        <f aca="false">IF(H17="","",VLOOKUP(H17,'Соль SKU'!$A$1:$B$150,2,0))</f>
        <v/>
      </c>
      <c r="U17" s="1" t="n">
        <f aca="false">8000/850</f>
        <v>9.41176470588235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S17)/850, 0), 1) * 850)</f>
        <v/>
      </c>
    </row>
    <row r="18" customFormat="false" ht="13.8" hidden="false" customHeight="true" outlineLevel="0" collapsed="false">
      <c r="J18" s="26" t="str">
        <f aca="true">IF(M18="", IF(O18="","",X18+(INDIRECT("S" &amp; ROW() - 1) - S18)),IF(O18="", "", INDIRECT("S" &amp; ROW() - 1) - S18))</f>
        <v/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0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0</v>
      </c>
      <c r="T18" s="1" t="str">
        <f aca="false">IF(H18="","",VLOOKUP(H18,'Соль SKU'!$A$1:$B$150,2,0))</f>
        <v/>
      </c>
      <c r="U18" s="1" t="n">
        <f aca="false">8000/850</f>
        <v>9.41176470588235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S18)/850, 0), 1) * 850)</f>
        <v/>
      </c>
    </row>
    <row r="19" customFormat="false" ht="13.8" hidden="false" customHeight="true" outlineLevel="0" collapsed="false">
      <c r="J19" s="26" t="str">
        <f aca="true">IF(M19="", IF(O19="","",X19+(INDIRECT("S" &amp; ROW() - 1) - S19)),IF(O19="", "", INDIRECT("S" &amp; ROW() - 1) - S19))</f>
        <v/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0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0</v>
      </c>
      <c r="T19" s="1" t="str">
        <f aca="false">IF(H19="","",VLOOKUP(H19,'Соль SKU'!$A$1:$B$150,2,0))</f>
        <v/>
      </c>
      <c r="U19" s="1" t="n">
        <f aca="false">8000/850</f>
        <v>9.41176470588235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S19)/850, 0), 1) * 850)</f>
        <v/>
      </c>
    </row>
    <row r="20" customFormat="false" ht="13.8" hidden="false" customHeight="true" outlineLevel="0" collapsed="false">
      <c r="J20" s="26" t="str">
        <f aca="true">IF(M20="", IF(O20="","",X20+(INDIRECT("S" &amp; ROW() - 1) - S20)),IF(O20="", "", INDIRECT("S" &amp; ROW() - 1) - S20))</f>
        <v/>
      </c>
      <c r="M20" s="35"/>
      <c r="N20" s="36" t="str">
        <f aca="false">IF(M20="", IF(X20=0, "", X20), IF(V20 = "", "", IF(V20/U20 = 0, "", V20/U20)))</f>
        <v/>
      </c>
      <c r="P20" s="1" t="n">
        <f aca="false">IF(O20 = "-", -W20,I20)</f>
        <v>0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0</v>
      </c>
      <c r="S20" s="1" t="n">
        <f aca="true">IF(Q20 = 0, INDIRECT("S" &amp; ROW() - 1), Q20)</f>
        <v>0</v>
      </c>
      <c r="T20" s="1" t="str">
        <f aca="false">IF(H20="","",VLOOKUP(H20,'Соль SKU'!$A$1:$B$150,2,0))</f>
        <v/>
      </c>
      <c r="U20" s="1" t="n">
        <f aca="false">8000/850</f>
        <v>9.41176470588235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str">
        <f aca="true">IF(O20="", "", MAX(ROUND(-(INDIRECT("S" &amp; ROW() - 1) - S20)/850, 0), 1) * 850)</f>
        <v/>
      </c>
    </row>
    <row r="21" customFormat="false" ht="13.8" hidden="false" customHeight="true" outlineLevel="0" collapsed="false">
      <c r="J21" s="26" t="str">
        <f aca="true">IF(M21="", IF(O21="","",X21+(INDIRECT("S" &amp; ROW() - 1) - S21)),IF(O21="", "", INDIRECT("S" &amp; ROW() - 1) - S21))</f>
        <v/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0</v>
      </c>
      <c r="T21" s="1" t="str">
        <f aca="false">IF(H21="","",VLOOKUP(H21,'Соль SKU'!$A$1:$B$150,2,0))</f>
        <v/>
      </c>
      <c r="U21" s="1" t="n">
        <f aca="false">8000/850</f>
        <v>9.41176470588235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S21)/850, 0), 1) * 850)</f>
        <v/>
      </c>
    </row>
    <row r="22" customFormat="false" ht="13.8" hidden="false" customHeight="true" outlineLevel="0" collapsed="false">
      <c r="J22" s="26" t="str">
        <f aca="true">IF(M22="", IF(O22="","",X22+(INDIRECT("S" &amp; ROW() - 1) - S22)),IF(O22="", "", INDIRECT("S" &amp; ROW() - 1) - S22))</f>
        <v/>
      </c>
      <c r="M22" s="35"/>
      <c r="N22" s="36" t="str">
        <f aca="false">IF(M22="", IF(X22=0, "", X22), IF(V22 = "", "", IF(V22/U22 = 0, "", V22/U22)))</f>
        <v/>
      </c>
      <c r="P22" s="1" t="n">
        <f aca="false">IF(O22 = "-", -W22,I22)</f>
        <v>0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0</v>
      </c>
      <c r="T22" s="1" t="str">
        <f aca="false">IF(H22="","",VLOOKUP(H22,'Соль SKU'!$A$1:$B$150,2,0))</f>
        <v/>
      </c>
      <c r="U22" s="1" t="n">
        <f aca="false">8000/850</f>
        <v>9.41176470588235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S22)/850, 0), 1) * 850)</f>
        <v/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M23" s="35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0</v>
      </c>
      <c r="T23" s="1" t="str">
        <f aca="false">IF(H23="","",VLOOKUP(H23,'Соль SKU'!$A$1:$B$150,2,0))</f>
        <v/>
      </c>
      <c r="U23" s="1" t="n">
        <f aca="false">8000/850</f>
        <v>9.41176470588235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S23)/850, 0), 1) * 850)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0</v>
      </c>
      <c r="T24" s="1" t="str">
        <f aca="false">IF(H24="","",VLOOKUP(H24,'Соль SKU'!$A$1:$B$150,2,0))</f>
        <v/>
      </c>
      <c r="U24" s="1" t="n">
        <f aca="false">8000/850</f>
        <v>9.41176470588235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S24)/850, 0), 1) * 850)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0</v>
      </c>
      <c r="T25" s="1" t="str">
        <f aca="false">IF(H25="","",VLOOKUP(H25,'Соль SKU'!$A$1:$B$150,2,0))</f>
        <v/>
      </c>
      <c r="U25" s="1" t="n">
        <f aca="false">8000/850</f>
        <v>9.41176470588235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S25)/850, 0), 1) * 850)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5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0</v>
      </c>
      <c r="T26" s="1" t="str">
        <f aca="false">IF(H26="","",VLOOKUP(H26,'Соль SKU'!$A$1:$B$150,2,0))</f>
        <v/>
      </c>
      <c r="U26" s="1" t="n">
        <f aca="false">8000/850</f>
        <v>9.41176470588235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S26)/850, 0), 1) * 850)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6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0</v>
      </c>
      <c r="T27" s="1" t="str">
        <f aca="false">IF(H27="","",VLOOKUP(H27,'Соль SKU'!$A$1:$B$150,2,0))</f>
        <v/>
      </c>
      <c r="U27" s="1" t="n">
        <f aca="false">8000/850</f>
        <v>9.41176470588235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S27)/850, 0), 1) * 850)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0</v>
      </c>
      <c r="T28" s="1" t="str">
        <f aca="false">IF(H28="","",VLOOKUP(H28,'Соль SKU'!$A$1:$B$150,2,0))</f>
        <v/>
      </c>
      <c r="U28" s="1" t="n">
        <f aca="false">8000/850</f>
        <v>9.41176470588235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S28)/850, 0), 1) * 850)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0</v>
      </c>
      <c r="T29" s="1" t="str">
        <f aca="false">IF(H29="","",VLOOKUP(H29,'Соль SKU'!$A$1:$B$150,2,0))</f>
        <v/>
      </c>
      <c r="U29" s="1" t="n">
        <f aca="false">8000/850</f>
        <v>9.41176470588235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S29)/850, 0), 1) * 850)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0</v>
      </c>
      <c r="T30" s="1" t="str">
        <f aca="false">IF(H30="","",VLOOKUP(H30,'Соль SKU'!$A$1:$B$150,2,0))</f>
        <v/>
      </c>
      <c r="U30" s="1" t="n">
        <f aca="false">8000/850</f>
        <v>9.41176470588235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S30)/850, 0), 1) * 850)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0</v>
      </c>
      <c r="T31" s="1" t="str">
        <f aca="false">IF(H31="","",VLOOKUP(H31,'Соль SKU'!$A$1:$B$150,2,0))</f>
        <v/>
      </c>
      <c r="U31" s="1" t="n">
        <f aca="false">8000/850</f>
        <v>9.41176470588235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S31)/850, 0), 1) * 850)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0</v>
      </c>
      <c r="T32" s="1" t="str">
        <f aca="false">IF(H32="","",VLOOKUP(H32,'Соль SKU'!$A$1:$B$150,2,0))</f>
        <v/>
      </c>
      <c r="U32" s="1" t="n">
        <f aca="false">8000/850</f>
        <v>9.41176470588235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S32)/850, 0), 1) * 850)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0</v>
      </c>
      <c r="T33" s="1" t="str">
        <f aca="false">IF(H33="","",VLOOKUP(H33,'Соль SKU'!$A$1:$B$150,2,0))</f>
        <v/>
      </c>
      <c r="U33" s="1" t="n">
        <f aca="false">8000/850</f>
        <v>9.41176470588235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S33)/850, 0), 1) * 850)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0</v>
      </c>
      <c r="T34" s="1" t="str">
        <f aca="false">IF(H34="","",VLOOKUP(H34,'Соль SKU'!$A$1:$B$150,2,0))</f>
        <v/>
      </c>
      <c r="U34" s="1" t="n">
        <f aca="false">8000/850</f>
        <v>9.41176470588235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S34)/850, 0), 1) * 850)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0</v>
      </c>
      <c r="T35" s="1" t="str">
        <f aca="false">IF(H35="","",VLOOKUP(H35,'Соль SKU'!$A$1:$B$150,2,0))</f>
        <v/>
      </c>
      <c r="U35" s="1" t="n">
        <f aca="false">8000/850</f>
        <v>9.41176470588235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S35)/850, 0), 1) * 850)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0</v>
      </c>
      <c r="T36" s="1" t="str">
        <f aca="false">IF(H36="","",VLOOKUP(H36,'Соль SKU'!$A$1:$B$150,2,0))</f>
        <v/>
      </c>
      <c r="U36" s="1" t="n">
        <f aca="false">8000/850</f>
        <v>9.41176470588235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S36)/850, 0), 1) * 850)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0</v>
      </c>
      <c r="T37" s="1" t="str">
        <f aca="false">IF(H37="","",VLOOKUP(H37,'Соль SKU'!$A$1:$B$150,2,0))</f>
        <v/>
      </c>
      <c r="U37" s="1" t="n">
        <f aca="false">8000/850</f>
        <v>9.41176470588235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S37)/850, 0), 1) * 850)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0</v>
      </c>
      <c r="T38" s="1" t="str">
        <f aca="false">IF(H38="","",VLOOKUP(H38,'Соль SKU'!$A$1:$B$150,2,0))</f>
        <v/>
      </c>
      <c r="U38" s="1" t="n">
        <f aca="false">8000/850</f>
        <v>9.41176470588235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S38)/850, 0), 1) * 850)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0</v>
      </c>
      <c r="T39" s="1" t="str">
        <f aca="false">IF(H39="","",VLOOKUP(H39,'Соль SKU'!$A$1:$B$150,2,0))</f>
        <v/>
      </c>
      <c r="U39" s="1" t="n">
        <f aca="false">8000/850</f>
        <v>9.41176470588235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S39)/850, 0), 1) * 850)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0</v>
      </c>
      <c r="T40" s="1" t="str">
        <f aca="false">IF(H40="","",VLOOKUP(H40,'Соль SKU'!$A$1:$B$150,2,0))</f>
        <v/>
      </c>
      <c r="U40" s="1" t="n">
        <f aca="false">8000/850</f>
        <v>9.41176470588235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S40)/850, 0), 1) * 850)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0</v>
      </c>
      <c r="T41" s="1" t="str">
        <f aca="false">IF(H41="","",VLOOKUP(H41,'Соль SKU'!$A$1:$B$150,2,0))</f>
        <v/>
      </c>
      <c r="U41" s="1" t="n">
        <f aca="false">8000/850</f>
        <v>9.41176470588235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S41)/850, 0), 1) * 850)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IF(O42="-",SUM(INDIRECT(ADDRESS(2,COLUMN(P42))&amp;":"&amp;ADDRESS(ROW(),COLUMN(P42)))),0)</f>
        <v>0</v>
      </c>
      <c r="R42" s="1" t="n">
        <f aca="false">IF(O42="-",1,0)</f>
        <v>0</v>
      </c>
      <c r="S42" s="1" t="n">
        <f aca="true">IF(Q42 = 0, INDIRECT("S" &amp; ROW() - 1), Q42)</f>
        <v>0</v>
      </c>
      <c r="T42" s="1" t="str">
        <f aca="false">IF(H42="","",VLOOKUP(H42,'Соль SKU'!$A$1:$B$150,2,0))</f>
        <v/>
      </c>
      <c r="U42" s="1" t="n">
        <f aca="false">8000/850</f>
        <v>9.41176470588235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S42)/850, 0), 1) * 850)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IF(O43="-",SUM(INDIRECT(ADDRESS(2,COLUMN(P43))&amp;":"&amp;ADDRESS(ROW(),COLUMN(P43)))),0)</f>
        <v>0</v>
      </c>
      <c r="R43" s="1" t="n">
        <f aca="false">IF(O43="-",1,0)</f>
        <v>0</v>
      </c>
      <c r="S43" s="1" t="n">
        <f aca="true">IF(Q43 = 0, INDIRECT("S" &amp; ROW() - 1), Q43)</f>
        <v>0</v>
      </c>
      <c r="T43" s="1" t="str">
        <f aca="false">IF(H43="","",VLOOKUP(H43,'Соль SKU'!$A$1:$B$150,2,0))</f>
        <v/>
      </c>
      <c r="U43" s="1" t="n">
        <f aca="false">8000/850</f>
        <v>9.41176470588235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S43)/850, 0), 1) * 850)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5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IF(O44="-",SUM(INDIRECT(ADDRESS(2,COLUMN(P44))&amp;":"&amp;ADDRESS(ROW(),COLUMN(P44)))),0)</f>
        <v>0</v>
      </c>
      <c r="R44" s="1" t="n">
        <f aca="false">IF(O44="-",1,0)</f>
        <v>0</v>
      </c>
      <c r="S44" s="1" t="n">
        <f aca="true">IF(Q44 = 0, INDIRECT("S" &amp; ROW() - 1), Q44)</f>
        <v>0</v>
      </c>
      <c r="T44" s="1" t="str">
        <f aca="false">IF(H44="","",VLOOKUP(H44,'Соль SKU'!$A$1:$B$150,2,0))</f>
        <v/>
      </c>
      <c r="U44" s="1" t="n">
        <f aca="false">8000/850</f>
        <v>9.41176470588235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S44)/850, 0), 1) * 850)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5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IF(O45="-",SUM(INDIRECT(ADDRESS(2,COLUMN(P45))&amp;":"&amp;ADDRESS(ROW(),COLUMN(P45)))),0)</f>
        <v>0</v>
      </c>
      <c r="R45" s="1" t="n">
        <f aca="false">IF(O45="-",1,0)</f>
        <v>0</v>
      </c>
      <c r="S45" s="1" t="n">
        <f aca="true">IF(Q45 = 0, INDIRECT("S" &amp; ROW() - 1), Q45)</f>
        <v>0</v>
      </c>
      <c r="T45" s="1" t="str">
        <f aca="false">IF(H45="","",VLOOKUP(H45,'Соль SKU'!$A$1:$B$150,2,0))</f>
        <v/>
      </c>
      <c r="U45" s="1" t="n">
        <f aca="false">8000/850</f>
        <v>9.41176470588235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S45)/850, 0), 1) * 850)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IF(O46="-",SUM(INDIRECT(ADDRESS(2,COLUMN(P46))&amp;":"&amp;ADDRESS(ROW(),COLUMN(P46)))),0)</f>
        <v>0</v>
      </c>
      <c r="R46" s="1" t="n">
        <f aca="false">IF(O46="-",1,0)</f>
        <v>0</v>
      </c>
      <c r="S46" s="1" t="n">
        <f aca="true">IF(Q46 = 0, INDIRECT("S" &amp; ROW() - 1), Q46)</f>
        <v>0</v>
      </c>
      <c r="T46" s="1" t="str">
        <f aca="false">IF(H46="","",VLOOKUP(H46,'Соль SKU'!$A$1:$B$150,2,0))</f>
        <v/>
      </c>
      <c r="U46" s="1" t="n">
        <f aca="false">8000/850</f>
        <v>9.41176470588235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S46)/850, 0), 1) * 850)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IF(O47="-",SUM(INDIRECT(ADDRESS(2,COLUMN(P47))&amp;":"&amp;ADDRESS(ROW(),COLUMN(P47)))),0)</f>
        <v>0</v>
      </c>
      <c r="R47" s="1" t="n">
        <f aca="false">IF(O47="-",1,0)</f>
        <v>0</v>
      </c>
      <c r="S47" s="1" t="n">
        <f aca="true">IF(Q47 = 0, INDIRECT("S" &amp; ROW() - 1), Q47)</f>
        <v>0</v>
      </c>
      <c r="T47" s="1" t="str">
        <f aca="false">IF(H47="","",VLOOKUP(H47,'Соль SKU'!$A$1:$B$150,2,0))</f>
        <v/>
      </c>
      <c r="U47" s="1" t="n">
        <f aca="false">8000/850</f>
        <v>9.41176470588235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S47)/850, 0), 1) * 850)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IF(O48="-",SUM(INDIRECT(ADDRESS(2,COLUMN(P48))&amp;":"&amp;ADDRESS(ROW(),COLUMN(P48)))),0)</f>
        <v>0</v>
      </c>
      <c r="R48" s="1" t="n">
        <f aca="false">IF(O48="-",1,0)</f>
        <v>0</v>
      </c>
      <c r="S48" s="1" t="n">
        <f aca="true">IF(Q48 = 0, INDIRECT("S" &amp; ROW() - 1), Q48)</f>
        <v>0</v>
      </c>
      <c r="T48" s="1" t="str">
        <f aca="false">IF(H48="","",VLOOKUP(H48,'Соль SKU'!$A$1:$B$150,2,0))</f>
        <v/>
      </c>
      <c r="U48" s="1" t="n">
        <f aca="false">8000/850</f>
        <v>9.41176470588235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S48)/850, 0), 1) * 850)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IF(O49="-",SUM(INDIRECT(ADDRESS(2,COLUMN(P49))&amp;":"&amp;ADDRESS(ROW(),COLUMN(P49)))),0)</f>
        <v>0</v>
      </c>
      <c r="R49" s="1" t="n">
        <f aca="false">IF(O49="-",1,0)</f>
        <v>0</v>
      </c>
      <c r="S49" s="1" t="n">
        <f aca="true">IF(Q49 = 0, INDIRECT("S" &amp; ROW() - 1), Q49)</f>
        <v>0</v>
      </c>
      <c r="T49" s="1" t="str">
        <f aca="false">IF(H49="","",VLOOKUP(H49,'Соль SKU'!$A$1:$B$150,2,0))</f>
        <v/>
      </c>
      <c r="U49" s="1" t="n">
        <f aca="false">8000/850</f>
        <v>9.41176470588235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S49)/850, 0), 1) * 850)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IF(O50="-",SUM(INDIRECT(ADDRESS(2,COLUMN(P50))&amp;":"&amp;ADDRESS(ROW(),COLUMN(P50)))),0)</f>
        <v>0</v>
      </c>
      <c r="R50" s="1" t="n">
        <f aca="false">IF(O50="-",1,0)</f>
        <v>0</v>
      </c>
      <c r="S50" s="1" t="n">
        <f aca="true">IF(Q50 = 0, INDIRECT("S" &amp; ROW() - 1), Q50)</f>
        <v>0</v>
      </c>
      <c r="T50" s="1" t="str">
        <f aca="false">IF(H50="","",VLOOKUP(H50,'Соль SKU'!$A$1:$B$150,2,0))</f>
        <v/>
      </c>
      <c r="U50" s="1" t="n">
        <f aca="false">8000/850</f>
        <v>9.41176470588235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S50)/850, 0), 1) * 850)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IF(O51="-",SUM(INDIRECT(ADDRESS(2,COLUMN(P51))&amp;":"&amp;ADDRESS(ROW(),COLUMN(P51)))),0)</f>
        <v>0</v>
      </c>
      <c r="R51" s="1" t="n">
        <f aca="false">IF(O51="-",1,0)</f>
        <v>0</v>
      </c>
      <c r="S51" s="1" t="n">
        <f aca="true">IF(Q51 = 0, INDIRECT("S" &amp; ROW() - 1), Q51)</f>
        <v>0</v>
      </c>
      <c r="T51" s="1" t="str">
        <f aca="false">IF(H51="","",VLOOKUP(H51,'Соль SKU'!$A$1:$B$150,2,0))</f>
        <v/>
      </c>
      <c r="U51" s="1" t="n">
        <f aca="false">8000/850</f>
        <v>9.41176470588235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S51)/850, 0), 1) * 850)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IF(O52="-",SUM(INDIRECT(ADDRESS(2,COLUMN(P52))&amp;":"&amp;ADDRESS(ROW(),COLUMN(P52)))),0)</f>
        <v>0</v>
      </c>
      <c r="R52" s="1" t="n">
        <f aca="false">IF(O52="-",1,0)</f>
        <v>0</v>
      </c>
      <c r="S52" s="1" t="n">
        <f aca="true">IF(Q52 = 0, INDIRECT("S" &amp; ROW() - 1), Q52)</f>
        <v>0</v>
      </c>
      <c r="T52" s="1" t="str">
        <f aca="false">IF(H52="","",VLOOKUP(H52,'Соль SKU'!$A$1:$B$150,2,0))</f>
        <v/>
      </c>
      <c r="U52" s="1" t="n">
        <f aca="false">8000/850</f>
        <v>9.41176470588235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S52)/850, 0), 1) * 850)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IF(O53="-",SUM(INDIRECT(ADDRESS(2,COLUMN(P53))&amp;":"&amp;ADDRESS(ROW(),COLUMN(P53)))),0)</f>
        <v>0</v>
      </c>
      <c r="R53" s="1" t="n">
        <f aca="false">IF(O53="-",1,0)</f>
        <v>0</v>
      </c>
      <c r="S53" s="1" t="n">
        <f aca="true">IF(Q53 = 0, INDIRECT("S" &amp; ROW() - 1), Q53)</f>
        <v>0</v>
      </c>
      <c r="T53" s="1" t="str">
        <f aca="false">IF(H53="","",VLOOKUP(H53,'Соль SKU'!$A$1:$B$150,2,0))</f>
        <v/>
      </c>
      <c r="U53" s="1" t="n">
        <f aca="false">8000/850</f>
        <v>9.41176470588235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S53)/850, 0), 1) * 850)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IF(O54="-",SUM(INDIRECT(ADDRESS(2,COLUMN(P54))&amp;":"&amp;ADDRESS(ROW(),COLUMN(P54)))),0)</f>
        <v>0</v>
      </c>
      <c r="R54" s="1" t="n">
        <f aca="false">IF(O54="-",1,0)</f>
        <v>0</v>
      </c>
      <c r="S54" s="1" t="n">
        <f aca="true">IF(Q54 = 0, INDIRECT("S" &amp; ROW() - 1), Q54)</f>
        <v>0</v>
      </c>
      <c r="T54" s="1" t="str">
        <f aca="false">IF(H54="","",VLOOKUP(H54,'Соль SKU'!$A$1:$B$150,2,0))</f>
        <v/>
      </c>
      <c r="U54" s="1" t="n">
        <f aca="false">8000/850</f>
        <v>9.41176470588235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S54)/850, 0), 1) * 850)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IF(O55="-",SUM(INDIRECT(ADDRESS(2,COLUMN(P55))&amp;":"&amp;ADDRESS(ROW(),COLUMN(P55)))),0)</f>
        <v>0</v>
      </c>
      <c r="R55" s="1" t="n">
        <f aca="false">IF(O55="-",1,0)</f>
        <v>0</v>
      </c>
      <c r="S55" s="1" t="n">
        <f aca="true">IF(Q55 = 0, INDIRECT("S" &amp; ROW() - 1), Q55)</f>
        <v>0</v>
      </c>
      <c r="T55" s="1" t="str">
        <f aca="false">IF(H55="","",VLOOKUP(H55,'Соль SKU'!$A$1:$B$150,2,0))</f>
        <v/>
      </c>
      <c r="U55" s="1" t="n">
        <f aca="false">8000/850</f>
        <v>9.41176470588235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S55)/850, 0), 1) * 850)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IF(O56="-",SUM(INDIRECT(ADDRESS(2,COLUMN(P56))&amp;":"&amp;ADDRESS(ROW(),COLUMN(P56)))),0)</f>
        <v>0</v>
      </c>
      <c r="R56" s="1" t="n">
        <f aca="false">IF(O56="-",1,0)</f>
        <v>0</v>
      </c>
      <c r="S56" s="1" t="n">
        <f aca="true">IF(Q56 = 0, INDIRECT("S" &amp; ROW() - 1), Q56)</f>
        <v>0</v>
      </c>
      <c r="T56" s="1" t="str">
        <f aca="false">IF(H56="","",VLOOKUP(H56,'Соль SKU'!$A$1:$B$150,2,0))</f>
        <v/>
      </c>
      <c r="U56" s="1" t="n">
        <f aca="false">8000/850</f>
        <v>9.41176470588235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S56)/850, 0), 1) * 850)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IF(O57="-",SUM(INDIRECT(ADDRESS(2,COLUMN(P57))&amp;":"&amp;ADDRESS(ROW(),COLUMN(P57)))),0)</f>
        <v>0</v>
      </c>
      <c r="R57" s="1" t="n">
        <f aca="false">IF(O57="-",1,0)</f>
        <v>0</v>
      </c>
      <c r="S57" s="1" t="n">
        <f aca="true">IF(Q57 = 0, INDIRECT("S" &amp; ROW() - 1), Q57)</f>
        <v>0</v>
      </c>
      <c r="T57" s="1" t="str">
        <f aca="false">IF(H57="","",VLOOKUP(H57,'Соль SKU'!$A$1:$B$150,2,0))</f>
        <v/>
      </c>
      <c r="U57" s="1" t="n">
        <f aca="false">8000/850</f>
        <v>9.41176470588235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S57)/850, 0), 1) * 850)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IF(O58="-",SUM(INDIRECT(ADDRESS(2,COLUMN(P58))&amp;":"&amp;ADDRESS(ROW(),COLUMN(P58)))),0)</f>
        <v>0</v>
      </c>
      <c r="R58" s="1" t="n">
        <f aca="false">IF(O58="-",1,0)</f>
        <v>0</v>
      </c>
      <c r="S58" s="1" t="n">
        <f aca="true">IF(Q58 = 0, INDIRECT("S" &amp; ROW() - 1), Q58)</f>
        <v>0</v>
      </c>
      <c r="T58" s="1" t="str">
        <f aca="false">IF(H58="","",VLOOKUP(H58,'Соль SKU'!$A$1:$B$150,2,0))</f>
        <v/>
      </c>
      <c r="U58" s="1" t="n">
        <f aca="false">8000/850</f>
        <v>9.41176470588235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S58)/850, 0), 1) * 850)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IF(O59="-",SUM(INDIRECT(ADDRESS(2,COLUMN(P59))&amp;":"&amp;ADDRESS(ROW(),COLUMN(P59)))),0)</f>
        <v>0</v>
      </c>
      <c r="R59" s="1" t="n">
        <f aca="false">IF(O59="-",1,0)</f>
        <v>0</v>
      </c>
      <c r="S59" s="1" t="n">
        <f aca="true">IF(Q59 = 0, INDIRECT("S" &amp; ROW() - 1), Q59)</f>
        <v>0</v>
      </c>
      <c r="T59" s="1" t="str">
        <f aca="false">IF(H59="","",VLOOKUP(H59,'Соль SKU'!$A$1:$B$150,2,0))</f>
        <v/>
      </c>
      <c r="U59" s="1" t="n">
        <f aca="false">8000/850</f>
        <v>9.41176470588235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S59)/850, 0), 1) * 850)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0</v>
      </c>
      <c r="T60" s="1" t="str">
        <f aca="false">IF(H60="","",VLOOKUP(H60,'Соль SKU'!$A$1:$B$150,2,0))</f>
        <v/>
      </c>
      <c r="U60" s="1" t="n">
        <f aca="false">8000/850</f>
        <v>9.41176470588235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S60)/850, 0), 1) * 850)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0</v>
      </c>
      <c r="T61" s="1" t="str">
        <f aca="false">IF(H61="","",VLOOKUP(H61,'Соль SKU'!$A$1:$B$150,2,0))</f>
        <v/>
      </c>
      <c r="U61" s="1" t="n">
        <f aca="false">8000/850</f>
        <v>9.41176470588235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S61)/850, 0), 1) * 850)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0</v>
      </c>
      <c r="T62" s="1" t="str">
        <f aca="false">IF(H62="","",VLOOKUP(H62,'Соль SKU'!$A$1:$B$150,2,0))</f>
        <v/>
      </c>
      <c r="U62" s="1" t="n">
        <f aca="false">8000/850</f>
        <v>9.41176470588235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S62)/850, 0), 1) * 850)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0</v>
      </c>
      <c r="T63" s="1" t="str">
        <f aca="false">IF(H63="","",VLOOKUP(H63,'Соль SKU'!$A$1:$B$150,2,0))</f>
        <v/>
      </c>
      <c r="U63" s="1" t="n">
        <f aca="false">8000/850</f>
        <v>9.41176470588235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S63)/850, 0), 1) * 850)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0</v>
      </c>
      <c r="T64" s="1" t="str">
        <f aca="false">IF(H64="","",VLOOKUP(H64,'Соль SKU'!$A$1:$B$150,2,0))</f>
        <v/>
      </c>
      <c r="U64" s="1" t="n">
        <f aca="false">8000/850</f>
        <v>9.41176470588235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S64)/850, 0), 1) * 850)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0</v>
      </c>
      <c r="T65" s="1" t="str">
        <f aca="false">IF(H65="","",VLOOKUP(H65,'Соль SKU'!$A$1:$B$150,2,0))</f>
        <v/>
      </c>
      <c r="U65" s="1" t="n">
        <f aca="false">8000/850</f>
        <v>9.41176470588235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S65)/850, 0), 1) * 850)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0</v>
      </c>
      <c r="T66" s="1" t="str">
        <f aca="false">IF(H66="","",VLOOKUP(H66,'Соль SKU'!$A$1:$B$150,2,0))</f>
        <v/>
      </c>
      <c r="U66" s="1" t="n">
        <f aca="false">8000/850</f>
        <v>9.41176470588235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S66)/850, 0), 1) * 850)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0</v>
      </c>
      <c r="T67" s="1" t="str">
        <f aca="false">IF(H67="","",VLOOKUP(H67,'Соль SKU'!$A$1:$B$150,2,0))</f>
        <v/>
      </c>
      <c r="U67" s="1" t="n">
        <f aca="false">8000/850</f>
        <v>9.41176470588235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S67)/850, 0), 1) * 850)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 = "-", SUM(INDIRECT(ADDRESS(2,COLUMN(P68)) &amp; ":" &amp; ADDRESS(ROW(),COLUMN(P68)))), 0)</f>
        <v>0</v>
      </c>
      <c r="R68" s="1" t="n">
        <f aca="false">IF(O68="-",1,0)</f>
        <v>0</v>
      </c>
      <c r="S68" s="1" t="n">
        <f aca="true">IF(Q68 = 0, INDIRECT("S" &amp; ROW() - 1), Q68)</f>
        <v>0</v>
      </c>
      <c r="T68" s="1" t="str">
        <f aca="false">IF(H68="","",VLOOKUP(H68,'Соль SKU'!$A$1:$B$150,2,0))</f>
        <v/>
      </c>
      <c r="U68" s="1" t="n">
        <f aca="false">8000/850</f>
        <v>9.41176470588235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S68)/850, 0), 1) * 850)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 = "-", SUM(INDIRECT(ADDRESS(2,COLUMN(P69)) &amp; ":" &amp; ADDRESS(ROW(),COLUMN(P69)))), 0)</f>
        <v>0</v>
      </c>
      <c r="R69" s="1" t="n">
        <f aca="false">IF(O69="-",1,0)</f>
        <v>0</v>
      </c>
      <c r="S69" s="1" t="n">
        <f aca="true">IF(Q69 = 0, INDIRECT("S" &amp; ROW() - 1), Q69)</f>
        <v>0</v>
      </c>
      <c r="T69" s="1" t="str">
        <f aca="false">IF(H69="","",VLOOKUP(H69,'Соль SKU'!$A$1:$B$150,2,0))</f>
        <v/>
      </c>
      <c r="U69" s="1" t="n">
        <f aca="false">8000/850</f>
        <v>9.41176470588235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S69)/850, 0), 1) * 850)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 = "-", SUM(INDIRECT(ADDRESS(2,COLUMN(P70)) &amp; ":" &amp; ADDRESS(ROW(),COLUMN(P70)))), 0)</f>
        <v>0</v>
      </c>
      <c r="R70" s="1" t="n">
        <f aca="false">IF(O70="-",1,0)</f>
        <v>0</v>
      </c>
      <c r="S70" s="1" t="n">
        <f aca="true">IF(Q70 = 0, INDIRECT("S" &amp; ROW() - 1), Q70)</f>
        <v>0</v>
      </c>
      <c r="T70" s="1" t="str">
        <f aca="false">IF(H70="","",VLOOKUP(H70,'Соль SKU'!$A$1:$B$150,2,0))</f>
        <v/>
      </c>
      <c r="U70" s="1" t="n">
        <f aca="false">8000/850</f>
        <v>9.41176470588235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S70)/850, 0), 1) * 850)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 = "-", SUM(INDIRECT(ADDRESS(2,COLUMN(P71)) &amp; ":" &amp; ADDRESS(ROW(),COLUMN(P71)))), 0)</f>
        <v>0</v>
      </c>
      <c r="R71" s="1" t="n">
        <f aca="false">IF(O71="-",1,0)</f>
        <v>0</v>
      </c>
      <c r="S71" s="1" t="n">
        <f aca="true">IF(Q71 = 0, INDIRECT("S" &amp; ROW() - 1), Q71)</f>
        <v>0</v>
      </c>
      <c r="T71" s="1" t="str">
        <f aca="false">IF(H71="","",VLOOKUP(H71,'Соль SKU'!$A$1:$B$150,2,0))</f>
        <v/>
      </c>
      <c r="U71" s="1" t="n">
        <f aca="false">8000/850</f>
        <v>9.41176470588235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S71)/850, 0), 1) * 850)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 = "-", SUM(INDIRECT(ADDRESS(2,COLUMN(P72)) &amp; ":" &amp; ADDRESS(ROW(),COLUMN(P72)))), 0)</f>
        <v>0</v>
      </c>
      <c r="R72" s="1" t="n">
        <f aca="false">IF(O72="-",1,0)</f>
        <v>0</v>
      </c>
      <c r="S72" s="1" t="n">
        <f aca="true">IF(Q72 = 0, INDIRECT("S" &amp; ROW() - 1), Q72)</f>
        <v>0</v>
      </c>
      <c r="T72" s="1" t="str">
        <f aca="false">IF(H72="","",VLOOKUP(H72,'Соль SKU'!$A$1:$B$150,2,0))</f>
        <v/>
      </c>
      <c r="U72" s="1" t="n">
        <f aca="false">8000/850</f>
        <v>9.41176470588235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S72)/850, 0), 1) * 850)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 = "-", SUM(INDIRECT(ADDRESS(2,COLUMN(P73)) &amp; ":" &amp; ADDRESS(ROW(),COLUMN(P73)))), 0)</f>
        <v>0</v>
      </c>
      <c r="R73" s="1" t="n">
        <f aca="false">IF(O73="-",1,0)</f>
        <v>0</v>
      </c>
      <c r="S73" s="1" t="n">
        <f aca="true">IF(Q73 = 0, INDIRECT("S" &amp; ROW() - 1), Q73)</f>
        <v>0</v>
      </c>
      <c r="T73" s="1" t="str">
        <f aca="false">IF(H73="","",VLOOKUP(H73,'Соль SKU'!$A$1:$B$150,2,0))</f>
        <v/>
      </c>
      <c r="U73" s="1" t="n">
        <f aca="false">8000/850</f>
        <v>9.41176470588235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S73)/850, 0), 1) * 850)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 = "-", SUM(INDIRECT(ADDRESS(2,COLUMN(P74)) &amp; ":" &amp; ADDRESS(ROW(),COLUMN(P74)))), 0)</f>
        <v>0</v>
      </c>
      <c r="R74" s="1" t="n">
        <f aca="false">IF(O74="-",1,0)</f>
        <v>0</v>
      </c>
      <c r="S74" s="1" t="n">
        <f aca="true">IF(Q74 = 0, INDIRECT("S" &amp; ROW() - 1), Q74)</f>
        <v>0</v>
      </c>
      <c r="T74" s="1" t="str">
        <f aca="false">IF(H74="","",VLOOKUP(H74,'Соль SKU'!$A$1:$B$150,2,0))</f>
        <v/>
      </c>
      <c r="U74" s="1" t="n">
        <f aca="false">8000/850</f>
        <v>9.41176470588235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S74)/850, 0), 1) * 850)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 = "-", SUM(INDIRECT(ADDRESS(2,COLUMN(P75)) &amp; ":" &amp; ADDRESS(ROW(),COLUMN(P75)))), 0)</f>
        <v>0</v>
      </c>
      <c r="R75" s="1" t="n">
        <f aca="false">IF(O75="-",1,0)</f>
        <v>0</v>
      </c>
      <c r="S75" s="1" t="n">
        <f aca="true">IF(Q75 = 0, INDIRECT("S" &amp; ROW() - 1), Q75)</f>
        <v>0</v>
      </c>
      <c r="T75" s="1" t="str">
        <f aca="false">IF(H75="","",VLOOKUP(H75,'Соль SKU'!$A$1:$B$150,2,0))</f>
        <v/>
      </c>
      <c r="U75" s="1" t="n">
        <f aca="false">8000/850</f>
        <v>9.41176470588235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S75)/850, 0), 1) * 850)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 = "-", SUM(INDIRECT(ADDRESS(2,COLUMN(P76)) &amp; ":" &amp; ADDRESS(ROW(),COLUMN(P76)))), 0)</f>
        <v>0</v>
      </c>
      <c r="R76" s="1" t="n">
        <f aca="false">IF(O76="-",1,0)</f>
        <v>0</v>
      </c>
      <c r="S76" s="1" t="n">
        <f aca="true">IF(Q76 = 0, INDIRECT("S" &amp; ROW() - 1), Q76)</f>
        <v>0</v>
      </c>
      <c r="T76" s="1" t="str">
        <f aca="false">IF(H76="","",VLOOKUP(H76,'Соль SKU'!$A$1:$B$150,2,0))</f>
        <v/>
      </c>
      <c r="U76" s="1" t="n">
        <f aca="false">8000/850</f>
        <v>9.41176470588235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S76)/850, 0), 1) * 850)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 = "-", SUM(INDIRECT(ADDRESS(2,COLUMN(P77)) &amp; ":" &amp; ADDRESS(ROW(),COLUMN(P77)))), 0)</f>
        <v>0</v>
      </c>
      <c r="R77" s="1" t="n">
        <f aca="false">IF(O77="-",1,0)</f>
        <v>0</v>
      </c>
      <c r="S77" s="1" t="n">
        <f aca="true">IF(Q77 = 0, INDIRECT("S" &amp; ROW() - 1), Q77)</f>
        <v>0</v>
      </c>
      <c r="T77" s="1" t="str">
        <f aca="false">IF(H77="","",VLOOKUP(H77,'Соль SKU'!$A$1:$B$150,2,0))</f>
        <v/>
      </c>
      <c r="U77" s="1" t="n">
        <f aca="false">8000/850</f>
        <v>9.41176470588235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S77)/850, 0), 1) * 850)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 = "-", SUM(INDIRECT(ADDRESS(2,COLUMN(P78)) &amp; ":" &amp; ADDRESS(ROW(),COLUMN(P78)))), 0)</f>
        <v>0</v>
      </c>
      <c r="R78" s="1" t="n">
        <f aca="false">IF(O78="-",1,0)</f>
        <v>0</v>
      </c>
      <c r="S78" s="1" t="n">
        <f aca="true">IF(Q78 = 0, INDIRECT("S" &amp; ROW() - 1), Q78)</f>
        <v>0</v>
      </c>
      <c r="T78" s="1" t="str">
        <f aca="false">IF(H78="","",VLOOKUP(H78,'Соль SKU'!$A$1:$B$150,2,0))</f>
        <v/>
      </c>
      <c r="U78" s="1" t="n">
        <f aca="false">8000/850</f>
        <v>9.41176470588235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S78)/850, 0), 1) * 850)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 = "-", SUM(INDIRECT(ADDRESS(2,COLUMN(P79)) &amp; ":" &amp; ADDRESS(ROW(),COLUMN(P79)))), 0)</f>
        <v>0</v>
      </c>
      <c r="R79" s="1" t="n">
        <f aca="false">IF(O79="-",1,0)</f>
        <v>0</v>
      </c>
      <c r="S79" s="1" t="n">
        <f aca="true">IF(Q79 = 0, INDIRECT("S" &amp; ROW() - 1), Q79)</f>
        <v>0</v>
      </c>
      <c r="T79" s="1" t="str">
        <f aca="false">IF(H79="","",VLOOKUP(H79,'Соль SKU'!$A$1:$B$150,2,0))</f>
        <v/>
      </c>
      <c r="U79" s="1" t="n">
        <f aca="false">8000/850</f>
        <v>9.41176470588235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S79)/850, 0), 1) * 850)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 = "-", SUM(INDIRECT(ADDRESS(2,COLUMN(P80)) &amp; ":" &amp; ADDRESS(ROW(),COLUMN(P80)))), 0)</f>
        <v>0</v>
      </c>
      <c r="R80" s="1" t="n">
        <f aca="false">IF(O80="-",1,0)</f>
        <v>0</v>
      </c>
      <c r="S80" s="1" t="n">
        <f aca="true">IF(Q80 = 0, INDIRECT("S" &amp; ROW() - 1), Q80)</f>
        <v>0</v>
      </c>
      <c r="T80" s="1" t="str">
        <f aca="false">IF(H80="","",VLOOKUP(H80,'Соль SKU'!$A$1:$B$150,2,0))</f>
        <v/>
      </c>
      <c r="U80" s="1" t="n">
        <f aca="false">8000/850</f>
        <v>9.41176470588235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S80)/850, 0), 1) * 850)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 = "-", SUM(INDIRECT(ADDRESS(2,COLUMN(P81)) &amp; ":" &amp; ADDRESS(ROW(),COLUMN(P81)))), 0)</f>
        <v>0</v>
      </c>
      <c r="R81" s="1" t="n">
        <f aca="false">IF(O81="-",1,0)</f>
        <v>0</v>
      </c>
      <c r="S81" s="1" t="n">
        <f aca="true">IF(Q81 = 0, INDIRECT("S" &amp; ROW() - 1), Q81)</f>
        <v>0</v>
      </c>
      <c r="T81" s="1" t="str">
        <f aca="false">IF(H81="","",VLOOKUP(H81,'Соль SKU'!$A$1:$B$150,2,0))</f>
        <v/>
      </c>
      <c r="U81" s="1" t="n">
        <f aca="false">8000/850</f>
        <v>9.41176470588235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S81)/850, 0), 1) * 850)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 = "-", SUM(INDIRECT(ADDRESS(2,COLUMN(P82)) &amp; ":" &amp; ADDRESS(ROW(),COLUMN(P82)))), 0)</f>
        <v>0</v>
      </c>
      <c r="R82" s="1" t="n">
        <f aca="false">IF(O82="-",1,0)</f>
        <v>0</v>
      </c>
      <c r="S82" s="1" t="n">
        <f aca="true">IF(Q82 = 0, INDIRECT("S" &amp; ROW() - 1), Q82)</f>
        <v>0</v>
      </c>
      <c r="T82" s="1" t="str">
        <f aca="false">IF(H82="","",VLOOKUP(H82,'Соль SKU'!$A$1:$B$150,2,0))</f>
        <v/>
      </c>
      <c r="U82" s="1" t="n">
        <f aca="false">8000/850</f>
        <v>9.41176470588235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S82)/850, 0), 1) * 850)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 = "-", SUM(INDIRECT(ADDRESS(2,COLUMN(P83)) &amp; ":" &amp; ADDRESS(ROW(),COLUMN(P83)))), 0)</f>
        <v>0</v>
      </c>
      <c r="R83" s="1" t="n">
        <f aca="false">IF(O83="-",1,0)</f>
        <v>0</v>
      </c>
      <c r="S83" s="1" t="n">
        <f aca="true">IF(Q83 = 0, INDIRECT("S" &amp; ROW() - 1), Q83)</f>
        <v>0</v>
      </c>
      <c r="T83" s="1" t="str">
        <f aca="false">IF(H83="","",VLOOKUP(H83,'Соль SKU'!$A$1:$B$150,2,0))</f>
        <v/>
      </c>
      <c r="U83" s="1" t="n">
        <f aca="false">8000/850</f>
        <v>9.41176470588235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S83)/850, 0), 1) * 850)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 = "-", SUM(INDIRECT(ADDRESS(2,COLUMN(P84)) &amp; ":" &amp; ADDRESS(ROW(),COLUMN(P84)))), 0)</f>
        <v>0</v>
      </c>
      <c r="R84" s="1" t="n">
        <f aca="false">IF(O84="-",1,0)</f>
        <v>0</v>
      </c>
      <c r="S84" s="1" t="n">
        <f aca="true">IF(Q84 = 0, INDIRECT("S" &amp; ROW() - 1), Q84)</f>
        <v>0</v>
      </c>
      <c r="T84" s="1" t="str">
        <f aca="false">IF(H84="","",VLOOKUP(H84,'Соль SKU'!$A$1:$B$150,2,0))</f>
        <v/>
      </c>
      <c r="U84" s="1" t="n">
        <f aca="false">8000/850</f>
        <v>9.41176470588235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S84)/850, 0), 1) * 850)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 = "-", SUM(INDIRECT(ADDRESS(2,COLUMN(P85)) &amp; ":" &amp; ADDRESS(ROW(),COLUMN(P85)))), 0)</f>
        <v>0</v>
      </c>
      <c r="R85" s="1" t="n">
        <f aca="false">IF(O85="-",1,0)</f>
        <v>0</v>
      </c>
      <c r="S85" s="1" t="n">
        <f aca="true">IF(Q85 = 0, INDIRECT("S" &amp; ROW() - 1), Q85)</f>
        <v>0</v>
      </c>
      <c r="T85" s="1" t="str">
        <f aca="false">IF(H85="","",VLOOKUP(H85,'Соль SKU'!$A$1:$B$150,2,0))</f>
        <v/>
      </c>
      <c r="U85" s="1" t="n">
        <f aca="false">8000/850</f>
        <v>9.41176470588235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S85)/850, 0), 1) * 850)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0</v>
      </c>
      <c r="T86" s="1" t="str">
        <f aca="false">IF(H86="","",VLOOKUP(H86,'Соль SKU'!$A$1:$B$150,2,0))</f>
        <v/>
      </c>
      <c r="U86" s="1" t="n">
        <f aca="false">8000/850</f>
        <v>9.41176470588235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S86)/850, 0), 1) * 850)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0</v>
      </c>
      <c r="T87" s="1" t="str">
        <f aca="false">IF(H87="","",VLOOKUP(H87,'Соль SKU'!$A$1:$B$150,2,0))</f>
        <v/>
      </c>
      <c r="U87" s="1" t="n">
        <f aca="false">8000/850</f>
        <v>9.41176470588235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S87)/850, 0), 1) * 850)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0</v>
      </c>
      <c r="T88" s="1" t="str">
        <f aca="false">IF(H88="","",VLOOKUP(H88,'Соль SKU'!$A$1:$B$150,2,0))</f>
        <v/>
      </c>
      <c r="U88" s="1" t="n">
        <f aca="false">8000/850</f>
        <v>9.41176470588235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S88)/850, 0), 1) * 850)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0</v>
      </c>
      <c r="T89" s="1" t="str">
        <f aca="false">IF(H89="","",VLOOKUP(H89,'Соль SKU'!$A$1:$B$150,2,0))</f>
        <v/>
      </c>
      <c r="U89" s="1" t="n">
        <f aca="false">8000/850</f>
        <v>9.41176470588235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S89)/850, 0), 1) * 850)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M90" s="35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0</v>
      </c>
      <c r="T90" s="1" t="str">
        <f aca="false">IF(H90="","",VLOOKUP(H90,'Соль SKU'!$A$1:$B$150,2,0))</f>
        <v/>
      </c>
      <c r="U90" s="1" t="n">
        <f aca="false">8000/850</f>
        <v>9.41176470588235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S90)/850, 0), 1) * 850)</f>
        <v/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90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SUMIF(J2:J90,"&gt;0")-SUMIF(J2:J90,"&lt;0")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90" type="list">
      <formula1>'Типы варок'!$A$1:$A$102</formula1>
      <formula2>0</formula2>
    </dataValidation>
    <dataValidation allowBlank="false" operator="between" showDropDown="false" showErrorMessage="false" showInputMessage="true" sqref="E2:F90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90" type="list">
      <formula1>Мойки!$A$1:$A$3</formula1>
      <formula2>0</formula2>
    </dataValidation>
    <dataValidation allowBlank="false" operator="between" showDropDown="false" showErrorMessage="true" showInputMessage="true" sqref="H2:H90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3"/>
  </cols>
  <sheetData>
    <row r="1" customFormat="false" ht="14.5" hidden="false" customHeight="true" outlineLevel="0" collapsed="false">
      <c r="A1" s="1" t="s">
        <v>694</v>
      </c>
    </row>
    <row r="2" customFormat="false" ht="14.5" hidden="false" customHeight="true" outlineLevel="0" collapsed="false">
      <c r="A2" s="1" t="s">
        <v>701</v>
      </c>
    </row>
    <row r="3" customFormat="false" ht="14.5" hidden="false" customHeight="true" outlineLevel="0" collapsed="false">
      <c r="A3" s="1" t="s">
        <v>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4.5" hidden="false" customHeight="false" outlineLevel="0" collapsed="false">
      <c r="A2" s="34" t="s">
        <v>235</v>
      </c>
      <c r="B2" s="34" t="n">
        <v>120</v>
      </c>
    </row>
    <row r="3" customFormat="false" ht="14.5" hidden="false" customHeight="false" outlineLevel="0" collapsed="false">
      <c r="A3" s="34" t="s">
        <v>236</v>
      </c>
      <c r="B3" s="34" t="n">
        <v>100</v>
      </c>
    </row>
    <row r="4" customFormat="false" ht="14.5" hidden="false" customHeight="false" outlineLevel="0" collapsed="false">
      <c r="A4" s="34" t="s">
        <v>237</v>
      </c>
      <c r="B4" s="34" t="n">
        <v>222</v>
      </c>
    </row>
    <row r="5" customFormat="false" ht="14.5" hidden="false" customHeight="false" outlineLevel="0" collapsed="false">
      <c r="A5" s="34" t="s">
        <v>238</v>
      </c>
      <c r="B5" s="3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false" outlineLevel="0" collapsed="false">
      <c r="A1" s="34" t="s">
        <v>693</v>
      </c>
    </row>
    <row r="2" customFormat="false" ht="14.5" hidden="false" customHeight="false" outlineLevel="0" collapsed="false">
      <c r="A2" s="34" t="s">
        <v>691</v>
      </c>
    </row>
    <row r="3" customFormat="false" ht="14.5" hidden="false" customHeight="false" outlineLevel="0" collapsed="false">
      <c r="A3" s="34" t="s">
        <v>695</v>
      </c>
    </row>
    <row r="4" customFormat="false" ht="14.5" hidden="false" customHeight="false" outlineLevel="0" collapsed="false">
      <c r="A4" s="34" t="s">
        <v>703</v>
      </c>
    </row>
    <row r="5" customFormat="false" ht="14.5" hidden="false" customHeight="false" outlineLevel="0" collapsed="false">
      <c r="A5" s="34" t="s">
        <v>697</v>
      </c>
    </row>
    <row r="6" customFormat="false" ht="14.5" hidden="false" customHeight="false" outlineLevel="0" collapsed="false">
      <c r="A6" s="34" t="s">
        <v>704</v>
      </c>
    </row>
    <row r="7" customFormat="false" ht="14.5" hidden="false" customHeight="false" outlineLevel="0" collapsed="false">
      <c r="A7" s="34" t="s">
        <v>704</v>
      </c>
    </row>
    <row r="8" customFormat="false" ht="14.5" hidden="false" customHeight="false" outlineLevel="0" collapsed="false">
      <c r="A8" s="34" t="s">
        <v>704</v>
      </c>
    </row>
    <row r="9" customFormat="false" ht="14.5" hidden="false" customHeight="false" outlineLevel="0" collapsed="false">
      <c r="A9" s="34" t="s">
        <v>704</v>
      </c>
    </row>
    <row r="10" customFormat="false" ht="14.5" hidden="false" customHeight="false" outlineLevel="0" collapsed="false">
      <c r="A10" s="34" t="s">
        <v>705</v>
      </c>
    </row>
    <row r="11" customFormat="false" ht="14.5" hidden="false" customHeight="false" outlineLevel="0" collapsed="false">
      <c r="A11" s="34" t="s">
        <v>705</v>
      </c>
    </row>
    <row r="12" customFormat="false" ht="14.5" hidden="false" customHeight="false" outlineLevel="0" collapsed="false">
      <c r="A12" s="34" t="s">
        <v>706</v>
      </c>
    </row>
    <row r="13" customFormat="false" ht="14.5" hidden="false" customHeight="false" outlineLevel="0" collapsed="false">
      <c r="A13" s="34" t="s">
        <v>707</v>
      </c>
    </row>
    <row r="14" customFormat="false" ht="14.5" hidden="false" customHeight="false" outlineLevel="0" collapsed="false">
      <c r="A14" s="34" t="s">
        <v>708</v>
      </c>
    </row>
    <row r="15" customFormat="false" ht="14.5" hidden="false" customHeight="false" outlineLevel="0" collapsed="false">
      <c r="A15" s="34" t="s">
        <v>709</v>
      </c>
    </row>
    <row r="16" customFormat="false" ht="14.5" hidden="false" customHeight="false" outlineLevel="0" collapsed="false">
      <c r="A16" s="34" t="s">
        <v>700</v>
      </c>
    </row>
    <row r="17" customFormat="false" ht="14.5" hidden="false" customHeight="false" outlineLevel="0" collapsed="false">
      <c r="A17" s="34" t="s">
        <v>698</v>
      </c>
    </row>
    <row r="18" customFormat="false" ht="14.5" hidden="false" customHeight="false" outlineLevel="0" collapsed="false">
      <c r="A18" s="34" t="s">
        <v>710</v>
      </c>
    </row>
    <row r="19" customFormat="false" ht="14.5" hidden="false" customHeight="false" outlineLevel="0" collapsed="false">
      <c r="A19" s="34" t="s">
        <v>711</v>
      </c>
    </row>
    <row r="20" customFormat="false" ht="14.5" hidden="false" customHeight="false" outlineLevel="0" collapsed="false">
      <c r="A20" s="34" t="s">
        <v>712</v>
      </c>
    </row>
    <row r="21" customFormat="false" ht="14.5" hidden="false" customHeight="false" outlineLevel="0" collapsed="false">
      <c r="A21" s="34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254</v>
      </c>
      <c r="B2" s="34" t="s">
        <v>669</v>
      </c>
    </row>
    <row r="3" customFormat="false" ht="14.5" hidden="false" customHeight="false" outlineLevel="0" collapsed="false">
      <c r="A3" s="34" t="s">
        <v>244</v>
      </c>
      <c r="B3" s="34" t="s">
        <v>667</v>
      </c>
    </row>
    <row r="4" customFormat="false" ht="14.5" hidden="false" customHeight="false" outlineLevel="0" collapsed="false">
      <c r="A4" s="34" t="s">
        <v>243</v>
      </c>
      <c r="B4" s="34" t="s">
        <v>667</v>
      </c>
    </row>
    <row r="5" customFormat="false" ht="14.5" hidden="false" customHeight="false" outlineLevel="0" collapsed="false">
      <c r="A5" s="34" t="s">
        <v>245</v>
      </c>
      <c r="B5" s="34" t="s">
        <v>667</v>
      </c>
    </row>
    <row r="6" customFormat="false" ht="14.5" hidden="false" customHeight="false" outlineLevel="0" collapsed="false">
      <c r="A6" s="34" t="s">
        <v>246</v>
      </c>
      <c r="B6" s="34" t="s">
        <v>667</v>
      </c>
    </row>
    <row r="7" customFormat="false" ht="14.5" hidden="false" customHeight="false" outlineLevel="0" collapsed="false">
      <c r="A7" s="34" t="s">
        <v>247</v>
      </c>
      <c r="B7" s="34" t="s">
        <v>667</v>
      </c>
    </row>
    <row r="8" customFormat="false" ht="14.5" hidden="false" customHeight="false" outlineLevel="0" collapsed="false">
      <c r="A8" s="34" t="s">
        <v>241</v>
      </c>
      <c r="B8" s="34" t="s">
        <v>669</v>
      </c>
    </row>
    <row r="9" customFormat="false" ht="14.5" hidden="false" customHeight="false" outlineLevel="0" collapsed="false">
      <c r="A9" s="34" t="s">
        <v>259</v>
      </c>
      <c r="B9" s="34" t="s">
        <v>667</v>
      </c>
    </row>
    <row r="10" customFormat="false" ht="14.5" hidden="false" customHeight="false" outlineLevel="0" collapsed="false">
      <c r="A10" s="34" t="s">
        <v>257</v>
      </c>
      <c r="B10" s="34" t="s">
        <v>667</v>
      </c>
    </row>
    <row r="11" customFormat="false" ht="14.5" hidden="false" customHeight="false" outlineLevel="0" collapsed="false">
      <c r="A11" s="34" t="s">
        <v>255</v>
      </c>
      <c r="B11" s="34" t="s">
        <v>669</v>
      </c>
    </row>
    <row r="12" customFormat="false" ht="14.5" hidden="false" customHeight="false" outlineLevel="0" collapsed="false">
      <c r="A12" s="34" t="s">
        <v>264</v>
      </c>
      <c r="B12" s="34" t="s">
        <v>667</v>
      </c>
    </row>
    <row r="13" customFormat="false" ht="14.5" hidden="false" customHeight="false" outlineLevel="0" collapsed="false">
      <c r="A13" s="34" t="s">
        <v>265</v>
      </c>
      <c r="B13" s="34" t="s">
        <v>667</v>
      </c>
    </row>
    <row r="14" customFormat="false" ht="14.5" hidden="false" customHeight="false" outlineLevel="0" collapsed="false">
      <c r="A14" s="34" t="s">
        <v>252</v>
      </c>
      <c r="B14" s="34" t="s">
        <v>658</v>
      </c>
    </row>
    <row r="15" customFormat="false" ht="14.5" hidden="false" customHeight="false" outlineLevel="0" collapsed="false">
      <c r="A15" s="34" t="s">
        <v>249</v>
      </c>
      <c r="B15" s="34" t="s">
        <v>667</v>
      </c>
    </row>
    <row r="16" customFormat="false" ht="14.5" hidden="false" customHeight="false" outlineLevel="0" collapsed="false">
      <c r="A16" s="34" t="s">
        <v>250</v>
      </c>
      <c r="B16" s="34" t="s">
        <v>667</v>
      </c>
    </row>
    <row r="17" customFormat="false" ht="14.5" hidden="false" customHeight="false" outlineLevel="0" collapsed="false">
      <c r="A17" s="34" t="s">
        <v>559</v>
      </c>
      <c r="B17" s="34" t="s">
        <v>658</v>
      </c>
    </row>
    <row r="18" customFormat="false" ht="14.5" hidden="false" customHeight="false" outlineLevel="0" collapsed="false">
      <c r="A18" s="34" t="s">
        <v>253</v>
      </c>
      <c r="B18" s="34" t="s">
        <v>658</v>
      </c>
    </row>
    <row r="19" customFormat="false" ht="14.5" hidden="false" customHeight="false" outlineLevel="0" collapsed="false">
      <c r="A19" s="34" t="s">
        <v>251</v>
      </c>
      <c r="B19" s="34" t="s">
        <v>658</v>
      </c>
    </row>
    <row r="20" customFormat="false" ht="14.5" hidden="false" customHeight="false" outlineLevel="0" collapsed="false">
      <c r="A20" s="34" t="s">
        <v>242</v>
      </c>
      <c r="B20" s="34" t="s">
        <v>658</v>
      </c>
    </row>
    <row r="21" customFormat="false" ht="14.5" hidden="false" customHeight="false" outlineLevel="0" collapsed="false">
      <c r="A21" s="34" t="s">
        <v>248</v>
      </c>
      <c r="B21" s="34" t="s">
        <v>667</v>
      </c>
    </row>
    <row r="22" customFormat="false" ht="14.5" hidden="false" customHeight="false" outlineLevel="0" collapsed="false">
      <c r="A22" s="34" t="s">
        <v>258</v>
      </c>
      <c r="B22" s="34" t="s">
        <v>667</v>
      </c>
    </row>
    <row r="23" customFormat="false" ht="14.5" hidden="false" customHeight="false" outlineLevel="0" collapsed="false">
      <c r="A23" s="34" t="s">
        <v>261</v>
      </c>
      <c r="B23" s="34" t="s">
        <v>658</v>
      </c>
    </row>
    <row r="24" customFormat="false" ht="14.5" hidden="false" customHeight="false" outlineLevel="0" collapsed="false">
      <c r="A24" s="34" t="s">
        <v>263</v>
      </c>
      <c r="B24" s="34" t="s">
        <v>667</v>
      </c>
    </row>
    <row r="25" customFormat="false" ht="14.5" hidden="false" customHeight="false" outlineLevel="0" collapsed="false">
      <c r="A25" s="34" t="s">
        <v>260</v>
      </c>
      <c r="B25" s="34" t="s">
        <v>667</v>
      </c>
    </row>
    <row r="26" customFormat="false" ht="14.5" hidden="false" customHeight="false" outlineLevel="0" collapsed="false">
      <c r="A26" s="34" t="s">
        <v>256</v>
      </c>
      <c r="B26" s="34" t="s">
        <v>658</v>
      </c>
    </row>
    <row r="27" customFormat="false" ht="14.5" hidden="false" customHeight="false" outlineLevel="0" collapsed="false">
      <c r="A27" s="34" t="s">
        <v>262</v>
      </c>
      <c r="B27" s="34" t="s">
        <v>658</v>
      </c>
    </row>
    <row r="28" customFormat="false" ht="14.5" hidden="false" customHeight="false" outlineLevel="0" collapsed="false">
      <c r="A28" s="34" t="s">
        <v>714</v>
      </c>
      <c r="B28" s="34" t="s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2021-05-18T13:53:17Z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