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32FDD460-CD81-A04E-899C-6697C6A0E2AE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" i="4" l="1"/>
  <c r="N27" i="4" s="1"/>
  <c r="V27" i="4"/>
  <c r="U27" i="4"/>
  <c r="T27" i="4"/>
  <c r="R27" i="4"/>
  <c r="Q27" i="4"/>
  <c r="P27" i="4"/>
  <c r="K27" i="4"/>
  <c r="J27" i="4"/>
  <c r="X24" i="3"/>
  <c r="N24" i="3" s="1"/>
  <c r="V24" i="3"/>
  <c r="U24" i="3"/>
  <c r="T24" i="3"/>
  <c r="R24" i="3"/>
  <c r="Q24" i="3"/>
  <c r="P24" i="3"/>
  <c r="K24" i="3"/>
  <c r="J24" i="3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V42" i="4"/>
  <c r="U42" i="4"/>
  <c r="T42" i="4"/>
  <c r="R42" i="4"/>
  <c r="A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20" i="4"/>
  <c r="N20" i="4" s="1"/>
  <c r="V20" i="4"/>
  <c r="U20" i="4"/>
  <c r="T20" i="4"/>
  <c r="R20" i="4"/>
  <c r="Q20" i="4"/>
  <c r="P20" i="4"/>
  <c r="K20" i="4"/>
  <c r="J20" i="4"/>
  <c r="X23" i="4"/>
  <c r="N23" i="4" s="1"/>
  <c r="V23" i="4"/>
  <c r="U23" i="4"/>
  <c r="T23" i="4"/>
  <c r="R23" i="4"/>
  <c r="Q23" i="4"/>
  <c r="P23" i="4"/>
  <c r="K23" i="4"/>
  <c r="J23" i="4"/>
  <c r="X21" i="4"/>
  <c r="N21" i="4" s="1"/>
  <c r="V21" i="4"/>
  <c r="U21" i="4"/>
  <c r="T21" i="4"/>
  <c r="R21" i="4"/>
  <c r="Q21" i="4"/>
  <c r="P21" i="4"/>
  <c r="K21" i="4"/>
  <c r="J21" i="4"/>
  <c r="X39" i="4"/>
  <c r="N39" i="4" s="1"/>
  <c r="V39" i="4"/>
  <c r="U39" i="4"/>
  <c r="T39" i="4"/>
  <c r="R39" i="4"/>
  <c r="Q39" i="4"/>
  <c r="P39" i="4"/>
  <c r="K39" i="4"/>
  <c r="J39" i="4"/>
  <c r="V38" i="4"/>
  <c r="U38" i="4"/>
  <c r="T38" i="4"/>
  <c r="R38" i="4"/>
  <c r="A38" i="4"/>
  <c r="X37" i="4"/>
  <c r="N37" i="4" s="1"/>
  <c r="V37" i="4"/>
  <c r="U37" i="4"/>
  <c r="T37" i="4"/>
  <c r="R37" i="4"/>
  <c r="Q37" i="4"/>
  <c r="P37" i="4"/>
  <c r="K37" i="4"/>
  <c r="J37" i="4"/>
  <c r="V36" i="4"/>
  <c r="U36" i="4"/>
  <c r="T36" i="4"/>
  <c r="R36" i="4"/>
  <c r="A36" i="4"/>
  <c r="X35" i="4"/>
  <c r="N35" i="4" s="1"/>
  <c r="V35" i="4"/>
  <c r="U35" i="4"/>
  <c r="T35" i="4"/>
  <c r="R35" i="4"/>
  <c r="Q35" i="4"/>
  <c r="P35" i="4"/>
  <c r="K35" i="4"/>
  <c r="J35" i="4"/>
  <c r="V34" i="4"/>
  <c r="U34" i="4"/>
  <c r="T34" i="4"/>
  <c r="R34" i="4"/>
  <c r="A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6" i="4"/>
  <c r="N26" i="4" s="1"/>
  <c r="V26" i="4"/>
  <c r="U26" i="4"/>
  <c r="T26" i="4"/>
  <c r="R26" i="4"/>
  <c r="Q26" i="4"/>
  <c r="P26" i="4"/>
  <c r="K26" i="4"/>
  <c r="J26" i="4"/>
  <c r="V28" i="4"/>
  <c r="U28" i="4"/>
  <c r="T28" i="4"/>
  <c r="R28" i="4"/>
  <c r="A28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V22" i="4"/>
  <c r="U22" i="4"/>
  <c r="T22" i="4"/>
  <c r="R22" i="4"/>
  <c r="A22" i="4"/>
  <c r="X19" i="4"/>
  <c r="N19" i="4" s="1"/>
  <c r="V19" i="4"/>
  <c r="U19" i="4"/>
  <c r="T19" i="4"/>
  <c r="R19" i="4"/>
  <c r="Q19" i="4"/>
  <c r="P19" i="4"/>
  <c r="K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K17" i="4"/>
  <c r="J17" i="4"/>
  <c r="X9" i="4"/>
  <c r="N9" i="4" s="1"/>
  <c r="V9" i="4"/>
  <c r="U9" i="4"/>
  <c r="T9" i="4"/>
  <c r="R9" i="4"/>
  <c r="Q9" i="4"/>
  <c r="P9" i="4"/>
  <c r="K9" i="4"/>
  <c r="J9" i="4"/>
  <c r="V16" i="4"/>
  <c r="U16" i="4"/>
  <c r="T16" i="4"/>
  <c r="R16" i="4"/>
  <c r="A16" i="4"/>
  <c r="X13" i="4"/>
  <c r="N13" i="4" s="1"/>
  <c r="V13" i="4"/>
  <c r="U13" i="4"/>
  <c r="T13" i="4"/>
  <c r="R13" i="4"/>
  <c r="Q13" i="4"/>
  <c r="P13" i="4"/>
  <c r="K13" i="4"/>
  <c r="J13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X8" i="4"/>
  <c r="N8" i="4" s="1"/>
  <c r="V8" i="4"/>
  <c r="U8" i="4"/>
  <c r="T8" i="4"/>
  <c r="R8" i="4"/>
  <c r="Q8" i="4"/>
  <c r="P8" i="4"/>
  <c r="K8" i="4"/>
  <c r="J8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V10" i="4"/>
  <c r="U10" i="4"/>
  <c r="T10" i="4"/>
  <c r="R10" i="4"/>
  <c r="A10" i="4"/>
  <c r="X4" i="4"/>
  <c r="N4" i="4" s="1"/>
  <c r="V4" i="4"/>
  <c r="U4" i="4"/>
  <c r="T4" i="4"/>
  <c r="R4" i="4"/>
  <c r="Q4" i="4"/>
  <c r="P4" i="4"/>
  <c r="K4" i="4"/>
  <c r="J4" i="4"/>
  <c r="X7" i="4"/>
  <c r="N7" i="4" s="1"/>
  <c r="V7" i="4"/>
  <c r="U7" i="4"/>
  <c r="T7" i="4"/>
  <c r="R7" i="4"/>
  <c r="Q7" i="4"/>
  <c r="P7" i="4"/>
  <c r="K7" i="4"/>
  <c r="J7" i="4"/>
  <c r="X6" i="4"/>
  <c r="N6" i="4" s="1"/>
  <c r="V6" i="4"/>
  <c r="U6" i="4"/>
  <c r="T6" i="4"/>
  <c r="R6" i="4"/>
  <c r="Q6" i="4"/>
  <c r="P6" i="4"/>
  <c r="K6" i="4"/>
  <c r="J6" i="4"/>
  <c r="X5" i="4"/>
  <c r="N5" i="4" s="1"/>
  <c r="V5" i="4"/>
  <c r="U5" i="4"/>
  <c r="T5" i="4"/>
  <c r="R5" i="4"/>
  <c r="Q5" i="4"/>
  <c r="P5" i="4"/>
  <c r="K5" i="4"/>
  <c r="J5" i="4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X119" i="3"/>
  <c r="N119" i="3" s="1"/>
  <c r="V119" i="3"/>
  <c r="U119" i="3"/>
  <c r="T119" i="3"/>
  <c r="R119" i="3"/>
  <c r="Q119" i="3"/>
  <c r="P119" i="3"/>
  <c r="K119" i="3"/>
  <c r="J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V39" i="3"/>
  <c r="U39" i="3"/>
  <c r="T39" i="3"/>
  <c r="R39" i="3"/>
  <c r="A39" i="3"/>
  <c r="X38" i="3"/>
  <c r="N38" i="3" s="1"/>
  <c r="V38" i="3"/>
  <c r="U38" i="3"/>
  <c r="T38" i="3"/>
  <c r="R38" i="3"/>
  <c r="Q38" i="3"/>
  <c r="P38" i="3"/>
  <c r="K38" i="3"/>
  <c r="J38" i="3"/>
  <c r="X34" i="3"/>
  <c r="N34" i="3" s="1"/>
  <c r="V34" i="3"/>
  <c r="U34" i="3"/>
  <c r="T34" i="3"/>
  <c r="R34" i="3"/>
  <c r="Q34" i="3"/>
  <c r="P34" i="3"/>
  <c r="K34" i="3"/>
  <c r="J34" i="3"/>
  <c r="V35" i="3"/>
  <c r="U35" i="3"/>
  <c r="T35" i="3"/>
  <c r="R35" i="3"/>
  <c r="A35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K26" i="3"/>
  <c r="J26" i="3"/>
  <c r="X23" i="3"/>
  <c r="N23" i="3" s="1"/>
  <c r="V23" i="3"/>
  <c r="U23" i="3"/>
  <c r="T23" i="3"/>
  <c r="R23" i="3"/>
  <c r="Q23" i="3"/>
  <c r="P23" i="3"/>
  <c r="K23" i="3"/>
  <c r="J23" i="3"/>
  <c r="V25" i="3"/>
  <c r="U25" i="3"/>
  <c r="T25" i="3"/>
  <c r="R25" i="3"/>
  <c r="A25" i="3"/>
  <c r="X22" i="3"/>
  <c r="N22" i="3" s="1"/>
  <c r="V22" i="3"/>
  <c r="U22" i="3"/>
  <c r="T22" i="3"/>
  <c r="R22" i="3"/>
  <c r="Q22" i="3"/>
  <c r="P22" i="3"/>
  <c r="K22" i="3"/>
  <c r="J22" i="3"/>
  <c r="V21" i="3"/>
  <c r="U21" i="3"/>
  <c r="T21" i="3"/>
  <c r="R21" i="3"/>
  <c r="A21" i="3"/>
  <c r="X20" i="3"/>
  <c r="N20" i="3" s="1"/>
  <c r="V20" i="3"/>
  <c r="U20" i="3"/>
  <c r="T20" i="3"/>
  <c r="R20" i="3"/>
  <c r="Q20" i="3"/>
  <c r="P20" i="3"/>
  <c r="K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28" i="3"/>
  <c r="N28" i="3" s="1"/>
  <c r="V28" i="3"/>
  <c r="U28" i="3"/>
  <c r="T28" i="3"/>
  <c r="R28" i="3"/>
  <c r="Q28" i="3"/>
  <c r="P28" i="3"/>
  <c r="K28" i="3"/>
  <c r="J28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V16" i="3"/>
  <c r="U16" i="3"/>
  <c r="T16" i="3"/>
  <c r="R16" i="3"/>
  <c r="A16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11" i="3"/>
  <c r="N11" i="3" s="1"/>
  <c r="V11" i="3"/>
  <c r="U11" i="3"/>
  <c r="T11" i="3"/>
  <c r="R11" i="3"/>
  <c r="Q11" i="3"/>
  <c r="P11" i="3"/>
  <c r="K11" i="3"/>
  <c r="J11" i="3"/>
  <c r="V10" i="3"/>
  <c r="U10" i="3"/>
  <c r="T10" i="3"/>
  <c r="R10" i="3"/>
  <c r="A10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F72" i="2"/>
  <c r="E72" i="2"/>
  <c r="H72" i="2" s="1"/>
  <c r="F71" i="2"/>
  <c r="E71" i="2"/>
  <c r="H71" i="2" s="1"/>
  <c r="F70" i="2"/>
  <c r="E70" i="2"/>
  <c r="H70" i="2" s="1"/>
  <c r="F69" i="2"/>
  <c r="E69" i="2"/>
  <c r="H69" i="2" s="1"/>
  <c r="F68" i="2"/>
  <c r="E68" i="2"/>
  <c r="H68" i="2" s="1"/>
  <c r="F65" i="2"/>
  <c r="E65" i="2"/>
  <c r="I65" i="2" s="1"/>
  <c r="M64" i="2"/>
  <c r="L64" i="2"/>
  <c r="F64" i="2"/>
  <c r="E64" i="2"/>
  <c r="H61" i="2"/>
  <c r="F61" i="2"/>
  <c r="E61" i="2"/>
  <c r="H60" i="2"/>
  <c r="F60" i="2"/>
  <c r="E60" i="2"/>
  <c r="F59" i="2"/>
  <c r="E59" i="2"/>
  <c r="H59" i="2" s="1"/>
  <c r="F58" i="2"/>
  <c r="E58" i="2"/>
  <c r="H58" i="2" s="1"/>
  <c r="H57" i="2"/>
  <c r="F57" i="2"/>
  <c r="E57" i="2"/>
  <c r="H56" i="2"/>
  <c r="F56" i="2"/>
  <c r="E56" i="2"/>
  <c r="H55" i="2"/>
  <c r="F55" i="2"/>
  <c r="E55" i="2"/>
  <c r="F54" i="2"/>
  <c r="E54" i="2"/>
  <c r="H54" i="2" s="1"/>
  <c r="F53" i="2"/>
  <c r="E53" i="2"/>
  <c r="H53" i="2" s="1"/>
  <c r="H52" i="2"/>
  <c r="F52" i="2"/>
  <c r="E52" i="2"/>
  <c r="F51" i="2"/>
  <c r="E51" i="2"/>
  <c r="H51" i="2" s="1"/>
  <c r="F50" i="2"/>
  <c r="E50" i="2"/>
  <c r="H50" i="2" s="1"/>
  <c r="F49" i="2"/>
  <c r="E49" i="2"/>
  <c r="H49" i="2" s="1"/>
  <c r="H48" i="2"/>
  <c r="F48" i="2"/>
  <c r="E48" i="2"/>
  <c r="H47" i="2"/>
  <c r="F47" i="2"/>
  <c r="E47" i="2"/>
  <c r="F46" i="2"/>
  <c r="E46" i="2"/>
  <c r="H46" i="2" s="1"/>
  <c r="F43" i="2"/>
  <c r="E43" i="2"/>
  <c r="H43" i="2" s="1"/>
  <c r="F42" i="2"/>
  <c r="E42" i="2"/>
  <c r="H42" i="2" s="1"/>
  <c r="F41" i="2"/>
  <c r="E41" i="2"/>
  <c r="H41" i="2" s="1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F36" i="2"/>
  <c r="E36" i="2"/>
  <c r="H36" i="2" s="1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F29" i="2"/>
  <c r="E29" i="2"/>
  <c r="H29" i="2" s="1"/>
  <c r="F28" i="2"/>
  <c r="E28" i="2"/>
  <c r="H28" i="2" s="1"/>
  <c r="H27" i="2"/>
  <c r="F27" i="2"/>
  <c r="E27" i="2"/>
  <c r="F26" i="2"/>
  <c r="E26" i="2"/>
  <c r="H26" i="2" s="1"/>
  <c r="F25" i="2"/>
  <c r="E25" i="2"/>
  <c r="H25" i="2" s="1"/>
  <c r="H24" i="2"/>
  <c r="F24" i="2"/>
  <c r="E24" i="2"/>
  <c r="H23" i="2"/>
  <c r="F23" i="2"/>
  <c r="E23" i="2"/>
  <c r="F22" i="2"/>
  <c r="E22" i="2"/>
  <c r="H22" i="2" s="1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F15" i="2"/>
  <c r="E15" i="2"/>
  <c r="H15" i="2" s="1"/>
  <c r="F14" i="2"/>
  <c r="E14" i="2"/>
  <c r="H14" i="2" s="1"/>
  <c r="F13" i="2"/>
  <c r="E13" i="2"/>
  <c r="H13" i="2" s="1"/>
  <c r="F12" i="2"/>
  <c r="E12" i="2"/>
  <c r="H12" i="2" s="1"/>
  <c r="F11" i="2"/>
  <c r="E11" i="2"/>
  <c r="H11" i="2" s="1"/>
  <c r="H8" i="2"/>
  <c r="F8" i="2"/>
  <c r="E8" i="2"/>
  <c r="F7" i="2"/>
  <c r="E7" i="2"/>
  <c r="H7" i="2" s="1"/>
  <c r="F6" i="2"/>
  <c r="E6" i="2"/>
  <c r="H6" i="2" s="1"/>
  <c r="F5" i="2"/>
  <c r="E5" i="2"/>
  <c r="H5" i="2" s="1"/>
  <c r="F4" i="2"/>
  <c r="E4" i="2"/>
  <c r="H4" i="2" s="1"/>
  <c r="F3" i="2"/>
  <c r="E3" i="2"/>
  <c r="H3" i="2" s="1"/>
  <c r="F2" i="2"/>
  <c r="E2" i="2"/>
  <c r="H2" i="2" s="1"/>
  <c r="L2" i="2" s="1"/>
  <c r="M2" i="2" s="1"/>
  <c r="A36" i="3"/>
  <c r="A23" i="3"/>
  <c r="A17" i="3"/>
  <c r="A24" i="3"/>
  <c r="L46" i="2" l="1"/>
  <c r="M46" i="2" s="1"/>
  <c r="L11" i="2"/>
  <c r="M11" i="2" s="1"/>
  <c r="W27" i="4"/>
  <c r="W25" i="4"/>
  <c r="W30" i="4"/>
  <c r="W15" i="4"/>
  <c r="N3" i="4"/>
  <c r="W4" i="4"/>
  <c r="W7" i="4"/>
  <c r="W17" i="4"/>
  <c r="W37" i="4"/>
  <c r="W21" i="4"/>
  <c r="W14" i="4"/>
  <c r="W35" i="4"/>
  <c r="W39" i="4"/>
  <c r="W40" i="4"/>
  <c r="W55" i="4"/>
  <c r="W71" i="4"/>
  <c r="W87" i="4"/>
  <c r="W103" i="4"/>
  <c r="W12" i="4"/>
  <c r="P12" i="4" s="1"/>
  <c r="W13" i="4"/>
  <c r="W22" i="4"/>
  <c r="P22" i="4" s="1"/>
  <c r="W29" i="4"/>
  <c r="W5" i="4"/>
  <c r="W11" i="4"/>
  <c r="W19" i="4"/>
  <c r="N38" i="4"/>
  <c r="W23" i="4"/>
  <c r="W24" i="4"/>
  <c r="W24" i="3"/>
  <c r="W108" i="3"/>
  <c r="W116" i="3"/>
  <c r="W102" i="3"/>
  <c r="W110" i="3"/>
  <c r="W3" i="4"/>
  <c r="P3" i="4" s="1"/>
  <c r="W49" i="3"/>
  <c r="W43" i="3"/>
  <c r="W51" i="3"/>
  <c r="W109" i="3"/>
  <c r="W59" i="3"/>
  <c r="W53" i="3"/>
  <c r="W113" i="3"/>
  <c r="W99" i="4"/>
  <c r="W55" i="3"/>
  <c r="W75" i="3"/>
  <c r="W63" i="3"/>
  <c r="W45" i="3"/>
  <c r="W4" i="3"/>
  <c r="W41" i="3"/>
  <c r="W57" i="3"/>
  <c r="W73" i="3"/>
  <c r="W85" i="3"/>
  <c r="W8" i="4"/>
  <c r="W47" i="3"/>
  <c r="W69" i="3"/>
  <c r="W65" i="4"/>
  <c r="W31" i="3"/>
  <c r="N12" i="4"/>
  <c r="W26" i="3"/>
  <c r="W32" i="3"/>
  <c r="W71" i="3"/>
  <c r="W77" i="3"/>
  <c r="W34" i="3"/>
  <c r="W40" i="3"/>
  <c r="W44" i="3"/>
  <c r="W48" i="3"/>
  <c r="W52" i="3"/>
  <c r="W65" i="3"/>
  <c r="W83" i="3"/>
  <c r="W93" i="4"/>
  <c r="W12" i="3"/>
  <c r="W61" i="3"/>
  <c r="W79" i="3"/>
  <c r="W81" i="4"/>
  <c r="W42" i="3"/>
  <c r="W46" i="3"/>
  <c r="W50" i="3"/>
  <c r="W54" i="3"/>
  <c r="W67" i="3"/>
  <c r="W81" i="3"/>
  <c r="W3" i="3"/>
  <c r="W2" i="4"/>
  <c r="W14" i="3"/>
  <c r="W19" i="3"/>
  <c r="P19" i="3" s="1"/>
  <c r="W89" i="3"/>
  <c r="W97" i="3"/>
  <c r="W104" i="3"/>
  <c r="W112" i="3"/>
  <c r="W75" i="4"/>
  <c r="W15" i="3"/>
  <c r="W106" i="3"/>
  <c r="W69" i="4"/>
  <c r="W2" i="3"/>
  <c r="W11" i="3"/>
  <c r="W58" i="3"/>
  <c r="W62" i="3"/>
  <c r="W66" i="3"/>
  <c r="W70" i="3"/>
  <c r="W74" i="3"/>
  <c r="W78" i="3"/>
  <c r="W82" i="3"/>
  <c r="W86" i="3"/>
  <c r="W115" i="3"/>
  <c r="W31" i="4"/>
  <c r="P31" i="4" s="1"/>
  <c r="W57" i="4"/>
  <c r="W77" i="4"/>
  <c r="W87" i="3"/>
  <c r="W101" i="3"/>
  <c r="W10" i="3"/>
  <c r="P10" i="3" s="1"/>
  <c r="W17" i="3"/>
  <c r="W21" i="3"/>
  <c r="P21" i="3" s="1"/>
  <c r="W22" i="3"/>
  <c r="W9" i="4"/>
  <c r="W46" i="4"/>
  <c r="W100" i="4"/>
  <c r="W18" i="3"/>
  <c r="W20" i="3"/>
  <c r="W36" i="3"/>
  <c r="N35" i="3"/>
  <c r="W98" i="3"/>
  <c r="W111" i="3"/>
  <c r="W117" i="3"/>
  <c r="W48" i="4"/>
  <c r="W66" i="4"/>
  <c r="W83" i="4"/>
  <c r="W89" i="4"/>
  <c r="W102" i="4"/>
  <c r="W9" i="3"/>
  <c r="W37" i="3"/>
  <c r="W93" i="3"/>
  <c r="W99" i="3"/>
  <c r="W105" i="3"/>
  <c r="W26" i="4"/>
  <c r="W50" i="4"/>
  <c r="W67" i="4"/>
  <c r="W73" i="4"/>
  <c r="W79" i="4"/>
  <c r="W91" i="4"/>
  <c r="N19" i="3"/>
  <c r="W42" i="4"/>
  <c r="P42" i="4" s="1"/>
  <c r="W43" i="4"/>
  <c r="W5" i="3"/>
  <c r="W27" i="3"/>
  <c r="P27" i="3" s="1"/>
  <c r="W90" i="3"/>
  <c r="W95" i="3"/>
  <c r="A8" i="3"/>
  <c r="N10" i="3" l="1"/>
  <c r="W13" i="3"/>
  <c r="N27" i="3"/>
  <c r="W94" i="3"/>
  <c r="W103" i="3"/>
  <c r="W118" i="3"/>
  <c r="W6" i="4"/>
  <c r="W44" i="4"/>
  <c r="W51" i="4"/>
  <c r="W56" i="4"/>
  <c r="W61" i="4"/>
  <c r="W82" i="4"/>
  <c r="W92" i="4"/>
  <c r="W97" i="4"/>
  <c r="W107" i="4"/>
  <c r="W114" i="3"/>
  <c r="W36" i="4"/>
  <c r="P36" i="4" s="1"/>
  <c r="W41" i="4"/>
  <c r="W45" i="4"/>
  <c r="W52" i="4"/>
  <c r="W72" i="4"/>
  <c r="W98" i="4"/>
  <c r="N21" i="3"/>
  <c r="W6" i="3"/>
  <c r="W8" i="3"/>
  <c r="W23" i="3"/>
  <c r="W29" i="3"/>
  <c r="W35" i="3"/>
  <c r="P35" i="3" s="1"/>
  <c r="W68" i="4"/>
  <c r="W91" i="3"/>
  <c r="W96" i="3"/>
  <c r="W100" i="3"/>
  <c r="W10" i="4"/>
  <c r="P10" i="4" s="1"/>
  <c r="W18" i="4"/>
  <c r="P18" i="4" s="1"/>
  <c r="W32" i="4"/>
  <c r="W34" i="4"/>
  <c r="P34" i="4" s="1"/>
  <c r="W47" i="4"/>
  <c r="W53" i="4"/>
  <c r="W63" i="4"/>
  <c r="W84" i="4"/>
  <c r="W94" i="4"/>
  <c r="W104" i="4"/>
  <c r="W28" i="3"/>
  <c r="W92" i="3"/>
  <c r="W38" i="4"/>
  <c r="P38" i="4" s="1"/>
  <c r="W16" i="4"/>
  <c r="P16" i="4" s="1"/>
  <c r="W33" i="4"/>
  <c r="W20" i="4"/>
  <c r="W49" i="4"/>
  <c r="W59" i="4"/>
  <c r="W85" i="4"/>
  <c r="W90" i="4"/>
  <c r="W95" i="4"/>
  <c r="W105" i="4"/>
  <c r="W107" i="3"/>
  <c r="W96" i="4"/>
  <c r="W101" i="4"/>
  <c r="W106" i="4"/>
  <c r="Q16" i="4"/>
  <c r="A11" i="3"/>
  <c r="A31" i="3"/>
  <c r="A38" i="3"/>
  <c r="A33" i="3"/>
  <c r="A28" i="3"/>
  <c r="Q3" i="4"/>
  <c r="Q10" i="3"/>
  <c r="A3" i="3"/>
  <c r="A4" i="3"/>
  <c r="A26" i="3"/>
  <c r="A37" i="3"/>
  <c r="A6" i="3"/>
  <c r="A12" i="3"/>
  <c r="Q22" i="4"/>
  <c r="A5" i="3"/>
  <c r="A30" i="3"/>
  <c r="A22" i="3"/>
  <c r="Q12" i="4"/>
  <c r="A2" i="3"/>
  <c r="Q18" i="4"/>
  <c r="A32" i="3"/>
  <c r="A29" i="3"/>
  <c r="Q10" i="4"/>
  <c r="A13" i="3"/>
  <c r="A7" i="3"/>
  <c r="A9" i="3"/>
  <c r="A34" i="3"/>
  <c r="A15" i="3"/>
  <c r="A20" i="3"/>
  <c r="A18" i="3"/>
  <c r="S18" i="4" l="1"/>
  <c r="S10" i="3"/>
  <c r="S22" i="4"/>
  <c r="L4" i="2"/>
  <c r="M4" i="2" s="1"/>
  <c r="L22" i="2"/>
  <c r="M22" i="2" s="1"/>
  <c r="W25" i="3"/>
  <c r="P25" i="3" s="1"/>
  <c r="N25" i="3"/>
  <c r="W38" i="3"/>
  <c r="W39" i="3"/>
  <c r="P39" i="3" s="1"/>
  <c r="N39" i="3"/>
  <c r="W56" i="3"/>
  <c r="W60" i="3"/>
  <c r="W64" i="3"/>
  <c r="W68" i="3"/>
  <c r="W72" i="3"/>
  <c r="W76" i="3"/>
  <c r="W80" i="3"/>
  <c r="W84" i="3"/>
  <c r="W88" i="3"/>
  <c r="W119" i="3"/>
  <c r="W30" i="3"/>
  <c r="W7" i="3"/>
  <c r="W33" i="3"/>
  <c r="W16" i="3"/>
  <c r="P16" i="3" s="1"/>
  <c r="N16" i="3"/>
  <c r="L68" i="2"/>
  <c r="M68" i="2" s="1"/>
  <c r="W28" i="4"/>
  <c r="P28" i="4" s="1"/>
  <c r="N28" i="4"/>
  <c r="N34" i="4"/>
  <c r="W62" i="4"/>
  <c r="W78" i="4"/>
  <c r="N36" i="4"/>
  <c r="W88" i="4"/>
  <c r="N10" i="4"/>
  <c r="N16" i="4"/>
  <c r="N31" i="4"/>
  <c r="N42" i="4"/>
  <c r="W60" i="4"/>
  <c r="W76" i="4"/>
  <c r="N18" i="4"/>
  <c r="W54" i="4"/>
  <c r="W70" i="4"/>
  <c r="W86" i="4"/>
  <c r="N22" i="4"/>
  <c r="W64" i="4"/>
  <c r="W80" i="4"/>
  <c r="W58" i="4"/>
  <c r="W74" i="4"/>
  <c r="Q28" i="4"/>
  <c r="S11" i="3"/>
  <c r="Q34" i="4"/>
  <c r="Q36" i="4"/>
  <c r="Q31" i="4"/>
  <c r="S2" i="4"/>
  <c r="Q39" i="3"/>
  <c r="Q19" i="3"/>
  <c r="Q42" i="4"/>
  <c r="Q25" i="3"/>
  <c r="Q38" i="4"/>
  <c r="Q27" i="3"/>
  <c r="Q35" i="3"/>
  <c r="A14" i="3"/>
  <c r="Q21" i="3"/>
  <c r="Q16" i="3"/>
  <c r="S19" i="4"/>
  <c r="S42" i="4" l="1"/>
  <c r="S38" i="4"/>
  <c r="S31" i="4"/>
  <c r="S36" i="4"/>
  <c r="S34" i="4"/>
  <c r="S28" i="4"/>
  <c r="S25" i="3"/>
  <c r="S16" i="3"/>
  <c r="S21" i="3"/>
  <c r="S35" i="3"/>
  <c r="S27" i="3"/>
  <c r="S19" i="3"/>
  <c r="S39" i="3"/>
  <c r="S10" i="4"/>
  <c r="S12" i="4"/>
  <c r="S16" i="4"/>
  <c r="A13" i="4"/>
  <c r="A19" i="4"/>
  <c r="A8" i="4"/>
  <c r="S23" i="4"/>
  <c r="S2" i="3"/>
  <c r="A25" i="4"/>
  <c r="A37" i="4"/>
  <c r="A2" i="4"/>
  <c r="S20" i="3"/>
  <c r="S3" i="3"/>
  <c r="S36" i="3"/>
  <c r="A5" i="4"/>
  <c r="A17" i="4"/>
  <c r="A30" i="4"/>
  <c r="A27" i="4"/>
  <c r="S32" i="4"/>
  <c r="J21" i="3"/>
  <c r="S4" i="3"/>
  <c r="S37" i="3"/>
  <c r="S29" i="4"/>
  <c r="S40" i="3"/>
  <c r="S13" i="4"/>
  <c r="A23" i="4"/>
  <c r="A21" i="4"/>
  <c r="A40" i="4"/>
  <c r="S39" i="4"/>
  <c r="X21" i="3"/>
  <c r="S5" i="3"/>
  <c r="S28" i="3"/>
  <c r="S22" i="3"/>
  <c r="S17" i="3"/>
  <c r="A11" i="4"/>
  <c r="A15" i="4"/>
  <c r="A6" i="4"/>
  <c r="S6" i="3"/>
  <c r="S29" i="3"/>
  <c r="A35" i="4"/>
  <c r="S20" i="4"/>
  <c r="A29" i="4"/>
  <c r="A14" i="4"/>
  <c r="A9" i="4"/>
  <c r="S35" i="4"/>
  <c r="S23" i="3"/>
  <c r="S24" i="3"/>
  <c r="S11" i="4"/>
  <c r="A33" i="4"/>
  <c r="S26" i="3"/>
  <c r="X27" i="3" s="1"/>
  <c r="S38" i="3"/>
  <c r="X25" i="3"/>
  <c r="A41" i="4"/>
  <c r="A4" i="4"/>
  <c r="A32" i="4"/>
  <c r="A26" i="4"/>
  <c r="J39" i="3"/>
  <c r="A20" i="4"/>
  <c r="A24" i="4"/>
  <c r="S3" i="4"/>
  <c r="S37" i="4"/>
  <c r="J36" i="4"/>
  <c r="J25" i="3"/>
  <c r="X39" i="3"/>
  <c r="S17" i="4"/>
  <c r="A39" i="4"/>
  <c r="A7" i="4"/>
  <c r="S43" i="4"/>
  <c r="X36" i="4"/>
  <c r="S12" i="3"/>
  <c r="J27" i="3"/>
  <c r="S4" i="4"/>
  <c r="S5" i="4" s="1"/>
  <c r="S6" i="4" s="1"/>
  <c r="S7" i="4" s="1"/>
  <c r="S8" i="4" s="1"/>
  <c r="S9" i="4"/>
  <c r="J12" i="4"/>
  <c r="X12" i="4"/>
  <c r="X3" i="4"/>
  <c r="J3" i="4"/>
  <c r="X38" i="4"/>
  <c r="J38" i="4"/>
  <c r="J18" i="4"/>
  <c r="X18" i="4"/>
  <c r="X10" i="4"/>
  <c r="J10" i="4"/>
  <c r="S13" i="3" l="1"/>
  <c r="S33" i="4"/>
  <c r="S44" i="4"/>
  <c r="S24" i="4"/>
  <c r="S30" i="4"/>
  <c r="S21" i="4"/>
  <c r="S30" i="3"/>
  <c r="S7" i="3"/>
  <c r="S8" i="3" s="1"/>
  <c r="S9" i="3" s="1"/>
  <c r="S18" i="3"/>
  <c r="S40" i="4"/>
  <c r="S41" i="4" s="1"/>
  <c r="S14" i="4"/>
  <c r="S15" i="4" s="1"/>
  <c r="S41" i="3"/>
  <c r="J34" i="4"/>
  <c r="X34" i="4"/>
  <c r="X31" i="4"/>
  <c r="J31" i="4"/>
  <c r="J22" i="4"/>
  <c r="X22" i="4"/>
  <c r="J10" i="3"/>
  <c r="X10" i="3"/>
  <c r="J19" i="3"/>
  <c r="X19" i="3"/>
  <c r="J42" i="4"/>
  <c r="X42" i="4"/>
  <c r="X16" i="4"/>
  <c r="J16" i="4"/>
  <c r="S42" i="3" l="1"/>
  <c r="S31" i="3"/>
  <c r="S25" i="4"/>
  <c r="S45" i="4"/>
  <c r="S14" i="3"/>
  <c r="S15" i="3" s="1"/>
  <c r="J16" i="3"/>
  <c r="X16" i="3"/>
  <c r="S46" i="4" l="1"/>
  <c r="S26" i="4"/>
  <c r="S27" i="4" s="1"/>
  <c r="S32" i="3"/>
  <c r="S43" i="3"/>
  <c r="J28" i="4"/>
  <c r="X28" i="4"/>
  <c r="S44" i="3" l="1"/>
  <c r="S47" i="4"/>
  <c r="S33" i="3"/>
  <c r="S34" i="3" s="1"/>
  <c r="J35" i="3"/>
  <c r="X35" i="3"/>
  <c r="S48" i="4" l="1"/>
  <c r="S45" i="3"/>
  <c r="S46" i="3" l="1"/>
  <c r="S49" i="4"/>
  <c r="S50" i="4"/>
  <c r="S47" i="3"/>
  <c r="S48" i="3"/>
  <c r="S51" i="4"/>
  <c r="S52" i="4"/>
  <c r="S49" i="3"/>
  <c r="S50" i="3"/>
  <c r="S53" i="4"/>
  <c r="S54" i="4"/>
  <c r="S51" i="3"/>
  <c r="S52" i="3"/>
  <c r="S55" i="4"/>
  <c r="S56" i="4"/>
  <c r="S53" i="3"/>
  <c r="S54" i="3"/>
  <c r="S57" i="4"/>
  <c r="S58" i="4"/>
  <c r="S55" i="3"/>
  <c r="S56" i="3"/>
  <c r="S59" i="4"/>
  <c r="S60" i="4"/>
  <c r="S57" i="3"/>
  <c r="S58" i="3"/>
  <c r="S61" i="4"/>
  <c r="S62" i="4"/>
  <c r="S59" i="3"/>
  <c r="S60" i="3"/>
  <c r="S63" i="4"/>
  <c r="S64" i="4"/>
  <c r="S61" i="3"/>
  <c r="S62" i="3"/>
  <c r="S65" i="4"/>
  <c r="S66" i="4"/>
  <c r="S63" i="3"/>
  <c r="S64" i="3"/>
  <c r="S67" i="4"/>
  <c r="S68" i="4"/>
  <c r="S65" i="3"/>
  <c r="S69" i="4"/>
  <c r="S66" i="3"/>
  <c r="S67" i="3"/>
  <c r="S70" i="4"/>
  <c r="S71" i="4"/>
  <c r="S68" i="3"/>
  <c r="S72" i="4"/>
  <c r="S69" i="3"/>
  <c r="S70" i="3"/>
  <c r="S73" i="4"/>
  <c r="S74" i="4"/>
  <c r="S71" i="3"/>
  <c r="S72" i="3"/>
  <c r="S75" i="4"/>
  <c r="S76" i="4"/>
  <c r="S73" i="3"/>
  <c r="S74" i="3"/>
  <c r="S77" i="4"/>
  <c r="S78" i="4"/>
  <c r="S75" i="3"/>
  <c r="S76" i="3"/>
  <c r="S79" i="4"/>
  <c r="S80" i="4"/>
  <c r="S77" i="3"/>
  <c r="S78" i="3"/>
  <c r="S81" i="4"/>
  <c r="S82" i="4"/>
  <c r="S79" i="3"/>
  <c r="S80" i="3"/>
  <c r="S83" i="4"/>
  <c r="S84" i="4"/>
  <c r="S81" i="3"/>
  <c r="S85" i="4"/>
  <c r="S82" i="3"/>
  <c r="S83" i="3"/>
  <c r="S86" i="4"/>
  <c r="S87" i="4"/>
  <c r="S84" i="3"/>
  <c r="S85" i="3"/>
  <c r="S88" i="4"/>
  <c r="S89" i="4"/>
  <c r="S86" i="3"/>
  <c r="S87" i="3"/>
  <c r="S90" i="4"/>
  <c r="S91" i="4"/>
  <c r="S88" i="3"/>
  <c r="S89" i="3"/>
  <c r="S92" i="4"/>
  <c r="S93" i="4"/>
  <c r="S90" i="3"/>
  <c r="S91" i="3"/>
  <c r="S94" i="4"/>
  <c r="S95" i="4"/>
  <c r="S92" i="3"/>
  <c r="S93" i="3"/>
  <c r="S96" i="4"/>
  <c r="S97" i="4"/>
  <c r="S94" i="3"/>
  <c r="S95" i="3"/>
  <c r="S98" i="4"/>
  <c r="S99" i="4"/>
  <c r="S96" i="3"/>
  <c r="S97" i="3"/>
  <c r="S100" i="4"/>
  <c r="S101" i="4"/>
  <c r="S98" i="3"/>
  <c r="S99" i="3"/>
  <c r="S102" i="4"/>
  <c r="S103" i="4"/>
  <c r="S100" i="3"/>
  <c r="S104" i="4"/>
  <c r="S101" i="3"/>
  <c r="S102" i="3"/>
  <c r="S105" i="4"/>
  <c r="S106" i="4"/>
  <c r="S103" i="3"/>
  <c r="S104" i="3"/>
  <c r="S107" i="4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</calcChain>
</file>

<file path=xl/sharedStrings.xml><?xml version="1.0" encoding="utf-8"?>
<sst xmlns="http://schemas.openxmlformats.org/spreadsheetml/2006/main" count="1243" uniqueCount="362">
  <si>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</si>
  <si>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</si>
  <si>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</si>
  <si>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</si>
  <si>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</si>
  <si>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</si>
  <si>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</si>
  <si>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</si>
  <si>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</si>
  <si>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</si>
  <si>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</si>
  <si>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</si>
  <si>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</si>
  <si>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</si>
  <si>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</si>
  <si>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 (4*30 г, 10 шт)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</si>
  <si>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</si>
  <si>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</si>
  <si>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</si>
  <si>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</si>
  <si>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</si>
  <si>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</si>
  <si>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</si>
  <si>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</si>
  <si>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</si>
  <si>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</si>
  <si>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</si>
  <si>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</si>
  <si>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</si>
  <si>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</si>
  <si>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</si>
  <si>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</si>
  <si>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</si>
  <si>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</si>
  <si>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</si>
  <si>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</si>
  <si>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</si>
  <si>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</si>
  <si>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</si>
  <si>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</si>
  <si>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</si>
  <si>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</si>
  <si>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</si>
  <si>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</si>
  <si>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</si>
  <si>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</si>
  <si>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</si>
  <si>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</si>
  <si>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</si>
  <si>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</si>
  <si>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</si>
  <si>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</si>
  <si>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</si>
  <si>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</si>
  <si>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</si>
  <si>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</si>
  <si>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</si>
  <si>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</si>
  <si>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</si>
  <si>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</si>
  <si>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</si>
  <si>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</si>
  <si>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</si>
  <si>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</si>
  <si>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</si>
  <si>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</si>
  <si>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</si>
  <si>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</si>
  <si>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</si>
  <si>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</si>
  <si>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</si>
  <si>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</si>
  <si>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</si>
  <si>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</si>
  <si>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</si>
  <si>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</si>
  <si>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</si>
  <si>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</si>
  <si>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</si>
  <si>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</si>
  <si>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</si>
  <si>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</si>
  <si>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</si>
  <si>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</si>
  <si>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</si>
  <si>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</si>
  <si>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</si>
  <si>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</si>
  <si>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</si>
  <si>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</si>
  <si>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</si>
  <si>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</si>
  <si>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</si>
  <si>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</si>
  <si>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</si>
  <si>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</si>
  <si>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</si>
  <si>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</si>
  <si>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</si>
  <si>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</si>
  <si>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</si>
  <si>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</si>
  <si>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</si>
  <si>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</si>
  <si>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</si>
  <si>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</si>
  <si>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</si>
  <si>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</si>
  <si>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</si>
  <si>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</si>
  <si>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</si>
  <si>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</si>
  <si>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</si>
  <si>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</si>
  <si>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</si>
  <si>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</si>
  <si>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</si>
  <si>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</si>
  <si>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</si>
  <si>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</si>
  <si>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</si>
  <si>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</si>
  <si>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</si>
  <si>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</si>
  <si>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</si>
  <si>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Моцарелла "Pretto", 45%, 0,15 кг, ф/п (кубики)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</si>
  <si>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</si>
  <si>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</si>
  <si>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</si>
  <si>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</si>
  <si>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</si>
  <si>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</si>
  <si>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</si>
  <si>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</si>
  <si>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</si>
  <si>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</si>
  <si>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</si>
  <si>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</si>
  <si>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</si>
  <si>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</si>
  <si>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</si>
  <si>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</si>
  <si>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</si>
  <si>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</si>
  <si>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</si>
  <si>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</si>
  <si>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</si>
  <si>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</si>
  <si>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</si>
  <si>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</si>
  <si>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</si>
  <si>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</si>
  <si>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</si>
  <si>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</si>
  <si>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</si>
  <si>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</si>
  <si>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</si>
  <si>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</si>
  <si>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</si>
  <si>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</si>
  <si>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</si>
  <si>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</si>
  <si>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</si>
  <si>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</si>
  <si>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</si>
  <si>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</si>
  <si>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</si>
  <si>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</si>
  <si>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</si>
  <si>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</si>
  <si>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</si>
  <si>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</si>
  <si>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</si>
  <si>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</si>
  <si>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</si>
  <si>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</si>
  <si>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</si>
  <si>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</si>
  <si>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</si>
  <si>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</si>
  <si>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</si>
  <si>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</si>
  <si>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</si>
  <si>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</si>
  <si>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</si>
  <si>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</si>
  <si>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</si>
  <si>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</si>
  <si>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</si>
  <si>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</si>
  <si>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</si>
  <si>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</si>
  <si>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</si>
  <si>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</si>
  <si>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</si>
  <si>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</si>
  <si>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</si>
  <si>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</si>
  <si>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</si>
  <si>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</si>
  <si>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</si>
  <si>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</si>
  <si>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</si>
  <si>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</si>
  <si>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</si>
  <si>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</si>
  <si>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</si>
  <si>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</si>
  <si>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</si>
  <si>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</si>
  <si>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</si>
  <si>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</si>
  <si>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</si>
  <si>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</si>
  <si>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</si>
  <si>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</si>
  <si>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</si>
  <si>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</si>
  <si>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</si>
  <si>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</si>
  <si>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</si>
  <si>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</si>
  <si>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</si>
  <si>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</si>
  <si>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</si>
  <si>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</si>
  <si>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</si>
  <si>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</si>
  <si>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</si>
  <si>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</si>
  <si>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</si>
  <si>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</si>
  <si>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</si>
  <si>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</si>
  <si>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</si>
  <si>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</si>
  <si>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</si>
  <si>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</si>
  <si>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</si>
  <si>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</si>
  <si>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</si>
  <si>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</si>
  <si>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</si>
  <si>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</si>
  <si>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</si>
  <si>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</si>
  <si>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</si>
  <si>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</si>
  <si>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</si>
  <si>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</si>
  <si>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</si>
  <si>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00-00006397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</si>
  <si>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</si>
  <si>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</si>
  <si>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</si>
  <si>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</si>
  <si>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</si>
  <si>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</si>
  <si>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</si>
  <si>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</si>
  <si>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</si>
  <si>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</si>
  <si>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</si>
  <si>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</si>
  <si>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</si>
  <si>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</si>
  <si>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</si>
  <si>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</si>
  <si>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</si>
  <si>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</si>
  <si>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</si>
  <si>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</si>
  <si>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</si>
  <si>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</si>
  <si>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</si>
  <si>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</si>
  <si>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</si>
  <si>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</si>
  <si>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</si>
  <si>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</si>
  <si>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</si>
  <si>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</si>
  <si>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</si>
  <si>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</si>
  <si>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</si>
  <si>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</si>
  <si>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</si>
  <si>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41, 42, 85, 96, 47, 29, 34, 28, 93, 44, 35, 37, 36, 83,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</si>
  <si>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</si>
  <si>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</si>
  <si>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</si>
  <si>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</si>
  <si>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</si>
  <si>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</si>
  <si>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</si>
  <si>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</si>
  <si>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</si>
  <si>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</si>
  <si>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</si>
  <si>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</si>
  <si>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</si>
  <si>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</si>
  <si>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99,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</si>
  <si>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</si>
  <si>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</si>
  <si>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</si>
  <si>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</si>
  <si>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</si>
  <si>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</si>
  <si>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</si>
  <si>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</si>
  <si>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</si>
  <si>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</si>
  <si>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</si>
  <si>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</si>
  <si>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</si>
  <si>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</si>
  <si>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</si>
  <si>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</si>
  <si>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</si>
  <si>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</si>
  <si>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</si>
  <si>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</si>
  <si>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</si>
  <si>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</si>
  <si>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</si>
  <si>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</si>
  <si>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</si>
  <si>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</si>
  <si>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</si>
  <si>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</si>
  <si>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</si>
  <si>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</si>
  <si>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Техновак</t>
  </si>
  <si>
    <t>Соль: 370</t>
  </si>
  <si>
    <t>Соль: 200</t>
  </si>
  <si>
    <t>Соль: 280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</si>
  <si>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</si>
  <si>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</si>
  <si>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</si>
  <si>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</si>
  <si>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</si>
  <si>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</si>
  <si>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</si>
  <si>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</si>
  <si>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</si>
  <si>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</si>
  <si>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</si>
  <si>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</si>
  <si>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</si>
  <si>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</si>
  <si>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</si>
  <si>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</si>
  <si>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</si>
  <si>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</si>
  <si>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</si>
  <si>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</si>
  <si>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</si>
  <si>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</si>
  <si>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</si>
  <si>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</si>
  <si>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Сулугуни палочки "Умалат", 45%, 0,12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</si>
</sst>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6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</row>
    <row r="2" spans="1:126" x14ac:dyDescent="0.2">
      <c r="A2" s="2">
        <v>0</v>
      </c>
    </row>
    <row r="3" spans="1:126" x14ac:dyDescent="0.2">
      <c r="A3" s="2">
        <v>1</v>
      </c>
    </row>
    <row r="4" spans="1:126" x14ac:dyDescent="0.2">
      <c r="A4" s="2">
        <v>2</v>
      </c>
    </row>
    <row r="5" spans="1:126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</row>
    <row r="6" spans="1:126" x14ac:dyDescent="0.2">
      <c r="A6" s="2" t="s">
        <v>126</v>
      </c>
      <c r="B6" s="1" t="s">
        <v>127</v>
      </c>
      <c r="C6" s="1" t="s">
        <v>128</v>
      </c>
      <c r="D6" s="1" t="s">
        <v>129</v>
      </c>
      <c r="E6" s="1" t="s">
        <v>130</v>
      </c>
      <c r="F6" s="1" t="s">
        <v>131</v>
      </c>
      <c r="G6" s="1" t="s">
        <v>132</v>
      </c>
      <c r="H6" s="1" t="s">
        <v>133</v>
      </c>
      <c r="I6" s="1" t="s">
        <v>134</v>
      </c>
      <c r="J6" s="1" t="s">
        <v>135</v>
      </c>
      <c r="K6" s="1" t="s">
        <v>136</v>
      </c>
      <c r="L6" s="1" t="s">
        <v>137</v>
      </c>
      <c r="M6" s="1" t="s">
        <v>138</v>
      </c>
      <c r="N6" s="1" t="s">
        <v>139</v>
      </c>
      <c r="O6" s="1" t="s">
        <v>140</v>
      </c>
      <c r="P6" s="1" t="s">
        <v>141</v>
      </c>
      <c r="Q6" s="1" t="s">
        <v>142</v>
      </c>
      <c r="R6" s="1" t="s">
        <v>143</v>
      </c>
      <c r="S6" s="1" t="s">
        <v>144</v>
      </c>
      <c r="T6" s="1" t="s">
        <v>145</v>
      </c>
      <c r="U6" s="1" t="s">
        <v>146</v>
      </c>
      <c r="V6" s="1" t="s">
        <v>147</v>
      </c>
      <c r="W6" s="1" t="s">
        <v>148</v>
      </c>
      <c r="X6" s="1" t="s">
        <v>149</v>
      </c>
      <c r="Y6" s="1" t="s">
        <v>150</v>
      </c>
      <c r="Z6" s="1" t="s">
        <v>151</v>
      </c>
      <c r="AA6" s="1" t="s">
        <v>152</v>
      </c>
      <c r="AB6" s="1" t="s">
        <v>153</v>
      </c>
      <c r="AC6" s="1" t="s">
        <v>154</v>
      </c>
      <c r="AD6" s="1" t="s">
        <v>155</v>
      </c>
      <c r="AE6" s="1" t="s">
        <v>156</v>
      </c>
      <c r="AF6" s="1" t="s">
        <v>157</v>
      </c>
      <c r="AG6" s="1" t="s">
        <v>158</v>
      </c>
      <c r="AH6" s="1" t="s">
        <v>159</v>
      </c>
      <c r="AI6" s="1" t="s">
        <v>160</v>
      </c>
      <c r="AJ6" s="1" t="s">
        <v>161</v>
      </c>
      <c r="AK6" s="1" t="s">
        <v>162</v>
      </c>
      <c r="AL6" s="1" t="s">
        <v>163</v>
      </c>
      <c r="AM6" s="1" t="s">
        <v>164</v>
      </c>
      <c r="AN6" s="1" t="s">
        <v>165</v>
      </c>
      <c r="AO6" s="1" t="s">
        <v>166</v>
      </c>
      <c r="AP6" s="1" t="s">
        <v>167</v>
      </c>
      <c r="AQ6" s="1" t="s">
        <v>168</v>
      </c>
      <c r="AR6" s="1" t="s">
        <v>169</v>
      </c>
      <c r="AS6" s="1" t="s">
        <v>170</v>
      </c>
      <c r="AT6" s="1" t="s">
        <v>171</v>
      </c>
      <c r="AU6" s="1" t="s">
        <v>172</v>
      </c>
      <c r="AV6" s="1" t="s">
        <v>173</v>
      </c>
      <c r="AW6" s="1" t="s">
        <v>174</v>
      </c>
      <c r="AX6" s="1" t="s">
        <v>175</v>
      </c>
      <c r="AY6" s="1" t="s">
        <v>176</v>
      </c>
      <c r="AZ6" s="1" t="s">
        <v>177</v>
      </c>
      <c r="BA6" s="1" t="s">
        <v>178</v>
      </c>
      <c r="BB6" s="1" t="s">
        <v>179</v>
      </c>
      <c r="BC6" s="1" t="s">
        <v>180</v>
      </c>
      <c r="BD6" s="1" t="s">
        <v>181</v>
      </c>
      <c r="BE6" s="1" t="s">
        <v>182</v>
      </c>
      <c r="BF6" s="1" t="s">
        <v>183</v>
      </c>
      <c r="BG6" s="1" t="s">
        <v>184</v>
      </c>
      <c r="BH6" s="1" t="s">
        <v>185</v>
      </c>
      <c r="BI6" s="1" t="s">
        <v>186</v>
      </c>
      <c r="BJ6" s="1" t="s">
        <v>187</v>
      </c>
      <c r="BK6" s="1" t="s">
        <v>188</v>
      </c>
      <c r="BL6" s="1" t="s">
        <v>189</v>
      </c>
      <c r="BM6" s="1" t="s">
        <v>190</v>
      </c>
      <c r="BN6" s="1" t="s">
        <v>191</v>
      </c>
      <c r="BO6" s="1" t="s">
        <v>192</v>
      </c>
      <c r="BP6" s="1" t="s">
        <v>193</v>
      </c>
      <c r="BQ6" s="1" t="s">
        <v>194</v>
      </c>
      <c r="BR6" s="1" t="s">
        <v>195</v>
      </c>
      <c r="BS6" s="1" t="s">
        <v>196</v>
      </c>
      <c r="BT6" s="1" t="s">
        <v>197</v>
      </c>
      <c r="BU6" s="1" t="s">
        <v>198</v>
      </c>
      <c r="BV6" s="1" t="s">
        <v>199</v>
      </c>
      <c r="BW6" s="1" t="s">
        <v>200</v>
      </c>
      <c r="BX6" s="1" t="s">
        <v>201</v>
      </c>
      <c r="BY6" s="1" t="s">
        <v>202</v>
      </c>
      <c r="BZ6" s="1" t="s">
        <v>203</v>
      </c>
      <c r="CA6" s="1" t="s">
        <v>204</v>
      </c>
      <c r="CB6" s="1" t="s">
        <v>205</v>
      </c>
      <c r="CC6" s="1" t="s">
        <v>206</v>
      </c>
      <c r="CD6" s="1" t="s">
        <v>207</v>
      </c>
      <c r="CE6" s="1" t="s">
        <v>208</v>
      </c>
      <c r="CF6" s="1" t="s">
        <v>209</v>
      </c>
      <c r="CG6" s="1" t="s">
        <v>210</v>
      </c>
      <c r="CH6" s="1" t="s">
        <v>211</v>
      </c>
      <c r="CI6" s="1" t="s">
        <v>212</v>
      </c>
      <c r="CJ6" s="1" t="s">
        <v>213</v>
      </c>
      <c r="CK6" s="1" t="s">
        <v>214</v>
      </c>
      <c r="CL6" s="1" t="s">
        <v>215</v>
      </c>
      <c r="CM6" s="1" t="s">
        <v>216</v>
      </c>
      <c r="CN6" s="1" t="s">
        <v>217</v>
      </c>
      <c r="CO6" s="1" t="s">
        <v>218</v>
      </c>
      <c r="CP6" s="1" t="s">
        <v>219</v>
      </c>
      <c r="CQ6" s="1" t="s">
        <v>220</v>
      </c>
      <c r="CR6" s="1" t="s">
        <v>221</v>
      </c>
      <c r="CS6" s="1" t="s">
        <v>222</v>
      </c>
      <c r="CT6" s="1" t="s">
        <v>223</v>
      </c>
      <c r="CU6" s="1" t="s">
        <v>224</v>
      </c>
      <c r="CV6" s="1" t="s">
        <v>225</v>
      </c>
      <c r="CW6" s="1" t="s">
        <v>226</v>
      </c>
      <c r="CX6" s="1" t="s">
        <v>227</v>
      </c>
      <c r="CY6" s="1" t="s">
        <v>228</v>
      </c>
      <c r="CZ6" s="1" t="s">
        <v>229</v>
      </c>
      <c r="DA6" s="1" t="s">
        <v>230</v>
      </c>
      <c r="DB6" s="1" t="s">
        <v>231</v>
      </c>
      <c r="DC6" s="1" t="s">
        <v>232</v>
      </c>
      <c r="DD6" s="1" t="s">
        <v>233</v>
      </c>
      <c r="DE6" s="1" t="s">
        <v>234</v>
      </c>
      <c r="DF6" s="1" t="s">
        <v>235</v>
      </c>
      <c r="DG6" s="1" t="s">
        <v>236</v>
      </c>
      <c r="DH6" s="1" t="s">
        <v>237</v>
      </c>
      <c r="DI6" s="1" t="s">
        <v>238</v>
      </c>
      <c r="DJ6" s="1" t="s">
        <v>239</v>
      </c>
      <c r="DK6" s="1" t="s">
        <v>240</v>
      </c>
      <c r="DL6" s="1" t="s">
        <v>241</v>
      </c>
      <c r="DM6" s="1" t="s">
        <v>242</v>
      </c>
      <c r="DN6" s="1" t="s">
        <v>243</v>
      </c>
      <c r="DO6" s="1" t="s">
        <v>244</v>
      </c>
      <c r="DP6" s="1" t="s">
        <v>245</v>
      </c>
      <c r="DQ6" s="1" t="s">
        <v>246</v>
      </c>
      <c r="DR6" s="1" t="s">
        <v>247</v>
      </c>
      <c r="DS6" s="1" t="s">
        <v>248</v>
      </c>
      <c r="DT6" s="1" t="s">
        <v>249</v>
      </c>
      <c r="DU6" s="1" t="s">
        <v>250</v>
      </c>
      <c r="DV6" s="1" t="s">
        <v>251</v>
      </c>
    </row>
    <row r="7" spans="1:126" x14ac:dyDescent="0.2">
      <c r="A7" s="2" t="s">
        <v>252</v>
      </c>
      <c r="B7" s="1">
        <v>-2034</v>
      </c>
      <c r="C7" s="1">
        <v>-107</v>
      </c>
      <c r="D7" s="1">
        <v>-77</v>
      </c>
      <c r="E7" s="1">
        <v>-50</v>
      </c>
      <c r="G7" s="1">
        <v>-148</v>
      </c>
      <c r="H7" s="1">
        <v>-3669</v>
      </c>
      <c r="I7" s="1">
        <v>-99</v>
      </c>
      <c r="K7" s="1">
        <v>-558</v>
      </c>
      <c r="L7" s="1">
        <v>-847</v>
      </c>
      <c r="M7" s="1">
        <v>-251</v>
      </c>
      <c r="N7" s="1">
        <v>-44</v>
      </c>
      <c r="O7" s="1">
        <v>-1710</v>
      </c>
      <c r="Q7" s="1">
        <v>-679</v>
      </c>
      <c r="R7" s="1">
        <v>-707</v>
      </c>
      <c r="S7" s="1">
        <v>259</v>
      </c>
      <c r="T7" s="1">
        <v>-58</v>
      </c>
      <c r="U7" s="1">
        <v>29</v>
      </c>
      <c r="V7" s="1">
        <v>-219</v>
      </c>
      <c r="W7" s="1">
        <v>-33</v>
      </c>
      <c r="X7" s="1">
        <v>-319</v>
      </c>
      <c r="Y7" s="1">
        <v>-66</v>
      </c>
      <c r="Z7" s="1">
        <v>-2</v>
      </c>
      <c r="AA7" s="1">
        <v>-511</v>
      </c>
      <c r="AB7" s="1">
        <v>-1196</v>
      </c>
      <c r="AC7" s="1">
        <v>-106</v>
      </c>
      <c r="AD7" s="1">
        <v>-228</v>
      </c>
      <c r="AE7" s="1">
        <v>-212</v>
      </c>
      <c r="AF7" s="1">
        <v>-181</v>
      </c>
      <c r="AG7" s="1">
        <v>-139</v>
      </c>
      <c r="AH7" s="1">
        <v>-38</v>
      </c>
      <c r="AI7" s="1">
        <v>-176</v>
      </c>
      <c r="AJ7" s="1">
        <v>-83</v>
      </c>
      <c r="AK7" s="1">
        <v>-550</v>
      </c>
      <c r="AL7" s="1">
        <v>-415</v>
      </c>
      <c r="AM7" s="1">
        <v>-133</v>
      </c>
      <c r="AN7" s="1">
        <v>-315</v>
      </c>
      <c r="AO7" s="1">
        <v>-27</v>
      </c>
      <c r="AP7" s="1">
        <v>-2412</v>
      </c>
      <c r="AQ7" s="1">
        <v>-505</v>
      </c>
      <c r="AR7" s="1">
        <v>-139</v>
      </c>
      <c r="AS7" s="1">
        <v>-153</v>
      </c>
      <c r="AT7" s="1">
        <v>-84</v>
      </c>
      <c r="AU7" s="1">
        <v>-29</v>
      </c>
      <c r="AV7" s="1">
        <v>124</v>
      </c>
      <c r="AW7" s="1">
        <v>-75</v>
      </c>
      <c r="AX7" s="1">
        <v>-922</v>
      </c>
      <c r="AY7" s="1">
        <v>140</v>
      </c>
      <c r="AZ7" s="1">
        <v>-41</v>
      </c>
      <c r="BA7" s="1">
        <v>309</v>
      </c>
      <c r="BB7" s="1">
        <v>423</v>
      </c>
      <c r="BC7" s="1">
        <v>104</v>
      </c>
      <c r="BD7" s="1">
        <v>36639</v>
      </c>
      <c r="BE7" s="1">
        <v>4336</v>
      </c>
      <c r="BF7" s="1">
        <v>6</v>
      </c>
      <c r="BG7" s="1">
        <v>150</v>
      </c>
      <c r="BH7" s="1">
        <v>67</v>
      </c>
      <c r="BI7" s="1">
        <v>-2</v>
      </c>
      <c r="BJ7" s="1">
        <v>-53</v>
      </c>
      <c r="BK7" s="1">
        <v>16</v>
      </c>
      <c r="BL7" s="1">
        <v>161</v>
      </c>
      <c r="BN7" s="1">
        <v>30</v>
      </c>
      <c r="BO7" s="1">
        <v>378</v>
      </c>
      <c r="BP7" s="1">
        <v>318</v>
      </c>
      <c r="BQ7" s="1">
        <v>318</v>
      </c>
      <c r="BR7" s="1">
        <v>1428</v>
      </c>
      <c r="BS7" s="1">
        <v>366</v>
      </c>
      <c r="BT7" s="1">
        <v>564</v>
      </c>
      <c r="BU7" s="1">
        <v>1486</v>
      </c>
      <c r="BV7" s="1">
        <v>162</v>
      </c>
      <c r="BW7" s="1">
        <v>-148</v>
      </c>
      <c r="BX7" s="1">
        <v>-61</v>
      </c>
      <c r="BY7" s="1">
        <v>-73</v>
      </c>
      <c r="BZ7" s="1">
        <v>-211</v>
      </c>
      <c r="CB7" s="1">
        <v>-1284</v>
      </c>
      <c r="CC7" s="1">
        <v>614</v>
      </c>
      <c r="CD7" s="1">
        <v>-188</v>
      </c>
      <c r="CE7" s="1">
        <v>-272</v>
      </c>
      <c r="CF7" s="1">
        <v>259</v>
      </c>
      <c r="CG7" s="1">
        <v>228</v>
      </c>
      <c r="CH7" s="1">
        <v>12</v>
      </c>
      <c r="CI7" s="1">
        <v>-317</v>
      </c>
      <c r="CJ7" s="1">
        <v>-1</v>
      </c>
      <c r="CK7" s="1">
        <v>-52</v>
      </c>
      <c r="CL7" s="1">
        <v>-1038</v>
      </c>
      <c r="CM7" s="1">
        <v>-8</v>
      </c>
      <c r="CN7" s="1">
        <v>220</v>
      </c>
      <c r="CP7" s="1">
        <v>16</v>
      </c>
      <c r="CQ7" s="1">
        <v>294</v>
      </c>
      <c r="CR7" s="1">
        <v>-224</v>
      </c>
      <c r="CS7" s="1">
        <v>76</v>
      </c>
      <c r="CT7" s="1">
        <v>-363</v>
      </c>
      <c r="CU7" s="1">
        <v>33</v>
      </c>
      <c r="CV7" s="1">
        <v>-124</v>
      </c>
      <c r="CW7" s="1">
        <v>65</v>
      </c>
      <c r="CX7" s="1">
        <v>1040</v>
      </c>
      <c r="CY7" s="1">
        <v>1227</v>
      </c>
      <c r="CZ7" s="1">
        <v>101</v>
      </c>
      <c r="DA7" s="1">
        <v>-26</v>
      </c>
      <c r="DB7" s="1">
        <v>319</v>
      </c>
      <c r="DC7" s="1">
        <v>284</v>
      </c>
      <c r="DD7" s="1">
        <v>280</v>
      </c>
      <c r="DE7" s="1">
        <v>82</v>
      </c>
      <c r="DF7" s="1">
        <v>88</v>
      </c>
      <c r="DG7" s="1">
        <v>-291</v>
      </c>
      <c r="DH7" s="1">
        <v>-379</v>
      </c>
      <c r="DI7" s="1">
        <v>8</v>
      </c>
      <c r="DJ7" s="1">
        <v>-150</v>
      </c>
      <c r="DK7" s="1">
        <v>183</v>
      </c>
      <c r="DM7" s="1">
        <v>-35</v>
      </c>
      <c r="DN7" s="1">
        <v>-45</v>
      </c>
      <c r="DO7" s="1">
        <v>-186</v>
      </c>
      <c r="DP7" s="1">
        <v>-112</v>
      </c>
      <c r="DQ7" s="1">
        <v>39</v>
      </c>
      <c r="DR7" s="1">
        <v>6</v>
      </c>
      <c r="DS7" s="1">
        <v>-42</v>
      </c>
      <c r="DT7" s="1">
        <v>3</v>
      </c>
      <c r="DU7" s="1">
        <v>65</v>
      </c>
    </row>
    <row r="8" spans="1:126" x14ac:dyDescent="0.2">
      <c r="A8" s="2" t="s">
        <v>253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</row>
    <row r="9" spans="1:126" x14ac:dyDescent="0.2">
      <c r="A9" s="2" t="s">
        <v>254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5" t="s">
        <v>325</v>
      </c>
      <c r="B1" s="35" t="s">
        <v>325</v>
      </c>
      <c r="C1" s="35" t="s">
        <v>325</v>
      </c>
    </row>
    <row r="2" spans="1:3" x14ac:dyDescent="0.2">
      <c r="A2" s="35" t="s">
        <v>349</v>
      </c>
      <c r="B2" s="35" t="s">
        <v>298</v>
      </c>
      <c r="C2" s="35" t="s">
        <v>346</v>
      </c>
    </row>
    <row r="3" spans="1:3" x14ac:dyDescent="0.2">
      <c r="A3" s="35" t="s">
        <v>350</v>
      </c>
      <c r="B3" s="35" t="s">
        <v>298</v>
      </c>
      <c r="C3" s="35" t="s">
        <v>346</v>
      </c>
    </row>
    <row r="4" spans="1:3" x14ac:dyDescent="0.2">
      <c r="A4" s="35" t="s">
        <v>122</v>
      </c>
      <c r="B4" s="35" t="s">
        <v>298</v>
      </c>
      <c r="C4" s="35" t="s">
        <v>346</v>
      </c>
    </row>
    <row r="5" spans="1:3" x14ac:dyDescent="0.2">
      <c r="A5" s="35" t="s">
        <v>121</v>
      </c>
      <c r="B5" s="35" t="s">
        <v>298</v>
      </c>
      <c r="C5" s="35" t="s">
        <v>346</v>
      </c>
    </row>
    <row r="6" spans="1:3" x14ac:dyDescent="0.2">
      <c r="A6" s="35" t="s">
        <v>351</v>
      </c>
      <c r="B6" s="35" t="s">
        <v>298</v>
      </c>
      <c r="C6" s="35" t="s">
        <v>346</v>
      </c>
    </row>
    <row r="7" spans="1:3" x14ac:dyDescent="0.2">
      <c r="A7" s="35" t="s">
        <v>352</v>
      </c>
      <c r="B7" s="35" t="s">
        <v>298</v>
      </c>
      <c r="C7" s="35" t="s">
        <v>346</v>
      </c>
    </row>
    <row r="8" spans="1:3" x14ac:dyDescent="0.2">
      <c r="A8" s="35" t="s">
        <v>82</v>
      </c>
      <c r="B8" s="35" t="s">
        <v>280</v>
      </c>
      <c r="C8" s="35" t="s">
        <v>346</v>
      </c>
    </row>
    <row r="9" spans="1:3" x14ac:dyDescent="0.2">
      <c r="A9" s="35" t="s">
        <v>83</v>
      </c>
      <c r="B9" s="35" t="s">
        <v>280</v>
      </c>
      <c r="C9" s="35" t="s">
        <v>346</v>
      </c>
    </row>
    <row r="10" spans="1:3" x14ac:dyDescent="0.2">
      <c r="A10" s="35" t="s">
        <v>85</v>
      </c>
      <c r="B10" s="35" t="s">
        <v>285</v>
      </c>
      <c r="C10" s="35" t="s">
        <v>353</v>
      </c>
    </row>
    <row r="11" spans="1:3" x14ac:dyDescent="0.2">
      <c r="A11" s="35" t="s">
        <v>73</v>
      </c>
      <c r="B11" s="35" t="s">
        <v>285</v>
      </c>
      <c r="C11" s="35" t="s">
        <v>346</v>
      </c>
    </row>
    <row r="12" spans="1:3" x14ac:dyDescent="0.2">
      <c r="A12" s="35" t="s">
        <v>79</v>
      </c>
      <c r="B12" s="35" t="s">
        <v>285</v>
      </c>
      <c r="C12" s="35" t="s">
        <v>353</v>
      </c>
    </row>
    <row r="13" spans="1:3" x14ac:dyDescent="0.2">
      <c r="A13" s="35" t="s">
        <v>354</v>
      </c>
      <c r="B13" s="35" t="s">
        <v>285</v>
      </c>
      <c r="C13" s="35" t="s">
        <v>346</v>
      </c>
    </row>
    <row r="14" spans="1:3" x14ac:dyDescent="0.2">
      <c r="A14" s="35" t="s">
        <v>84</v>
      </c>
      <c r="B14" s="35" t="s">
        <v>268</v>
      </c>
      <c r="C14" s="35" t="s">
        <v>346</v>
      </c>
    </row>
    <row r="15" spans="1:3" x14ac:dyDescent="0.2">
      <c r="A15" s="35" t="s">
        <v>75</v>
      </c>
      <c r="B15" s="35" t="s">
        <v>280</v>
      </c>
      <c r="C15" s="35" t="s">
        <v>346</v>
      </c>
    </row>
    <row r="16" spans="1:3" x14ac:dyDescent="0.2">
      <c r="A16" s="35" t="s">
        <v>76</v>
      </c>
      <c r="B16" s="35" t="s">
        <v>280</v>
      </c>
      <c r="C16" s="35" t="s">
        <v>346</v>
      </c>
    </row>
    <row r="17" spans="1:3" x14ac:dyDescent="0.2">
      <c r="A17" s="35" t="s">
        <v>77</v>
      </c>
      <c r="B17" s="35" t="s">
        <v>280</v>
      </c>
      <c r="C17" s="35" t="s">
        <v>346</v>
      </c>
    </row>
    <row r="18" spans="1:3" x14ac:dyDescent="0.2">
      <c r="A18" s="35" t="s">
        <v>81</v>
      </c>
      <c r="B18" s="35" t="s">
        <v>280</v>
      </c>
      <c r="C18" s="35" t="s">
        <v>346</v>
      </c>
    </row>
    <row r="19" spans="1:3" x14ac:dyDescent="0.2">
      <c r="A19" s="35" t="s">
        <v>86</v>
      </c>
      <c r="B19" s="35" t="s">
        <v>285</v>
      </c>
      <c r="C19" s="35" t="s">
        <v>346</v>
      </c>
    </row>
    <row r="20" spans="1:3" x14ac:dyDescent="0.2">
      <c r="A20" s="35" t="s">
        <v>355</v>
      </c>
      <c r="B20" s="35" t="s">
        <v>285</v>
      </c>
      <c r="C20" s="35" t="s">
        <v>346</v>
      </c>
    </row>
    <row r="21" spans="1:3" x14ac:dyDescent="0.2">
      <c r="A21" s="35" t="s">
        <v>356</v>
      </c>
      <c r="B21" s="35" t="s">
        <v>285</v>
      </c>
      <c r="C21" s="35" t="s">
        <v>346</v>
      </c>
    </row>
    <row r="22" spans="1:3" x14ac:dyDescent="0.2">
      <c r="A22" s="35" t="s">
        <v>78</v>
      </c>
      <c r="B22" s="35" t="s">
        <v>280</v>
      </c>
      <c r="C22" s="35" t="s">
        <v>346</v>
      </c>
    </row>
    <row r="23" spans="1:3" x14ac:dyDescent="0.2">
      <c r="A23" s="35" t="s">
        <v>74</v>
      </c>
      <c r="B23" s="35" t="s">
        <v>280</v>
      </c>
      <c r="C23" s="35" t="s">
        <v>346</v>
      </c>
    </row>
    <row r="24" spans="1:3" x14ac:dyDescent="0.2">
      <c r="A24" s="35" t="s">
        <v>357</v>
      </c>
      <c r="B24" s="35" t="s">
        <v>280</v>
      </c>
      <c r="C24" s="35" t="s">
        <v>346</v>
      </c>
    </row>
    <row r="25" spans="1:3" x14ac:dyDescent="0.2">
      <c r="A25" s="35" t="s">
        <v>358</v>
      </c>
      <c r="B25" s="35" t="s">
        <v>280</v>
      </c>
      <c r="C25" s="35" t="s">
        <v>346</v>
      </c>
    </row>
    <row r="26" spans="1:3" x14ac:dyDescent="0.2">
      <c r="A26" s="35" t="s">
        <v>80</v>
      </c>
      <c r="B26" s="35" t="s">
        <v>285</v>
      </c>
      <c r="C26" s="35" t="s">
        <v>346</v>
      </c>
    </row>
    <row r="27" spans="1:3" x14ac:dyDescent="0.2">
      <c r="A27" s="35" t="s">
        <v>88</v>
      </c>
      <c r="B27" s="35" t="s">
        <v>285</v>
      </c>
      <c r="C27" s="35" t="s">
        <v>346</v>
      </c>
    </row>
    <row r="28" spans="1:3" x14ac:dyDescent="0.2">
      <c r="A28" s="35" t="s">
        <v>90</v>
      </c>
      <c r="B28" s="35" t="s">
        <v>285</v>
      </c>
      <c r="C28" s="35" t="s">
        <v>346</v>
      </c>
    </row>
    <row r="29" spans="1:3" x14ac:dyDescent="0.2">
      <c r="A29" s="35" t="s">
        <v>89</v>
      </c>
      <c r="B29" s="35" t="s">
        <v>285</v>
      </c>
      <c r="C29" s="35" t="s">
        <v>346</v>
      </c>
    </row>
    <row r="30" spans="1:3" x14ac:dyDescent="0.2">
      <c r="A30" s="35" t="s">
        <v>87</v>
      </c>
      <c r="B30" s="35" t="s">
        <v>285</v>
      </c>
      <c r="C30" s="35" t="s">
        <v>346</v>
      </c>
    </row>
    <row r="31" spans="1:3" x14ac:dyDescent="0.2">
      <c r="A31" s="35" t="s">
        <v>91</v>
      </c>
      <c r="B31" s="35" t="s">
        <v>285</v>
      </c>
      <c r="C31" s="35" t="s">
        <v>346</v>
      </c>
    </row>
    <row r="32" spans="1:3" x14ac:dyDescent="0.2">
      <c r="A32" s="35" t="s">
        <v>92</v>
      </c>
      <c r="B32" s="35" t="s">
        <v>285</v>
      </c>
      <c r="C32" s="35" t="s">
        <v>346</v>
      </c>
    </row>
    <row r="33" spans="1:3" x14ac:dyDescent="0.2">
      <c r="A33" s="35" t="s">
        <v>359</v>
      </c>
      <c r="B33" s="35" t="s">
        <v>280</v>
      </c>
      <c r="C33" s="35" t="s">
        <v>346</v>
      </c>
    </row>
    <row r="34" spans="1:3" x14ac:dyDescent="0.2">
      <c r="A34" s="35" t="s">
        <v>360</v>
      </c>
      <c r="B34" s="35" t="s">
        <v>285</v>
      </c>
      <c r="C34" s="35" t="s">
        <v>346</v>
      </c>
    </row>
    <row r="35" spans="1:3" x14ac:dyDescent="0.2">
      <c r="A35" s="35" t="s">
        <v>10</v>
      </c>
      <c r="B35" s="35" t="s">
        <v>285</v>
      </c>
      <c r="C35" s="35" t="s">
        <v>346</v>
      </c>
    </row>
    <row r="36" spans="1:3" x14ac:dyDescent="0.2">
      <c r="A36" s="35" t="s">
        <v>11</v>
      </c>
      <c r="B36" s="35" t="s">
        <v>285</v>
      </c>
      <c r="C36" s="35" t="s">
        <v>346</v>
      </c>
    </row>
    <row r="37" spans="1:3" x14ac:dyDescent="0.2">
      <c r="A37" s="35" t="s">
        <v>8</v>
      </c>
      <c r="B37" s="35" t="s">
        <v>285</v>
      </c>
      <c r="C37" s="35" t="s">
        <v>346</v>
      </c>
    </row>
    <row r="38" spans="1:3" x14ac:dyDescent="0.2">
      <c r="A38" s="35" t="s">
        <v>12</v>
      </c>
      <c r="B38" s="35" t="s">
        <v>280</v>
      </c>
      <c r="C38" s="35" t="s">
        <v>346</v>
      </c>
    </row>
    <row r="39" spans="1:3" x14ac:dyDescent="0.2">
      <c r="A39" s="35" t="s">
        <v>9</v>
      </c>
      <c r="B39" s="35" t="s">
        <v>285</v>
      </c>
      <c r="C39" s="35" t="s">
        <v>346</v>
      </c>
    </row>
    <row r="40" spans="1:3" x14ac:dyDescent="0.2">
      <c r="A40" s="35" t="s">
        <v>16</v>
      </c>
      <c r="B40" s="35" t="s">
        <v>285</v>
      </c>
      <c r="C40" s="35" t="s">
        <v>353</v>
      </c>
    </row>
    <row r="41" spans="1:3" x14ac:dyDescent="0.2">
      <c r="A41" s="35" t="s">
        <v>18</v>
      </c>
      <c r="B41" s="35" t="s">
        <v>285</v>
      </c>
      <c r="C41" s="35" t="s">
        <v>346</v>
      </c>
    </row>
    <row r="42" spans="1:3" x14ac:dyDescent="0.2">
      <c r="A42" s="35" t="s">
        <v>7</v>
      </c>
      <c r="B42" s="35" t="s">
        <v>285</v>
      </c>
      <c r="C42" s="35" t="s">
        <v>346</v>
      </c>
    </row>
    <row r="43" spans="1:3" x14ac:dyDescent="0.2">
      <c r="A43" s="35" t="s">
        <v>20</v>
      </c>
      <c r="B43" s="35" t="s">
        <v>285</v>
      </c>
      <c r="C43" s="35" t="s">
        <v>346</v>
      </c>
    </row>
    <row r="44" spans="1:3" x14ac:dyDescent="0.2">
      <c r="A44" s="35" t="s">
        <v>19</v>
      </c>
      <c r="B44" s="35" t="s">
        <v>285</v>
      </c>
      <c r="C44" s="35" t="s">
        <v>346</v>
      </c>
    </row>
    <row r="45" spans="1:3" x14ac:dyDescent="0.2">
      <c r="A45" s="35" t="s">
        <v>17</v>
      </c>
      <c r="B45" s="35" t="s">
        <v>268</v>
      </c>
      <c r="C45" s="35" t="s">
        <v>346</v>
      </c>
    </row>
    <row r="46" spans="1:3" x14ac:dyDescent="0.2">
      <c r="A46" s="35" t="s">
        <v>14</v>
      </c>
      <c r="B46" s="35" t="s">
        <v>285</v>
      </c>
      <c r="C46" s="35" t="s">
        <v>346</v>
      </c>
    </row>
    <row r="47" spans="1:3" x14ac:dyDescent="0.2">
      <c r="A47" s="35" t="s">
        <v>13</v>
      </c>
      <c r="B47" s="35" t="s">
        <v>285</v>
      </c>
      <c r="C47" s="35" t="s">
        <v>346</v>
      </c>
    </row>
    <row r="48" spans="1:3" x14ac:dyDescent="0.2">
      <c r="A48" s="35" t="s">
        <v>361</v>
      </c>
      <c r="B48" s="35" t="s">
        <v>285</v>
      </c>
      <c r="C48" s="35" t="s">
        <v>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7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41" t="s">
        <v>325</v>
      </c>
    </row>
    <row r="2" spans="1:1" x14ac:dyDescent="0.2">
      <c r="A2" s="35" t="s">
        <v>274</v>
      </c>
    </row>
    <row r="3" spans="1:1" x14ac:dyDescent="0.2">
      <c r="A3" s="35" t="s">
        <v>280</v>
      </c>
    </row>
    <row r="4" spans="1:1" x14ac:dyDescent="0.2">
      <c r="A4" s="35" t="s">
        <v>285</v>
      </c>
    </row>
    <row r="5" spans="1:1" x14ac:dyDescent="0.2">
      <c r="A5" s="35" t="s">
        <v>292</v>
      </c>
    </row>
    <row r="6" spans="1:1" x14ac:dyDescent="0.2">
      <c r="A6" s="35" t="s">
        <v>298</v>
      </c>
    </row>
    <row r="7" spans="1:1" x14ac:dyDescent="0.2">
      <c r="A7" s="35" t="s">
        <v>268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255</v>
      </c>
      <c r="B1" s="6" t="s">
        <v>256</v>
      </c>
      <c r="C1" s="6" t="s">
        <v>257</v>
      </c>
      <c r="D1" s="6" t="s">
        <v>258</v>
      </c>
      <c r="E1" s="6" t="s">
        <v>259</v>
      </c>
      <c r="F1" s="7" t="s">
        <v>260</v>
      </c>
      <c r="G1" s="7" t="s">
        <v>261</v>
      </c>
      <c r="H1" s="7" t="s">
        <v>262</v>
      </c>
      <c r="I1" s="6" t="s">
        <v>263</v>
      </c>
      <c r="J1" s="6"/>
      <c r="K1" s="6" t="s">
        <v>264</v>
      </c>
      <c r="L1" s="7" t="s">
        <v>265</v>
      </c>
      <c r="M1" s="8" t="s">
        <v>266</v>
      </c>
      <c r="N1" s="6" t="s">
        <v>267</v>
      </c>
      <c r="P1" s="9" t="s">
        <v>252</v>
      </c>
    </row>
    <row r="2" spans="1:19" ht="13.75" customHeight="1" x14ac:dyDescent="0.2">
      <c r="A2" s="44" t="s">
        <v>268</v>
      </c>
      <c r="B2" s="42" t="s">
        <v>269</v>
      </c>
      <c r="C2" s="25" t="s">
        <v>270</v>
      </c>
      <c r="D2" s="25" t="s">
        <v>17</v>
      </c>
      <c r="E2" s="25">
        <f>IFERROR(INDEX('файл остатки'!$A$5:$FG$265,MATCH($P$1,'файл остатки'!$A$5:$A$228,0),MATCH(D2,'файл остатки'!$A$5:$FG$5,0)), 0)</f>
        <v>-707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-707</v>
      </c>
      <c r="I2" s="25">
        <v>0</v>
      </c>
      <c r="K2" s="26">
        <v>850</v>
      </c>
      <c r="L2" s="26">
        <f>-(H2 + H3) / K2</f>
        <v>0.83176470588235296</v>
      </c>
      <c r="M2" s="26">
        <f>ROUND(L2, 0)</f>
        <v>1</v>
      </c>
      <c r="P2" s="10" t="s">
        <v>253</v>
      </c>
      <c r="R2" s="26" t="s">
        <v>271</v>
      </c>
      <c r="S2" s="26">
        <v>15</v>
      </c>
    </row>
    <row r="3" spans="1:19" x14ac:dyDescent="0.2">
      <c r="A3" s="43"/>
      <c r="B3" s="48" t="s">
        <v>272</v>
      </c>
      <c r="C3" s="27" t="s">
        <v>273</v>
      </c>
      <c r="D3" s="27" t="s">
        <v>84</v>
      </c>
      <c r="E3" s="27">
        <f>IFERROR(INDEX('файл остатки'!$A$5:$FG$265,MATCH($P$1,'файл остатки'!$A$5:$A$228,0),MATCH(D3,'файл остатки'!$A$5:$FG$5,0)), 0)</f>
        <v>228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2">
      <c r="A4" s="44" t="s">
        <v>274</v>
      </c>
      <c r="B4" s="45" t="s">
        <v>275</v>
      </c>
      <c r="C4" s="28" t="s">
        <v>276</v>
      </c>
      <c r="D4" s="28" t="s">
        <v>33</v>
      </c>
      <c r="E4" s="28">
        <f>IFERROR(INDEX('файл остатки'!$A$5:$FG$265,MATCH($P$1,'файл остатки'!$A$5:$A$228,0),MATCH(D4,'файл остатки'!$A$5:$FG$5,0)), 0)</f>
        <v>-38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-38</v>
      </c>
      <c r="I4" s="28">
        <v>0</v>
      </c>
      <c r="K4" s="26">
        <v>1050</v>
      </c>
      <c r="L4" s="26">
        <f>-(H4 + H5 + H6 + H7 + H8) / K4</f>
        <v>0.77619047619047621</v>
      </c>
      <c r="M4" s="26">
        <f>ROUND(L4, 0)</f>
        <v>1</v>
      </c>
      <c r="R4" s="26" t="s">
        <v>277</v>
      </c>
      <c r="S4" s="26">
        <v>18</v>
      </c>
    </row>
    <row r="5" spans="1:19" x14ac:dyDescent="0.2">
      <c r="A5" s="47"/>
      <c r="B5" s="47"/>
      <c r="C5" s="28" t="s">
        <v>273</v>
      </c>
      <c r="D5" s="28" t="s">
        <v>38</v>
      </c>
      <c r="E5" s="28">
        <f>IFERROR(INDEX('файл остатки'!$A$5:$FG$265,MATCH($P$1,'файл остатки'!$A$5:$A$228,0),MATCH(D5,'файл остатки'!$A$5:$FG$5,0)), 0)</f>
        <v>-133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-133</v>
      </c>
      <c r="I5" s="28">
        <v>0</v>
      </c>
    </row>
    <row r="6" spans="1:19" x14ac:dyDescent="0.2">
      <c r="A6" s="47"/>
      <c r="B6" s="43"/>
      <c r="C6" s="28" t="s">
        <v>278</v>
      </c>
      <c r="D6" s="28" t="s">
        <v>42</v>
      </c>
      <c r="E6" s="28">
        <f>IFERROR(INDEX('файл остатки'!$A$5:$FG$265,MATCH($P$1,'файл остатки'!$A$5:$A$228,0),MATCH(D6,'файл остатки'!$A$5:$FG$5,0)), 0)</f>
        <v>-505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-505</v>
      </c>
      <c r="I6" s="28">
        <v>0</v>
      </c>
    </row>
    <row r="7" spans="1:19" x14ac:dyDescent="0.2">
      <c r="A7" s="47"/>
      <c r="B7" s="46" t="s">
        <v>279</v>
      </c>
      <c r="C7" s="29" t="s">
        <v>276</v>
      </c>
      <c r="D7" s="29" t="s">
        <v>22</v>
      </c>
      <c r="E7" s="29">
        <f>IFERROR(INDEX('файл остатки'!$A$5:$FG$265,MATCH($P$1,'файл остатки'!$A$5:$A$228,0),MATCH(D7,'файл остатки'!$A$5:$FG$5,0)), 0)</f>
        <v>-33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-33</v>
      </c>
      <c r="I7" s="29">
        <v>0</v>
      </c>
    </row>
    <row r="8" spans="1:19" x14ac:dyDescent="0.2">
      <c r="A8" s="43"/>
      <c r="B8" s="43"/>
      <c r="C8" s="29" t="s">
        <v>273</v>
      </c>
      <c r="D8" s="29" t="s">
        <v>28</v>
      </c>
      <c r="E8" s="29">
        <f>IFERROR(INDEX('файл остатки'!$A$5:$FG$265,MATCH($P$1,'файл остатки'!$A$5:$A$228,0),MATCH(D8,'файл остатки'!$A$5:$FG$5,0)), 0)</f>
        <v>-106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-106</v>
      </c>
      <c r="I8" s="29">
        <v>0</v>
      </c>
    </row>
    <row r="11" spans="1:19" x14ac:dyDescent="0.2">
      <c r="A11" s="44" t="s">
        <v>280</v>
      </c>
      <c r="B11" s="42" t="s">
        <v>269</v>
      </c>
      <c r="C11" s="25" t="s">
        <v>281</v>
      </c>
      <c r="D11" s="25" t="s">
        <v>12</v>
      </c>
      <c r="E11" s="25">
        <f>IFERROR(INDEX('файл остатки'!$A$5:$FG$265,MATCH($P$1,'файл остатки'!$A$5:$A$228,0),MATCH(D11,'файл остатки'!$A$5:$FG$5,0)), 0)</f>
        <v>-251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-251</v>
      </c>
      <c r="I11" s="25">
        <v>0</v>
      </c>
      <c r="K11" s="26">
        <v>850</v>
      </c>
      <c r="L11" s="26">
        <f>-(H11 + H12 + H13 + H14 + H15 + H16 + H17 + H18 + H19) / K11</f>
        <v>1.4164705882352941</v>
      </c>
      <c r="M11" s="26">
        <f>ROUND(L11, 0)</f>
        <v>1</v>
      </c>
      <c r="R11" s="26" t="s">
        <v>282</v>
      </c>
      <c r="S11" s="26">
        <v>13</v>
      </c>
    </row>
    <row r="12" spans="1:19" x14ac:dyDescent="0.2">
      <c r="A12" s="47"/>
      <c r="B12" s="48" t="s">
        <v>272</v>
      </c>
      <c r="C12" s="27" t="s">
        <v>273</v>
      </c>
      <c r="D12" s="27" t="s">
        <v>75</v>
      </c>
      <c r="E12" s="27">
        <f>IFERROR(INDEX('файл остатки'!$A$5:$FG$265,MATCH($P$1,'файл остатки'!$A$5:$A$228,0),MATCH(D12,'файл остатки'!$A$5:$FG$5,0)), 0)</f>
        <v>-61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-61</v>
      </c>
      <c r="I12" s="27">
        <v>0</v>
      </c>
    </row>
    <row r="13" spans="1:19" x14ac:dyDescent="0.2">
      <c r="A13" s="47"/>
      <c r="B13" s="47"/>
      <c r="C13" s="27" t="s">
        <v>278</v>
      </c>
      <c r="D13" s="27" t="s">
        <v>78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2">
      <c r="A14" s="47"/>
      <c r="B14" s="47"/>
      <c r="C14" s="27" t="s">
        <v>283</v>
      </c>
      <c r="D14" s="27" t="s">
        <v>82</v>
      </c>
      <c r="E14" s="27">
        <f>IFERROR(INDEX('файл остатки'!$A$5:$FG$265,MATCH($P$1,'файл остатки'!$A$5:$A$228,0),MATCH(D14,'файл остатки'!$A$5:$FG$5,0)), 0)</f>
        <v>-272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-272</v>
      </c>
      <c r="I14" s="27">
        <v>0</v>
      </c>
    </row>
    <row r="15" spans="1:19" x14ac:dyDescent="0.2">
      <c r="A15" s="47"/>
      <c r="B15" s="47"/>
      <c r="C15" s="27" t="s">
        <v>276</v>
      </c>
      <c r="D15" s="27" t="s">
        <v>74</v>
      </c>
      <c r="E15" s="27">
        <f>IFERROR(INDEX('файл остатки'!$A$5:$FG$265,MATCH($P$1,'файл остатки'!$A$5:$A$228,0),MATCH(D15,'файл остатки'!$A$5:$FG$5,0)), 0)</f>
        <v>-148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-148</v>
      </c>
      <c r="I15" s="27">
        <v>0</v>
      </c>
    </row>
    <row r="16" spans="1:19" x14ac:dyDescent="0.2">
      <c r="A16" s="47"/>
      <c r="B16" s="47"/>
      <c r="C16" s="27" t="s">
        <v>284</v>
      </c>
      <c r="D16" s="27" t="s">
        <v>76</v>
      </c>
      <c r="E16" s="27">
        <f>IFERROR(INDEX('файл остатки'!$A$5:$FG$265,MATCH($P$1,'файл остатки'!$A$5:$A$228,0),MATCH(D16,'файл остатки'!$A$5:$FG$5,0)), 0)</f>
        <v>-73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-73</v>
      </c>
      <c r="I16" s="27">
        <v>0</v>
      </c>
    </row>
    <row r="17" spans="1:19" x14ac:dyDescent="0.2">
      <c r="A17" s="47"/>
      <c r="B17" s="47"/>
      <c r="C17" s="27" t="s">
        <v>283</v>
      </c>
      <c r="D17" s="27" t="s">
        <v>81</v>
      </c>
      <c r="E17" s="27">
        <f>IFERROR(INDEX('файл остатки'!$A$5:$FG$265,MATCH($P$1,'файл остатки'!$A$5:$A$228,0),MATCH(D17,'файл остатки'!$A$5:$FG$5,0)), 0)</f>
        <v>-188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-188</v>
      </c>
      <c r="I17" s="27">
        <v>0</v>
      </c>
    </row>
    <row r="18" spans="1:19" x14ac:dyDescent="0.2">
      <c r="A18" s="47"/>
      <c r="B18" s="47"/>
      <c r="C18" s="27" t="s">
        <v>284</v>
      </c>
      <c r="D18" s="27" t="s">
        <v>77</v>
      </c>
      <c r="E18" s="27">
        <f>IFERROR(INDEX('файл остатки'!$A$5:$FG$265,MATCH($P$1,'файл остатки'!$A$5:$A$228,0),MATCH(D18,'файл остатки'!$A$5:$FG$5,0)), 0)</f>
        <v>-211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-211</v>
      </c>
      <c r="I18" s="27">
        <v>0</v>
      </c>
    </row>
    <row r="19" spans="1:19" x14ac:dyDescent="0.2">
      <c r="A19" s="43"/>
      <c r="B19" s="43"/>
      <c r="C19" s="27" t="s">
        <v>283</v>
      </c>
      <c r="D19" s="27" t="s">
        <v>83</v>
      </c>
      <c r="E19" s="27">
        <f>IFERROR(INDEX('файл остатки'!$A$5:$FG$265,MATCH($P$1,'файл остатки'!$A$5:$A$228,0),MATCH(D19,'файл остатки'!$A$5:$FG$5,0)), 0)</f>
        <v>259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2" spans="1:19" x14ac:dyDescent="0.2">
      <c r="A22" s="44" t="s">
        <v>285</v>
      </c>
      <c r="B22" s="49" t="s">
        <v>286</v>
      </c>
      <c r="C22" s="30" t="s">
        <v>273</v>
      </c>
      <c r="D22" s="30" t="s">
        <v>79</v>
      </c>
      <c r="E22" s="30">
        <f>IFERROR(INDEX('файл остатки'!$A$5:$FG$265,MATCH($P$1,'файл остатки'!$A$5:$A$228,0),MATCH(D22,'файл остатки'!$A$5:$FG$5,0)), 0)</f>
        <v>-1284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3" si="2">MIN(E22 - G22, 0)</f>
        <v>-1284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H43) / K22</f>
        <v>12.192941176470589</v>
      </c>
      <c r="M22" s="26">
        <f>ROUND(L22, 0)</f>
        <v>12</v>
      </c>
      <c r="R22" s="26" t="s">
        <v>287</v>
      </c>
      <c r="S22" s="26">
        <v>14</v>
      </c>
    </row>
    <row r="23" spans="1:19" x14ac:dyDescent="0.2">
      <c r="A23" s="47"/>
      <c r="B23" s="47"/>
      <c r="C23" s="30" t="s">
        <v>273</v>
      </c>
      <c r="D23" s="30" t="s">
        <v>85</v>
      </c>
      <c r="E23" s="30">
        <f>IFERROR(INDEX('файл остатки'!$A$5:$FG$265,MATCH($P$1,'файл остатки'!$A$5:$A$228,0),MATCH(D23,'файл остатки'!$A$5:$FG$5,0)), 0)</f>
        <v>12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2">
      <c r="A24" s="47"/>
      <c r="B24" s="47"/>
      <c r="C24" s="31" t="s">
        <v>288</v>
      </c>
      <c r="D24" s="31" t="s">
        <v>92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2">
      <c r="A25" s="47"/>
      <c r="B25" s="43"/>
      <c r="C25" s="31" t="s">
        <v>288</v>
      </c>
      <c r="D25" s="31" t="s">
        <v>91</v>
      </c>
      <c r="E25" s="31">
        <f>IFERROR(INDEX('файл остатки'!$A$5:$FG$265,MATCH($P$1,'файл остатки'!$A$5:$A$228,0),MATCH(D25,'файл остатки'!$A$5:$FG$5,0)), 0)</f>
        <v>220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2">
      <c r="A26" s="47"/>
      <c r="B26" s="42" t="s">
        <v>269</v>
      </c>
      <c r="C26" s="30" t="s">
        <v>270</v>
      </c>
      <c r="D26" s="30" t="s">
        <v>16</v>
      </c>
      <c r="E26" s="30">
        <f>IFERROR(INDEX('файл остатки'!$A$5:$FG$265,MATCH($P$1,'файл остатки'!$A$5:$A$228,0),MATCH(D26,'файл остатки'!$A$5:$FG$5,0)), 0)</f>
        <v>-679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-679</v>
      </c>
      <c r="I26" s="30">
        <v>0</v>
      </c>
    </row>
    <row r="27" spans="1:19" x14ac:dyDescent="0.2">
      <c r="A27" s="47"/>
      <c r="B27" s="47"/>
      <c r="C27" s="25" t="s">
        <v>276</v>
      </c>
      <c r="D27" s="25" t="s">
        <v>13</v>
      </c>
      <c r="E27" s="25">
        <f>IFERROR(INDEX('файл остатки'!$A$5:$FG$265,MATCH($P$1,'файл остатки'!$A$5:$A$228,0),MATCH(D27,'файл остатки'!$A$5:$FG$5,0)), 0)</f>
        <v>-44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-44</v>
      </c>
      <c r="I27" s="25">
        <v>0</v>
      </c>
    </row>
    <row r="28" spans="1:19" x14ac:dyDescent="0.2">
      <c r="A28" s="47"/>
      <c r="B28" s="47"/>
      <c r="C28" s="25" t="s">
        <v>278</v>
      </c>
      <c r="D28" s="25" t="s">
        <v>14</v>
      </c>
      <c r="E28" s="25">
        <f>IFERROR(INDEX('файл остатки'!$A$5:$FG$265,MATCH($P$1,'файл остатки'!$A$5:$A$228,0),MATCH(D28,'файл остатки'!$A$5:$FG$5,0)), 0)</f>
        <v>-1710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-1710</v>
      </c>
      <c r="I28" s="25">
        <v>0</v>
      </c>
    </row>
    <row r="29" spans="1:19" x14ac:dyDescent="0.2">
      <c r="A29" s="47"/>
      <c r="B29" s="47"/>
      <c r="C29" s="25" t="s">
        <v>270</v>
      </c>
      <c r="D29" s="25" t="s">
        <v>18</v>
      </c>
      <c r="E29" s="25">
        <f>IFERROR(INDEX('файл остатки'!$A$5:$FG$265,MATCH($P$1,'файл остатки'!$A$5:$A$228,0),MATCH(D29,'файл остатки'!$A$5:$FG$5,0)), 0)</f>
        <v>259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0</v>
      </c>
      <c r="I29" s="25">
        <v>0</v>
      </c>
    </row>
    <row r="30" spans="1:19" x14ac:dyDescent="0.2">
      <c r="A30" s="47"/>
      <c r="B30" s="47"/>
      <c r="C30" s="25" t="s">
        <v>270</v>
      </c>
      <c r="D30" s="25" t="s">
        <v>7</v>
      </c>
      <c r="E30" s="25">
        <f>IFERROR(INDEX('файл остатки'!$A$5:$FG$265,MATCH($P$1,'файл остатки'!$A$5:$A$228,0),MATCH(D30,'файл остатки'!$A$5:$FG$5,0)), 0)</f>
        <v>-3669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-3669</v>
      </c>
      <c r="I30" s="25">
        <v>0</v>
      </c>
    </row>
    <row r="31" spans="1:19" x14ac:dyDescent="0.2">
      <c r="A31" s="47"/>
      <c r="B31" s="47"/>
      <c r="C31" s="25" t="s">
        <v>278</v>
      </c>
      <c r="D31" s="25" t="s">
        <v>8</v>
      </c>
      <c r="E31" s="25">
        <f>IFERROR(INDEX('файл остатки'!$A$5:$FG$265,MATCH($P$1,'файл остатки'!$A$5:$A$228,0),MATCH(D31,'файл остатки'!$A$5:$FG$5,0)), 0)</f>
        <v>-99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0</v>
      </c>
      <c r="H31" s="25">
        <f t="shared" si="2"/>
        <v>-99</v>
      </c>
      <c r="I31" s="25">
        <v>0</v>
      </c>
    </row>
    <row r="32" spans="1:19" x14ac:dyDescent="0.2">
      <c r="A32" s="47"/>
      <c r="B32" s="47"/>
      <c r="C32" s="25" t="s">
        <v>289</v>
      </c>
      <c r="D32" s="25" t="s">
        <v>9</v>
      </c>
      <c r="E32" s="25">
        <f>IFERROR(INDEX('файл остатки'!$A$5:$FG$265,MATCH($P$1,'файл остатки'!$A$5:$A$228,0),MATCH(D32,'файл остатки'!$A$5:$FG$5,0)), 0)</f>
        <v>0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2">
      <c r="A33" s="47"/>
      <c r="B33" s="47"/>
      <c r="C33" s="25" t="s">
        <v>290</v>
      </c>
      <c r="D33" s="25" t="s">
        <v>10</v>
      </c>
      <c r="E33" s="25">
        <f>IFERROR(INDEX('файл остатки'!$A$5:$FG$265,MATCH($P$1,'файл остатки'!$A$5:$A$228,0),MATCH(D33,'файл остатки'!$A$5:$FG$5,0)), 0)</f>
        <v>-558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-558</v>
      </c>
      <c r="I33" s="25">
        <v>0</v>
      </c>
    </row>
    <row r="34" spans="1:19" x14ac:dyDescent="0.2">
      <c r="A34" s="47"/>
      <c r="B34" s="47"/>
      <c r="C34" s="25" t="s">
        <v>278</v>
      </c>
      <c r="D34" s="25" t="s">
        <v>11</v>
      </c>
      <c r="E34" s="25">
        <f>IFERROR(INDEX('файл остатки'!$A$5:$FG$265,MATCH($P$1,'файл остатки'!$A$5:$A$228,0),MATCH(D34,'файл остатки'!$A$5:$FG$5,0)), 0)</f>
        <v>-847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-847</v>
      </c>
      <c r="I34" s="25">
        <v>0</v>
      </c>
    </row>
    <row r="35" spans="1:19" x14ac:dyDescent="0.2">
      <c r="A35" s="47"/>
      <c r="B35" s="47"/>
      <c r="C35" s="25" t="s">
        <v>270</v>
      </c>
      <c r="D35" s="25" t="s">
        <v>20</v>
      </c>
      <c r="E35" s="25">
        <f>IFERROR(INDEX('файл остатки'!$A$5:$FG$265,MATCH($P$1,'файл остатки'!$A$5:$A$228,0),MATCH(D35,'файл остатки'!$A$5:$FG$5,0)), 0)</f>
        <v>29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2">
      <c r="A36" s="47"/>
      <c r="B36" s="43"/>
      <c r="C36" s="25" t="s">
        <v>270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-58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-58</v>
      </c>
      <c r="I36" s="25">
        <v>0</v>
      </c>
    </row>
    <row r="37" spans="1:19" x14ac:dyDescent="0.2">
      <c r="A37" s="47"/>
      <c r="B37" s="48" t="s">
        <v>272</v>
      </c>
      <c r="C37" s="27" t="s">
        <v>276</v>
      </c>
      <c r="D37" s="27" t="s">
        <v>87</v>
      </c>
      <c r="E37" s="27">
        <f>IFERROR(INDEX('файл остатки'!$A$5:$FG$265,MATCH($P$1,'файл остатки'!$A$5:$A$228,0),MATCH(D37,'файл остатки'!$A$5:$FG$5,0)), 0)</f>
        <v>-1</v>
      </c>
      <c r="F37" s="27">
        <f>IFERROR(INDEX('файл остатки'!$A$5:$FG$265,MATCH($P$2,'файл остатки'!$A$5:$A$228,0),MATCH(D37,'файл остатки'!$A$5:$FG$5,0)), 0)</f>
        <v>0</v>
      </c>
      <c r="G37" s="27">
        <v>0</v>
      </c>
      <c r="H37" s="27">
        <f t="shared" si="2"/>
        <v>-1</v>
      </c>
      <c r="I37" s="27">
        <v>0</v>
      </c>
    </row>
    <row r="38" spans="1:19" x14ac:dyDescent="0.2">
      <c r="A38" s="47"/>
      <c r="B38" s="47"/>
      <c r="C38" s="27" t="s">
        <v>273</v>
      </c>
      <c r="D38" s="27" t="s">
        <v>88</v>
      </c>
      <c r="E38" s="27">
        <f>IFERROR(INDEX('файл остатки'!$A$5:$FG$265,MATCH($P$1,'файл остатки'!$A$5:$A$228,0),MATCH(D38,'файл остатки'!$A$5:$FG$5,0)), 0)</f>
        <v>-52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-52</v>
      </c>
      <c r="I38" s="27">
        <v>0</v>
      </c>
    </row>
    <row r="39" spans="1:19" x14ac:dyDescent="0.2">
      <c r="A39" s="47"/>
      <c r="B39" s="47"/>
      <c r="C39" s="27" t="s">
        <v>278</v>
      </c>
      <c r="D39" s="27" t="s">
        <v>89</v>
      </c>
      <c r="E39" s="27">
        <f>IFERROR(INDEX('файл остатки'!$A$5:$FG$265,MATCH($P$1,'файл остатки'!$A$5:$A$228,0),MATCH(D39,'файл остатки'!$A$5:$FG$5,0)), 0)</f>
        <v>-1038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-1038</v>
      </c>
      <c r="I39" s="27">
        <v>0</v>
      </c>
    </row>
    <row r="40" spans="1:19" x14ac:dyDescent="0.2">
      <c r="A40" s="47"/>
      <c r="B40" s="47"/>
      <c r="C40" s="27" t="s">
        <v>291</v>
      </c>
      <c r="D40" s="27" t="s">
        <v>90</v>
      </c>
      <c r="E40" s="27">
        <f>IFERROR(INDEX('файл остатки'!$A$5:$FG$265,MATCH($P$1,'файл остатки'!$A$5:$A$228,0),MATCH(D40,'файл остатки'!$A$5:$FG$5,0)), 0)</f>
        <v>-8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-8</v>
      </c>
      <c r="I40" s="27">
        <v>0</v>
      </c>
    </row>
    <row r="41" spans="1:19" x14ac:dyDescent="0.2">
      <c r="A41" s="47"/>
      <c r="B41" s="47"/>
      <c r="C41" s="27" t="s">
        <v>273</v>
      </c>
      <c r="D41" s="27" t="s">
        <v>80</v>
      </c>
      <c r="E41" s="27">
        <f>IFERROR(INDEX('файл остатки'!$A$5:$FG$265,MATCH($P$1,'файл остатки'!$A$5:$A$228,0),MATCH(D41,'файл остатки'!$A$5:$FG$5,0)), 0)</f>
        <v>614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19" x14ac:dyDescent="0.2">
      <c r="A42" s="47"/>
      <c r="B42" s="47"/>
      <c r="C42" s="27" t="s">
        <v>273</v>
      </c>
      <c r="D42" s="27" t="s">
        <v>86</v>
      </c>
      <c r="E42" s="27">
        <f>IFERROR(INDEX('файл остатки'!$A$5:$FG$265,MATCH($P$1,'файл остатки'!$A$5:$A$228,0),MATCH(D42,'файл остатки'!$A$5:$FG$5,0)), 0)</f>
        <v>-317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-317</v>
      </c>
      <c r="I42" s="27">
        <v>0</v>
      </c>
    </row>
    <row r="43" spans="1:19" x14ac:dyDescent="0.2">
      <c r="A43" s="43"/>
      <c r="B43" s="43"/>
      <c r="C43" s="27" t="s">
        <v>273</v>
      </c>
      <c r="D43" s="27" t="s">
        <v>73</v>
      </c>
      <c r="E43" s="27">
        <f>IFERROR(INDEX('файл остатки'!$A$5:$FG$265,MATCH($P$1,'файл остатки'!$A$5:$A$228,0),MATCH(D43,'файл остатки'!$A$5:$FG$5,0)), 0)</f>
        <v>162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0</v>
      </c>
      <c r="I43" s="27">
        <v>0</v>
      </c>
    </row>
    <row r="46" spans="1:19" x14ac:dyDescent="0.2">
      <c r="A46" s="44" t="s">
        <v>292</v>
      </c>
      <c r="B46" s="45" t="s">
        <v>275</v>
      </c>
      <c r="C46" s="28" t="s">
        <v>293</v>
      </c>
      <c r="D46" s="28" t="s">
        <v>32</v>
      </c>
      <c r="E46" s="28">
        <f>IFERROR(INDEX('файл остатки'!$A$5:$FG$265,MATCH($P$1,'файл остатки'!$A$5:$A$228,0),MATCH(D46,'файл остатки'!$A$5:$FG$5,0)), 0)</f>
        <v>-139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 t="shared" ref="H46:H61" si="3">MIN(E46 - G46, 0)</f>
        <v>-139</v>
      </c>
      <c r="I46" s="28">
        <v>0</v>
      </c>
      <c r="K46" s="26">
        <v>1050</v>
      </c>
      <c r="L46" s="26">
        <f>-(H46 + H47 + H48 + H49 + H50 + H51 + H52 + H53 + H54 + H55 + H56 + H57 + H58 + H59 + H60 + H61) / K46</f>
        <v>3.0695238095238095</v>
      </c>
      <c r="M46" s="26">
        <f>ROUND(L46, 0)</f>
        <v>3</v>
      </c>
      <c r="R46" s="26" t="s">
        <v>294</v>
      </c>
      <c r="S46" s="26">
        <v>19</v>
      </c>
    </row>
    <row r="47" spans="1:19" x14ac:dyDescent="0.2">
      <c r="A47" s="47"/>
      <c r="B47" s="47"/>
      <c r="C47" s="28" t="s">
        <v>295</v>
      </c>
      <c r="D47" s="28" t="s">
        <v>34</v>
      </c>
      <c r="E47" s="28">
        <f>IFERROR(INDEX('файл остатки'!$A$5:$FG$265,MATCH($P$1,'файл остатки'!$A$5:$A$228,0),MATCH(D47,'файл остатки'!$A$5:$FG$5,0)), 0)</f>
        <v>-176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si="3"/>
        <v>-176</v>
      </c>
      <c r="I47" s="28">
        <v>0</v>
      </c>
    </row>
    <row r="48" spans="1:19" x14ac:dyDescent="0.2">
      <c r="A48" s="47"/>
      <c r="B48" s="47"/>
      <c r="C48" s="28" t="s">
        <v>284</v>
      </c>
      <c r="D48" s="28" t="s">
        <v>35</v>
      </c>
      <c r="E48" s="28">
        <f>IFERROR(INDEX('файл остатки'!$A$5:$FG$265,MATCH($P$1,'файл остатки'!$A$5:$A$228,0),MATCH(D48,'файл остатки'!$A$5:$FG$5,0)), 0)</f>
        <v>-83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-83</v>
      </c>
      <c r="I48" s="28">
        <v>0</v>
      </c>
    </row>
    <row r="49" spans="1:19" x14ac:dyDescent="0.2">
      <c r="A49" s="47"/>
      <c r="B49" s="47"/>
      <c r="C49" s="28" t="s">
        <v>283</v>
      </c>
      <c r="D49" s="28" t="s">
        <v>39</v>
      </c>
      <c r="E49" s="28">
        <f>IFERROR(INDEX('файл остатки'!$A$5:$FG$265,MATCH($P$1,'файл остатки'!$A$5:$A$228,0),MATCH(D49,'файл остатки'!$A$5:$FG$5,0)), 0)</f>
        <v>-315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-315</v>
      </c>
      <c r="I49" s="28">
        <v>0</v>
      </c>
    </row>
    <row r="50" spans="1:19" x14ac:dyDescent="0.2">
      <c r="A50" s="47"/>
      <c r="B50" s="47"/>
      <c r="C50" s="28" t="s">
        <v>296</v>
      </c>
      <c r="D50" s="28" t="s">
        <v>43</v>
      </c>
      <c r="E50" s="28">
        <f>IFERROR(INDEX('файл остатки'!$A$5:$FG$265,MATCH($P$1,'файл остатки'!$A$5:$A$228,0),MATCH(D50,'файл остатки'!$A$5:$FG$5,0)), 0)</f>
        <v>-139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-139</v>
      </c>
      <c r="I50" s="28">
        <v>0</v>
      </c>
    </row>
    <row r="51" spans="1:19" x14ac:dyDescent="0.2">
      <c r="A51" s="47"/>
      <c r="B51" s="47"/>
      <c r="C51" s="28" t="s">
        <v>297</v>
      </c>
      <c r="D51" s="28" t="s">
        <v>45</v>
      </c>
      <c r="E51" s="28">
        <f>IFERROR(INDEX('файл остатки'!$A$5:$FG$265,MATCH($P$1,'файл остатки'!$A$5:$A$228,0),MATCH(D51,'файл остатки'!$A$5:$FG$5,0)), 0)</f>
        <v>-84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-84</v>
      </c>
      <c r="I51" s="28">
        <v>0</v>
      </c>
    </row>
    <row r="52" spans="1:19" x14ac:dyDescent="0.2">
      <c r="A52" s="47"/>
      <c r="B52" s="47"/>
      <c r="C52" s="28" t="s">
        <v>283</v>
      </c>
      <c r="D52" s="28" t="s">
        <v>36</v>
      </c>
      <c r="E52" s="28">
        <f>IFERROR(INDEX('файл остатки'!$A$5:$FG$265,MATCH($P$1,'файл остатки'!$A$5:$A$228,0),MATCH(D52,'файл остатки'!$A$5:$FG$5,0)), 0)</f>
        <v>-550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-550</v>
      </c>
      <c r="I52" s="28">
        <v>0</v>
      </c>
    </row>
    <row r="53" spans="1:19" x14ac:dyDescent="0.2">
      <c r="A53" s="47"/>
      <c r="B53" s="47"/>
      <c r="C53" s="28" t="s">
        <v>283</v>
      </c>
      <c r="D53" s="28" t="s">
        <v>40</v>
      </c>
      <c r="E53" s="28">
        <f>IFERROR(INDEX('файл остатки'!$A$5:$FG$265,MATCH($P$1,'файл остатки'!$A$5:$A$228,0),MATCH(D53,'файл остатки'!$A$5:$FG$5,0)), 0)</f>
        <v>-27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-27</v>
      </c>
      <c r="I53" s="28">
        <v>0</v>
      </c>
    </row>
    <row r="54" spans="1:19" x14ac:dyDescent="0.2">
      <c r="A54" s="47"/>
      <c r="B54" s="43"/>
      <c r="C54" s="28" t="s">
        <v>276</v>
      </c>
      <c r="D54" s="28" t="s">
        <v>44</v>
      </c>
      <c r="E54" s="28">
        <f>IFERROR(INDEX('файл остатки'!$A$5:$FG$265,MATCH($P$1,'файл остатки'!$A$5:$A$228,0),MATCH(D54,'файл остатки'!$A$5:$FG$5,0)), 0)</f>
        <v>-153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-153</v>
      </c>
      <c r="I54" s="28">
        <v>0</v>
      </c>
    </row>
    <row r="55" spans="1:19" x14ac:dyDescent="0.2">
      <c r="A55" s="47"/>
      <c r="B55" s="46" t="s">
        <v>279</v>
      </c>
      <c r="C55" s="29" t="s">
        <v>293</v>
      </c>
      <c r="D55" s="29" t="s">
        <v>21</v>
      </c>
      <c r="E55" s="29">
        <f>IFERROR(INDEX('файл остатки'!$A$5:$FG$265,MATCH($P$1,'файл остатки'!$A$5:$A$228,0),MATCH(D55,'файл остатки'!$A$5:$FG$5,0)), 0)</f>
        <v>-219</v>
      </c>
      <c r="F55" s="29">
        <f>IFERROR(INDEX('файл остатки'!$A$5:$FG$265,MATCH($P$2,'файл остатки'!$A$5:$A$228,0),MATCH(D55,'файл остатки'!$A$5:$FG$5,0)), 0)</f>
        <v>0</v>
      </c>
      <c r="G55" s="29">
        <v>0</v>
      </c>
      <c r="H55" s="29">
        <f t="shared" si="3"/>
        <v>-219</v>
      </c>
      <c r="I55" s="29">
        <v>0</v>
      </c>
    </row>
    <row r="56" spans="1:19" x14ac:dyDescent="0.2">
      <c r="A56" s="47"/>
      <c r="B56" s="47"/>
      <c r="C56" s="29" t="s">
        <v>295</v>
      </c>
      <c r="D56" s="29" t="s">
        <v>23</v>
      </c>
      <c r="E56" s="29">
        <f>IFERROR(INDEX('файл остатки'!$A$5:$FG$265,MATCH($P$1,'файл остатки'!$A$5:$A$228,0),MATCH(D56,'файл остатки'!$A$5:$FG$5,0)), 0)</f>
        <v>-319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 t="shared" si="3"/>
        <v>-319</v>
      </c>
      <c r="I56" s="29">
        <v>0</v>
      </c>
    </row>
    <row r="57" spans="1:19" x14ac:dyDescent="0.2">
      <c r="A57" s="47"/>
      <c r="B57" s="47"/>
      <c r="C57" s="29" t="s">
        <v>284</v>
      </c>
      <c r="D57" s="29" t="s">
        <v>24</v>
      </c>
      <c r="E57" s="29">
        <f>IFERROR(INDEX('файл остатки'!$A$5:$FG$265,MATCH($P$1,'файл остатки'!$A$5:$A$228,0),MATCH(D57,'файл остатки'!$A$5:$FG$5,0)), 0)</f>
        <v>-66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-66</v>
      </c>
      <c r="I57" s="29">
        <v>0</v>
      </c>
    </row>
    <row r="58" spans="1:19" x14ac:dyDescent="0.2">
      <c r="A58" s="47"/>
      <c r="B58" s="47"/>
      <c r="C58" s="29" t="s">
        <v>283</v>
      </c>
      <c r="D58" s="29" t="s">
        <v>25</v>
      </c>
      <c r="E58" s="29">
        <f>IFERROR(INDEX('файл остатки'!$A$5:$FG$265,MATCH($P$1,'файл остатки'!$A$5:$A$228,0),MATCH(D58,'файл остатки'!$A$5:$FG$5,0)), 0)</f>
        <v>-2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-2</v>
      </c>
      <c r="I58" s="29">
        <v>0</v>
      </c>
    </row>
    <row r="59" spans="1:19" x14ac:dyDescent="0.2">
      <c r="A59" s="47"/>
      <c r="B59" s="47"/>
      <c r="C59" s="29" t="s">
        <v>283</v>
      </c>
      <c r="D59" s="29" t="s">
        <v>26</v>
      </c>
      <c r="E59" s="29">
        <f>IFERROR(INDEX('файл остатки'!$A$5:$FG$265,MATCH($P$1,'файл остатки'!$A$5:$A$228,0),MATCH(D59,'файл остатки'!$A$5:$FG$5,0)), 0)</f>
        <v>-511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-511</v>
      </c>
      <c r="I59" s="29">
        <v>0</v>
      </c>
    </row>
    <row r="60" spans="1:19" x14ac:dyDescent="0.2">
      <c r="A60" s="47"/>
      <c r="B60" s="47"/>
      <c r="C60" s="29" t="s">
        <v>296</v>
      </c>
      <c r="D60" s="29" t="s">
        <v>29</v>
      </c>
      <c r="E60" s="29">
        <f>IFERROR(INDEX('файл остатки'!$A$5:$FG$265,MATCH($P$1,'файл остатки'!$A$5:$A$228,0),MATCH(D60,'файл остатки'!$A$5:$FG$5,0)), 0)</f>
        <v>-228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-228</v>
      </c>
      <c r="I60" s="29">
        <v>0</v>
      </c>
    </row>
    <row r="61" spans="1:19" x14ac:dyDescent="0.2">
      <c r="A61" s="43"/>
      <c r="B61" s="43"/>
      <c r="C61" s="29" t="s">
        <v>276</v>
      </c>
      <c r="D61" s="29" t="s">
        <v>30</v>
      </c>
      <c r="E61" s="29">
        <f>IFERROR(INDEX('файл остатки'!$A$5:$FG$265,MATCH($P$1,'файл остатки'!$A$5:$A$228,0),MATCH(D61,'файл остатки'!$A$5:$FG$5,0)), 0)</f>
        <v>-212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-212</v>
      </c>
      <c r="I61" s="29">
        <v>0</v>
      </c>
    </row>
    <row r="64" spans="1:19" x14ac:dyDescent="0.2">
      <c r="A64" s="44" t="s">
        <v>298</v>
      </c>
      <c r="B64" s="42" t="s">
        <v>299</v>
      </c>
      <c r="C64" s="25" t="s">
        <v>273</v>
      </c>
      <c r="D64" s="25" t="s">
        <v>122</v>
      </c>
      <c r="E64" s="25">
        <f>IFERROR(INDEX('файл остатки'!$A$5:$FG$265,MATCH($P$1,'файл остатки'!$A$5:$A$228,0),MATCH(D64,'файл остатки'!$A$5:$FG$5,0)), 0)</f>
        <v>-42</v>
      </c>
      <c r="F64" s="25">
        <f>IFERROR(INDEX('файл остатки'!$A$5:$FG$265,MATCH($P$2,'файл остатки'!$A$5:$A$228,0),MATCH(D64,'файл остатки'!$A$5:$FG$5,0)), 0)</f>
        <v>0</v>
      </c>
      <c r="G64" s="25">
        <v>0</v>
      </c>
      <c r="H64" s="25">
        <v>0</v>
      </c>
      <c r="I64" s="25">
        <v>0</v>
      </c>
      <c r="K64" s="26">
        <v>850</v>
      </c>
      <c r="L64" s="26">
        <f>-(H64 + H65) / K64</f>
        <v>0</v>
      </c>
      <c r="M64" s="26">
        <f>ROUND(L64, 0)</f>
        <v>0</v>
      </c>
      <c r="R64" s="26" t="s">
        <v>300</v>
      </c>
      <c r="S64" s="26">
        <v>16</v>
      </c>
    </row>
    <row r="65" spans="1:19" x14ac:dyDescent="0.2">
      <c r="A65" s="43"/>
      <c r="B65" s="43"/>
      <c r="C65" s="25" t="s">
        <v>301</v>
      </c>
      <c r="D65" s="25" t="s">
        <v>121</v>
      </c>
      <c r="E65" s="25">
        <f>IFERROR(INDEX('файл остатки'!$A$5:$FG$265,MATCH($P$1,'файл остатки'!$A$5:$A$228,0),MATCH(D65,'файл остатки'!$A$5:$FG$5,0)), 0)</f>
        <v>6</v>
      </c>
      <c r="F65" s="25">
        <f>IFERROR(INDEX('файл остатки'!$A$5:$FG$265,MATCH($P$2,'файл остатки'!$A$5:$A$228,0),MATCH(D65,'файл остатки'!$A$5:$FG$5,0)), 0)</f>
        <v>0</v>
      </c>
      <c r="G65" s="25">
        <v>0</v>
      </c>
      <c r="H65" s="25">
        <v>0</v>
      </c>
      <c r="I65" s="25">
        <f>MIN(E65, 0)</f>
        <v>0</v>
      </c>
    </row>
    <row r="68" spans="1:19" x14ac:dyDescent="0.2">
      <c r="A68" s="44" t="s">
        <v>298</v>
      </c>
      <c r="B68" s="45" t="s">
        <v>275</v>
      </c>
      <c r="C68" s="28" t="s">
        <v>273</v>
      </c>
      <c r="D68" s="28" t="s">
        <v>41</v>
      </c>
      <c r="E68" s="28">
        <f>IFERROR(INDEX('файл остатки'!$A$5:$FG$265,MATCH($P$1,'файл остатки'!$A$5:$A$228,0),MATCH(D68,'файл остатки'!$A$5:$FG$5,0)), 0)</f>
        <v>-2412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>MIN(E68 - G68, 0)</f>
        <v>-2412</v>
      </c>
      <c r="I68" s="28">
        <v>0</v>
      </c>
      <c r="K68" s="26">
        <v>1050</v>
      </c>
      <c r="L68" s="26">
        <f>-(H68 + H69 + H70 + H71 + H72) / K68</f>
        <v>4.0314285714285711</v>
      </c>
      <c r="M68" s="26">
        <f>ROUND(L68, 0)</f>
        <v>4</v>
      </c>
      <c r="R68" s="26" t="s">
        <v>302</v>
      </c>
      <c r="S68" s="26">
        <v>17</v>
      </c>
    </row>
    <row r="69" spans="1:19" x14ac:dyDescent="0.2">
      <c r="A69" s="47"/>
      <c r="B69" s="43"/>
      <c r="C69" s="28" t="s">
        <v>273</v>
      </c>
      <c r="D69" s="28" t="s">
        <v>46</v>
      </c>
      <c r="E69" s="28">
        <f>IFERROR(INDEX('файл остатки'!$A$5:$FG$265,MATCH($P$1,'файл остатки'!$A$5:$A$228,0),MATCH(D69,'файл остатки'!$A$5:$FG$5,0)), 0)</f>
        <v>-29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>MIN(E69 - G69, 0)</f>
        <v>-29</v>
      </c>
      <c r="I69" s="28">
        <v>0</v>
      </c>
    </row>
    <row r="70" spans="1:19" x14ac:dyDescent="0.2">
      <c r="A70" s="47"/>
      <c r="B70" s="46" t="s">
        <v>279</v>
      </c>
      <c r="C70" s="29" t="s">
        <v>273</v>
      </c>
      <c r="D70" s="29" t="s">
        <v>27</v>
      </c>
      <c r="E70" s="29">
        <f>IFERROR(INDEX('файл остатки'!$A$5:$FG$265,MATCH($P$1,'файл остатки'!$A$5:$A$228,0),MATCH(D70,'файл остатки'!$A$5:$FG$5,0)), 0)</f>
        <v>-1196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>MIN(E70 - G70, 0)</f>
        <v>-1196</v>
      </c>
      <c r="I70" s="29">
        <v>0</v>
      </c>
    </row>
    <row r="71" spans="1:19" x14ac:dyDescent="0.2">
      <c r="A71" s="47"/>
      <c r="B71" s="47"/>
      <c r="C71" s="29" t="s">
        <v>297</v>
      </c>
      <c r="D71" s="29" t="s">
        <v>31</v>
      </c>
      <c r="E71" s="29">
        <f>IFERROR(INDEX('файл остатки'!$A$5:$FG$265,MATCH($P$1,'файл остатки'!$A$5:$A$228,0),MATCH(D71,'файл остатки'!$A$5:$FG$5,0)), 0)</f>
        <v>-181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>MIN(E71 - G71, 0)</f>
        <v>-181</v>
      </c>
      <c r="I71" s="29">
        <v>0</v>
      </c>
    </row>
    <row r="72" spans="1:19" x14ac:dyDescent="0.2">
      <c r="A72" s="43"/>
      <c r="B72" s="43"/>
      <c r="C72" s="29" t="s">
        <v>278</v>
      </c>
      <c r="D72" s="29" t="s">
        <v>37</v>
      </c>
      <c r="E72" s="29">
        <f>IFERROR(INDEX('файл остатки'!$A$5:$FG$265,MATCH($P$1,'файл остатки'!$A$5:$A$228,0),MATCH(D72,'файл остатки'!$A$5:$FG$5,0)), 0)</f>
        <v>-415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-415</v>
      </c>
      <c r="I72" s="29">
        <v>0</v>
      </c>
    </row>
  </sheetData>
  <mergeCells count="21">
    <mergeCell ref="B2"/>
    <mergeCell ref="B3"/>
    <mergeCell ref="A2:A3"/>
    <mergeCell ref="B4:B6"/>
    <mergeCell ref="B7:B8"/>
    <mergeCell ref="A4:A8"/>
    <mergeCell ref="B11"/>
    <mergeCell ref="B12:B19"/>
    <mergeCell ref="A11:A19"/>
    <mergeCell ref="B22:B25"/>
    <mergeCell ref="B26:B36"/>
    <mergeCell ref="B37:B43"/>
    <mergeCell ref="A22:A43"/>
    <mergeCell ref="B46:B54"/>
    <mergeCell ref="B55:B61"/>
    <mergeCell ref="A46:A61"/>
    <mergeCell ref="B64:B65"/>
    <mergeCell ref="A64:A65"/>
    <mergeCell ref="B68:B69"/>
    <mergeCell ref="B70:B72"/>
    <mergeCell ref="A68:A7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7"/>
  <sheetViews>
    <sheetView tabSelected="1" zoomScale="90" zoomScaleNormal="90" workbookViewId="0">
      <pane xSplit="16" ySplit="1" topLeftCell="Q8" activePane="bottomRight" state="frozen"/>
      <selection pane="topRight" activeCell="Q1" sqref="Q1"/>
      <selection pane="bottomLeft" activeCell="A2" sqref="A2"/>
      <selection pane="bottomRight" activeCell="H41" sqref="H4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16" t="s">
        <v>312</v>
      </c>
      <c r="N1" s="16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2">
      <c r="A2" s="34">
        <f ca="1">IF(O2="-", "", 1 + SUM(INDIRECT(ADDRESS(2,COLUMN(R2)) &amp; ":" &amp; ADDRESS(ROW(),COLUMN(R2)))))</f>
        <v>1</v>
      </c>
      <c r="B2" s="34" t="s">
        <v>274</v>
      </c>
      <c r="C2" s="34">
        <v>1050</v>
      </c>
      <c r="D2" s="34" t="s">
        <v>279</v>
      </c>
      <c r="E2" s="34" t="s">
        <v>324</v>
      </c>
      <c r="F2" s="34" t="s">
        <v>324</v>
      </c>
      <c r="G2" s="34" t="s">
        <v>323</v>
      </c>
      <c r="H2" s="34" t="s">
        <v>22</v>
      </c>
      <c r="I2" s="34">
        <v>33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33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0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4">
        <f ca="1">IF(O3="-", "", 1 + SUM(INDIRECT(ADDRESS(2,COLUMN(R3)) &amp; ":" &amp; ADDRESS(ROW(),COLUMN(R3)))))</f>
        <v>1</v>
      </c>
      <c r="B3" s="34" t="s">
        <v>274</v>
      </c>
      <c r="C3" s="34">
        <v>1050</v>
      </c>
      <c r="D3" s="34" t="s">
        <v>279</v>
      </c>
      <c r="E3" s="34" t="s">
        <v>324</v>
      </c>
      <c r="F3" s="34" t="s">
        <v>324</v>
      </c>
      <c r="G3" s="34" t="s">
        <v>323</v>
      </c>
      <c r="H3" s="34" t="s">
        <v>28</v>
      </c>
      <c r="I3" s="34">
        <v>106</v>
      </c>
      <c r="J3" s="11" t="str">
        <f ca="1">IF(M3="", IF(O3="","",X3+(INDIRECT("S" &amp; ROW() - 1) - S3)),IF(O3="", "", INDIRECT("S" &amp; ROW() - 1) - S3))</f>
        <v/>
      </c>
      <c r="K3" s="18" t="str">
        <f>IF(H3="", "", IF(H3="-","",VLOOKUP(H3, 'Вода SKU'!$A$1:$C$50, 3, 0)))</f>
        <v>1</v>
      </c>
      <c r="M3" s="20"/>
      <c r="N3" s="19" t="str">
        <f ca="1">IF(M3="", IF(X3=0, "", X3), IF(V3 = "", "", IF(V3/U3 = 0, "", V3/U3)))</f>
        <v/>
      </c>
      <c r="P3" s="1">
        <f>IF(O3 = "-", -W3,I3)</f>
        <v>106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IF(H3="","",VLOOKUP(H3,'Вода SKU'!$A$1:$B$150,2,0))</f>
        <v>3.3, Альче, без лактозы</v>
      </c>
      <c r="U3" s="1">
        <f t="shared" ca="1" si="0"/>
        <v>7.6190476190476186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ca="1">IF(V3 = "", "", V3/U3)</f>
        <v>0</v>
      </c>
      <c r="X3" s="1" t="str">
        <f ca="1">IF(O3="", "", MAX(ROUND(-(INDIRECT("S" &amp; ROW() - 1) - S3)/OFFSET($C$1, 1, 0), 0), 1) * OFFSET($C$1, 1, 0))</f>
        <v/>
      </c>
    </row>
    <row r="4" spans="1:24" ht="13.75" customHeight="1" x14ac:dyDescent="0.2">
      <c r="A4" s="32">
        <f t="shared" ref="A4:A39" ca="1" si="1">IF(O4="-", "", 1 + SUM(INDIRECT(ADDRESS(2,COLUMN(R4)) &amp; ":" &amp; ADDRESS(ROW(),COLUMN(R4)))))</f>
        <v>1</v>
      </c>
      <c r="B4" s="33" t="s">
        <v>274</v>
      </c>
      <c r="C4" s="32">
        <v>1050</v>
      </c>
      <c r="D4" s="32" t="s">
        <v>275</v>
      </c>
      <c r="E4" s="32" t="s">
        <v>322</v>
      </c>
      <c r="F4" s="32" t="s">
        <v>322</v>
      </c>
      <c r="G4" s="32" t="s">
        <v>323</v>
      </c>
      <c r="H4" s="32" t="s">
        <v>33</v>
      </c>
      <c r="I4" s="32">
        <v>38</v>
      </c>
      <c r="J4" s="11" t="str">
        <f t="shared" ref="J4:J30" ca="1" si="2">IF(M4="", IF(O4="","",X4+(INDIRECT("S" &amp; ROW() - 1) - S4)),IF(O4="", "", INDIRECT("S" &amp; ROW() - 1) - S4))</f>
        <v/>
      </c>
      <c r="K4" s="18" t="str">
        <f>IF(H4="", "", IF(H4="-","",VLOOKUP(H4, 'Вода SKU'!$A$1:$C$50, 3, 0)))</f>
        <v>1</v>
      </c>
      <c r="M4" s="19"/>
      <c r="N4" s="19" t="str">
        <f t="shared" ref="N4:N30" ca="1" si="3">IF(M4="", IF(X4=0, "", X4), IF(V4 = "", "", IF(V4/U4 = 0, "", V4/U4)))</f>
        <v/>
      </c>
      <c r="P4" s="1">
        <f t="shared" ref="P4:P30" si="4">IF(O4 = "-", -W4,I4)</f>
        <v>38</v>
      </c>
      <c r="Q4" s="1">
        <f t="shared" ref="Q4:Q30" ca="1" si="5">IF(O4 = "-", SUM(INDIRECT(ADDRESS(2,COLUMN(P4)) &amp; ":" &amp; ADDRESS(ROW(),COLUMN(P4)))), 0)</f>
        <v>0</v>
      </c>
      <c r="R4" s="1">
        <f t="shared" ref="R4:R30" si="6">IF(O4="-",1,0)</f>
        <v>0</v>
      </c>
      <c r="S4" s="1">
        <f t="shared" ref="S4:S30" ca="1" si="7">IF(Q4 = 0, INDIRECT("S" &amp; ROW() - 1), Q4)</f>
        <v>0</v>
      </c>
      <c r="T4" s="1" t="str">
        <f>IF(H4="","",VLOOKUP(H4,'Вода SKU'!$A$1:$B$150,2,0))</f>
        <v>3.3, Альче, без лактозы</v>
      </c>
      <c r="U4" s="1">
        <f t="shared" ca="1" si="0"/>
        <v>7.6190476190476186</v>
      </c>
      <c r="V4" s="1">
        <f t="shared" ref="V4:V30" si="8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ref="W4:W30" ca="1" si="9">IF(V4 = "", "", V4/U4)</f>
        <v>0</v>
      </c>
      <c r="X4" s="1" t="str">
        <f t="shared" ref="X4:X30" ca="1" si="10">IF(O4="", "", MAX(ROUND(-(INDIRECT("S" &amp; ROW() - 1) - S4)/OFFSET($C$1, 1, 0), 0), 1) * OFFSET($C$1, 1, 0))</f>
        <v/>
      </c>
    </row>
    <row r="5" spans="1:24" ht="13.75" customHeight="1" x14ac:dyDescent="0.2">
      <c r="A5" s="32">
        <f t="shared" ca="1" si="1"/>
        <v>1</v>
      </c>
      <c r="B5" s="32" t="s">
        <v>274</v>
      </c>
      <c r="C5" s="32">
        <v>1050</v>
      </c>
      <c r="D5" s="32" t="s">
        <v>275</v>
      </c>
      <c r="E5" s="32" t="s">
        <v>322</v>
      </c>
      <c r="F5" s="32" t="s">
        <v>322</v>
      </c>
      <c r="G5" s="32" t="s">
        <v>323</v>
      </c>
      <c r="H5" s="32" t="s">
        <v>38</v>
      </c>
      <c r="I5" s="32">
        <v>133</v>
      </c>
      <c r="J5" s="11" t="str">
        <f t="shared" ca="1" si="2"/>
        <v/>
      </c>
      <c r="K5" s="18" t="str">
        <f>IF(H5="", "", IF(H5="-","",VLOOKUP(H5, 'Вода SKU'!$A$1:$C$50, 3, 0)))</f>
        <v>1</v>
      </c>
      <c r="M5" s="20"/>
      <c r="N5" s="19" t="str">
        <f t="shared" ca="1" si="3"/>
        <v/>
      </c>
      <c r="P5" s="1">
        <f t="shared" si="4"/>
        <v>133</v>
      </c>
      <c r="Q5" s="1">
        <f t="shared" ca="1" si="5"/>
        <v>0</v>
      </c>
      <c r="R5" s="1">
        <f t="shared" si="6"/>
        <v>0</v>
      </c>
      <c r="S5" s="1">
        <f t="shared" ca="1" si="7"/>
        <v>0</v>
      </c>
      <c r="T5" s="1" t="str">
        <f>IF(H5="","",VLOOKUP(H5,'Вода SKU'!$A$1:$B$150,2,0))</f>
        <v>3.3, Альче, без лактозы</v>
      </c>
      <c r="U5" s="1">
        <f t="shared" ca="1" si="0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1"/>
        <v>1</v>
      </c>
      <c r="B6" s="32" t="s">
        <v>274</v>
      </c>
      <c r="C6" s="32">
        <v>1050</v>
      </c>
      <c r="D6" s="32" t="s">
        <v>275</v>
      </c>
      <c r="E6" s="32" t="s">
        <v>322</v>
      </c>
      <c r="F6" s="32" t="s">
        <v>322</v>
      </c>
      <c r="G6" s="32" t="s">
        <v>323</v>
      </c>
      <c r="H6" s="32" t="s">
        <v>42</v>
      </c>
      <c r="I6" s="32">
        <v>505</v>
      </c>
      <c r="J6" s="11" t="str">
        <f t="shared" ca="1" si="2"/>
        <v/>
      </c>
      <c r="K6" s="18" t="str">
        <f>IF(H6="", "", IF(H6="-","",VLOOKUP(H6, 'Вода SKU'!$A$1:$C$50, 3, 0)))</f>
        <v>1</v>
      </c>
      <c r="M6" s="20"/>
      <c r="N6" s="19" t="str">
        <f t="shared" ca="1" si="3"/>
        <v/>
      </c>
      <c r="P6" s="1">
        <f t="shared" si="4"/>
        <v>505</v>
      </c>
      <c r="Q6" s="1">
        <f t="shared" ca="1" si="5"/>
        <v>0</v>
      </c>
      <c r="R6" s="1">
        <f t="shared" si="6"/>
        <v>0</v>
      </c>
      <c r="S6" s="1">
        <f t="shared" ca="1" si="7"/>
        <v>0</v>
      </c>
      <c r="T6" s="1" t="str">
        <f>IF(H6="","",VLOOKUP(H6,'Вода SKU'!$A$1:$B$150,2,0))</f>
        <v>3.3, Альче, без лактозы</v>
      </c>
      <c r="U6" s="1">
        <f t="shared" ca="1" si="0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32">
        <f ca="1">IF(O7="-", "", 1 + SUM(INDIRECT(ADDRESS(2,COLUMN(R7)) &amp; ":" &amp; ADDRESS(ROW(),COLUMN(R7)))))</f>
        <v>1</v>
      </c>
      <c r="B7" s="32" t="s">
        <v>274</v>
      </c>
      <c r="C7" s="32">
        <v>1050</v>
      </c>
      <c r="D7" s="32" t="s">
        <v>275</v>
      </c>
      <c r="E7" s="32" t="s">
        <v>322</v>
      </c>
      <c r="F7" s="32" t="s">
        <v>322</v>
      </c>
      <c r="G7" s="32" t="s">
        <v>323</v>
      </c>
      <c r="H7" s="32" t="s">
        <v>40</v>
      </c>
      <c r="I7" s="32">
        <v>27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27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3.3, Сакко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274</v>
      </c>
      <c r="C8" s="32">
        <v>1050</v>
      </c>
      <c r="D8" s="32" t="s">
        <v>275</v>
      </c>
      <c r="E8" s="32" t="s">
        <v>322</v>
      </c>
      <c r="F8" s="32" t="s">
        <v>322</v>
      </c>
      <c r="G8" s="32" t="s">
        <v>323</v>
      </c>
      <c r="H8" s="32" t="s">
        <v>44</v>
      </c>
      <c r="I8" s="32">
        <v>153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153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274</v>
      </c>
      <c r="C9" s="32">
        <v>1050</v>
      </c>
      <c r="D9" s="32" t="s">
        <v>275</v>
      </c>
      <c r="E9" s="32" t="s">
        <v>326</v>
      </c>
      <c r="F9" s="32" t="s">
        <v>326</v>
      </c>
      <c r="G9" s="32" t="s">
        <v>323</v>
      </c>
      <c r="H9" s="32" t="s">
        <v>35</v>
      </c>
      <c r="I9" s="32">
        <v>83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'Вода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83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ca="1" si="0"/>
        <v>7.6190476190476186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2">
      <c r="A10" s="35" t="str">
        <f t="shared" ca="1" si="1"/>
        <v/>
      </c>
      <c r="B10" s="35" t="s">
        <v>325</v>
      </c>
      <c r="C10" s="35" t="s">
        <v>325</v>
      </c>
      <c r="D10" s="35" t="s">
        <v>325</v>
      </c>
      <c r="E10" s="35" t="s">
        <v>325</v>
      </c>
      <c r="F10" s="35" t="s">
        <v>325</v>
      </c>
      <c r="G10" s="35" t="s">
        <v>325</v>
      </c>
      <c r="H10" s="35" t="s">
        <v>325</v>
      </c>
      <c r="J10" s="11">
        <f t="shared" ca="1" si="2"/>
        <v>-28</v>
      </c>
      <c r="K10" s="36"/>
      <c r="M10" s="37">
        <v>8000</v>
      </c>
      <c r="N10" s="19">
        <f t="shared" ca="1" si="3"/>
        <v>1050</v>
      </c>
      <c r="O10" s="35" t="s">
        <v>325</v>
      </c>
      <c r="P10" s="1">
        <f t="shared" ca="1" si="4"/>
        <v>-1050</v>
      </c>
      <c r="Q10" s="1">
        <f t="shared" ca="1" si="5"/>
        <v>28</v>
      </c>
      <c r="R10" s="1">
        <f t="shared" si="6"/>
        <v>1</v>
      </c>
      <c r="S10" s="1">
        <f t="shared" ca="1" si="7"/>
        <v>28</v>
      </c>
      <c r="T10" s="1" t="str">
        <f>IF(H10="","",VLOOKUP(H10,'Вода SKU'!$A$1:$B$150,2,0))</f>
        <v>-</v>
      </c>
      <c r="U10" s="1">
        <f t="shared" ca="1" si="0"/>
        <v>7.6190476190476186</v>
      </c>
      <c r="V10" s="1">
        <f t="shared" si="8"/>
        <v>8000</v>
      </c>
      <c r="W10" s="1">
        <f t="shared" ca="1" si="9"/>
        <v>1050</v>
      </c>
      <c r="X10" s="1">
        <f t="shared" ca="1" si="10"/>
        <v>1050</v>
      </c>
    </row>
    <row r="11" spans="1:24" ht="13.75" customHeight="1" x14ac:dyDescent="0.2">
      <c r="A11" s="32">
        <f t="shared" ca="1" si="1"/>
        <v>2</v>
      </c>
      <c r="B11" s="32" t="s">
        <v>292</v>
      </c>
      <c r="C11" s="32">
        <v>1050</v>
      </c>
      <c r="D11" s="32" t="s">
        <v>275</v>
      </c>
      <c r="E11" s="32" t="s">
        <v>322</v>
      </c>
      <c r="F11" s="32" t="s">
        <v>322</v>
      </c>
      <c r="G11" s="32" t="s">
        <v>323</v>
      </c>
      <c r="H11" s="32" t="s">
        <v>39</v>
      </c>
      <c r="I11" s="32">
        <v>550</v>
      </c>
      <c r="J11" s="11" t="str">
        <f t="shared" ca="1" si="2"/>
        <v/>
      </c>
      <c r="K11" s="18" t="str">
        <f>IF(H11="", "", IF(H11="-","",VLOOKUP(H11, 'Вода SKU'!$A$1:$C$50, 3, 0)))</f>
        <v>1</v>
      </c>
      <c r="M11" s="20"/>
      <c r="N11" s="19" t="str">
        <f t="shared" ca="1" si="3"/>
        <v/>
      </c>
      <c r="P11" s="1">
        <f t="shared" si="4"/>
        <v>550</v>
      </c>
      <c r="Q11" s="1">
        <f t="shared" ca="1" si="5"/>
        <v>0</v>
      </c>
      <c r="R11" s="1">
        <f t="shared" si="6"/>
        <v>0</v>
      </c>
      <c r="S11" s="1">
        <f t="shared" ca="1" si="7"/>
        <v>28</v>
      </c>
      <c r="T11" s="1" t="str">
        <f>IF(H11="","",VLOOKUP(H11,'Вода SKU'!$A$1:$B$150,2,0))</f>
        <v>3.3,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32">
        <f t="shared" ca="1" si="1"/>
        <v>2</v>
      </c>
      <c r="B12" s="32" t="s">
        <v>292</v>
      </c>
      <c r="C12" s="32">
        <v>1050</v>
      </c>
      <c r="D12" s="32" t="s">
        <v>275</v>
      </c>
      <c r="E12" s="32" t="s">
        <v>326</v>
      </c>
      <c r="F12" s="32" t="s">
        <v>326</v>
      </c>
      <c r="G12" s="32" t="s">
        <v>323</v>
      </c>
      <c r="H12" s="32" t="s">
        <v>45</v>
      </c>
      <c r="I12" s="32">
        <v>84</v>
      </c>
      <c r="J12" s="11" t="str">
        <f t="shared" ca="1" si="2"/>
        <v/>
      </c>
      <c r="K12" s="18" t="str">
        <f>IF(H12="", "", IF(H12="-","",VLOOKUP(H12, 'Вода SKU'!$A$1:$C$50, 3, 0)))</f>
        <v>1</v>
      </c>
      <c r="M12" s="20"/>
      <c r="N12" s="19" t="str">
        <f t="shared" ca="1" si="3"/>
        <v/>
      </c>
      <c r="P12" s="1">
        <f t="shared" si="4"/>
        <v>84</v>
      </c>
      <c r="Q12" s="1">
        <f t="shared" ca="1" si="5"/>
        <v>0</v>
      </c>
      <c r="R12" s="1">
        <f t="shared" si="6"/>
        <v>0</v>
      </c>
      <c r="S12" s="1">
        <f t="shared" ca="1" si="7"/>
        <v>28</v>
      </c>
      <c r="T12" s="1" t="str">
        <f>IF(H12="","",VLOOKUP(H12,'Вода SKU'!$A$1:$B$150,2,0))</f>
        <v>3.3, Сакко</v>
      </c>
      <c r="U12" s="1">
        <f t="shared" ca="1" si="0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1"/>
        <v>2</v>
      </c>
      <c r="B13" s="32" t="s">
        <v>292</v>
      </c>
      <c r="C13" s="32">
        <v>1050</v>
      </c>
      <c r="D13" s="32" t="s">
        <v>275</v>
      </c>
      <c r="E13" s="32" t="s">
        <v>326</v>
      </c>
      <c r="F13" s="32" t="s">
        <v>326</v>
      </c>
      <c r="G13" s="32" t="s">
        <v>323</v>
      </c>
      <c r="H13" s="32" t="s">
        <v>32</v>
      </c>
      <c r="I13" s="32">
        <v>139</v>
      </c>
      <c r="J13" s="11" t="str">
        <f t="shared" ca="1" si="2"/>
        <v/>
      </c>
      <c r="K13" s="18" t="str">
        <f>IF(H13="", "", IF(H13="-","",VLOOKUP(H13, 'Вода SKU'!$A$1:$C$50, 3, 0)))</f>
        <v>1</v>
      </c>
      <c r="M13" s="20"/>
      <c r="N13" s="19" t="str">
        <f t="shared" ca="1" si="3"/>
        <v/>
      </c>
      <c r="P13" s="1">
        <f t="shared" si="4"/>
        <v>139</v>
      </c>
      <c r="Q13" s="1">
        <f t="shared" ca="1" si="5"/>
        <v>0</v>
      </c>
      <c r="R13" s="1">
        <f t="shared" si="6"/>
        <v>0</v>
      </c>
      <c r="S13" s="1">
        <f t="shared" ca="1" si="7"/>
        <v>28</v>
      </c>
      <c r="T13" s="1" t="str">
        <f>IF(H13="","",VLOOKUP(H13,'Вода SKU'!$A$1:$B$150,2,0))</f>
        <v>3.3, Сакко</v>
      </c>
      <c r="U13" s="1">
        <f t="shared" ca="1" si="0"/>
        <v>7.6190476190476186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32">
        <f ca="1">IF(O14="-", "", 1 + SUM(INDIRECT(ADDRESS(2,COLUMN(R14)) &amp; ":" &amp; ADDRESS(ROW(),COLUMN(R14)))))</f>
        <v>2</v>
      </c>
      <c r="B14" s="32" t="s">
        <v>292</v>
      </c>
      <c r="C14" s="32">
        <v>1050</v>
      </c>
      <c r="D14" s="32" t="s">
        <v>275</v>
      </c>
      <c r="E14" s="32" t="s">
        <v>326</v>
      </c>
      <c r="F14" s="32" t="s">
        <v>326</v>
      </c>
      <c r="G14" s="32" t="s">
        <v>323</v>
      </c>
      <c r="H14" s="32" t="s">
        <v>43</v>
      </c>
      <c r="I14" s="32">
        <v>139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'Вода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139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28</v>
      </c>
      <c r="T14" s="1" t="str">
        <f>IF(H14="","",VLOOKUP(H14,'Вода SKU'!$A$1:$B$150,2,0))</f>
        <v>3.3, Сакко</v>
      </c>
      <c r="U14" s="1">
        <f t="shared" ca="1" si="0"/>
        <v>7.6190476190476186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2">
      <c r="A15" s="32">
        <f ca="1">IF(O15="-", "", 1 + SUM(INDIRECT(ADDRESS(2,COLUMN(R15)) &amp; ":" &amp; ADDRESS(ROW(),COLUMN(R15)))))</f>
        <v>2</v>
      </c>
      <c r="B15" s="32" t="s">
        <v>292</v>
      </c>
      <c r="C15" s="32">
        <v>1050</v>
      </c>
      <c r="D15" s="32" t="s">
        <v>275</v>
      </c>
      <c r="E15" s="32" t="s">
        <v>326</v>
      </c>
      <c r="F15" s="32" t="s">
        <v>326</v>
      </c>
      <c r="G15" s="32" t="s">
        <v>323</v>
      </c>
      <c r="H15" s="32" t="s">
        <v>34</v>
      </c>
      <c r="I15" s="32">
        <v>176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176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28</v>
      </c>
      <c r="T15" s="1" t="str">
        <f>IF(H15="","",VLOOKUP(H15,'Вода SKU'!$A$1:$B$150,2,0))</f>
        <v>3.3, Сакко</v>
      </c>
      <c r="U15" s="1">
        <f t="shared" ca="1" si="0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2">
      <c r="A16" s="35" t="str">
        <f t="shared" ca="1" si="1"/>
        <v/>
      </c>
      <c r="B16" s="35" t="s">
        <v>325</v>
      </c>
      <c r="C16" s="35" t="s">
        <v>325</v>
      </c>
      <c r="D16" s="35" t="s">
        <v>325</v>
      </c>
      <c r="E16" s="35" t="s">
        <v>325</v>
      </c>
      <c r="F16" s="35" t="s">
        <v>325</v>
      </c>
      <c r="G16" s="35" t="s">
        <v>325</v>
      </c>
      <c r="H16" s="35" t="s">
        <v>325</v>
      </c>
      <c r="J16" s="11">
        <f t="shared" ca="1" si="2"/>
        <v>-38</v>
      </c>
      <c r="K16" s="36"/>
      <c r="M16" s="37">
        <v>8000</v>
      </c>
      <c r="N16" s="19">
        <f t="shared" ca="1" si="3"/>
        <v>1050</v>
      </c>
      <c r="O16" s="35" t="s">
        <v>325</v>
      </c>
      <c r="P16" s="1">
        <f t="shared" ca="1" si="4"/>
        <v>-1050</v>
      </c>
      <c r="Q16" s="1">
        <f t="shared" ca="1" si="5"/>
        <v>66</v>
      </c>
      <c r="R16" s="1">
        <f t="shared" si="6"/>
        <v>1</v>
      </c>
      <c r="S16" s="1">
        <f t="shared" ca="1" si="7"/>
        <v>66</v>
      </c>
      <c r="T16" s="1" t="str">
        <f>IF(H16="","",VLOOKUP(H16,'Вода SKU'!$A$1:$B$150,2,0))</f>
        <v>-</v>
      </c>
      <c r="U16" s="1">
        <f t="shared" ca="1" si="0"/>
        <v>7.6190476190476186</v>
      </c>
      <c r="V16" s="1">
        <f t="shared" si="8"/>
        <v>8000</v>
      </c>
      <c r="W16" s="1">
        <f t="shared" ca="1" si="9"/>
        <v>1050</v>
      </c>
      <c r="X16" s="1">
        <f t="shared" ca="1" si="10"/>
        <v>1050</v>
      </c>
    </row>
    <row r="17" spans="1:24" ht="13.75" customHeight="1" x14ac:dyDescent="0.2">
      <c r="A17" s="32">
        <f t="shared" ca="1" si="1"/>
        <v>3</v>
      </c>
      <c r="B17" s="32" t="s">
        <v>298</v>
      </c>
      <c r="C17" s="32">
        <v>1050</v>
      </c>
      <c r="D17" s="32" t="s">
        <v>275</v>
      </c>
      <c r="E17" s="32" t="s">
        <v>327</v>
      </c>
      <c r="F17" s="32" t="s">
        <v>327</v>
      </c>
      <c r="G17" s="32" t="s">
        <v>328</v>
      </c>
      <c r="H17" s="32" t="s">
        <v>46</v>
      </c>
      <c r="I17" s="32">
        <v>29</v>
      </c>
      <c r="J17" s="11" t="str">
        <f t="shared" ca="1" si="2"/>
        <v/>
      </c>
      <c r="K17" s="18" t="str">
        <f>IF(H17="", "", IF(H17="-","",VLOOKUP(H17, 'Вода SKU'!$A$1:$C$50, 3, 0)))</f>
        <v>1</v>
      </c>
      <c r="M17" s="20"/>
      <c r="N17" s="19" t="str">
        <f t="shared" ca="1" si="3"/>
        <v/>
      </c>
      <c r="P17" s="1">
        <f t="shared" si="4"/>
        <v>29</v>
      </c>
      <c r="Q17" s="1">
        <f t="shared" ca="1" si="5"/>
        <v>0</v>
      </c>
      <c r="R17" s="1">
        <f t="shared" si="6"/>
        <v>0</v>
      </c>
      <c r="S17" s="1">
        <f t="shared" ca="1" si="7"/>
        <v>66</v>
      </c>
      <c r="T17" s="1" t="str">
        <f>IF(H17="","",VLOOKUP(H17,'Вода SKU'!$A$1:$B$150,2,0))</f>
        <v>3.6, Альче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32">
        <f t="shared" ca="1" si="1"/>
        <v>3</v>
      </c>
      <c r="B18" s="32" t="s">
        <v>298</v>
      </c>
      <c r="C18" s="32">
        <v>1050</v>
      </c>
      <c r="D18" s="32" t="s">
        <v>275</v>
      </c>
      <c r="E18" s="32" t="s">
        <v>322</v>
      </c>
      <c r="F18" s="32" t="s">
        <v>322</v>
      </c>
      <c r="G18" s="32" t="s">
        <v>323</v>
      </c>
      <c r="H18" s="32" t="s">
        <v>41</v>
      </c>
      <c r="I18" s="32">
        <v>971</v>
      </c>
      <c r="J18" s="11" t="str">
        <f t="shared" ca="1" si="2"/>
        <v/>
      </c>
      <c r="K18" s="18" t="str">
        <f>IF(H18="", "", IF(H18="-","",VLOOKUP(H18, 'Вода SKU'!$A$1:$C$50, 3, 0)))</f>
        <v>1</v>
      </c>
      <c r="M18" s="20"/>
      <c r="N18" s="19" t="str">
        <f t="shared" ca="1" si="3"/>
        <v/>
      </c>
      <c r="P18" s="1">
        <f t="shared" si="4"/>
        <v>971</v>
      </c>
      <c r="Q18" s="1">
        <f t="shared" ca="1" si="5"/>
        <v>0</v>
      </c>
      <c r="R18" s="1">
        <f t="shared" si="6"/>
        <v>0</v>
      </c>
      <c r="S18" s="1">
        <f t="shared" ca="1" si="7"/>
        <v>66</v>
      </c>
      <c r="T18" s="1" t="str">
        <f>IF(H18="","",VLOOKUP(H18,'Вода SKU'!$A$1:$B$150,2,0))</f>
        <v>3.6, Альче</v>
      </c>
      <c r="U18" s="1">
        <f t="shared" ca="1" si="0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35" t="str">
        <f t="shared" ca="1" si="1"/>
        <v/>
      </c>
      <c r="B19" s="35" t="s">
        <v>325</v>
      </c>
      <c r="C19" s="35" t="s">
        <v>325</v>
      </c>
      <c r="D19" s="35" t="s">
        <v>325</v>
      </c>
      <c r="E19" s="35" t="s">
        <v>325</v>
      </c>
      <c r="F19" s="35" t="s">
        <v>325</v>
      </c>
      <c r="G19" s="35" t="s">
        <v>325</v>
      </c>
      <c r="H19" s="35" t="s">
        <v>325</v>
      </c>
      <c r="J19" s="11">
        <f t="shared" ca="1" si="2"/>
        <v>50</v>
      </c>
      <c r="K19" s="36"/>
      <c r="M19" s="37">
        <v>8000</v>
      </c>
      <c r="N19" s="19">
        <f t="shared" ca="1" si="3"/>
        <v>1050</v>
      </c>
      <c r="O19" s="35" t="s">
        <v>325</v>
      </c>
      <c r="P19" s="1">
        <f t="shared" ca="1" si="4"/>
        <v>-1050</v>
      </c>
      <c r="Q19" s="1">
        <f t="shared" ca="1" si="5"/>
        <v>16</v>
      </c>
      <c r="R19" s="1">
        <f t="shared" si="6"/>
        <v>1</v>
      </c>
      <c r="S19" s="1">
        <f t="shared" ca="1" si="7"/>
        <v>16</v>
      </c>
      <c r="T19" s="1" t="str">
        <f>IF(H19="","",VLOOKUP(H19,'Вода SKU'!$A$1:$B$150,2,0))</f>
        <v>-</v>
      </c>
      <c r="U19" s="1">
        <f t="shared" ca="1" si="0"/>
        <v>7.6190476190476186</v>
      </c>
      <c r="V19" s="1">
        <f t="shared" si="8"/>
        <v>8000</v>
      </c>
      <c r="W19" s="1">
        <f t="shared" ca="1" si="9"/>
        <v>1050</v>
      </c>
      <c r="X19" s="1">
        <f t="shared" ca="1" si="10"/>
        <v>1050</v>
      </c>
    </row>
    <row r="20" spans="1:24" ht="13.75" customHeight="1" x14ac:dyDescent="0.2">
      <c r="A20" s="32">
        <f t="shared" ca="1" si="1"/>
        <v>4</v>
      </c>
      <c r="B20" s="32" t="s">
        <v>298</v>
      </c>
      <c r="C20" s="32">
        <v>1050</v>
      </c>
      <c r="D20" s="32" t="s">
        <v>275</v>
      </c>
      <c r="E20" s="32" t="s">
        <v>322</v>
      </c>
      <c r="F20" s="32" t="s">
        <v>322</v>
      </c>
      <c r="G20" s="32" t="s">
        <v>323</v>
      </c>
      <c r="H20" s="32" t="s">
        <v>41</v>
      </c>
      <c r="I20" s="32">
        <v>1000</v>
      </c>
      <c r="J20" s="11" t="str">
        <f t="shared" ca="1" si="2"/>
        <v/>
      </c>
      <c r="K20" s="18" t="str">
        <f>IF(H20="", "", IF(H20="-","",VLOOKUP(H20, 'Вода SKU'!$A$1:$C$50, 3, 0)))</f>
        <v>1</v>
      </c>
      <c r="M20" s="20"/>
      <c r="N20" s="19" t="str">
        <f t="shared" ca="1" si="3"/>
        <v/>
      </c>
      <c r="P20" s="1">
        <f t="shared" si="4"/>
        <v>1000</v>
      </c>
      <c r="Q20" s="1">
        <f t="shared" ca="1" si="5"/>
        <v>0</v>
      </c>
      <c r="R20" s="1">
        <f t="shared" si="6"/>
        <v>0</v>
      </c>
      <c r="S20" s="1">
        <f t="shared" ca="1" si="7"/>
        <v>16</v>
      </c>
      <c r="T20" s="1" t="str">
        <f>IF(H20="","",VLOOKUP(H20,'Вода SKU'!$A$1:$B$150,2,0))</f>
        <v>3.6, Альче</v>
      </c>
      <c r="U20" s="1">
        <f t="shared" ca="1" si="0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35" t="str">
        <f t="shared" ca="1" si="1"/>
        <v/>
      </c>
      <c r="B21" s="35" t="s">
        <v>325</v>
      </c>
      <c r="C21" s="35" t="s">
        <v>325</v>
      </c>
      <c r="D21" s="35" t="s">
        <v>325</v>
      </c>
      <c r="E21" s="35" t="s">
        <v>325</v>
      </c>
      <c r="F21" s="35" t="s">
        <v>325</v>
      </c>
      <c r="G21" s="35" t="s">
        <v>325</v>
      </c>
      <c r="H21" s="35" t="s">
        <v>325</v>
      </c>
      <c r="J21" s="11">
        <f t="shared" ca="1" si="2"/>
        <v>50</v>
      </c>
      <c r="K21" s="36"/>
      <c r="M21" s="37">
        <v>8000</v>
      </c>
      <c r="N21" s="19">
        <f t="shared" ca="1" si="3"/>
        <v>1050</v>
      </c>
      <c r="O21" s="35" t="s">
        <v>325</v>
      </c>
      <c r="P21" s="1">
        <f t="shared" ca="1" si="4"/>
        <v>-1050</v>
      </c>
      <c r="Q21" s="1">
        <f t="shared" ca="1" si="5"/>
        <v>-34</v>
      </c>
      <c r="R21" s="1">
        <f t="shared" si="6"/>
        <v>1</v>
      </c>
      <c r="S21" s="1">
        <f t="shared" ca="1" si="7"/>
        <v>-34</v>
      </c>
      <c r="T21" s="1" t="str">
        <f>IF(H21="","",VLOOKUP(H21,'Вода SKU'!$A$1:$B$150,2,0))</f>
        <v>-</v>
      </c>
      <c r="U21" s="1">
        <f t="shared" ca="1" si="0"/>
        <v>7.6190476190476186</v>
      </c>
      <c r="V21" s="1">
        <f t="shared" si="8"/>
        <v>8000</v>
      </c>
      <c r="W21" s="1">
        <f t="shared" ca="1" si="9"/>
        <v>1050</v>
      </c>
      <c r="X21" s="1">
        <f t="shared" ca="1" si="10"/>
        <v>1050</v>
      </c>
    </row>
    <row r="22" spans="1:24" ht="13.75" customHeight="1" x14ac:dyDescent="0.2">
      <c r="A22" s="32">
        <f t="shared" ca="1" si="1"/>
        <v>5</v>
      </c>
      <c r="B22" s="32" t="s">
        <v>298</v>
      </c>
      <c r="C22" s="32">
        <v>1050</v>
      </c>
      <c r="D22" s="32" t="s">
        <v>275</v>
      </c>
      <c r="E22" s="32" t="s">
        <v>322</v>
      </c>
      <c r="F22" s="32" t="s">
        <v>322</v>
      </c>
      <c r="G22" s="32" t="s">
        <v>323</v>
      </c>
      <c r="H22" s="32" t="s">
        <v>41</v>
      </c>
      <c r="I22" s="32">
        <v>441</v>
      </c>
      <c r="J22" s="11" t="str">
        <f t="shared" ca="1" si="2"/>
        <v/>
      </c>
      <c r="K22" s="18" t="str">
        <f>IF(H22="", "", IF(H22="-","",VLOOKUP(H22, 'Вода SKU'!$A$1:$C$50, 3, 0)))</f>
        <v>1</v>
      </c>
      <c r="M22" s="20"/>
      <c r="N22" s="19" t="str">
        <f t="shared" ca="1" si="3"/>
        <v/>
      </c>
      <c r="P22" s="1">
        <f t="shared" si="4"/>
        <v>441</v>
      </c>
      <c r="Q22" s="1">
        <f t="shared" ca="1" si="5"/>
        <v>0</v>
      </c>
      <c r="R22" s="1">
        <f t="shared" si="6"/>
        <v>0</v>
      </c>
      <c r="S22" s="1">
        <f t="shared" ca="1" si="7"/>
        <v>-34</v>
      </c>
      <c r="T22" s="1" t="str">
        <f>IF(H22="","",VLOOKUP(H22,'Вода SKU'!$A$1:$B$150,2,0))</f>
        <v>3.6, Альче</v>
      </c>
      <c r="U22" s="1">
        <f t="shared" ca="1" si="0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34">
        <f ca="1">IF(O23="-", "", 1 + SUM(INDIRECT(ADDRESS(2,COLUMN(R23)) &amp; ":" &amp; ADDRESS(ROW(),COLUMN(R23)))))</f>
        <v>5</v>
      </c>
      <c r="B23" s="34" t="s">
        <v>298</v>
      </c>
      <c r="C23" s="34">
        <v>1050</v>
      </c>
      <c r="D23" s="34" t="s">
        <v>279</v>
      </c>
      <c r="E23" s="34" t="s">
        <v>324</v>
      </c>
      <c r="F23" s="34" t="s">
        <v>324</v>
      </c>
      <c r="G23" s="34" t="s">
        <v>323</v>
      </c>
      <c r="H23" s="34" t="s">
        <v>37</v>
      </c>
      <c r="I23" s="34">
        <v>415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'Вода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415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-34</v>
      </c>
      <c r="T23" s="1" t="str">
        <f>IF(H23="","",VLOOKUP(H23,'Вода SKU'!$A$1:$B$150,2,0))</f>
        <v>3.6, Альче</v>
      </c>
      <c r="U23" s="1">
        <f t="shared" ca="1" si="0"/>
        <v>7.6190476190476186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s="1" customFormat="1" ht="13.75" customHeight="1" x14ac:dyDescent="0.2">
      <c r="A24" s="34">
        <f t="shared" ref="A24" ca="1" si="11">IF(O24="-", "", 1 + SUM(INDIRECT(ADDRESS(2,COLUMN(R24)) &amp; ":" &amp; ADDRESS(ROW(),COLUMN(R24)))))</f>
        <v>5</v>
      </c>
      <c r="B24" s="34" t="s">
        <v>298</v>
      </c>
      <c r="C24" s="34">
        <v>1050</v>
      </c>
      <c r="D24" s="34" t="s">
        <v>279</v>
      </c>
      <c r="E24" s="34" t="s">
        <v>324</v>
      </c>
      <c r="F24" s="34" t="s">
        <v>324</v>
      </c>
      <c r="G24" s="34" t="s">
        <v>323</v>
      </c>
      <c r="H24" s="34" t="s">
        <v>27</v>
      </c>
      <c r="I24" s="34">
        <v>200</v>
      </c>
      <c r="J24" s="11" t="str">
        <f t="shared" ref="J24" ca="1" si="12">IF(M24="", IF(O24="","",X24+(INDIRECT("S" &amp; ROW() - 1) - S24)),IF(O24="", "", INDIRECT("S" &amp; ROW() - 1) - S24))</f>
        <v/>
      </c>
      <c r="K24" s="18" t="str">
        <f>IF(H24="", "", IF(H24="-","",VLOOKUP(H24, 'Вода SKU'!$A$1:$C$50, 3, 0)))</f>
        <v>1</v>
      </c>
      <c r="L24" s="11"/>
      <c r="M24" s="20"/>
      <c r="N24" s="19" t="str">
        <f t="shared" ref="N24" ca="1" si="13">IF(M24="", IF(X24=0, "", X24), IF(V24 = "", "", IF(V24/U24 = 0, "", V24/U24)))</f>
        <v/>
      </c>
      <c r="P24" s="1">
        <f t="shared" ref="P24" si="14">IF(O24 = "-", -W24,I24)</f>
        <v>200</v>
      </c>
      <c r="Q24" s="1">
        <f t="shared" ref="Q24" ca="1" si="15">IF(O24 = "-", SUM(INDIRECT(ADDRESS(2,COLUMN(P24)) &amp; ":" &amp; ADDRESS(ROW(),COLUMN(P24)))), 0)</f>
        <v>0</v>
      </c>
      <c r="R24" s="1">
        <f t="shared" ref="R24" si="16">IF(O24="-",1,0)</f>
        <v>0</v>
      </c>
      <c r="S24" s="1">
        <f t="shared" ref="S24" ca="1" si="17">IF(Q24 = 0, INDIRECT("S" &amp; ROW() - 1), Q24)</f>
        <v>-34</v>
      </c>
      <c r="T24" s="1" t="str">
        <f>IF(H24="","",VLOOKUP(H24,'Вода SKU'!$A$1:$B$150,2,0))</f>
        <v>3.6, Альче</v>
      </c>
      <c r="U24" s="1">
        <f t="shared" ca="1" si="0"/>
        <v>7.6190476190476186</v>
      </c>
      <c r="V24" s="1">
        <f t="shared" si="8"/>
        <v>0</v>
      </c>
      <c r="W24" s="1">
        <f t="shared" ref="W24" ca="1" si="18">IF(V24 = "", "", V24/U24)</f>
        <v>0</v>
      </c>
      <c r="X24" s="1" t="str">
        <f t="shared" ref="X24" ca="1" si="19">IF(O24="", "", MAX(ROUND(-(INDIRECT("S" &amp; ROW() - 1) - S24)/OFFSET($C$1, 1, 0), 0), 1) * OFFSET($C$1, 1, 0))</f>
        <v/>
      </c>
    </row>
    <row r="25" spans="1:24" ht="13.75" customHeight="1" x14ac:dyDescent="0.2">
      <c r="A25" s="35" t="str">
        <f t="shared" ca="1" si="1"/>
        <v/>
      </c>
      <c r="B25" s="35" t="s">
        <v>325</v>
      </c>
      <c r="C25" s="35" t="s">
        <v>325</v>
      </c>
      <c r="D25" s="35" t="s">
        <v>325</v>
      </c>
      <c r="E25" s="35" t="s">
        <v>325</v>
      </c>
      <c r="F25" s="35" t="s">
        <v>325</v>
      </c>
      <c r="G25" s="35" t="s">
        <v>325</v>
      </c>
      <c r="H25" s="35" t="s">
        <v>325</v>
      </c>
      <c r="J25" s="11">
        <f t="shared" ca="1" si="2"/>
        <v>-6</v>
      </c>
      <c r="K25" s="36"/>
      <c r="M25" s="37">
        <v>8000</v>
      </c>
      <c r="N25" s="19">
        <f t="shared" ca="1" si="3"/>
        <v>1050</v>
      </c>
      <c r="O25" s="35" t="s">
        <v>325</v>
      </c>
      <c r="P25" s="1">
        <f t="shared" ca="1" si="4"/>
        <v>-1050</v>
      </c>
      <c r="Q25" s="1">
        <f t="shared" ca="1" si="5"/>
        <v>-28</v>
      </c>
      <c r="R25" s="1">
        <f t="shared" si="6"/>
        <v>1</v>
      </c>
      <c r="S25" s="1">
        <f t="shared" ca="1" si="7"/>
        <v>-28</v>
      </c>
      <c r="T25" s="1" t="str">
        <f>IF(H25="","",VLOOKUP(H25,'Вода SKU'!$A$1:$B$150,2,0))</f>
        <v>-</v>
      </c>
      <c r="U25" s="1">
        <f t="shared" ca="1" si="0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2">
      <c r="A26" s="34">
        <f t="shared" ca="1" si="1"/>
        <v>6</v>
      </c>
      <c r="B26" s="34" t="s">
        <v>298</v>
      </c>
      <c r="C26" s="34">
        <v>1050</v>
      </c>
      <c r="D26" s="34" t="s">
        <v>279</v>
      </c>
      <c r="E26" s="34" t="s">
        <v>324</v>
      </c>
      <c r="F26" s="34" t="s">
        <v>324</v>
      </c>
      <c r="G26" s="34" t="s">
        <v>323</v>
      </c>
      <c r="H26" s="34" t="s">
        <v>27</v>
      </c>
      <c r="I26" s="34">
        <v>1100</v>
      </c>
      <c r="J26" s="11" t="str">
        <f t="shared" ca="1" si="2"/>
        <v/>
      </c>
      <c r="K26" s="18" t="str">
        <f>IF(H26="", "", IF(H26="-","",VLOOKUP(H26, 'Вода SKU'!$A$1:$C$50, 3, 0)))</f>
        <v>1</v>
      </c>
      <c r="M26" s="20"/>
      <c r="N26" s="19" t="str">
        <f t="shared" ca="1" si="3"/>
        <v/>
      </c>
      <c r="P26" s="1">
        <f t="shared" si="4"/>
        <v>1100</v>
      </c>
      <c r="Q26" s="1">
        <f t="shared" ca="1" si="5"/>
        <v>0</v>
      </c>
      <c r="R26" s="1">
        <f t="shared" si="6"/>
        <v>0</v>
      </c>
      <c r="S26" s="1">
        <f t="shared" ca="1" si="7"/>
        <v>-28</v>
      </c>
      <c r="T26" s="1" t="str">
        <f>IF(H26="","",VLOOKUP(H26,'Вода SKU'!$A$1:$B$150,2,0))</f>
        <v>3.6, Альче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35" t="str">
        <f t="shared" ca="1" si="1"/>
        <v/>
      </c>
      <c r="B27" s="35" t="s">
        <v>325</v>
      </c>
      <c r="C27" s="35" t="s">
        <v>325</v>
      </c>
      <c r="D27" s="35" t="s">
        <v>325</v>
      </c>
      <c r="E27" s="35" t="s">
        <v>325</v>
      </c>
      <c r="F27" s="35" t="s">
        <v>325</v>
      </c>
      <c r="G27" s="35" t="s">
        <v>325</v>
      </c>
      <c r="H27" s="35" t="s">
        <v>325</v>
      </c>
      <c r="J27" s="11">
        <f t="shared" ca="1" si="2"/>
        <v>-50</v>
      </c>
      <c r="K27" s="36"/>
      <c r="M27" s="37">
        <v>8000</v>
      </c>
      <c r="N27" s="19">
        <f t="shared" ca="1" si="3"/>
        <v>1050</v>
      </c>
      <c r="O27" s="35" t="s">
        <v>325</v>
      </c>
      <c r="P27" s="1">
        <f t="shared" ca="1" si="4"/>
        <v>-1050</v>
      </c>
      <c r="Q27" s="1">
        <f t="shared" ca="1" si="5"/>
        <v>22</v>
      </c>
      <c r="R27" s="1">
        <f t="shared" si="6"/>
        <v>1</v>
      </c>
      <c r="S27" s="1">
        <f t="shared" ca="1" si="7"/>
        <v>22</v>
      </c>
      <c r="T27" s="1" t="str">
        <f>IF(H27="","",VLOOKUP(H27,'Вода SKU'!$A$1:$B$150,2,0))</f>
        <v>-</v>
      </c>
      <c r="U27" s="1">
        <f t="shared" ca="1" si="0"/>
        <v>7.6190476190476186</v>
      </c>
      <c r="V27" s="1">
        <f t="shared" si="8"/>
        <v>8000</v>
      </c>
      <c r="W27" s="1">
        <f t="shared" ca="1" si="9"/>
        <v>1050</v>
      </c>
      <c r="X27" s="1">
        <f t="shared" ca="1" si="10"/>
        <v>1050</v>
      </c>
    </row>
    <row r="28" spans="1:24" ht="13.75" customHeight="1" x14ac:dyDescent="0.2">
      <c r="A28" s="32">
        <f ca="1">IF(O28="-", "", 1 + SUM(INDIRECT(ADDRESS(2,COLUMN(R28)) &amp; ":" &amp; ADDRESS(ROW(),COLUMN(R28)))))</f>
        <v>7</v>
      </c>
      <c r="B28" s="32" t="s">
        <v>292</v>
      </c>
      <c r="C28" s="32">
        <v>1050</v>
      </c>
      <c r="D28" s="32" t="s">
        <v>275</v>
      </c>
      <c r="E28" s="32" t="s">
        <v>326</v>
      </c>
      <c r="F28" s="32" t="s">
        <v>326</v>
      </c>
      <c r="G28" s="32" t="s">
        <v>323</v>
      </c>
      <c r="H28" s="32" t="s">
        <v>39</v>
      </c>
      <c r="I28" s="32">
        <v>315</v>
      </c>
      <c r="J28" s="11" t="str">
        <f ca="1">IF(M28="", IF(O28="","",X28+(INDIRECT("S" &amp; ROW() - 1) - S28)),IF(O28="", "", INDIRECT("S" &amp; ROW() - 1) - S28))</f>
        <v/>
      </c>
      <c r="K28" s="18" t="str">
        <f>IF(H28="", "", IF(H28="-","",VLOOKUP(H28, 'Вода SKU'!$A$1:$C$50, 3, 0)))</f>
        <v>1</v>
      </c>
      <c r="M28" s="20"/>
      <c r="N28" s="19" t="str">
        <f ca="1">IF(M28="", IF(X28=0, "", X28), IF(V28 = "", "", IF(V28/U28 = 0, "", V28/U28)))</f>
        <v/>
      </c>
      <c r="P28" s="1">
        <f>IF(O28 = "-", -W28,I28)</f>
        <v>315</v>
      </c>
      <c r="Q28" s="1">
        <f ca="1">IF(O28 = "-", SUM(INDIRECT(ADDRESS(2,COLUMN(P28)) &amp; ":" &amp; ADDRESS(ROW(),COLUMN(P28)))), 0)</f>
        <v>0</v>
      </c>
      <c r="R28" s="1">
        <f>IF(O28="-",1,0)</f>
        <v>0</v>
      </c>
      <c r="S28" s="1">
        <f ca="1">IF(Q28 = 0, INDIRECT("S" &amp; ROW() - 1), Q28)</f>
        <v>22</v>
      </c>
      <c r="T28" s="1" t="str">
        <f>IF(H28="","",VLOOKUP(H28,'Вода SKU'!$A$1:$B$150,2,0))</f>
        <v>3.3, Сакко</v>
      </c>
      <c r="U28" s="1">
        <f t="shared" ca="1" si="0"/>
        <v>7.6190476190476186</v>
      </c>
      <c r="V28" s="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 ca="1">IF(V28 = "", "", V28/U28)</f>
        <v>0</v>
      </c>
      <c r="X28" s="1" t="str">
        <f ca="1">IF(O28="", "", MAX(ROUND(-(INDIRECT("S" &amp; ROW() - 1) - S28)/OFFSET($C$1, 1, 0), 0), 1) * OFFSET($C$1, 1, 0))</f>
        <v/>
      </c>
    </row>
    <row r="29" spans="1:24" ht="13.75" customHeight="1" x14ac:dyDescent="0.2">
      <c r="A29" s="34">
        <f ca="1">IF(O29="-", "", 1 + SUM(INDIRECT(ADDRESS(2,COLUMN(R29)) &amp; ":" &amp; ADDRESS(ROW(),COLUMN(R29)))))</f>
        <v>7</v>
      </c>
      <c r="B29" s="34" t="s">
        <v>292</v>
      </c>
      <c r="C29" s="34">
        <v>1050</v>
      </c>
      <c r="D29" s="34" t="s">
        <v>279</v>
      </c>
      <c r="E29" s="34" t="s">
        <v>324</v>
      </c>
      <c r="F29" s="34" t="s">
        <v>324</v>
      </c>
      <c r="G29" s="34" t="s">
        <v>323</v>
      </c>
      <c r="H29" s="34" t="s">
        <v>31</v>
      </c>
      <c r="I29" s="34">
        <v>181</v>
      </c>
      <c r="J29" s="11" t="str">
        <f ca="1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>1</v>
      </c>
      <c r="M29" s="20"/>
      <c r="N29" s="19" t="str">
        <f ca="1">IF(M29="", IF(X29=0, "", X29), IF(V29 = "", "", IF(V29/U29 = 0, "", V29/U29)))</f>
        <v/>
      </c>
      <c r="P29" s="1">
        <f>IF(O29 = "-", -W29,I29)</f>
        <v>181</v>
      </c>
      <c r="Q29" s="1">
        <f ca="1">IF(O29 = "-", SUM(INDIRECT(ADDRESS(2,COLUMN(P29)) &amp; ":" &amp; ADDRESS(ROW(),COLUMN(P29)))), 0)</f>
        <v>0</v>
      </c>
      <c r="R29" s="1">
        <f>IF(O29="-",1,0)</f>
        <v>0</v>
      </c>
      <c r="S29" s="1">
        <f ca="1">IF(Q29 = 0, INDIRECT("S" &amp; ROW() - 1), Q29)</f>
        <v>22</v>
      </c>
      <c r="T29" s="1" t="str">
        <f>IF(H29="","",VLOOKUP(H29,'Вода SKU'!$A$1:$B$150,2,0))</f>
        <v>3.6, Альче</v>
      </c>
      <c r="U29" s="1">
        <f t="shared" ca="1" si="0"/>
        <v>7.6190476190476186</v>
      </c>
      <c r="V29" s="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ca="1">IF(V29 = "", "", V29/U29)</f>
        <v>0</v>
      </c>
      <c r="X29" s="1" t="str">
        <f ca="1">IF(O29="", "", MAX(ROUND(-(INDIRECT("S" &amp; ROW() - 1) - S29)/OFFSET($C$1, 1, 0), 0), 1) * OFFSET($C$1, 1, 0))</f>
        <v/>
      </c>
    </row>
    <row r="30" spans="1:24" ht="13.75" customHeight="1" x14ac:dyDescent="0.2">
      <c r="A30" s="34">
        <f t="shared" ca="1" si="1"/>
        <v>7</v>
      </c>
      <c r="B30" s="34" t="s">
        <v>292</v>
      </c>
      <c r="C30" s="34">
        <v>1050</v>
      </c>
      <c r="D30" s="34" t="s">
        <v>279</v>
      </c>
      <c r="E30" s="34" t="s">
        <v>324</v>
      </c>
      <c r="F30" s="34" t="s">
        <v>324</v>
      </c>
      <c r="G30" s="34" t="s">
        <v>323</v>
      </c>
      <c r="H30" s="34" t="s">
        <v>25</v>
      </c>
      <c r="I30" s="34">
        <v>2</v>
      </c>
      <c r="J30" s="11" t="str">
        <f t="shared" ca="1" si="2"/>
        <v/>
      </c>
      <c r="K30" s="18" t="str">
        <f>IF(H30="", "", IF(H30="-","",VLOOKUP(H30, 'Вода SKU'!$A$1:$C$50, 3, 0)))</f>
        <v>1</v>
      </c>
      <c r="M30" s="20"/>
      <c r="N30" s="19" t="str">
        <f t="shared" ca="1" si="3"/>
        <v/>
      </c>
      <c r="P30" s="1">
        <f t="shared" si="4"/>
        <v>2</v>
      </c>
      <c r="Q30" s="1">
        <f t="shared" ca="1" si="5"/>
        <v>0</v>
      </c>
      <c r="R30" s="1">
        <f t="shared" si="6"/>
        <v>0</v>
      </c>
      <c r="S30" s="1">
        <f t="shared" ca="1" si="7"/>
        <v>22</v>
      </c>
      <c r="T30" s="1" t="str">
        <f>IF(H30="","",VLOOKUP(H30,'Вода SKU'!$A$1:$B$150,2,0))</f>
        <v>3.3, Сакко</v>
      </c>
      <c r="U30" s="1">
        <f t="shared" ca="1" si="0"/>
        <v>7.6190476190476186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34">
        <f t="shared" ca="1" si="1"/>
        <v>7</v>
      </c>
      <c r="B31" s="34" t="s">
        <v>292</v>
      </c>
      <c r="C31" s="34">
        <v>1050</v>
      </c>
      <c r="D31" s="34" t="s">
        <v>279</v>
      </c>
      <c r="E31" s="34" t="s">
        <v>324</v>
      </c>
      <c r="F31" s="34" t="s">
        <v>324</v>
      </c>
      <c r="G31" s="34" t="s">
        <v>323</v>
      </c>
      <c r="H31" s="34" t="s">
        <v>24</v>
      </c>
      <c r="I31" s="34">
        <v>66</v>
      </c>
      <c r="J31" s="11" t="str">
        <f t="shared" ref="J31:J62" ca="1" si="20">IF(M31="", IF(O31="","",X31+(INDIRECT("S" &amp; ROW() - 1) - S31)),IF(O31="", "", INDIRECT("S" &amp; ROW() - 1) - S31))</f>
        <v/>
      </c>
      <c r="K31" s="18" t="str">
        <f>IF(H31="", "", IF(H31="-","",VLOOKUP(H31, 'Вода SKU'!$A$1:$C$50, 3, 0)))</f>
        <v>1</v>
      </c>
      <c r="M31" s="20"/>
      <c r="N31" s="19" t="str">
        <f t="shared" ref="N31:N62" ca="1" si="21">IF(M31="", IF(X31=0, "", X31), IF(V31 = "", "", IF(V31/U31 = 0, "", V31/U31)))</f>
        <v/>
      </c>
      <c r="P31" s="1">
        <f t="shared" ref="P31:P62" si="22">IF(O31 = "-", -W31,I31)</f>
        <v>66</v>
      </c>
      <c r="Q31" s="1">
        <f t="shared" ref="Q31:Q62" ca="1" si="23">IF(O31 = "-", SUM(INDIRECT(ADDRESS(2,COLUMN(P31)) &amp; ":" &amp; ADDRESS(ROW(),COLUMN(P31)))), 0)</f>
        <v>0</v>
      </c>
      <c r="R31" s="1">
        <f t="shared" ref="R31:R62" si="24">IF(O31="-",1,0)</f>
        <v>0</v>
      </c>
      <c r="S31" s="1">
        <f t="shared" ref="S31:S62" ca="1" si="25">IF(Q31 = 0, INDIRECT("S" &amp; ROW() - 1), Q31)</f>
        <v>22</v>
      </c>
      <c r="T31" s="1" t="str">
        <f>IF(H31="","",VLOOKUP(H31,'Вода SKU'!$A$1:$B$150,2,0))</f>
        <v>3.3, Сакко</v>
      </c>
      <c r="U31" s="1">
        <f t="shared" ref="U31:U62" ca="1" si="26">IF(OFFSET($C$1, 1, 0)="", 1, 8000/OFFSET($C$1, 1, 0))</f>
        <v>7.6190476190476186</v>
      </c>
      <c r="V31" s="1">
        <f t="shared" ref="V31:V62" si="27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 t="shared" ref="W31:W62" ca="1" si="28">IF(V31 = "", "", V31/U31)</f>
        <v>0</v>
      </c>
      <c r="X31" s="1" t="str">
        <f t="shared" ref="X31:X62" ca="1" si="29">IF(O31="", "", MAX(ROUND(-(INDIRECT("S" &amp; ROW() - 1) - S31)/OFFSET($C$1, 1, 0), 0), 1) * OFFSET($C$1, 1, 0))</f>
        <v/>
      </c>
    </row>
    <row r="32" spans="1:24" ht="13.75" customHeight="1" x14ac:dyDescent="0.2">
      <c r="A32" s="34">
        <f t="shared" ca="1" si="1"/>
        <v>7</v>
      </c>
      <c r="B32" s="34" t="s">
        <v>292</v>
      </c>
      <c r="C32" s="34">
        <v>1050</v>
      </c>
      <c r="D32" s="34" t="s">
        <v>279</v>
      </c>
      <c r="E32" s="34" t="s">
        <v>324</v>
      </c>
      <c r="F32" s="34" t="s">
        <v>324</v>
      </c>
      <c r="G32" s="34" t="s">
        <v>323</v>
      </c>
      <c r="H32" s="34" t="s">
        <v>30</v>
      </c>
      <c r="I32" s="34">
        <v>212</v>
      </c>
      <c r="J32" s="11" t="str">
        <f t="shared" ca="1" si="20"/>
        <v/>
      </c>
      <c r="K32" s="18" t="str">
        <f>IF(H32="", "", IF(H32="-","",VLOOKUP(H32, 'Вода SKU'!$A$1:$C$50, 3, 0)))</f>
        <v>1</v>
      </c>
      <c r="M32" s="20"/>
      <c r="N32" s="19" t="str">
        <f t="shared" ca="1" si="21"/>
        <v/>
      </c>
      <c r="P32" s="1">
        <f t="shared" si="22"/>
        <v>212</v>
      </c>
      <c r="Q32" s="1">
        <f t="shared" ca="1" si="23"/>
        <v>0</v>
      </c>
      <c r="R32" s="1">
        <f t="shared" si="24"/>
        <v>0</v>
      </c>
      <c r="S32" s="1">
        <f t="shared" ca="1" si="25"/>
        <v>22</v>
      </c>
      <c r="T32" s="1" t="str">
        <f>IF(H32="","",VLOOKUP(H32,'Вода SKU'!$A$1:$B$150,2,0))</f>
        <v>3.3, Сакко</v>
      </c>
      <c r="U32" s="1">
        <f t="shared" ca="1" si="26"/>
        <v>7.6190476190476186</v>
      </c>
      <c r="V32" s="1">
        <f t="shared" si="27"/>
        <v>0</v>
      </c>
      <c r="W32" s="1">
        <f t="shared" ca="1" si="28"/>
        <v>0</v>
      </c>
      <c r="X32" s="1" t="str">
        <f t="shared" ca="1" si="29"/>
        <v/>
      </c>
    </row>
    <row r="33" spans="1:24" ht="13.75" customHeight="1" x14ac:dyDescent="0.2">
      <c r="A33" s="34">
        <f t="shared" ca="1" si="1"/>
        <v>7</v>
      </c>
      <c r="B33" s="34" t="s">
        <v>292</v>
      </c>
      <c r="C33" s="34">
        <v>1050</v>
      </c>
      <c r="D33" s="34" t="s">
        <v>279</v>
      </c>
      <c r="E33" s="34" t="s">
        <v>324</v>
      </c>
      <c r="F33" s="34" t="s">
        <v>324</v>
      </c>
      <c r="G33" s="34" t="s">
        <v>323</v>
      </c>
      <c r="H33" s="34" t="s">
        <v>21</v>
      </c>
      <c r="I33" s="34">
        <v>219</v>
      </c>
      <c r="J33" s="11" t="str">
        <f t="shared" ca="1" si="20"/>
        <v/>
      </c>
      <c r="K33" s="18" t="str">
        <f>IF(H33="", "", IF(H33="-","",VLOOKUP(H33, 'Вода SKU'!$A$1:$C$50, 3, 0)))</f>
        <v>1</v>
      </c>
      <c r="M33" s="20"/>
      <c r="N33" s="19" t="str">
        <f t="shared" ca="1" si="21"/>
        <v/>
      </c>
      <c r="P33" s="1">
        <f t="shared" si="22"/>
        <v>219</v>
      </c>
      <c r="Q33" s="1">
        <f t="shared" ca="1" si="23"/>
        <v>0</v>
      </c>
      <c r="R33" s="1">
        <f t="shared" si="24"/>
        <v>0</v>
      </c>
      <c r="S33" s="1">
        <f t="shared" ca="1" si="25"/>
        <v>22</v>
      </c>
      <c r="T33" s="1" t="str">
        <f>IF(H33="","",VLOOKUP(H33,'Вода SKU'!$A$1:$B$150,2,0))</f>
        <v>3.3, Сакко</v>
      </c>
      <c r="U33" s="1">
        <f t="shared" ca="1" si="26"/>
        <v>7.6190476190476186</v>
      </c>
      <c r="V33" s="1">
        <f t="shared" si="27"/>
        <v>0</v>
      </c>
      <c r="W33" s="1">
        <f t="shared" ca="1" si="28"/>
        <v>0</v>
      </c>
      <c r="X33" s="1" t="str">
        <f t="shared" ca="1" si="29"/>
        <v/>
      </c>
    </row>
    <row r="34" spans="1:24" ht="13.75" customHeight="1" x14ac:dyDescent="0.2">
      <c r="A34" s="34">
        <f ca="1">IF(O34="-", "", 1 + SUM(INDIRECT(ADDRESS(2,COLUMN(R34)) &amp; ":" &amp; ADDRESS(ROW(),COLUMN(R34)))))</f>
        <v>7</v>
      </c>
      <c r="B34" s="34" t="s">
        <v>292</v>
      </c>
      <c r="C34" s="34">
        <v>1050</v>
      </c>
      <c r="D34" s="34" t="s">
        <v>279</v>
      </c>
      <c r="E34" s="34" t="s">
        <v>324</v>
      </c>
      <c r="F34" s="34" t="s">
        <v>324</v>
      </c>
      <c r="G34" s="34" t="s">
        <v>323</v>
      </c>
      <c r="H34" s="34" t="s">
        <v>23</v>
      </c>
      <c r="I34" s="34">
        <v>46</v>
      </c>
      <c r="J34" s="11" t="str">
        <f ca="1">IF(M34="", IF(O34="","",X34+(INDIRECT("S" &amp; ROW() - 1) - S34)),IF(O34="", "", INDIRECT("S" &amp; ROW() - 1) - S34))</f>
        <v/>
      </c>
      <c r="K34" s="18" t="str">
        <f>IF(H34="", "", IF(H34="-","",VLOOKUP(H34, 'Вода SKU'!$A$1:$C$50, 3, 0)))</f>
        <v>1</v>
      </c>
      <c r="M34" s="20"/>
      <c r="N34" s="19" t="str">
        <f ca="1">IF(M34="", IF(X34=0, "", X34), IF(V34 = "", "", IF(V34/U34 = 0, "", V34/U34)))</f>
        <v/>
      </c>
      <c r="P34" s="1">
        <f>IF(O34 = "-", -W34,I34)</f>
        <v>46</v>
      </c>
      <c r="Q34" s="1">
        <f ca="1">IF(O34 = "-", SUM(INDIRECT(ADDRESS(2,COLUMN(P34)) &amp; ":" &amp; ADDRESS(ROW(),COLUMN(P34)))), 0)</f>
        <v>0</v>
      </c>
      <c r="R34" s="1">
        <f>IF(O34="-",1,0)</f>
        <v>0</v>
      </c>
      <c r="S34" s="1">
        <f ca="1">IF(Q34 = 0, INDIRECT("S" &amp; ROW() - 1), Q34)</f>
        <v>22</v>
      </c>
      <c r="T34" s="1" t="str">
        <f>IF(H34="","",VLOOKUP(H34,'Вода SKU'!$A$1:$B$150,2,0))</f>
        <v>3.3, Сакко</v>
      </c>
      <c r="U34" s="1">
        <f t="shared" ca="1" si="26"/>
        <v>7.6190476190476186</v>
      </c>
      <c r="V34" s="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ca="1">IF(V34 = "", "", V34/U34)</f>
        <v>0</v>
      </c>
      <c r="X34" s="1" t="str">
        <f ca="1">IF(O34="", "", MAX(ROUND(-(INDIRECT("S" &amp; ROW() - 1) - S34)/OFFSET($C$1, 1, 0), 0), 1) * OFFSET($C$1, 1, 0))</f>
        <v/>
      </c>
    </row>
    <row r="35" spans="1:24" ht="13.75" customHeight="1" x14ac:dyDescent="0.2">
      <c r="A35" s="35" t="str">
        <f t="shared" ca="1" si="1"/>
        <v/>
      </c>
      <c r="B35" s="35" t="s">
        <v>325</v>
      </c>
      <c r="C35" s="35" t="s">
        <v>325</v>
      </c>
      <c r="D35" s="35" t="s">
        <v>325</v>
      </c>
      <c r="E35" s="35" t="s">
        <v>325</v>
      </c>
      <c r="F35" s="35" t="s">
        <v>325</v>
      </c>
      <c r="G35" s="35" t="s">
        <v>325</v>
      </c>
      <c r="H35" s="35" t="s">
        <v>325</v>
      </c>
      <c r="J35" s="11">
        <f t="shared" ca="1" si="20"/>
        <v>9</v>
      </c>
      <c r="K35" s="36"/>
      <c r="M35" s="37">
        <v>8000</v>
      </c>
      <c r="N35" s="19">
        <f t="shared" ca="1" si="21"/>
        <v>1050</v>
      </c>
      <c r="O35" s="35" t="s">
        <v>325</v>
      </c>
      <c r="P35" s="1">
        <f t="shared" ca="1" si="22"/>
        <v>-1050</v>
      </c>
      <c r="Q35" s="1">
        <f t="shared" ca="1" si="23"/>
        <v>13</v>
      </c>
      <c r="R35" s="1">
        <f t="shared" si="24"/>
        <v>1</v>
      </c>
      <c r="S35" s="1">
        <f t="shared" ca="1" si="25"/>
        <v>13</v>
      </c>
      <c r="T35" s="1" t="str">
        <f>IF(H35="","",VLOOKUP(H35,'Вода SKU'!$A$1:$B$150,2,0))</f>
        <v>-</v>
      </c>
      <c r="U35" s="1">
        <f t="shared" ca="1" si="26"/>
        <v>7.6190476190476186</v>
      </c>
      <c r="V35" s="1">
        <f t="shared" si="27"/>
        <v>8000</v>
      </c>
      <c r="W35" s="1">
        <f t="shared" ca="1" si="28"/>
        <v>1050</v>
      </c>
      <c r="X35" s="1">
        <f t="shared" ca="1" si="29"/>
        <v>1050</v>
      </c>
    </row>
    <row r="36" spans="1:24" ht="13.75" customHeight="1" x14ac:dyDescent="0.2">
      <c r="A36" s="34">
        <f ca="1">IF(O36="-", "", 1 + SUM(INDIRECT(ADDRESS(2,COLUMN(R36)) &amp; ":" &amp; ADDRESS(ROW(),COLUMN(R36)))))</f>
        <v>8</v>
      </c>
      <c r="B36" s="34" t="s">
        <v>292</v>
      </c>
      <c r="C36" s="34">
        <v>1050</v>
      </c>
      <c r="D36" s="34" t="s">
        <v>279</v>
      </c>
      <c r="E36" s="34" t="s">
        <v>324</v>
      </c>
      <c r="F36" s="34" t="s">
        <v>324</v>
      </c>
      <c r="G36" s="34" t="s">
        <v>323</v>
      </c>
      <c r="H36" s="34" t="s">
        <v>29</v>
      </c>
      <c r="I36" s="34">
        <v>228</v>
      </c>
      <c r="J36" s="11" t="str">
        <f ca="1">IF(M36="", IF(O36="","",X36+(INDIRECT("S" &amp; ROW() - 1) - S36)),IF(O36="", "", INDIRECT("S" &amp; ROW() - 1) - S36))</f>
        <v/>
      </c>
      <c r="K36" s="18" t="str">
        <f>IF(H36="", "", IF(H36="-","",VLOOKUP(H36, 'Вода SKU'!$A$1:$C$50, 3, 0)))</f>
        <v>1</v>
      </c>
      <c r="M36" s="20"/>
      <c r="N36" s="19" t="str">
        <f ca="1">IF(M36="", IF(X36=0, "", X36), IF(V36 = "", "", IF(V36/U36 = 0, "", V36/U36)))</f>
        <v/>
      </c>
      <c r="P36" s="1">
        <f>IF(O36 = "-", -W36,I36)</f>
        <v>228</v>
      </c>
      <c r="Q36" s="1">
        <f ca="1">IF(O36 = "-", SUM(INDIRECT(ADDRESS(2,COLUMN(P36)) &amp; ":" &amp; ADDRESS(ROW(),COLUMN(P36)))), 0)</f>
        <v>0</v>
      </c>
      <c r="R36" s="1">
        <f>IF(O36="-",1,0)</f>
        <v>0</v>
      </c>
      <c r="S36" s="1">
        <f ca="1">IF(Q36 = 0, INDIRECT("S" &amp; ROW() - 1), Q36)</f>
        <v>13</v>
      </c>
      <c r="T36" s="1" t="str">
        <f>IF(H36="","",VLOOKUP(H36,'Вода SKU'!$A$1:$B$150,2,0))</f>
        <v>3.3, Сакко</v>
      </c>
      <c r="U36" s="1">
        <f t="shared" ca="1" si="26"/>
        <v>7.6190476190476186</v>
      </c>
      <c r="V36" s="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ca="1">IF(V36 = "", "", V36/U36)</f>
        <v>0</v>
      </c>
      <c r="X36" s="1" t="str">
        <f ca="1">IF(O36="", "", MAX(ROUND(-(INDIRECT("S" &amp; ROW() - 1) - S36)/OFFSET($C$1, 1, 0), 0), 1) * OFFSET($C$1, 1, 0))</f>
        <v/>
      </c>
    </row>
    <row r="37" spans="1:24" ht="13.75" customHeight="1" x14ac:dyDescent="0.2">
      <c r="A37" s="34">
        <f ca="1">IF(O37="-", "", 1 + SUM(INDIRECT(ADDRESS(2,COLUMN(R37)) &amp; ":" &amp; ADDRESS(ROW(),COLUMN(R37)))))</f>
        <v>8</v>
      </c>
      <c r="B37" s="34" t="s">
        <v>292</v>
      </c>
      <c r="C37" s="34">
        <v>1050</v>
      </c>
      <c r="D37" s="34" t="s">
        <v>279</v>
      </c>
      <c r="E37" s="34" t="s">
        <v>324</v>
      </c>
      <c r="F37" s="34" t="s">
        <v>324</v>
      </c>
      <c r="G37" s="34" t="s">
        <v>323</v>
      </c>
      <c r="H37" s="34" t="s">
        <v>23</v>
      </c>
      <c r="I37" s="34">
        <v>273</v>
      </c>
      <c r="J37" s="11" t="str">
        <f ca="1">IF(M37="", IF(O37="","",X37+(INDIRECT("S" &amp; ROW() - 1) - S37)),IF(O37="", "", INDIRECT("S" &amp; ROW() - 1) - S37))</f>
        <v/>
      </c>
      <c r="K37" s="18" t="str">
        <f>IF(H37="", "", IF(H37="-","",VLOOKUP(H37, 'Вода SKU'!$A$1:$C$50, 3, 0)))</f>
        <v>1</v>
      </c>
      <c r="M37" s="20"/>
      <c r="N37" s="19" t="str">
        <f ca="1">IF(M37="", IF(X37=0, "", X37), IF(V37 = "", "", IF(V37/U37 = 0, "", V37/U37)))</f>
        <v/>
      </c>
      <c r="P37" s="1">
        <f>IF(O37 = "-", -W37,I37)</f>
        <v>273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13</v>
      </c>
      <c r="T37" s="1" t="str">
        <f>IF(H37="","",VLOOKUP(H37,'Вода SKU'!$A$1:$B$150,2,0))</f>
        <v>3.3, Сакко</v>
      </c>
      <c r="U37" s="1">
        <f t="shared" ca="1" si="26"/>
        <v>7.6190476190476186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ca="1">IF(V37 = "", "", V37/U37)</f>
        <v>0</v>
      </c>
      <c r="X37" s="1" t="str">
        <f ca="1">IF(O37="", "", MAX(ROUND(-(INDIRECT("S" &amp; ROW() - 1) - S37)/OFFSET($C$1, 1, 0), 0), 1) * OFFSET($C$1, 1, 0))</f>
        <v/>
      </c>
    </row>
    <row r="38" spans="1:24" ht="13.75" customHeight="1" x14ac:dyDescent="0.2">
      <c r="A38" s="34">
        <f t="shared" ca="1" si="1"/>
        <v>8</v>
      </c>
      <c r="B38" s="34" t="s">
        <v>292</v>
      </c>
      <c r="C38" s="34">
        <v>1050</v>
      </c>
      <c r="D38" s="34" t="s">
        <v>279</v>
      </c>
      <c r="E38" s="34" t="s">
        <v>324</v>
      </c>
      <c r="F38" s="34" t="s">
        <v>324</v>
      </c>
      <c r="G38" s="34" t="s">
        <v>323</v>
      </c>
      <c r="H38" s="34" t="s">
        <v>26</v>
      </c>
      <c r="I38" s="34">
        <v>550</v>
      </c>
      <c r="J38" s="11" t="str">
        <f t="shared" ca="1" si="20"/>
        <v/>
      </c>
      <c r="K38" s="18" t="str">
        <f>IF(H38="", "", IF(H38="-","",VLOOKUP(H38, 'Вода SKU'!$A$1:$C$50, 3, 0)))</f>
        <v>1</v>
      </c>
      <c r="M38" s="20"/>
      <c r="N38" s="19" t="str">
        <f t="shared" ca="1" si="21"/>
        <v/>
      </c>
      <c r="P38" s="1">
        <f t="shared" si="22"/>
        <v>550</v>
      </c>
      <c r="Q38" s="1">
        <f t="shared" ca="1" si="23"/>
        <v>0</v>
      </c>
      <c r="R38" s="1">
        <f t="shared" si="24"/>
        <v>0</v>
      </c>
      <c r="S38" s="1">
        <f t="shared" ca="1" si="25"/>
        <v>13</v>
      </c>
      <c r="T38" s="1" t="str">
        <f>IF(H38="","",VLOOKUP(H38,'Вода SKU'!$A$1:$B$150,2,0))</f>
        <v>3.3, Сакко</v>
      </c>
      <c r="U38" s="1">
        <f t="shared" ca="1" si="26"/>
        <v>7.6190476190476186</v>
      </c>
      <c r="V38" s="1">
        <f t="shared" si="27"/>
        <v>0</v>
      </c>
      <c r="W38" s="1">
        <f t="shared" ca="1" si="28"/>
        <v>0</v>
      </c>
      <c r="X38" s="1" t="str">
        <f t="shared" ca="1" si="29"/>
        <v/>
      </c>
    </row>
    <row r="39" spans="1:24" ht="13.75" customHeight="1" x14ac:dyDescent="0.2">
      <c r="A39" s="35" t="str">
        <f t="shared" ca="1" si="1"/>
        <v/>
      </c>
      <c r="B39" s="35" t="s">
        <v>325</v>
      </c>
      <c r="C39" s="35" t="s">
        <v>325</v>
      </c>
      <c r="D39" s="35" t="s">
        <v>325</v>
      </c>
      <c r="E39" s="35" t="s">
        <v>325</v>
      </c>
      <c r="F39" s="35" t="s">
        <v>325</v>
      </c>
      <c r="G39" s="35" t="s">
        <v>325</v>
      </c>
      <c r="H39" s="35" t="s">
        <v>325</v>
      </c>
      <c r="J39" s="11">
        <f t="shared" ca="1" si="20"/>
        <v>-1</v>
      </c>
      <c r="K39" s="36"/>
      <c r="M39" s="37">
        <v>8000</v>
      </c>
      <c r="N39" s="19">
        <f t="shared" ca="1" si="21"/>
        <v>1050</v>
      </c>
      <c r="O39" s="35" t="s">
        <v>325</v>
      </c>
      <c r="P39" s="1">
        <f t="shared" ca="1" si="22"/>
        <v>-1050</v>
      </c>
      <c r="Q39" s="1">
        <f t="shared" ca="1" si="23"/>
        <v>14</v>
      </c>
      <c r="R39" s="1">
        <f t="shared" si="24"/>
        <v>1</v>
      </c>
      <c r="S39" s="1">
        <f t="shared" ca="1" si="25"/>
        <v>14</v>
      </c>
      <c r="T39" s="1" t="str">
        <f>IF(H39="","",VLOOKUP(H39,'Вода SKU'!$A$1:$B$150,2,0))</f>
        <v>-</v>
      </c>
      <c r="U39" s="1">
        <f t="shared" ca="1" si="26"/>
        <v>7.6190476190476186</v>
      </c>
      <c r="V39" s="1">
        <f t="shared" si="27"/>
        <v>8000</v>
      </c>
      <c r="W39" s="1">
        <f t="shared" ca="1" si="28"/>
        <v>1050</v>
      </c>
      <c r="X39" s="1">
        <f t="shared" ca="1" si="29"/>
        <v>1050</v>
      </c>
    </row>
    <row r="40" spans="1:24" ht="13.75" customHeight="1" x14ac:dyDescent="0.2">
      <c r="J40" s="11" t="str">
        <f t="shared" ca="1" si="20"/>
        <v/>
      </c>
      <c r="K40" s="18" t="str">
        <f>IF(H40="", "", IF(H40="-","",VLOOKUP(H40, 'Вода SKU'!$A$1:$C$50, 3, 0)))</f>
        <v/>
      </c>
      <c r="M40" s="20"/>
      <c r="N40" s="19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14</v>
      </c>
      <c r="T40" s="1" t="str">
        <f>IF(H40="","",VLOOKUP(H40,'Вода SKU'!$A$1:$B$150,2,0))</f>
        <v/>
      </c>
      <c r="U40" s="1">
        <f t="shared" ca="1" si="26"/>
        <v>7.6190476190476186</v>
      </c>
      <c r="V40" s="1">
        <f t="shared" si="27"/>
        <v>0</v>
      </c>
      <c r="W40" s="1">
        <f t="shared" ca="1" si="28"/>
        <v>0</v>
      </c>
      <c r="X40" s="1" t="str">
        <f t="shared" ca="1" si="29"/>
        <v/>
      </c>
    </row>
    <row r="41" spans="1:24" ht="13.75" customHeight="1" x14ac:dyDescent="0.2">
      <c r="J41" s="11" t="str">
        <f t="shared" ca="1" si="20"/>
        <v/>
      </c>
      <c r="K41" s="18" t="str">
        <f>IF(H41="", "", IF(H41="-","",VLOOKUP(H41, 'Вода SKU'!$A$1:$C$50, 3, 0)))</f>
        <v/>
      </c>
      <c r="M41" s="20"/>
      <c r="N41" s="19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14</v>
      </c>
      <c r="T41" s="1" t="str">
        <f>IF(H41="","",VLOOKUP(H41,'Вода SKU'!$A$1:$B$150,2,0))</f>
        <v/>
      </c>
      <c r="U41" s="1">
        <f t="shared" ca="1" si="26"/>
        <v>7.6190476190476186</v>
      </c>
      <c r="V41" s="1">
        <f t="shared" si="27"/>
        <v>0</v>
      </c>
      <c r="W41" s="1">
        <f t="shared" ca="1" si="28"/>
        <v>0</v>
      </c>
      <c r="X41" s="1" t="str">
        <f t="shared" ca="1" si="29"/>
        <v/>
      </c>
    </row>
    <row r="42" spans="1:24" ht="13.75" customHeight="1" x14ac:dyDescent="0.2">
      <c r="J42" s="11" t="str">
        <f t="shared" ca="1" si="20"/>
        <v/>
      </c>
      <c r="K42" s="18" t="str">
        <f>IF(H42="", "", IF(H42="-","",VLOOKUP(H42, 'Вода SKU'!$A$1:$C$50, 3, 0)))</f>
        <v/>
      </c>
      <c r="M42" s="20"/>
      <c r="N42" s="19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14</v>
      </c>
      <c r="T42" s="1" t="str">
        <f>IF(H42="","",VLOOKUP(H42,'Вода SKU'!$A$1:$B$150,2,0))</f>
        <v/>
      </c>
      <c r="U42" s="1">
        <f t="shared" ca="1" si="26"/>
        <v>7.6190476190476186</v>
      </c>
      <c r="V42" s="1">
        <f t="shared" si="27"/>
        <v>0</v>
      </c>
      <c r="W42" s="1">
        <f t="shared" ca="1" si="28"/>
        <v>0</v>
      </c>
      <c r="X42" s="1" t="str">
        <f t="shared" ca="1" si="29"/>
        <v/>
      </c>
    </row>
    <row r="43" spans="1:24" ht="13.75" customHeight="1" x14ac:dyDescent="0.2">
      <c r="J43" s="11" t="str">
        <f t="shared" ca="1" si="20"/>
        <v/>
      </c>
      <c r="K43" s="18" t="str">
        <f>IF(H43="", "", IF(H43="-","",VLOOKUP(H43, 'Вода SKU'!$A$1:$C$50, 3, 0)))</f>
        <v/>
      </c>
      <c r="M43" s="20"/>
      <c r="N43" s="19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14</v>
      </c>
      <c r="T43" s="1" t="str">
        <f>IF(H43="","",VLOOKUP(H43,'Вода SKU'!$A$1:$B$150,2,0))</f>
        <v/>
      </c>
      <c r="U43" s="1">
        <f t="shared" ca="1" si="26"/>
        <v>7.6190476190476186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:24" ht="13.75" customHeight="1" x14ac:dyDescent="0.2">
      <c r="J44" s="11" t="str">
        <f t="shared" ca="1" si="20"/>
        <v/>
      </c>
      <c r="K44" s="18" t="str">
        <f>IF(H44="", "", IF(H44="-","",VLOOKUP(H44, 'Вода SKU'!$A$1:$C$50, 3, 0)))</f>
        <v/>
      </c>
      <c r="M44" s="20"/>
      <c r="N44" s="19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14</v>
      </c>
      <c r="T44" s="1" t="str">
        <f>IF(H44="","",VLOOKUP(H44,'Вода SKU'!$A$1:$B$150,2,0))</f>
        <v/>
      </c>
      <c r="U44" s="1">
        <f t="shared" ca="1" si="26"/>
        <v>7.6190476190476186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:24" ht="13.75" customHeight="1" x14ac:dyDescent="0.2">
      <c r="J45" s="11" t="str">
        <f t="shared" ca="1" si="20"/>
        <v/>
      </c>
      <c r="K45" s="18" t="str">
        <f>IF(H45="", "", IF(H45="-","",VLOOKUP(H45, 'Вода SKU'!$A$1:$C$50, 3, 0)))</f>
        <v/>
      </c>
      <c r="M45" s="20"/>
      <c r="N45" s="19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14</v>
      </c>
      <c r="T45" s="1" t="str">
        <f>IF(H45="","",VLOOKUP(H45,'Вода SKU'!$A$1:$B$150,2,0))</f>
        <v/>
      </c>
      <c r="U45" s="1">
        <f t="shared" ca="1" si="26"/>
        <v>7.6190476190476186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:24" ht="13.75" customHeight="1" x14ac:dyDescent="0.2">
      <c r="J46" s="11" t="str">
        <f t="shared" ca="1" si="20"/>
        <v/>
      </c>
      <c r="K46" s="18" t="str">
        <f>IF(H46="", "", IF(H46="-","",VLOOKUP(H46, 'Вода SKU'!$A$1:$C$50, 3, 0)))</f>
        <v/>
      </c>
      <c r="M46" s="20"/>
      <c r="N46" s="19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14</v>
      </c>
      <c r="T46" s="1" t="str">
        <f>IF(H46="","",VLOOKUP(H46,'Вода SKU'!$A$1:$B$150,2,0))</f>
        <v/>
      </c>
      <c r="U46" s="1">
        <f t="shared" ca="1" si="26"/>
        <v>7.6190476190476186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:24" ht="13.75" customHeight="1" x14ac:dyDescent="0.2">
      <c r="J47" s="11" t="str">
        <f t="shared" ca="1" si="20"/>
        <v/>
      </c>
      <c r="K47" s="18" t="str">
        <f>IF(H47="", "", IF(H47="-","",VLOOKUP(H47, 'Вода SKU'!$A$1:$C$50, 3, 0)))</f>
        <v/>
      </c>
      <c r="M47" s="20"/>
      <c r="N47" s="19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14</v>
      </c>
      <c r="T47" s="1" t="str">
        <f>IF(H47="","",VLOOKUP(H47,'Вода SKU'!$A$1:$B$150,2,0))</f>
        <v/>
      </c>
      <c r="U47" s="1">
        <f t="shared" ca="1" si="26"/>
        <v>7.6190476190476186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:24" ht="13.75" customHeight="1" x14ac:dyDescent="0.2">
      <c r="J48" s="11" t="str">
        <f t="shared" ca="1" si="20"/>
        <v/>
      </c>
      <c r="K48" s="18" t="str">
        <f>IF(H48="", "", IF(H48="-","",VLOOKUP(H48, 'Вода SKU'!$A$1:$C$50, 3, 0)))</f>
        <v/>
      </c>
      <c r="M48" s="20"/>
      <c r="N48" s="19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14</v>
      </c>
      <c r="T48" s="1" t="str">
        <f>IF(H48="","",VLOOKUP(H48,'Вода SKU'!$A$1:$B$150,2,0))</f>
        <v/>
      </c>
      <c r="U48" s="1">
        <f t="shared" ca="1" si="26"/>
        <v>7.6190476190476186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K49" s="18" t="str">
        <f>IF(H49="", "", IF(H49="-","",VLOOKUP(H49, 'Вода SKU'!$A$1:$C$50, 3, 0)))</f>
        <v/>
      </c>
      <c r="M49" s="20"/>
      <c r="N49" s="19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14</v>
      </c>
      <c r="T49" s="1" t="str">
        <f>IF(H49="","",VLOOKUP(H49,'Вода SKU'!$A$1:$B$150,2,0))</f>
        <v/>
      </c>
      <c r="U49" s="1">
        <f t="shared" ca="1" si="26"/>
        <v>7.6190476190476186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K50" s="18" t="str">
        <f>IF(H50="", "", IF(H50="-","",VLOOKUP(H50, 'Вода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14</v>
      </c>
      <c r="T50" s="1" t="str">
        <f>IF(H50="","",VLOOKUP(H50,'Вода SKU'!$A$1:$B$150,2,0))</f>
        <v/>
      </c>
      <c r="U50" s="1">
        <f t="shared" ca="1" si="26"/>
        <v>7.6190476190476186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K51" s="18" t="str">
        <f>IF(H51="", "", IF(H51="-","",VLOOKUP(H51, 'Вода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14</v>
      </c>
      <c r="T51" s="1" t="str">
        <f>IF(H51="","",VLOOKUP(H51,'Вода SKU'!$A$1:$B$150,2,0))</f>
        <v/>
      </c>
      <c r="U51" s="1">
        <f t="shared" ca="1" si="26"/>
        <v>7.6190476190476186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K52" s="18" t="str">
        <f>IF(H52="", "", IF(H52="-","",VLOOKUP(H52, 'Вода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14</v>
      </c>
      <c r="T52" s="1" t="str">
        <f>IF(H52="","",VLOOKUP(H52,'Вода SKU'!$A$1:$B$150,2,0))</f>
        <v/>
      </c>
      <c r="U52" s="1">
        <f t="shared" ca="1" si="26"/>
        <v>7.6190476190476186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K53" s="18" t="str">
        <f>IF(H53="", "", IF(H53="-","",VLOOKUP(H53, 'Вода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14</v>
      </c>
      <c r="T53" s="1" t="str">
        <f>IF(H53="","",VLOOKUP(H53,'Вода SKU'!$A$1:$B$150,2,0))</f>
        <v/>
      </c>
      <c r="U53" s="1">
        <f t="shared" ca="1" si="26"/>
        <v>7.6190476190476186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K54" s="18" t="str">
        <f>IF(H54="", "", IF(H54="-","",VLOOKUP(H54, 'Вода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14</v>
      </c>
      <c r="T54" s="1" t="str">
        <f>IF(H54="","",VLOOKUP(H54,'Вода SKU'!$A$1:$B$150,2,0))</f>
        <v/>
      </c>
      <c r="U54" s="1">
        <f t="shared" ca="1" si="26"/>
        <v>7.6190476190476186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K55" s="18" t="str">
        <f>IF(H55="", "", IF(H55="-","",VLOOKUP(H55, 'Вода SKU'!$A$1:$C$50, 3, 0)))</f>
        <v/>
      </c>
      <c r="M55" s="20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14</v>
      </c>
      <c r="T55" s="1" t="str">
        <f>IF(H55="","",VLOOKUP(H55,'Вода SKU'!$A$1:$B$150,2,0))</f>
        <v/>
      </c>
      <c r="U55" s="1">
        <f t="shared" ca="1" si="26"/>
        <v>7.6190476190476186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K56" s="18" t="str">
        <f>IF(H56="", "", IF(H56="-","",VLOOKUP(H56, 'Вода SKU'!$A$1:$C$50, 3, 0)))</f>
        <v/>
      </c>
      <c r="M56" s="19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14</v>
      </c>
      <c r="T56" s="1" t="str">
        <f>IF(H56="","",VLOOKUP(H56,'Вода SKU'!$A$1:$B$150,2,0))</f>
        <v/>
      </c>
      <c r="U56" s="1">
        <f t="shared" ca="1" si="26"/>
        <v>7.6190476190476186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K57" s="18" t="str">
        <f>IF(H57="", "", IF(H57="-","",VLOOKUP(H57, 'Вода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14</v>
      </c>
      <c r="T57" s="1" t="str">
        <f>IF(H57="","",VLOOKUP(H57,'Вода SKU'!$A$1:$B$150,2,0))</f>
        <v/>
      </c>
      <c r="U57" s="1">
        <f t="shared" ca="1" si="26"/>
        <v>7.6190476190476186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K58" s="18" t="str">
        <f>IF(H58="", "", IF(H58="-","",VLOOKUP(H58, 'Вода SKU'!$A$1:$C$50, 3, 0)))</f>
        <v/>
      </c>
      <c r="M58" s="20"/>
      <c r="N58" s="19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14</v>
      </c>
      <c r="T58" s="1" t="str">
        <f>IF(H58="","",VLOOKUP(H58,'Вода SKU'!$A$1:$B$150,2,0))</f>
        <v/>
      </c>
      <c r="U58" s="1">
        <f t="shared" ca="1" si="26"/>
        <v>7.6190476190476186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K59" s="18" t="str">
        <f>IF(H59="", "", IF(H59="-","",VLOOKUP(H59, 'Вода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14</v>
      </c>
      <c r="T59" s="1" t="str">
        <f>IF(H59="","",VLOOKUP(H59,'Вода SKU'!$A$1:$B$150,2,0))</f>
        <v/>
      </c>
      <c r="U59" s="1">
        <f t="shared" ca="1" si="26"/>
        <v>7.6190476190476186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K60" s="18" t="str">
        <f>IF(H60="", "", IF(H60="-","",VLOOKUP(H60, 'Вода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14</v>
      </c>
      <c r="T60" s="1" t="str">
        <f>IF(H60="","",VLOOKUP(H60,'Вода SKU'!$A$1:$B$150,2,0))</f>
        <v/>
      </c>
      <c r="U60" s="1">
        <f t="shared" ca="1" si="26"/>
        <v>7.6190476190476186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K61" s="18" t="str">
        <f>IF(H61="", "", IF(H61="-","",VLOOKUP(H61, 'Вода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14</v>
      </c>
      <c r="T61" s="1" t="str">
        <f>IF(H61="","",VLOOKUP(H61,'Вода SKU'!$A$1:$B$150,2,0))</f>
        <v/>
      </c>
      <c r="U61" s="1">
        <f t="shared" ca="1" si="26"/>
        <v>7.6190476190476186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K62" s="18" t="str">
        <f>IF(H62="", "", IF(H62="-","",VLOOKUP(H62, 'Вода SKU'!$A$1:$C$50, 3, 0)))</f>
        <v/>
      </c>
      <c r="M62" s="20"/>
      <c r="N62" s="19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14</v>
      </c>
      <c r="T62" s="1" t="str">
        <f>IF(H62="","",VLOOKUP(H62,'Вода SKU'!$A$1:$B$150,2,0))</f>
        <v/>
      </c>
      <c r="U62" s="1">
        <f t="shared" ca="1" si="26"/>
        <v>7.6190476190476186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ref="J63:J94" ca="1" si="30">IF(M63="", IF(O63="","",X63+(INDIRECT("S" &amp; ROW() - 1) - S63)),IF(O63="", "", INDIRECT("S" &amp; ROW() - 1) - S63))</f>
        <v/>
      </c>
      <c r="K63" s="18" t="str">
        <f>IF(H63="", "", IF(H63="-","",VLOOKUP(H63, 'Вода SKU'!$A$1:$C$50, 3, 0)))</f>
        <v/>
      </c>
      <c r="M63" s="20"/>
      <c r="N63" s="19" t="str">
        <f t="shared" ref="N63:N94" ca="1" si="31">IF(M63="", IF(X63=0, "", X63), IF(V63 = "", "", IF(V63/U63 = 0, "", V63/U63)))</f>
        <v/>
      </c>
      <c r="P63" s="1">
        <f t="shared" ref="P63:P94" si="32">IF(O63 = "-", -W63,I63)</f>
        <v>0</v>
      </c>
      <c r="Q63" s="1">
        <f t="shared" ref="Q63:Q70" ca="1" si="33">IF(O63 = "-", SUM(INDIRECT(ADDRESS(2,COLUMN(P63)) &amp; ":" &amp; ADDRESS(ROW(),COLUMN(P63)))), 0)</f>
        <v>0</v>
      </c>
      <c r="R63" s="1">
        <f t="shared" ref="R63:R94" si="34">IF(O63="-",1,0)</f>
        <v>0</v>
      </c>
      <c r="S63" s="1">
        <f t="shared" ref="S63:S94" ca="1" si="35">IF(Q63 = 0, INDIRECT("S" &amp; ROW() - 1), Q63)</f>
        <v>14</v>
      </c>
      <c r="T63" s="1" t="str">
        <f>IF(H63="","",VLOOKUP(H63,'Вода SKU'!$A$1:$B$150,2,0))</f>
        <v/>
      </c>
      <c r="U63" s="1">
        <f t="shared" ref="U63:U94" ca="1" si="36">IF(OFFSET($C$1, 1, 0)="", 1, 8000/OFFSET($C$1, 1, 0))</f>
        <v>7.6190476190476186</v>
      </c>
      <c r="V63" s="1">
        <f t="shared" ref="V63:V94" si="37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>
        <f t="shared" ref="W63:W94" ca="1" si="38">IF(V63 = "", "", V63/U63)</f>
        <v>0</v>
      </c>
      <c r="X63" s="1" t="str">
        <f t="shared" ref="X63:X94" ca="1" si="39">IF(O63="", "", MAX(ROUND(-(INDIRECT("S" &amp; ROW() - 1) - S63)/OFFSET($C$1, 1, 0), 0), 1) * OFFSET($C$1, 1, 0))</f>
        <v/>
      </c>
    </row>
    <row r="64" spans="10:24" ht="13.75" customHeight="1" x14ac:dyDescent="0.2">
      <c r="J64" s="11" t="str">
        <f t="shared" ca="1" si="30"/>
        <v/>
      </c>
      <c r="K64" s="18" t="str">
        <f>IF(H64="", "", IF(H64="-","",VLOOKUP(H64, 'Вода SKU'!$A$1:$C$50, 3, 0)))</f>
        <v/>
      </c>
      <c r="M64" s="20"/>
      <c r="N64" s="19" t="str">
        <f t="shared" ca="1" si="31"/>
        <v/>
      </c>
      <c r="P64" s="1">
        <f t="shared" si="32"/>
        <v>0</v>
      </c>
      <c r="Q64" s="1">
        <f t="shared" ca="1" si="33"/>
        <v>0</v>
      </c>
      <c r="R64" s="1">
        <f t="shared" si="34"/>
        <v>0</v>
      </c>
      <c r="S64" s="1">
        <f t="shared" ca="1" si="35"/>
        <v>14</v>
      </c>
      <c r="T64" s="1" t="str">
        <f>IF(H64="","",VLOOKUP(H64,'Вода SKU'!$A$1:$B$150,2,0))</f>
        <v/>
      </c>
      <c r="U64" s="1">
        <f t="shared" ca="1" si="36"/>
        <v>7.6190476190476186</v>
      </c>
      <c r="V64" s="1">
        <f t="shared" si="37"/>
        <v>0</v>
      </c>
      <c r="W64" s="1">
        <f t="shared" ca="1" si="38"/>
        <v>0</v>
      </c>
      <c r="X64" s="1" t="str">
        <f t="shared" ca="1" si="39"/>
        <v/>
      </c>
    </row>
    <row r="65" spans="10:24" ht="13.75" customHeight="1" x14ac:dyDescent="0.2">
      <c r="J65" s="11" t="str">
        <f t="shared" ca="1" si="30"/>
        <v/>
      </c>
      <c r="K65" s="18" t="str">
        <f>IF(H65="", "", IF(H65="-","",VLOOKUP(H65, 'Вода SKU'!$A$1:$C$50, 3, 0)))</f>
        <v/>
      </c>
      <c r="M65" s="20"/>
      <c r="N65" s="19" t="str">
        <f t="shared" ca="1" si="31"/>
        <v/>
      </c>
      <c r="P65" s="1">
        <f t="shared" si="32"/>
        <v>0</v>
      </c>
      <c r="Q65" s="1">
        <f t="shared" ca="1" si="33"/>
        <v>0</v>
      </c>
      <c r="R65" s="1">
        <f t="shared" si="34"/>
        <v>0</v>
      </c>
      <c r="S65" s="1">
        <f t="shared" ca="1" si="35"/>
        <v>14</v>
      </c>
      <c r="T65" s="1" t="str">
        <f>IF(H65="","",VLOOKUP(H65,'Вода SKU'!$A$1:$B$150,2,0))</f>
        <v/>
      </c>
      <c r="U65" s="1">
        <f t="shared" ca="1" si="36"/>
        <v>7.6190476190476186</v>
      </c>
      <c r="V65" s="1">
        <f t="shared" si="37"/>
        <v>0</v>
      </c>
      <c r="W65" s="1">
        <f t="shared" ca="1" si="38"/>
        <v>0</v>
      </c>
      <c r="X65" s="1" t="str">
        <f t="shared" ca="1" si="39"/>
        <v/>
      </c>
    </row>
    <row r="66" spans="10:24" ht="13.75" customHeight="1" x14ac:dyDescent="0.2">
      <c r="J66" s="11" t="str">
        <f t="shared" ca="1" si="30"/>
        <v/>
      </c>
      <c r="K66" s="18" t="str">
        <f>IF(H66="", "", IF(H66="-","",VLOOKUP(H66, 'Вода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14</v>
      </c>
      <c r="T66" s="1" t="str">
        <f>IF(H66="","",VLOOKUP(H66,'Вода SKU'!$A$1:$B$150,2,0))</f>
        <v/>
      </c>
      <c r="U66" s="1">
        <f t="shared" ca="1" si="36"/>
        <v>7.6190476190476186</v>
      </c>
      <c r="V66" s="1">
        <f t="shared" si="37"/>
        <v>0</v>
      </c>
      <c r="W66" s="1">
        <f t="shared" ca="1" si="38"/>
        <v>0</v>
      </c>
      <c r="X66" s="1" t="str">
        <f t="shared" ca="1" si="39"/>
        <v/>
      </c>
    </row>
    <row r="67" spans="10:24" ht="13.75" customHeight="1" x14ac:dyDescent="0.2">
      <c r="J67" s="11" t="str">
        <f t="shared" ca="1" si="30"/>
        <v/>
      </c>
      <c r="K67" s="18" t="str">
        <f>IF(H67="", "", IF(H67="-","",VLOOKUP(H67, 'Вода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14</v>
      </c>
      <c r="T67" s="1" t="str">
        <f>IF(H67="","",VLOOKUP(H67,'Вода SKU'!$A$1:$B$150,2,0))</f>
        <v/>
      </c>
      <c r="U67" s="1">
        <f t="shared" ca="1" si="36"/>
        <v>7.6190476190476186</v>
      </c>
      <c r="V67" s="1">
        <f t="shared" si="37"/>
        <v>0</v>
      </c>
      <c r="W67" s="1">
        <f t="shared" ca="1" si="38"/>
        <v>0</v>
      </c>
      <c r="X67" s="1" t="str">
        <f t="shared" ca="1" si="39"/>
        <v/>
      </c>
    </row>
    <row r="68" spans="10:24" ht="13.75" customHeight="1" x14ac:dyDescent="0.2">
      <c r="J68" s="11" t="str">
        <f t="shared" ca="1" si="30"/>
        <v/>
      </c>
      <c r="K68" s="18" t="str">
        <f>IF(H68="", "", IF(H68="-","",VLOOKUP(H68, 'Вода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14</v>
      </c>
      <c r="T68" s="1" t="str">
        <f>IF(H68="","",VLOOKUP(H68,'Вода SKU'!$A$1:$B$150,2,0))</f>
        <v/>
      </c>
      <c r="U68" s="1">
        <f t="shared" ca="1" si="36"/>
        <v>7.6190476190476186</v>
      </c>
      <c r="V68" s="1">
        <f t="shared" si="37"/>
        <v>0</v>
      </c>
      <c r="W68" s="1">
        <f t="shared" ca="1" si="38"/>
        <v>0</v>
      </c>
      <c r="X68" s="1" t="str">
        <f t="shared" ca="1" si="39"/>
        <v/>
      </c>
    </row>
    <row r="69" spans="10:24" ht="13.75" customHeight="1" x14ac:dyDescent="0.2">
      <c r="J69" s="11" t="str">
        <f t="shared" ca="1" si="30"/>
        <v/>
      </c>
      <c r="K69" s="18" t="str">
        <f>IF(H69="", "", IF(H69="-","",VLOOKUP(H69, 'Вода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14</v>
      </c>
      <c r="T69" s="1" t="str">
        <f>IF(H69="","",VLOOKUP(H69,'Вода SKU'!$A$1:$B$150,2,0))</f>
        <v/>
      </c>
      <c r="U69" s="1">
        <f t="shared" ca="1" si="36"/>
        <v>7.6190476190476186</v>
      </c>
      <c r="V69" s="1">
        <f t="shared" si="37"/>
        <v>0</v>
      </c>
      <c r="W69" s="1">
        <f t="shared" ca="1" si="38"/>
        <v>0</v>
      </c>
      <c r="X69" s="1" t="str">
        <f t="shared" ca="1" si="39"/>
        <v/>
      </c>
    </row>
    <row r="70" spans="10:24" ht="13.75" customHeight="1" x14ac:dyDescent="0.2">
      <c r="J70" s="11" t="str">
        <f t="shared" ca="1" si="30"/>
        <v/>
      </c>
      <c r="K70" s="18" t="str">
        <f>IF(H70="", "", IF(H70="-","",VLOOKUP(H70, 'Вода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14</v>
      </c>
      <c r="T70" s="1" t="str">
        <f>IF(H70="","",VLOOKUP(H70,'Вода SKU'!$A$1:$B$150,2,0))</f>
        <v/>
      </c>
      <c r="U70" s="1">
        <f t="shared" ca="1" si="36"/>
        <v>7.6190476190476186</v>
      </c>
      <c r="V70" s="1">
        <f t="shared" si="37"/>
        <v>0</v>
      </c>
      <c r="W70" s="1">
        <f t="shared" ca="1" si="38"/>
        <v>0</v>
      </c>
      <c r="X70" s="1" t="str">
        <f t="shared" ca="1" si="39"/>
        <v/>
      </c>
    </row>
    <row r="71" spans="10:24" ht="13.75" customHeight="1" x14ac:dyDescent="0.2">
      <c r="J71" s="11" t="str">
        <f t="shared" ca="1" si="30"/>
        <v/>
      </c>
      <c r="K71" s="18" t="str">
        <f>IF(H71="", "", IF(H71="-","",VLOOKUP(H71, 'Вода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ref="Q71:Q96" ca="1" si="40">IF(O71="-",SUM(INDIRECT(ADDRESS(2,COLUMN(P71))&amp;":"&amp;ADDRESS(ROW(),COLUMN(P71)))),0)</f>
        <v>0</v>
      </c>
      <c r="R71" s="1">
        <f t="shared" si="34"/>
        <v>0</v>
      </c>
      <c r="S71" s="1">
        <f t="shared" ca="1" si="35"/>
        <v>14</v>
      </c>
      <c r="T71" s="1" t="str">
        <f>IF(H71="","",VLOOKUP(H71,'Вода SKU'!$A$1:$B$150,2,0))</f>
        <v/>
      </c>
      <c r="U71" s="1">
        <f t="shared" ca="1" si="36"/>
        <v>7.6190476190476186</v>
      </c>
      <c r="V71" s="1">
        <f t="shared" si="37"/>
        <v>0</v>
      </c>
      <c r="W71" s="1">
        <f t="shared" ca="1" si="38"/>
        <v>0</v>
      </c>
      <c r="X71" s="1" t="str">
        <f t="shared" ca="1" si="39"/>
        <v/>
      </c>
    </row>
    <row r="72" spans="10:24" ht="13.75" customHeight="1" x14ac:dyDescent="0.2">
      <c r="J72" s="11" t="str">
        <f t="shared" ca="1" si="30"/>
        <v/>
      </c>
      <c r="K72" s="18" t="str">
        <f>IF(H72="", "", IF(H72="-","",VLOOKUP(H72, 'Вода SKU'!$A$1:$C$50, 3, 0)))</f>
        <v/>
      </c>
      <c r="M72" s="20"/>
      <c r="N72" s="19" t="str">
        <f t="shared" ca="1" si="31"/>
        <v/>
      </c>
      <c r="P72" s="1">
        <f t="shared" si="32"/>
        <v>0</v>
      </c>
      <c r="Q72" s="1">
        <f t="shared" ca="1" si="40"/>
        <v>0</v>
      </c>
      <c r="R72" s="1">
        <f t="shared" si="34"/>
        <v>0</v>
      </c>
      <c r="S72" s="1">
        <f t="shared" ca="1" si="35"/>
        <v>14</v>
      </c>
      <c r="T72" s="1" t="str">
        <f>IF(H72="","",VLOOKUP(H72,'Вода SKU'!$A$1:$B$150,2,0))</f>
        <v/>
      </c>
      <c r="U72" s="1">
        <f t="shared" ca="1" si="36"/>
        <v>7.6190476190476186</v>
      </c>
      <c r="V72" s="1">
        <f t="shared" si="37"/>
        <v>0</v>
      </c>
      <c r="W72" s="1">
        <f t="shared" ca="1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0"/>
        <v/>
      </c>
      <c r="K73" s="18" t="str">
        <f>IF(H73="", "", IF(H73="-","",VLOOKUP(H73, 'Вода SKU'!$A$1:$C$50, 3, 0)))</f>
        <v/>
      </c>
      <c r="M73" s="20"/>
      <c r="N73" s="19" t="str">
        <f t="shared" ca="1" si="31"/>
        <v/>
      </c>
      <c r="P73" s="1">
        <f t="shared" si="32"/>
        <v>0</v>
      </c>
      <c r="Q73" s="1">
        <f t="shared" ca="1" si="40"/>
        <v>0</v>
      </c>
      <c r="R73" s="1">
        <f t="shared" si="34"/>
        <v>0</v>
      </c>
      <c r="S73" s="1">
        <f t="shared" ca="1" si="35"/>
        <v>14</v>
      </c>
      <c r="T73" s="1" t="str">
        <f>IF(H73="","",VLOOKUP(H73,'Вода SKU'!$A$1:$B$150,2,0))</f>
        <v/>
      </c>
      <c r="U73" s="1">
        <f t="shared" ca="1" si="36"/>
        <v>7.6190476190476186</v>
      </c>
      <c r="V73" s="1">
        <f t="shared" si="37"/>
        <v>0</v>
      </c>
      <c r="W73" s="1">
        <f t="shared" ca="1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0"/>
        <v/>
      </c>
      <c r="K74" s="18" t="str">
        <f>IF(H74="", "", IF(H74="-","",VLOOKUP(H74, 'Вода SKU'!$A$1:$C$50, 3, 0)))</f>
        <v/>
      </c>
      <c r="M74" s="20"/>
      <c r="N74" s="19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14</v>
      </c>
      <c r="T74" s="1" t="str">
        <f>IF(H74="","",VLOOKUP(H74,'Вода SKU'!$A$1:$B$150,2,0))</f>
        <v/>
      </c>
      <c r="U74" s="1">
        <f t="shared" ca="1" si="36"/>
        <v>7.6190476190476186</v>
      </c>
      <c r="V74" s="1">
        <f t="shared" si="37"/>
        <v>0</v>
      </c>
      <c r="W74" s="1">
        <f t="shared" ca="1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0"/>
        <v/>
      </c>
      <c r="K75" s="18" t="str">
        <f>IF(H75="", "", IF(H75="-","",VLOOKUP(H75, 'Вода SKU'!$A$1:$C$50, 3, 0)))</f>
        <v/>
      </c>
      <c r="M75" s="20"/>
      <c r="N75" s="19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14</v>
      </c>
      <c r="T75" s="1" t="str">
        <f>IF(H75="","",VLOOKUP(H75,'Вода SKU'!$A$1:$B$150,2,0))</f>
        <v/>
      </c>
      <c r="U75" s="1">
        <f t="shared" ca="1" si="36"/>
        <v>7.6190476190476186</v>
      </c>
      <c r="V75" s="1">
        <f t="shared" si="37"/>
        <v>0</v>
      </c>
      <c r="W75" s="1">
        <f t="shared" ca="1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0"/>
        <v/>
      </c>
      <c r="K76" s="18" t="str">
        <f>IF(H76="", "", IF(H76="-","",VLOOKUP(H76, 'Вода SKU'!$A$1:$C$50, 3, 0)))</f>
        <v/>
      </c>
      <c r="M76" s="20"/>
      <c r="N76" s="19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14</v>
      </c>
      <c r="T76" s="1" t="str">
        <f>IF(H76="","",VLOOKUP(H76,'Вода SKU'!$A$1:$B$150,2,0))</f>
        <v/>
      </c>
      <c r="U76" s="1">
        <f t="shared" ca="1" si="36"/>
        <v>7.6190476190476186</v>
      </c>
      <c r="V76" s="1">
        <f t="shared" si="37"/>
        <v>0</v>
      </c>
      <c r="W76" s="1">
        <f t="shared" ca="1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0"/>
        <v/>
      </c>
      <c r="K77" s="18" t="str">
        <f>IF(H77="", "", IF(H77="-","",VLOOKUP(H77, 'Вода SKU'!$A$1:$C$50, 3, 0)))</f>
        <v/>
      </c>
      <c r="M77" s="20"/>
      <c r="N77" s="19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14</v>
      </c>
      <c r="T77" s="1" t="str">
        <f>IF(H77="","",VLOOKUP(H77,'Вода SKU'!$A$1:$B$150,2,0))</f>
        <v/>
      </c>
      <c r="U77" s="1">
        <f t="shared" ca="1" si="36"/>
        <v>7.6190476190476186</v>
      </c>
      <c r="V77" s="1">
        <f t="shared" si="37"/>
        <v>0</v>
      </c>
      <c r="W77" s="1">
        <f t="shared" ca="1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0"/>
        <v/>
      </c>
      <c r="K78" s="18" t="str">
        <f>IF(H78="", "", IF(H78="-","",VLOOKUP(H78, 'Вода SKU'!$A$1:$C$50, 3, 0)))</f>
        <v/>
      </c>
      <c r="M78" s="20"/>
      <c r="N78" s="19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14</v>
      </c>
      <c r="T78" s="1" t="str">
        <f>IF(H78="","",VLOOKUP(H78,'Вода SKU'!$A$1:$B$150,2,0))</f>
        <v/>
      </c>
      <c r="U78" s="1">
        <f t="shared" ca="1" si="36"/>
        <v>7.6190476190476186</v>
      </c>
      <c r="V78" s="1">
        <f t="shared" si="37"/>
        <v>0</v>
      </c>
      <c r="W78" s="1">
        <f t="shared" ca="1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0"/>
        <v/>
      </c>
      <c r="K79" s="18" t="str">
        <f>IF(H79="", "", IF(H79="-","",VLOOKUP(H79, 'Вода SKU'!$A$1:$C$50, 3, 0)))</f>
        <v/>
      </c>
      <c r="M79" s="20"/>
      <c r="N79" s="19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14</v>
      </c>
      <c r="T79" s="1" t="str">
        <f>IF(H79="","",VLOOKUP(H79,'Вода SKU'!$A$1:$B$150,2,0))</f>
        <v/>
      </c>
      <c r="U79" s="1">
        <f t="shared" ca="1" si="36"/>
        <v>7.6190476190476186</v>
      </c>
      <c r="V79" s="1">
        <f t="shared" si="37"/>
        <v>0</v>
      </c>
      <c r="W79" s="1">
        <f t="shared" ca="1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0"/>
        <v/>
      </c>
      <c r="K80" s="18" t="str">
        <f>IF(H80="", "", IF(H80="-","",VLOOKUP(H80, 'Вода SKU'!$A$1:$C$50, 3, 0)))</f>
        <v/>
      </c>
      <c r="M80" s="20"/>
      <c r="N80" s="19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14</v>
      </c>
      <c r="T80" s="1" t="str">
        <f>IF(H80="","",VLOOKUP(H80,'Вода SKU'!$A$1:$B$150,2,0))</f>
        <v/>
      </c>
      <c r="U80" s="1">
        <f t="shared" ca="1" si="36"/>
        <v>7.6190476190476186</v>
      </c>
      <c r="V80" s="1">
        <f t="shared" si="37"/>
        <v>0</v>
      </c>
      <c r="W80" s="1">
        <f t="shared" ca="1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0"/>
        <v/>
      </c>
      <c r="K81" s="18" t="str">
        <f>IF(H81="", "", IF(H81="-","",VLOOKUP(H81, 'Вода SKU'!$A$1:$C$50, 3, 0)))</f>
        <v/>
      </c>
      <c r="M81" s="20"/>
      <c r="N81" s="19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14</v>
      </c>
      <c r="T81" s="1" t="str">
        <f>IF(H81="","",VLOOKUP(H81,'Вода SKU'!$A$1:$B$150,2,0))</f>
        <v/>
      </c>
      <c r="U81" s="1">
        <f t="shared" ca="1" si="36"/>
        <v>7.6190476190476186</v>
      </c>
      <c r="V81" s="1">
        <f t="shared" si="37"/>
        <v>0</v>
      </c>
      <c r="W81" s="1">
        <f t="shared" ca="1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0"/>
        <v/>
      </c>
      <c r="K82" s="18" t="str">
        <f>IF(H82="", "", IF(H82="-","",VLOOKUP(H82, 'Вода SKU'!$A$1:$C$50, 3, 0)))</f>
        <v/>
      </c>
      <c r="M82" s="20"/>
      <c r="N82" s="19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14</v>
      </c>
      <c r="T82" s="1" t="str">
        <f>IF(H82="","",VLOOKUP(H82,'Вода SKU'!$A$1:$B$150,2,0))</f>
        <v/>
      </c>
      <c r="U82" s="1">
        <f t="shared" ca="1" si="36"/>
        <v>7.6190476190476186</v>
      </c>
      <c r="V82" s="1">
        <f t="shared" si="37"/>
        <v>0</v>
      </c>
      <c r="W82" s="1">
        <f t="shared" ca="1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0"/>
        <v/>
      </c>
      <c r="K83" s="18" t="str">
        <f>IF(H83="", "", IF(H83="-","",VLOOKUP(H83, 'Вода SKU'!$A$1:$C$50, 3, 0)))</f>
        <v/>
      </c>
      <c r="M83" s="20"/>
      <c r="N83" s="19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14</v>
      </c>
      <c r="T83" s="1" t="str">
        <f>IF(H83="","",VLOOKUP(H83,'Вода SKU'!$A$1:$B$150,2,0))</f>
        <v/>
      </c>
      <c r="U83" s="1">
        <f t="shared" ca="1" si="36"/>
        <v>7.6190476190476186</v>
      </c>
      <c r="V83" s="1">
        <f t="shared" si="37"/>
        <v>0</v>
      </c>
      <c r="W83" s="1">
        <f t="shared" ca="1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0"/>
        <v/>
      </c>
      <c r="K84" s="18" t="str">
        <f>IF(H84="", "", IF(H84="-","",VLOOKUP(H84, 'Вода SKU'!$A$1:$C$50, 3, 0)))</f>
        <v/>
      </c>
      <c r="M84" s="20"/>
      <c r="N84" s="19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14</v>
      </c>
      <c r="T84" s="1" t="str">
        <f>IF(H84="","",VLOOKUP(H84,'Вода SKU'!$A$1:$B$150,2,0))</f>
        <v/>
      </c>
      <c r="U84" s="1">
        <f t="shared" ca="1" si="36"/>
        <v>7.6190476190476186</v>
      </c>
      <c r="V84" s="1">
        <f t="shared" si="37"/>
        <v>0</v>
      </c>
      <c r="W84" s="1">
        <f t="shared" ca="1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0"/>
        <v/>
      </c>
      <c r="K85" s="18" t="str">
        <f>IF(H85="", "", IF(H85="-","",VLOOKUP(H85, 'Вода SKU'!$A$1:$C$50, 3, 0)))</f>
        <v/>
      </c>
      <c r="M85" s="20"/>
      <c r="N85" s="19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14</v>
      </c>
      <c r="T85" s="1" t="str">
        <f>IF(H85="","",VLOOKUP(H85,'Вода SKU'!$A$1:$B$150,2,0))</f>
        <v/>
      </c>
      <c r="U85" s="1">
        <f t="shared" ca="1" si="36"/>
        <v>7.6190476190476186</v>
      </c>
      <c r="V85" s="1">
        <f t="shared" si="37"/>
        <v>0</v>
      </c>
      <c r="W85" s="1">
        <f t="shared" ca="1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0"/>
        <v/>
      </c>
      <c r="K86" s="18" t="str">
        <f>IF(H86="", "", IF(H86="-","",VLOOKUP(H86, 'Вода SKU'!$A$1:$C$50, 3, 0)))</f>
        <v/>
      </c>
      <c r="M86" s="20"/>
      <c r="N86" s="19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14</v>
      </c>
      <c r="T86" s="1" t="str">
        <f>IF(H86="","",VLOOKUP(H86,'Вода SKU'!$A$1:$B$150,2,0))</f>
        <v/>
      </c>
      <c r="U86" s="1">
        <f t="shared" ca="1" si="36"/>
        <v>7.6190476190476186</v>
      </c>
      <c r="V86" s="1">
        <f t="shared" si="37"/>
        <v>0</v>
      </c>
      <c r="W86" s="1">
        <f t="shared" ca="1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0"/>
        <v/>
      </c>
      <c r="K87" s="18" t="str">
        <f>IF(H87="", "", IF(H87="-","",VLOOKUP(H87, 'Вода SKU'!$A$1:$C$50, 3, 0)))</f>
        <v/>
      </c>
      <c r="M87" s="20"/>
      <c r="N87" s="19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14</v>
      </c>
      <c r="T87" s="1" t="str">
        <f>IF(H87="","",VLOOKUP(H87,'Вода SKU'!$A$1:$B$150,2,0))</f>
        <v/>
      </c>
      <c r="U87" s="1">
        <f t="shared" ca="1" si="36"/>
        <v>7.6190476190476186</v>
      </c>
      <c r="V87" s="1">
        <f t="shared" si="37"/>
        <v>0</v>
      </c>
      <c r="W87" s="1">
        <f t="shared" ca="1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0"/>
        <v/>
      </c>
      <c r="K88" s="18" t="str">
        <f>IF(H88="", "", IF(H88="-","",VLOOKUP(H88, 'Вода SKU'!$A$1:$C$50, 3, 0)))</f>
        <v/>
      </c>
      <c r="M88" s="20"/>
      <c r="N88" s="19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14</v>
      </c>
      <c r="T88" s="1" t="str">
        <f>IF(H88="","",VLOOKUP(H88,'Вода SKU'!$A$1:$B$150,2,0))</f>
        <v/>
      </c>
      <c r="U88" s="1">
        <f t="shared" ca="1" si="36"/>
        <v>7.6190476190476186</v>
      </c>
      <c r="V88" s="1">
        <f t="shared" si="37"/>
        <v>0</v>
      </c>
      <c r="W88" s="1">
        <f t="shared" ca="1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0"/>
        <v/>
      </c>
      <c r="K89" s="18" t="str">
        <f>IF(H89="", "", IF(H89="-","",VLOOKUP(H89, 'Вода SKU'!$A$1:$C$50, 3, 0)))</f>
        <v/>
      </c>
      <c r="M89" s="20"/>
      <c r="N89" s="19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14</v>
      </c>
      <c r="T89" s="1" t="str">
        <f>IF(H89="","",VLOOKUP(H89,'Вода SKU'!$A$1:$B$150,2,0))</f>
        <v/>
      </c>
      <c r="U89" s="1">
        <f t="shared" ca="1" si="36"/>
        <v>7.6190476190476186</v>
      </c>
      <c r="V89" s="1">
        <f t="shared" si="37"/>
        <v>0</v>
      </c>
      <c r="W89" s="1">
        <f t="shared" ca="1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0"/>
        <v/>
      </c>
      <c r="K90" s="18" t="str">
        <f>IF(H90="", "", IF(H90="-","",VLOOKUP(H90, 'Вода SKU'!$A$1:$C$50, 3, 0)))</f>
        <v/>
      </c>
      <c r="M90" s="20"/>
      <c r="N90" s="19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14</v>
      </c>
      <c r="T90" s="1" t="str">
        <f>IF(H90="","",VLOOKUP(H90,'Вода SKU'!$A$1:$B$150,2,0))</f>
        <v/>
      </c>
      <c r="U90" s="1">
        <f t="shared" ca="1" si="36"/>
        <v>7.6190476190476186</v>
      </c>
      <c r="V90" s="1">
        <f t="shared" si="37"/>
        <v>0</v>
      </c>
      <c r="W90" s="1">
        <f t="shared" ca="1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0"/>
        <v/>
      </c>
      <c r="K91" s="18" t="str">
        <f>IF(H91="", "", IF(H91="-","",VLOOKUP(H91, 'Вода SKU'!$A$1:$C$50, 3, 0)))</f>
        <v/>
      </c>
      <c r="M91" s="20"/>
      <c r="N91" s="19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14</v>
      </c>
      <c r="T91" s="1" t="str">
        <f>IF(H91="","",VLOOKUP(H91,'Вода SKU'!$A$1:$B$150,2,0))</f>
        <v/>
      </c>
      <c r="U91" s="1">
        <f t="shared" ca="1" si="36"/>
        <v>7.6190476190476186</v>
      </c>
      <c r="V91" s="1">
        <f t="shared" si="37"/>
        <v>0</v>
      </c>
      <c r="W91" s="1">
        <f t="shared" ca="1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0"/>
        <v/>
      </c>
      <c r="K92" s="18" t="str">
        <f>IF(H92="", "", IF(H92="-","",VLOOKUP(H92, 'Вода SKU'!$A$1:$C$50, 3, 0)))</f>
        <v/>
      </c>
      <c r="M92" s="20"/>
      <c r="N92" s="19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14</v>
      </c>
      <c r="T92" s="1" t="str">
        <f>IF(H92="","",VLOOKUP(H92,'Вода SKU'!$A$1:$B$150,2,0))</f>
        <v/>
      </c>
      <c r="U92" s="1">
        <f t="shared" ca="1" si="36"/>
        <v>7.6190476190476186</v>
      </c>
      <c r="V92" s="1">
        <f t="shared" si="37"/>
        <v>0</v>
      </c>
      <c r="W92" s="1">
        <f t="shared" ca="1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0"/>
        <v/>
      </c>
      <c r="K93" s="18" t="str">
        <f>IF(H93="", "", IF(H93="-","",VLOOKUP(H93, 'Вода SKU'!$A$1:$C$50, 3, 0)))</f>
        <v/>
      </c>
      <c r="M93" s="20"/>
      <c r="N93" s="19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14</v>
      </c>
      <c r="T93" s="1" t="str">
        <f>IF(H93="","",VLOOKUP(H93,'Вода SKU'!$A$1:$B$150,2,0))</f>
        <v/>
      </c>
      <c r="U93" s="1">
        <f t="shared" ca="1" si="36"/>
        <v>7.6190476190476186</v>
      </c>
      <c r="V93" s="1">
        <f t="shared" si="37"/>
        <v>0</v>
      </c>
      <c r="W93" s="1">
        <f t="shared" ca="1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0"/>
        <v/>
      </c>
      <c r="K94" s="18" t="str">
        <f>IF(H94="", "", IF(H94="-","",VLOOKUP(H94, 'Вода SKU'!$A$1:$C$50, 3, 0)))</f>
        <v/>
      </c>
      <c r="M94" s="20"/>
      <c r="N94" s="19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14</v>
      </c>
      <c r="T94" s="1" t="str">
        <f>IF(H94="","",VLOOKUP(H94,'Вода SKU'!$A$1:$B$150,2,0))</f>
        <v/>
      </c>
      <c r="U94" s="1">
        <f t="shared" ca="1" si="36"/>
        <v>7.6190476190476186</v>
      </c>
      <c r="V94" s="1">
        <f t="shared" si="37"/>
        <v>0</v>
      </c>
      <c r="W94" s="1">
        <f t="shared" ca="1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ref="J95:J119" ca="1" si="41">IF(M95="", IF(O95="","",X95+(INDIRECT("S" &amp; ROW() - 1) - S95)),IF(O95="", "", INDIRECT("S" &amp; ROW() - 1) - S95))</f>
        <v/>
      </c>
      <c r="K95" s="18" t="str">
        <f>IF(H95="", "", IF(H95="-","",VLOOKUP(H95, 'Вода SKU'!$A$1:$C$50, 3, 0)))</f>
        <v/>
      </c>
      <c r="M95" s="20"/>
      <c r="N95" s="19" t="str">
        <f t="shared" ref="N95:N119" ca="1" si="42">IF(M95="", IF(X95=0, "", X95), IF(V95 = "", "", IF(V95/U95 = 0, "", V95/U95)))</f>
        <v/>
      </c>
      <c r="P95" s="1">
        <f t="shared" ref="P95:P119" si="43">IF(O95 = "-", -W95,I95)</f>
        <v>0</v>
      </c>
      <c r="Q95" s="1">
        <f t="shared" ca="1" si="40"/>
        <v>0</v>
      </c>
      <c r="R95" s="1">
        <f t="shared" ref="R95:R119" si="44">IF(O95="-",1,0)</f>
        <v>0</v>
      </c>
      <c r="S95" s="1">
        <f t="shared" ref="S95:S119" ca="1" si="45">IF(Q95 = 0, INDIRECT("S" &amp; ROW() - 1), Q95)</f>
        <v>14</v>
      </c>
      <c r="T95" s="1" t="str">
        <f>IF(H95="","",VLOOKUP(H95,'Вода SKU'!$A$1:$B$150,2,0))</f>
        <v/>
      </c>
      <c r="U95" s="1">
        <f t="shared" ref="U95:U119" ca="1" si="46">IF(OFFSET($C$1, 1, 0)="", 1, 8000/OFFSET($C$1, 1, 0))</f>
        <v>7.6190476190476186</v>
      </c>
      <c r="V95" s="1">
        <f t="shared" ref="V95:V119" si="47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>
        <f t="shared" ref="W95:W119" ca="1" si="48">IF(V95 = "", "", V95/U95)</f>
        <v>0</v>
      </c>
      <c r="X95" s="1" t="str">
        <f t="shared" ref="X95:X119" ca="1" si="49">IF(O95="", "", MAX(ROUND(-(INDIRECT("S" &amp; ROW() - 1) - S95)/OFFSET($C$1, 1, 0), 0), 1) * OFFSET($C$1, 1, 0))</f>
        <v/>
      </c>
    </row>
    <row r="96" spans="10:24" ht="13.75" customHeight="1" x14ac:dyDescent="0.2">
      <c r="J96" s="11" t="str">
        <f t="shared" ca="1" si="41"/>
        <v/>
      </c>
      <c r="K96" s="18" t="str">
        <f>IF(H96="", "", IF(H96="-","",VLOOKUP(H96, 'Вода SKU'!$A$1:$C$50, 3, 0)))</f>
        <v/>
      </c>
      <c r="M96" s="20"/>
      <c r="N96" s="19" t="str">
        <f t="shared" ca="1" si="42"/>
        <v/>
      </c>
      <c r="P96" s="1">
        <f t="shared" si="43"/>
        <v>0</v>
      </c>
      <c r="Q96" s="1">
        <f t="shared" ca="1" si="40"/>
        <v>0</v>
      </c>
      <c r="R96" s="1">
        <f t="shared" si="44"/>
        <v>0</v>
      </c>
      <c r="S96" s="1">
        <f t="shared" ca="1" si="45"/>
        <v>14</v>
      </c>
      <c r="T96" s="1" t="str">
        <f>IF(H96="","",VLOOKUP(H96,'Вода SKU'!$A$1:$B$150,2,0))</f>
        <v/>
      </c>
      <c r="U96" s="1">
        <f t="shared" ca="1" si="46"/>
        <v>7.6190476190476186</v>
      </c>
      <c r="V96" s="1">
        <f t="shared" si="47"/>
        <v>0</v>
      </c>
      <c r="W96" s="1">
        <f t="shared" ca="1" si="48"/>
        <v>0</v>
      </c>
      <c r="X96" s="1" t="str">
        <f t="shared" ca="1" si="49"/>
        <v/>
      </c>
    </row>
    <row r="97" spans="10:24" ht="13.75" customHeight="1" x14ac:dyDescent="0.2">
      <c r="J97" s="11" t="str">
        <f t="shared" ca="1" si="41"/>
        <v/>
      </c>
      <c r="K97" s="18" t="str">
        <f>IF(H97="", "", IF(H97="-","",VLOOKUP(H97, 'Вода SKU'!$A$1:$C$50, 3, 0)))</f>
        <v/>
      </c>
      <c r="M97" s="20"/>
      <c r="N97" s="19" t="str">
        <f t="shared" ca="1" si="42"/>
        <v/>
      </c>
      <c r="P97" s="1">
        <f t="shared" si="43"/>
        <v>0</v>
      </c>
      <c r="Q97" s="1">
        <f t="shared" ref="Q97:Q119" ca="1" si="50">IF(O97 = "-", SUM(INDIRECT(ADDRESS(2,COLUMN(P97)) &amp; ":" &amp; ADDRESS(ROW(),COLUMN(P97)))), 0)</f>
        <v>0</v>
      </c>
      <c r="R97" s="1">
        <f t="shared" si="44"/>
        <v>0</v>
      </c>
      <c r="S97" s="1">
        <f t="shared" ca="1" si="45"/>
        <v>14</v>
      </c>
      <c r="T97" s="1" t="str">
        <f>IF(H97="","",VLOOKUP(H97,'Вода SKU'!$A$1:$B$150,2,0))</f>
        <v/>
      </c>
      <c r="U97" s="1">
        <f t="shared" ca="1" si="46"/>
        <v>7.6190476190476186</v>
      </c>
      <c r="V97" s="1">
        <f t="shared" si="47"/>
        <v>0</v>
      </c>
      <c r="W97" s="1">
        <f t="shared" ca="1" si="48"/>
        <v>0</v>
      </c>
      <c r="X97" s="1" t="str">
        <f t="shared" ca="1" si="49"/>
        <v/>
      </c>
    </row>
    <row r="98" spans="10:24" ht="13.75" customHeight="1" x14ac:dyDescent="0.2">
      <c r="J98" s="11" t="str">
        <f t="shared" ca="1" si="41"/>
        <v/>
      </c>
      <c r="K98" s="18" t="str">
        <f>IF(H98="", "", IF(H98="-","",VLOOKUP(H98, 'Вода SKU'!$A$1:$C$50, 3, 0)))</f>
        <v/>
      </c>
      <c r="M98" s="20"/>
      <c r="N98" s="19" t="str">
        <f t="shared" ca="1" si="42"/>
        <v/>
      </c>
      <c r="P98" s="1">
        <f t="shared" si="43"/>
        <v>0</v>
      </c>
      <c r="Q98" s="1">
        <f t="shared" ca="1" si="50"/>
        <v>0</v>
      </c>
      <c r="R98" s="1">
        <f t="shared" si="44"/>
        <v>0</v>
      </c>
      <c r="S98" s="1">
        <f t="shared" ca="1" si="45"/>
        <v>14</v>
      </c>
      <c r="T98" s="1" t="str">
        <f>IF(H98="","",VLOOKUP(H98,'Вода SKU'!$A$1:$B$150,2,0))</f>
        <v/>
      </c>
      <c r="U98" s="1">
        <f t="shared" ca="1" si="46"/>
        <v>7.6190476190476186</v>
      </c>
      <c r="V98" s="1">
        <f t="shared" si="47"/>
        <v>0</v>
      </c>
      <c r="W98" s="1">
        <f t="shared" ca="1" si="48"/>
        <v>0</v>
      </c>
      <c r="X98" s="1" t="str">
        <f t="shared" ca="1" si="49"/>
        <v/>
      </c>
    </row>
    <row r="99" spans="10:24" ht="13.75" customHeight="1" x14ac:dyDescent="0.2">
      <c r="J99" s="11" t="str">
        <f t="shared" ca="1" si="41"/>
        <v/>
      </c>
      <c r="K99" s="18" t="str">
        <f>IF(H99="", "", IF(H99="-","",VLOOKUP(H99, 'Вода SKU'!$A$1:$C$50, 3, 0)))</f>
        <v/>
      </c>
      <c r="M99" s="20"/>
      <c r="N99" s="19" t="str">
        <f t="shared" ca="1" si="42"/>
        <v/>
      </c>
      <c r="P99" s="1">
        <f t="shared" si="43"/>
        <v>0</v>
      </c>
      <c r="Q99" s="1">
        <f t="shared" ca="1" si="50"/>
        <v>0</v>
      </c>
      <c r="R99" s="1">
        <f t="shared" si="44"/>
        <v>0</v>
      </c>
      <c r="S99" s="1">
        <f t="shared" ca="1" si="45"/>
        <v>14</v>
      </c>
      <c r="T99" s="1" t="str">
        <f>IF(H99="","",VLOOKUP(H99,'Вода SKU'!$A$1:$B$150,2,0))</f>
        <v/>
      </c>
      <c r="U99" s="1">
        <f t="shared" ca="1" si="46"/>
        <v>7.6190476190476186</v>
      </c>
      <c r="V99" s="1">
        <f t="shared" si="47"/>
        <v>0</v>
      </c>
      <c r="W99" s="1">
        <f t="shared" ca="1" si="48"/>
        <v>0</v>
      </c>
      <c r="X99" s="1" t="str">
        <f t="shared" ca="1" si="49"/>
        <v/>
      </c>
    </row>
    <row r="100" spans="10:24" ht="13.75" customHeight="1" x14ac:dyDescent="0.2">
      <c r="J100" s="11" t="str">
        <f t="shared" ca="1" si="41"/>
        <v/>
      </c>
      <c r="K100" s="18" t="str">
        <f>IF(H100="", "", IF(H100="-","",VLOOKUP(H100, 'Вода SKU'!$A$1:$C$50, 3, 0)))</f>
        <v/>
      </c>
      <c r="M100" s="20"/>
      <c r="N100" s="19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14</v>
      </c>
      <c r="T100" s="1" t="str">
        <f>IF(H100="","",VLOOKUP(H100,'Вода SKU'!$A$1:$B$150,2,0))</f>
        <v/>
      </c>
      <c r="U100" s="1">
        <f t="shared" ca="1" si="46"/>
        <v>7.6190476190476186</v>
      </c>
      <c r="V100" s="1">
        <f t="shared" si="47"/>
        <v>0</v>
      </c>
      <c r="W100" s="1">
        <f t="shared" ca="1" si="48"/>
        <v>0</v>
      </c>
      <c r="X100" s="1" t="str">
        <f t="shared" ca="1" si="49"/>
        <v/>
      </c>
    </row>
    <row r="101" spans="10:24" ht="13.75" customHeight="1" x14ac:dyDescent="0.2">
      <c r="J101" s="11" t="str">
        <f t="shared" ca="1" si="41"/>
        <v/>
      </c>
      <c r="K101" s="18" t="str">
        <f>IF(H101="", "", IF(H101="-","",VLOOKUP(H101, 'Вода SKU'!$A$1:$C$50, 3, 0)))</f>
        <v/>
      </c>
      <c r="M101" s="20"/>
      <c r="N101" s="19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14</v>
      </c>
      <c r="T101" s="1" t="str">
        <f>IF(H101="","",VLOOKUP(H101,'Вода SKU'!$A$1:$B$150,2,0))</f>
        <v/>
      </c>
      <c r="U101" s="1">
        <f t="shared" ca="1" si="46"/>
        <v>7.6190476190476186</v>
      </c>
      <c r="V101" s="1">
        <f t="shared" si="47"/>
        <v>0</v>
      </c>
      <c r="W101" s="1">
        <f t="shared" ca="1" si="48"/>
        <v>0</v>
      </c>
      <c r="X101" s="1" t="str">
        <f t="shared" ca="1" si="49"/>
        <v/>
      </c>
    </row>
    <row r="102" spans="10:24" ht="13.75" customHeight="1" x14ac:dyDescent="0.2">
      <c r="J102" s="11" t="str">
        <f t="shared" ca="1" si="41"/>
        <v/>
      </c>
      <c r="K102" s="18" t="str">
        <f>IF(H102="", "", IF(H102="-","",VLOOKUP(H102, 'Вода SKU'!$A$1:$C$50, 3, 0)))</f>
        <v/>
      </c>
      <c r="M102" s="20"/>
      <c r="N102" s="19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14</v>
      </c>
      <c r="T102" s="1" t="str">
        <f>IF(H102="","",VLOOKUP(H102,'Вода SKU'!$A$1:$B$150,2,0))</f>
        <v/>
      </c>
      <c r="U102" s="1">
        <f t="shared" ca="1" si="46"/>
        <v>7.6190476190476186</v>
      </c>
      <c r="V102" s="1">
        <f t="shared" si="47"/>
        <v>0</v>
      </c>
      <c r="W102" s="1">
        <f t="shared" ca="1" si="48"/>
        <v>0</v>
      </c>
      <c r="X102" s="1" t="str">
        <f t="shared" ca="1" si="49"/>
        <v/>
      </c>
    </row>
    <row r="103" spans="10:24" ht="13.75" customHeight="1" x14ac:dyDescent="0.2">
      <c r="J103" s="11" t="str">
        <f t="shared" ca="1" si="41"/>
        <v/>
      </c>
      <c r="K103" s="18" t="str">
        <f>IF(H103="", "", IF(H103="-","",VLOOKUP(H103, 'Вода SKU'!$A$1:$C$50, 3, 0)))</f>
        <v/>
      </c>
      <c r="M103" s="20"/>
      <c r="N103" s="19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14</v>
      </c>
      <c r="T103" s="1" t="str">
        <f>IF(H103="","",VLOOKUP(H103,'Вода SKU'!$A$1:$B$150,2,0))</f>
        <v/>
      </c>
      <c r="U103" s="1">
        <f t="shared" ca="1" si="46"/>
        <v>7.6190476190476186</v>
      </c>
      <c r="V103" s="1">
        <f t="shared" si="47"/>
        <v>0</v>
      </c>
      <c r="W103" s="1">
        <f t="shared" ca="1" si="48"/>
        <v>0</v>
      </c>
      <c r="X103" s="1" t="str">
        <f t="shared" ca="1" si="49"/>
        <v/>
      </c>
    </row>
    <row r="104" spans="10:24" ht="13.75" customHeight="1" x14ac:dyDescent="0.2">
      <c r="J104" s="11" t="str">
        <f t="shared" ca="1" si="41"/>
        <v/>
      </c>
      <c r="K104" s="18" t="str">
        <f>IF(H104="", "", IF(H104="-","",VLOOKUP(H104, 'Вода SKU'!$A$1:$C$50, 3, 0)))</f>
        <v/>
      </c>
      <c r="M104" s="20"/>
      <c r="N104" s="19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14</v>
      </c>
      <c r="T104" s="1" t="str">
        <f>IF(H104="","",VLOOKUP(H104,'Вода SKU'!$A$1:$B$150,2,0))</f>
        <v/>
      </c>
      <c r="U104" s="1">
        <f t="shared" ca="1" si="46"/>
        <v>7.6190476190476186</v>
      </c>
      <c r="V104" s="1">
        <f t="shared" si="47"/>
        <v>0</v>
      </c>
      <c r="W104" s="1">
        <f t="shared" ca="1" si="48"/>
        <v>0</v>
      </c>
      <c r="X104" s="1" t="str">
        <f t="shared" ca="1" si="49"/>
        <v/>
      </c>
    </row>
    <row r="105" spans="10:24" ht="13.75" customHeight="1" x14ac:dyDescent="0.2">
      <c r="J105" s="11" t="str">
        <f t="shared" ca="1" si="41"/>
        <v/>
      </c>
      <c r="K105" s="18" t="str">
        <f>IF(H105="", "", IF(H105="-","",VLOOKUP(H105, 'Вода SKU'!$A$1:$C$50, 3, 0)))</f>
        <v/>
      </c>
      <c r="M105" s="20"/>
      <c r="N105" s="19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14</v>
      </c>
      <c r="T105" s="1" t="str">
        <f>IF(H105="","",VLOOKUP(H105,'Вода SKU'!$A$1:$B$150,2,0))</f>
        <v/>
      </c>
      <c r="U105" s="1">
        <f t="shared" ca="1" si="46"/>
        <v>7.6190476190476186</v>
      </c>
      <c r="V105" s="1">
        <f t="shared" si="47"/>
        <v>0</v>
      </c>
      <c r="W105" s="1">
        <f t="shared" ca="1" si="48"/>
        <v>0</v>
      </c>
      <c r="X105" s="1" t="str">
        <f t="shared" ca="1" si="49"/>
        <v/>
      </c>
    </row>
    <row r="106" spans="10:24" ht="13.75" customHeight="1" x14ac:dyDescent="0.2">
      <c r="J106" s="11" t="str">
        <f t="shared" ca="1" si="41"/>
        <v/>
      </c>
      <c r="K106" s="18" t="str">
        <f>IF(H106="", "", IF(H106="-","",VLOOKUP(H106, 'Вода SKU'!$A$1:$C$50, 3, 0)))</f>
        <v/>
      </c>
      <c r="M106" s="20"/>
      <c r="N106" s="19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14</v>
      </c>
      <c r="T106" s="1" t="str">
        <f>IF(H106="","",VLOOKUP(H106,'Вода SKU'!$A$1:$B$150,2,0))</f>
        <v/>
      </c>
      <c r="U106" s="1">
        <f t="shared" ca="1" si="46"/>
        <v>7.6190476190476186</v>
      </c>
      <c r="V106" s="1">
        <f t="shared" si="47"/>
        <v>0</v>
      </c>
      <c r="W106" s="1">
        <f t="shared" ca="1" si="48"/>
        <v>0</v>
      </c>
      <c r="X106" s="1" t="str">
        <f t="shared" ca="1" si="49"/>
        <v/>
      </c>
    </row>
    <row r="107" spans="10:24" ht="13.75" customHeight="1" x14ac:dyDescent="0.2">
      <c r="J107" s="11" t="str">
        <f t="shared" ca="1" si="41"/>
        <v/>
      </c>
      <c r="K107" s="18" t="str">
        <f>IF(H107="", "", IF(H107="-","",VLOOKUP(H107, 'Вода SKU'!$A$1:$C$50, 3, 0)))</f>
        <v/>
      </c>
      <c r="M107" s="20"/>
      <c r="N107" s="19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14</v>
      </c>
      <c r="T107" s="1" t="str">
        <f>IF(H107="","",VLOOKUP(H107,'Вода SKU'!$A$1:$B$150,2,0))</f>
        <v/>
      </c>
      <c r="U107" s="1">
        <f t="shared" ca="1" si="46"/>
        <v>7.6190476190476186</v>
      </c>
      <c r="V107" s="1">
        <f t="shared" si="47"/>
        <v>0</v>
      </c>
      <c r="W107" s="1">
        <f t="shared" ca="1" si="48"/>
        <v>0</v>
      </c>
      <c r="X107" s="1" t="str">
        <f t="shared" ca="1" si="49"/>
        <v/>
      </c>
    </row>
    <row r="108" spans="10:24" ht="13.75" customHeight="1" x14ac:dyDescent="0.2">
      <c r="J108" s="11" t="str">
        <f t="shared" ca="1" si="41"/>
        <v/>
      </c>
      <c r="K108" s="18" t="str">
        <f>IF(H108="", "", IF(H108="-","",VLOOKUP(H108, 'Вода SKU'!$A$1:$C$50, 3, 0)))</f>
        <v/>
      </c>
      <c r="M108" s="20"/>
      <c r="N108" s="19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14</v>
      </c>
      <c r="T108" s="1" t="str">
        <f>IF(H108="","",VLOOKUP(H108,'Вода SKU'!$A$1:$B$150,2,0))</f>
        <v/>
      </c>
      <c r="U108" s="1">
        <f t="shared" ca="1" si="46"/>
        <v>7.6190476190476186</v>
      </c>
      <c r="V108" s="1">
        <f t="shared" si="47"/>
        <v>0</v>
      </c>
      <c r="W108" s="1">
        <f t="shared" ca="1" si="48"/>
        <v>0</v>
      </c>
      <c r="X108" s="1" t="str">
        <f t="shared" ca="1" si="49"/>
        <v/>
      </c>
    </row>
    <row r="109" spans="10:24" ht="13.75" customHeight="1" x14ac:dyDescent="0.2">
      <c r="J109" s="11" t="str">
        <f t="shared" ca="1" si="41"/>
        <v/>
      </c>
      <c r="K109" s="18" t="str">
        <f>IF(H109="", "", IF(H109="-","",VLOOKUP(H109, 'Вода SKU'!$A$1:$C$50, 3, 0)))</f>
        <v/>
      </c>
      <c r="M109" s="20"/>
      <c r="N109" s="19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14</v>
      </c>
      <c r="T109" s="1" t="str">
        <f>IF(H109="","",VLOOKUP(H109,'Вода SKU'!$A$1:$B$150,2,0))</f>
        <v/>
      </c>
      <c r="U109" s="1">
        <f t="shared" ca="1" si="46"/>
        <v>7.6190476190476186</v>
      </c>
      <c r="V109" s="1">
        <f t="shared" si="47"/>
        <v>0</v>
      </c>
      <c r="W109" s="1">
        <f t="shared" ca="1" si="48"/>
        <v>0</v>
      </c>
      <c r="X109" s="1" t="str">
        <f t="shared" ca="1" si="49"/>
        <v/>
      </c>
    </row>
    <row r="110" spans="10:24" ht="13.75" customHeight="1" x14ac:dyDescent="0.2">
      <c r="J110" s="11" t="str">
        <f t="shared" ca="1" si="41"/>
        <v/>
      </c>
      <c r="K110" s="18" t="str">
        <f>IF(H110="", "", IF(H110="-","",VLOOKUP(H110, 'Вода SKU'!$A$1:$C$50, 3, 0)))</f>
        <v/>
      </c>
      <c r="M110" s="20"/>
      <c r="N110" s="19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14</v>
      </c>
      <c r="T110" s="1" t="str">
        <f>IF(H110="","",VLOOKUP(H110,'Вода SKU'!$A$1:$B$150,2,0))</f>
        <v/>
      </c>
      <c r="U110" s="1">
        <f t="shared" ca="1" si="46"/>
        <v>7.6190476190476186</v>
      </c>
      <c r="V110" s="1">
        <f t="shared" si="47"/>
        <v>0</v>
      </c>
      <c r="W110" s="1">
        <f t="shared" ca="1" si="48"/>
        <v>0</v>
      </c>
      <c r="X110" s="1" t="str">
        <f t="shared" ca="1" si="49"/>
        <v/>
      </c>
    </row>
    <row r="111" spans="10:24" ht="13.75" customHeight="1" x14ac:dyDescent="0.2">
      <c r="J111" s="11" t="str">
        <f t="shared" ca="1" si="41"/>
        <v/>
      </c>
      <c r="K111" s="18" t="str">
        <f>IF(H111="", "", IF(H111="-","",VLOOKUP(H111, 'Вода SKU'!$A$1:$C$50, 3, 0)))</f>
        <v/>
      </c>
      <c r="M111" s="20"/>
      <c r="N111" s="19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14</v>
      </c>
      <c r="T111" s="1" t="str">
        <f>IF(H111="","",VLOOKUP(H111,'Вода SKU'!$A$1:$B$150,2,0))</f>
        <v/>
      </c>
      <c r="U111" s="1">
        <f t="shared" ca="1" si="46"/>
        <v>7.6190476190476186</v>
      </c>
      <c r="V111" s="1">
        <f t="shared" si="47"/>
        <v>0</v>
      </c>
      <c r="W111" s="1">
        <f t="shared" ca="1" si="48"/>
        <v>0</v>
      </c>
      <c r="X111" s="1" t="str">
        <f t="shared" ca="1" si="49"/>
        <v/>
      </c>
    </row>
    <row r="112" spans="10:24" ht="13.75" customHeight="1" x14ac:dyDescent="0.2">
      <c r="J112" s="11" t="str">
        <f t="shared" ca="1" si="41"/>
        <v/>
      </c>
      <c r="K112" s="18" t="str">
        <f>IF(H112="", "", IF(H112="-","",VLOOKUP(H112, 'Вода SKU'!$A$1:$C$50, 3, 0)))</f>
        <v/>
      </c>
      <c r="M112" s="20"/>
      <c r="N112" s="19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14</v>
      </c>
      <c r="T112" s="1" t="str">
        <f>IF(H112="","",VLOOKUP(H112,'Вода SKU'!$A$1:$B$150,2,0))</f>
        <v/>
      </c>
      <c r="U112" s="1">
        <f t="shared" ca="1" si="46"/>
        <v>7.6190476190476186</v>
      </c>
      <c r="V112" s="1">
        <f t="shared" si="47"/>
        <v>0</v>
      </c>
      <c r="W112" s="1">
        <f t="shared" ca="1" si="48"/>
        <v>0</v>
      </c>
      <c r="X112" s="1" t="str">
        <f t="shared" ca="1" si="49"/>
        <v/>
      </c>
    </row>
    <row r="113" spans="10:24" ht="13.75" customHeight="1" x14ac:dyDescent="0.2">
      <c r="J113" s="11" t="str">
        <f t="shared" ca="1" si="41"/>
        <v/>
      </c>
      <c r="K113" s="18" t="str">
        <f>IF(H113="", "", IF(H113="-","",VLOOKUP(H113, 'Вода SKU'!$A$1:$C$50, 3, 0)))</f>
        <v/>
      </c>
      <c r="M113" s="20"/>
      <c r="N113" s="19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14</v>
      </c>
      <c r="T113" s="1" t="str">
        <f>IF(H113="","",VLOOKUP(H113,'Вода SKU'!$A$1:$B$150,2,0))</f>
        <v/>
      </c>
      <c r="U113" s="1">
        <f t="shared" ca="1" si="46"/>
        <v>7.6190476190476186</v>
      </c>
      <c r="V113" s="1">
        <f t="shared" si="47"/>
        <v>0</v>
      </c>
      <c r="W113" s="1">
        <f t="shared" ca="1" si="48"/>
        <v>0</v>
      </c>
      <c r="X113" s="1" t="str">
        <f t="shared" ca="1" si="49"/>
        <v/>
      </c>
    </row>
    <row r="114" spans="10:24" ht="13.75" customHeight="1" x14ac:dyDescent="0.2">
      <c r="J114" s="11" t="str">
        <f t="shared" ca="1" si="41"/>
        <v/>
      </c>
      <c r="K114" s="18" t="str">
        <f>IF(H114="", "", IF(H114="-","",VLOOKUP(H114, 'Вода SKU'!$A$1:$C$50, 3, 0)))</f>
        <v/>
      </c>
      <c r="M114" s="20"/>
      <c r="N114" s="19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14</v>
      </c>
      <c r="T114" s="1" t="str">
        <f>IF(H114="","",VLOOKUP(H114,'Вода SKU'!$A$1:$B$150,2,0))</f>
        <v/>
      </c>
      <c r="U114" s="1">
        <f t="shared" ca="1" si="46"/>
        <v>7.6190476190476186</v>
      </c>
      <c r="V114" s="1">
        <f t="shared" si="47"/>
        <v>0</v>
      </c>
      <c r="W114" s="1">
        <f t="shared" ca="1" si="48"/>
        <v>0</v>
      </c>
      <c r="X114" s="1" t="str">
        <f t="shared" ca="1" si="49"/>
        <v/>
      </c>
    </row>
    <row r="115" spans="10:24" ht="13.75" customHeight="1" x14ac:dyDescent="0.2">
      <c r="J115" s="11" t="str">
        <f t="shared" ca="1" si="41"/>
        <v/>
      </c>
      <c r="K115" s="18" t="str">
        <f>IF(H115="", "", IF(H115="-","",VLOOKUP(H115, 'Вода SKU'!$A$1:$C$50, 3, 0)))</f>
        <v/>
      </c>
      <c r="M115" s="20"/>
      <c r="N115" s="19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14</v>
      </c>
      <c r="T115" s="1" t="str">
        <f>IF(H115="","",VLOOKUP(H115,'Вода SKU'!$A$1:$B$150,2,0))</f>
        <v/>
      </c>
      <c r="U115" s="1">
        <f t="shared" ca="1" si="46"/>
        <v>7.6190476190476186</v>
      </c>
      <c r="V115" s="1">
        <f t="shared" si="47"/>
        <v>0</v>
      </c>
      <c r="W115" s="1">
        <f t="shared" ca="1" si="48"/>
        <v>0</v>
      </c>
      <c r="X115" s="1" t="str">
        <f t="shared" ca="1" si="49"/>
        <v/>
      </c>
    </row>
    <row r="116" spans="10:24" ht="13.75" customHeight="1" x14ac:dyDescent="0.2">
      <c r="J116" s="11" t="str">
        <f t="shared" ca="1" si="41"/>
        <v/>
      </c>
      <c r="K116" s="18" t="str">
        <f>IF(H116="", "", IF(H116="-","",VLOOKUP(H116, 'Вода SKU'!$A$1:$C$50, 3, 0)))</f>
        <v/>
      </c>
      <c r="M116" s="20"/>
      <c r="N116" s="19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14</v>
      </c>
      <c r="T116" s="1" t="str">
        <f>IF(H116="","",VLOOKUP(H116,'Вода SKU'!$A$1:$B$150,2,0))</f>
        <v/>
      </c>
      <c r="U116" s="1">
        <f t="shared" ca="1" si="46"/>
        <v>7.6190476190476186</v>
      </c>
      <c r="V116" s="1">
        <f t="shared" si="47"/>
        <v>0</v>
      </c>
      <c r="W116" s="1">
        <f t="shared" ca="1" si="48"/>
        <v>0</v>
      </c>
      <c r="X116" s="1" t="str">
        <f t="shared" ca="1" si="49"/>
        <v/>
      </c>
    </row>
    <row r="117" spans="10:24" ht="13.75" customHeight="1" x14ac:dyDescent="0.2">
      <c r="J117" s="11" t="str">
        <f t="shared" ca="1" si="41"/>
        <v/>
      </c>
      <c r="K117" s="18" t="str">
        <f>IF(H117="", "", IF(H117="-","",VLOOKUP(H117, 'Вода SKU'!$A$1:$C$50, 3, 0)))</f>
        <v/>
      </c>
      <c r="M117" s="20"/>
      <c r="N117" s="19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14</v>
      </c>
      <c r="T117" s="1" t="str">
        <f>IF(H117="","",VLOOKUP(H117,'Вода SKU'!$A$1:$B$150,2,0))</f>
        <v/>
      </c>
      <c r="U117" s="1">
        <f t="shared" ca="1" si="46"/>
        <v>7.6190476190476186</v>
      </c>
      <c r="V117" s="1">
        <f t="shared" si="47"/>
        <v>0</v>
      </c>
      <c r="W117" s="1">
        <f t="shared" ca="1" si="48"/>
        <v>0</v>
      </c>
      <c r="X117" s="1" t="str">
        <f t="shared" ca="1" si="49"/>
        <v/>
      </c>
    </row>
    <row r="118" spans="10:24" ht="13.75" customHeight="1" x14ac:dyDescent="0.2">
      <c r="J118" s="11" t="str">
        <f t="shared" ca="1" si="41"/>
        <v/>
      </c>
      <c r="K118" s="18" t="str">
        <f>IF(H118="", "", IF(H118="-","",VLOOKUP(H118, 'Вода SKU'!$A$1:$C$50, 3, 0)))</f>
        <v/>
      </c>
      <c r="M118" s="20"/>
      <c r="N118" s="19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14</v>
      </c>
      <c r="T118" s="1" t="str">
        <f>IF(H118="","",VLOOKUP(H118,'Вода SKU'!$A$1:$B$150,2,0))</f>
        <v/>
      </c>
      <c r="U118" s="1">
        <f t="shared" ca="1" si="46"/>
        <v>7.6190476190476186</v>
      </c>
      <c r="V118" s="1">
        <f t="shared" si="47"/>
        <v>0</v>
      </c>
      <c r="W118" s="1">
        <f t="shared" ca="1" si="48"/>
        <v>0</v>
      </c>
      <c r="X118" s="1" t="str">
        <f t="shared" ca="1" si="49"/>
        <v/>
      </c>
    </row>
    <row r="119" spans="10:24" ht="13.75" customHeight="1" x14ac:dyDescent="0.2">
      <c r="J119" s="11" t="str">
        <f t="shared" ca="1" si="41"/>
        <v/>
      </c>
      <c r="K119" s="18" t="str">
        <f>IF(H119="", "", IF(H119="-","",VLOOKUP(H119, 'Вода SKU'!$A$1:$C$50, 3, 0)))</f>
        <v/>
      </c>
      <c r="M119" s="20"/>
      <c r="N119" s="19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14</v>
      </c>
      <c r="T119" s="1" t="str">
        <f>IF(H119="","",VLOOKUP(H119,'Вода SKU'!$A$1:$B$150,2,0))</f>
        <v/>
      </c>
      <c r="U119" s="1">
        <f t="shared" ca="1" si="46"/>
        <v>7.6190476190476186</v>
      </c>
      <c r="V119" s="1">
        <f t="shared" si="47"/>
        <v>0</v>
      </c>
      <c r="W119" s="1">
        <f t="shared" ca="1" si="48"/>
        <v>0</v>
      </c>
      <c r="X119" s="1" t="str">
        <f t="shared" ca="1" si="49"/>
        <v/>
      </c>
    </row>
    <row r="120" spans="10:24" ht="13.75" customHeight="1" x14ac:dyDescent="0.2">
      <c r="K120" s="18" t="str">
        <f>IF(H120="", "", IF(H120="-","",VLOOKUP(H120, 'Вода SKU'!$A$1:$C$50, 3, 0)))</f>
        <v/>
      </c>
    </row>
    <row r="121" spans="10:24" ht="13.75" customHeight="1" x14ac:dyDescent="0.2">
      <c r="K121" s="18" t="str">
        <f>IF(H121="", "", IF(H121="-","",VLOOKUP(H121, 'Вода SKU'!$A$1:$C$50, 3, 0)))</f>
        <v/>
      </c>
    </row>
    <row r="122" spans="10:24" ht="13.75" customHeight="1" x14ac:dyDescent="0.2">
      <c r="K122" s="18" t="str">
        <f>IF(H122="", "", IF(H122="-","",VLOOKUP(H122, 'Вода SKU'!$A$1:$C$50, 3, 0)))</f>
        <v/>
      </c>
    </row>
    <row r="123" spans="10:24" ht="13.75" customHeight="1" x14ac:dyDescent="0.2">
      <c r="K123" s="18" t="str">
        <f>IF(H123="", "", IF(H123="-","",VLOOKUP(H123, 'Вода SKU'!$A$1:$C$50, 3, 0)))</f>
        <v/>
      </c>
    </row>
    <row r="124" spans="10:24" ht="13.75" customHeight="1" x14ac:dyDescent="0.2">
      <c r="K124" s="18" t="str">
        <f>IF(H124="", "", IF(H124="-","",VLOOKUP(H124, 'Вода SKU'!$A$1:$C$50, 3, 0)))</f>
        <v/>
      </c>
    </row>
    <row r="125" spans="10:24" ht="13.75" customHeight="1" x14ac:dyDescent="0.2">
      <c r="K125" s="18" t="str">
        <f>IF(H125="", "", IF(H125="-","",VLOOKUP(H125, 'Вода SKU'!$A$1:$C$50, 3, 0)))</f>
        <v/>
      </c>
    </row>
    <row r="126" spans="10:24" ht="13.75" customHeight="1" x14ac:dyDescent="0.2">
      <c r="K126" s="18" t="str">
        <f>IF(H126="", "", IF(H126="-","",VLOOKUP(H126, 'Вода SKU'!$A$1:$C$50, 3, 0)))</f>
        <v/>
      </c>
    </row>
    <row r="127" spans="10:24" ht="13.75" customHeight="1" x14ac:dyDescent="0.2">
      <c r="K127" s="18" t="str">
        <f>IF(H127="", "", IF(H127="-","",VLOOKUP(H127, 'Вода SKU'!$A$1:$C$50, 3, 0)))</f>
        <v/>
      </c>
    </row>
    <row r="128" spans="10:24" ht="13.75" customHeight="1" x14ac:dyDescent="0.2">
      <c r="K128" s="18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  <row r="185" spans="11:11" ht="13.75" customHeight="1" x14ac:dyDescent="0.2">
      <c r="K185" s="11" t="str">
        <f>IF(H185="", "", IF(H185="-","",VLOOKUP(H185, 'Вода SKU'!$A$1:$C$50, 3, 0)))</f>
        <v/>
      </c>
    </row>
    <row r="186" spans="11:11" ht="13.75" customHeight="1" x14ac:dyDescent="0.2">
      <c r="K186" s="11" t="str">
        <f>IF(H186="", "", IF(H186="-","",VLOOKUP(H186, 'Вода SKU'!$A$1:$C$50, 3, 0)))</f>
        <v/>
      </c>
    </row>
    <row r="187" spans="11:11" ht="13.75" customHeight="1" x14ac:dyDescent="0.2">
      <c r="K187" s="11" t="str">
        <f>IF(H187="", "", IF(H187="-","",VLOOKUP(H187, 'Вода SKU'!$A$1:$C$50, 3, 0)))</f>
        <v/>
      </c>
    </row>
    <row r="188" spans="11:11" ht="13.75" customHeight="1" x14ac:dyDescent="0.2">
      <c r="K188" s="11" t="str">
        <f>IF(H188="", "", IF(H188="-","",VLOOKUP(H188, 'Вода SKU'!$A$1:$C$50, 3, 0)))</f>
        <v/>
      </c>
    </row>
    <row r="189" spans="11:11" ht="13.75" customHeight="1" x14ac:dyDescent="0.2">
      <c r="K189" s="11" t="str">
        <f>IF(H189="", "", IF(H189="-","",VLOOKUP(H189, 'Вода SKU'!$A$1:$C$50, 3, 0)))</f>
        <v/>
      </c>
    </row>
    <row r="190" spans="11:11" ht="13.75" customHeight="1" x14ac:dyDescent="0.2">
      <c r="K190" s="11" t="str">
        <f>IF(H190="", "", IF(H190="-","",VLOOKUP(H190, 'Вода SKU'!$A$1:$C$50, 3, 0)))</f>
        <v/>
      </c>
    </row>
    <row r="191" spans="11:11" ht="13.75" customHeight="1" x14ac:dyDescent="0.2">
      <c r="K191" s="11" t="str">
        <f>IF(H191="", "", IF(H191="-","",VLOOKUP(H191, 'Вода SKU'!$A$1:$C$50, 3, 0)))</f>
        <v/>
      </c>
    </row>
    <row r="192" spans="11:11" ht="13.75" customHeight="1" x14ac:dyDescent="0.2">
      <c r="K192" s="11" t="str">
        <f>IF(H192="", "", IF(H192="-","",VLOOKUP(H192, 'Вода SKU'!$A$1:$C$50, 3, 0)))</f>
        <v/>
      </c>
    </row>
    <row r="193" spans="11:11" ht="13.75" customHeight="1" x14ac:dyDescent="0.2">
      <c r="K193" s="11" t="str">
        <f>IF(H193="", "", IF(H193="-","",VLOOKUP(H193, 'Вода SKU'!$A$1:$C$50, 3, 0)))</f>
        <v/>
      </c>
    </row>
    <row r="194" spans="11:11" ht="13.75" customHeight="1" x14ac:dyDescent="0.2">
      <c r="K194" s="11" t="str">
        <f>IF(H194="", "", IF(H194="-","",VLOOKUP(H194, 'Вода SKU'!$A$1:$C$50, 3, 0)))</f>
        <v/>
      </c>
    </row>
    <row r="195" spans="11:11" ht="13.75" customHeight="1" x14ac:dyDescent="0.2">
      <c r="K195" s="11" t="str">
        <f>IF(H195="", "", IF(H195="-","",VLOOKUP(H195, 'Вода SKU'!$A$1:$C$50, 3, 0)))</f>
        <v/>
      </c>
    </row>
    <row r="196" spans="11:11" ht="13.75" customHeight="1" x14ac:dyDescent="0.2">
      <c r="K196" s="11" t="str">
        <f>IF(H196="", "", IF(H196="-","",VLOOKUP(H196, 'Вода SKU'!$A$1:$C$50, 3, 0)))</f>
        <v/>
      </c>
    </row>
    <row r="197" spans="11:11" ht="13.75" customHeight="1" x14ac:dyDescent="0.2">
      <c r="K197" s="11" t="str">
        <f>IF(H197="", "", IF(H197="-","",VLOOKUP(H197, 'Вода SKU'!$A$1:$C$50, 3, 0)))</f>
        <v/>
      </c>
    </row>
    <row r="198" spans="11:11" ht="13.75" customHeight="1" x14ac:dyDescent="0.2">
      <c r="K198" s="11" t="str">
        <f>IF(H198="", "", IF(H198="-","",VLOOKUP(H198, 'Вода SKU'!$A$1:$C$50, 3, 0)))</f>
        <v/>
      </c>
    </row>
    <row r="199" spans="11:11" ht="13.75" customHeight="1" x14ac:dyDescent="0.2">
      <c r="K199" s="11" t="str">
        <f>IF(H199="", "", IF(H199="-","",VLOOKUP(H199, 'Вода SKU'!$A$1:$C$50, 3, 0)))</f>
        <v/>
      </c>
    </row>
    <row r="200" spans="11:11" ht="13.75" customHeight="1" x14ac:dyDescent="0.2">
      <c r="K200" s="11" t="str">
        <f>IF(H200="", "", IF(H200="-","",VLOOKUP(H200, 'Вода SKU'!$A$1:$C$50, 3, 0)))</f>
        <v/>
      </c>
    </row>
    <row r="201" spans="11:11" ht="13.75" customHeight="1" x14ac:dyDescent="0.2">
      <c r="K201" s="11" t="str">
        <f>IF(H201="", "", IF(H201="-","",VLOOKUP(H201, 'Вода SKU'!$A$1:$C$50, 3, 0)))</f>
        <v/>
      </c>
    </row>
    <row r="202" spans="11:11" ht="13.75" customHeight="1" x14ac:dyDescent="0.2">
      <c r="K202" s="11" t="str">
        <f>IF(H202="", "", IF(H202="-","",VLOOKUP(H202, 'Вода SKU'!$A$1:$C$50, 3, 0)))</f>
        <v/>
      </c>
    </row>
    <row r="203" spans="11:11" ht="13.75" customHeight="1" x14ac:dyDescent="0.2">
      <c r="K203" s="11" t="str">
        <f>IF(H203="", "", IF(H203="-","",VLOOKUP(H203, 'Вода SKU'!$A$1:$C$50, 3, 0)))</f>
        <v/>
      </c>
    </row>
    <row r="204" spans="11:11" ht="13.75" customHeight="1" x14ac:dyDescent="0.2">
      <c r="K204" s="11" t="str">
        <f>IF(H204="", "", IF(H204="-","",VLOOKUP(H204, 'Вода SKU'!$A$1:$C$50, 3, 0)))</f>
        <v/>
      </c>
    </row>
    <row r="205" spans="11:11" ht="13.75" customHeight="1" x14ac:dyDescent="0.2">
      <c r="K205" s="11" t="str">
        <f>IF(H205="", "", IF(H205="-","",VLOOKUP(H205, 'Вода SKU'!$A$1:$C$50, 3, 0)))</f>
        <v/>
      </c>
    </row>
    <row r="206" spans="11:11" ht="13.75" customHeight="1" x14ac:dyDescent="0.2">
      <c r="K206" s="11" t="str">
        <f>IF(H206="", "", IF(H206="-","",VLOOKUP(H206, 'Вода SKU'!$A$1:$C$50, 3, 0)))</f>
        <v/>
      </c>
    </row>
    <row r="207" spans="11:11" ht="13.75" customHeight="1" x14ac:dyDescent="0.2">
      <c r="K207" s="11" t="str">
        <f>IF(H207="", "", IF(H207="-","",VLOOKUP(H207, 'Вода SKU'!$A$1:$C$50, 3, 0)))</f>
        <v/>
      </c>
    </row>
    <row r="208" spans="11:11" ht="13.75" customHeight="1" x14ac:dyDescent="0.2">
      <c r="K208" s="11" t="str">
        <f>IF(H208="", "", IF(H208="-","",VLOOKUP(H208, 'Вода SKU'!$A$1:$C$50, 3, 0)))</f>
        <v/>
      </c>
    </row>
    <row r="209" spans="11:11" ht="13.75" customHeight="1" x14ac:dyDescent="0.2">
      <c r="K209" s="11" t="str">
        <f>IF(H209="", "", IF(H209="-","",VLOOKUP(H209, 'Вода SKU'!$A$1:$C$50, 3, 0)))</f>
        <v/>
      </c>
    </row>
    <row r="210" spans="11:11" ht="13.75" customHeight="1" x14ac:dyDescent="0.2">
      <c r="K210" s="11" t="str">
        <f>IF(H210="", "", IF(H210="-","",VLOOKUP(H210, 'Вода SKU'!$A$1:$C$50, 3, 0)))</f>
        <v/>
      </c>
    </row>
    <row r="211" spans="11:11" ht="13.75" customHeight="1" x14ac:dyDescent="0.2">
      <c r="K211" s="11" t="str">
        <f>IF(H211="", "", IF(H211="-","",VLOOKUP(H211, 'Вода SKU'!$A$1:$C$50, 3, 0)))</f>
        <v/>
      </c>
    </row>
    <row r="212" spans="11:11" ht="13.75" customHeight="1" x14ac:dyDescent="0.2">
      <c r="K212" s="11" t="str">
        <f>IF(H212="", "", IF(H212="-","",VLOOKUP(H212, 'Вода SKU'!$A$1:$C$50, 3, 0)))</f>
        <v/>
      </c>
    </row>
    <row r="213" spans="11:11" ht="13.75" customHeight="1" x14ac:dyDescent="0.2">
      <c r="K213" s="11" t="str">
        <f>IF(H213="", "", IF(H213="-","",VLOOKUP(H213, 'Вода SKU'!$A$1:$C$50, 3, 0)))</f>
        <v/>
      </c>
    </row>
    <row r="214" spans="11:11" ht="13.75" customHeight="1" x14ac:dyDescent="0.2">
      <c r="K214" s="11" t="str">
        <f>IF(H214="", "", IF(H214="-","",VLOOKUP(H214, 'Вода SKU'!$A$1:$C$50, 3, 0)))</f>
        <v/>
      </c>
    </row>
    <row r="215" spans="11:11" ht="13.75" customHeight="1" x14ac:dyDescent="0.2">
      <c r="K215" s="11" t="str">
        <f>IF(H215="", "", IF(H215="-","",VLOOKUP(H215, 'Вода SKU'!$A$1:$C$50, 3, 0)))</f>
        <v/>
      </c>
    </row>
    <row r="216" spans="11:11" ht="13.75" customHeight="1" x14ac:dyDescent="0.2">
      <c r="K216" s="11" t="str">
        <f>IF(H216="", "", IF(H216="-","",VLOOKUP(H216, 'Вода SKU'!$A$1:$C$50, 3, 0)))</f>
        <v/>
      </c>
    </row>
    <row r="217" spans="11:11" ht="13.75" customHeight="1" x14ac:dyDescent="0.2">
      <c r="K217" s="11" t="str">
        <f>IF(H217="", "", IF(H217="-","",VLOOKUP(H217, 'Вода SKU'!$A$1:$C$50, 3, 0)))</f>
        <v/>
      </c>
    </row>
  </sheetData>
  <conditionalFormatting sqref="B2:B23 B25:B119">
    <cfRule type="expression" dxfId="23" priority="8">
      <formula>$B2&lt;&gt;$T2</formula>
    </cfRule>
    <cfRule type="expression" dxfId="22" priority="9">
      <formula>$B2&lt;&gt;$T2</formula>
    </cfRule>
  </conditionalFormatting>
  <conditionalFormatting sqref="J1:J23 J25:J1048576">
    <cfRule type="expression" dxfId="21" priority="11">
      <formula>IF(N1="",0, J1)  &lt; - 0.05* IF(N1="",0,N1)</formula>
    </cfRule>
    <cfRule type="expression" dxfId="20" priority="12">
      <formula>AND(IF(N1="",0, J1)  &gt;= - 0.05* IF(N1="",0,N1), IF(N1="",0, J1) &lt; 0)</formula>
    </cfRule>
    <cfRule type="expression" dxfId="19" priority="13">
      <formula>AND(IF(N1="",0, J1)  &lt;= 0.05* IF(N1="",0,N1), IF(N1="",0, J1) &gt; 0)</formula>
    </cfRule>
    <cfRule type="expression" dxfId="18" priority="14">
      <formula>IF(N1="",0,J1)  &gt; 0.05* IF(N1="",0,N1)</formula>
    </cfRule>
  </conditionalFormatting>
  <conditionalFormatting sqref="B24">
    <cfRule type="expression" dxfId="17" priority="1">
      <formula>$B24&lt;&gt;$T24</formula>
    </cfRule>
    <cfRule type="expression" dxfId="16" priority="2">
      <formula>$B24&lt;&gt;$T24</formula>
    </cfRule>
  </conditionalFormatting>
  <conditionalFormatting sqref="J24">
    <cfRule type="expression" dxfId="15" priority="3">
      <formula>IF(N24="",0, J24)  &lt; - 0.05* IF(N24="",0,N24)</formula>
    </cfRule>
    <cfRule type="expression" dxfId="14" priority="4">
      <formula>AND(IF(N24="",0, J24)  &gt;= - 0.05* IF(N24="",0,N24), IF(N24="",0, J24) &lt; 0)</formula>
    </cfRule>
    <cfRule type="expression" dxfId="13" priority="5">
      <formula>AND(IF(N24="",0, J24)  &lt;= 0.05* IF(N24="",0,N24), IF(N24="",0, J24) &gt; 0)</formula>
    </cfRule>
    <cfRule type="expression" dxfId="12" priority="6">
      <formula>IF(N24="",0,J24)  &gt; 0.05* IF(N24="",0,N24)</formula>
    </cfRule>
  </conditionalFormatting>
  <conditionalFormatting sqref="J1">
    <cfRule type="expression" dxfId="11" priority="142">
      <formula>SUMIF(J4:J119,"&gt;0")-SUMIF(J4:J119,"&lt;0")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Мойки!$A$1:$A$3</xm:f>
          </x14:formula1>
          <x14:formula2>
            <xm:f>0</xm:f>
          </x14:formula2>
          <xm:sqref>L1:L37 L38:L119</xm:sqref>
        </x14:dataValidation>
        <x14:dataValidation type="list" showInputMessage="1" xr:uid="{00000000-0002-0000-0200-000001000000}">
          <x14:formula1>
            <xm:f>'Типы варок'!$A$1:$A$102</xm:f>
          </x14:formula1>
          <x14:formula2>
            <xm:f>0</xm:f>
          </x14:formula2>
          <xm:sqref>B2:B37 B38:B119</xm:sqref>
        </x14:dataValidation>
        <x14:dataValidation type="list" showInputMessage="1" xr:uid="{00000000-0002-0000-0200-000002000000}">
          <x14:formula1>
            <xm:f>'Форм фактор плавления'!$A$1:$A$25</xm:f>
          </x14:formula1>
          <x14:formula2>
            <xm:f>0</xm:f>
          </x14:formula2>
          <xm:sqref>E2:F37 E38:F119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H2:H37 H38:H56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72"/>
  <sheetViews>
    <sheetView zoomScale="90" zoomScaleNormal="90" workbookViewId="0">
      <pane ySplit="1" topLeftCell="A2" activePane="bottomLeft" state="frozen"/>
      <selection pane="bottomLeft" activeCell="G47" sqref="G4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23" t="s">
        <v>312</v>
      </c>
      <c r="N1" s="23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2">
      <c r="A2" s="38">
        <f ca="1">IF(O2="-", "-", 1 + MAX(Вода!$A$4:$A$97) + SUM(INDIRECT(ADDRESS(2,COLUMN(R2)) &amp; ":" &amp; ADDRESS(ROW(),COLUMN(R2)))))</f>
        <v>9</v>
      </c>
      <c r="B2" s="38" t="s">
        <v>285</v>
      </c>
      <c r="C2" s="38">
        <v>850</v>
      </c>
      <c r="D2" s="38" t="s">
        <v>272</v>
      </c>
      <c r="E2" s="38" t="s">
        <v>329</v>
      </c>
      <c r="F2" s="38" t="s">
        <v>329</v>
      </c>
      <c r="G2" s="38" t="s">
        <v>330</v>
      </c>
      <c r="H2" s="38" t="s">
        <v>89</v>
      </c>
      <c r="I2" s="38">
        <v>850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850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IF(H2="","",VLOOKUP(H2,'Соль SKU'!$A$1:$B$150,2,0))</f>
        <v>2.7, Альче</v>
      </c>
      <c r="U2" s="1">
        <f t="shared" ref="U2:U30" ca="1" si="0">IF(OFFSET($C$1, 1, 0)="", 1, 8000/OFFSET($C$1, 1, 0))</f>
        <v>9.4117647058823533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5" t="str">
        <f ca="1">IF(O3="-", "-", 1 + MAX(Вода!$A$4:$A$97) + SUM(INDIRECT(ADDRESS(2,COLUMN(R3)) &amp; ":" &amp; ADDRESS(ROW(),COLUMN(R3)))))</f>
        <v>-</v>
      </c>
      <c r="B3" s="35" t="s">
        <v>325</v>
      </c>
      <c r="C3" s="35" t="s">
        <v>325</v>
      </c>
      <c r="D3" s="35" t="s">
        <v>325</v>
      </c>
      <c r="E3" s="35" t="s">
        <v>325</v>
      </c>
      <c r="F3" s="35" t="s">
        <v>325</v>
      </c>
      <c r="G3" s="35" t="s">
        <v>325</v>
      </c>
      <c r="H3" s="35" t="s">
        <v>325</v>
      </c>
      <c r="J3" s="11">
        <f ca="1">IF(M3="", IF(O3="","",X3+(INDIRECT("S" &amp; ROW() - 1) - S3)),IF(O3="", "", INDIRECT("S" &amp; ROW() - 1) - S3))</f>
        <v>0</v>
      </c>
      <c r="K3" s="36"/>
      <c r="M3" s="37">
        <v>8000</v>
      </c>
      <c r="N3" s="19">
        <f ca="1">IF(M3="", IF(X3=0, "", X3), IF(V3 = "", "", IF(V3/U3 = 0, "", V3/U3)))</f>
        <v>850</v>
      </c>
      <c r="O3" s="35" t="s">
        <v>325</v>
      </c>
      <c r="P3" s="1">
        <f ca="1">IF(O3 = "-", -W3,I3)</f>
        <v>-850</v>
      </c>
      <c r="Q3" s="1">
        <f ca="1">IF(O3 = "-", SUM(INDIRECT(ADDRESS(2,COLUMN(P3)) &amp; ":" &amp; ADDRESS(ROW(),COLUMN(P3)))), 0)</f>
        <v>0</v>
      </c>
      <c r="R3" s="1">
        <f>IF(O3="-",1,0)</f>
        <v>1</v>
      </c>
      <c r="S3" s="1">
        <f ca="1">IF(Q3 = 0, INDIRECT("S" &amp; ROW() - 1), Q3)</f>
        <v>0</v>
      </c>
      <c r="T3" s="1" t="str">
        <f>IF(H3="","",VLOOKUP(H3,'Соль SKU'!$A$1:$B$150,2,0))</f>
        <v>-</v>
      </c>
      <c r="U3" s="1">
        <f t="shared" ca="1" si="0"/>
        <v>9.4117647058823533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8000</v>
      </c>
      <c r="W3" s="1">
        <f ca="1">IF(V3 = "", "", V3/U3)</f>
        <v>850</v>
      </c>
      <c r="X3" s="1">
        <f ca="1">IF(O3="", "", MAX(ROUND(-(INDIRECT("S" &amp; ROW() - 1) - S3)/OFFSET($C$1, 1, 0), 0), 1) * OFFSET($C$1, 1, 0))</f>
        <v>850</v>
      </c>
    </row>
    <row r="4" spans="1:24" ht="13.75" customHeight="1" x14ac:dyDescent="0.2">
      <c r="A4" s="38">
        <f ca="1">IF(O4="-", "-", 1 + MAX(Вода!$A$4:$A$97) + SUM(INDIRECT(ADDRESS(2,COLUMN(R4)) &amp; ":" &amp; ADDRESS(ROW(),COLUMN(R4)))))</f>
        <v>10</v>
      </c>
      <c r="B4" s="38" t="s">
        <v>285</v>
      </c>
      <c r="C4" s="38">
        <v>850</v>
      </c>
      <c r="D4" s="38" t="s">
        <v>272</v>
      </c>
      <c r="E4" s="38" t="s">
        <v>329</v>
      </c>
      <c r="F4" s="38" t="s">
        <v>329</v>
      </c>
      <c r="G4" s="38" t="s">
        <v>330</v>
      </c>
      <c r="H4" s="38" t="s">
        <v>89</v>
      </c>
      <c r="I4" s="38">
        <v>188</v>
      </c>
      <c r="J4" s="11" t="str">
        <f ca="1">IF(M4="", IF(O4="","",X4+(INDIRECT("S" &amp; ROW() - 1) - S4)),IF(O4="", "", INDIRECT("S" &amp; ROW() - 1) - S4))</f>
        <v/>
      </c>
      <c r="K4" s="18" t="str">
        <f>IF(H4="", "", IF(H4="-","",VLOOKUP(H4, 'Соль SKU'!$A$1:$C$50, 3, 0)))</f>
        <v>1</v>
      </c>
      <c r="M4" s="20"/>
      <c r="N4" s="19" t="str">
        <f ca="1">IF(M4="", IF(X4=0, "", X4), IF(V4 = "", "", IF(V4/U4 = 0, "", V4/U4)))</f>
        <v/>
      </c>
      <c r="P4" s="1">
        <f>IF(O4 = "-", -W4,I4)</f>
        <v>188</v>
      </c>
      <c r="Q4" s="1">
        <f ca="1">IF(O4 = "-", SUM(INDIRECT(ADDRESS(2,COLUMN(P4)) &amp; ":" &amp; ADDRESS(ROW(),COLUMN(P4)))), 0)</f>
        <v>0</v>
      </c>
      <c r="R4" s="1">
        <f>IF(O4="-",1,0)</f>
        <v>0</v>
      </c>
      <c r="S4" s="1">
        <f ca="1">IF(Q4 = 0, INDIRECT("S" &amp; ROW() - 1), Q4)</f>
        <v>0</v>
      </c>
      <c r="T4" s="1" t="str">
        <f>IF(H4="","",VLOOKUP(H4,'Соль SKU'!$A$1:$B$150,2,0))</f>
        <v>2.7, Альче</v>
      </c>
      <c r="U4" s="1">
        <f t="shared" ca="1" si="0"/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ca="1">IF(V4 = "", "", V4/U4)</f>
        <v>0</v>
      </c>
      <c r="X4" s="1" t="str">
        <f ca="1">IF(O4="", "", MAX(ROUND(-(INDIRECT("S" &amp; ROW() - 1) - S4)/OFFSET($C$1, 1, 0), 0), 1) * OFFSET($C$1, 1, 0))</f>
        <v/>
      </c>
    </row>
    <row r="5" spans="1:24" ht="13.75" customHeight="1" x14ac:dyDescent="0.2">
      <c r="A5" s="38">
        <f ca="1">IF(O5="-", "-", 1 + MAX(Вода!$A$4:$A$97) + SUM(INDIRECT(ADDRESS(2,COLUMN(R5)) &amp; ":" &amp; ADDRESS(ROW(),COLUMN(R5)))))</f>
        <v>10</v>
      </c>
      <c r="B5" s="38" t="s">
        <v>285</v>
      </c>
      <c r="C5" s="38">
        <v>850</v>
      </c>
      <c r="D5" s="38" t="s">
        <v>272</v>
      </c>
      <c r="E5" s="38" t="s">
        <v>329</v>
      </c>
      <c r="F5" s="38" t="s">
        <v>329</v>
      </c>
      <c r="G5" s="38" t="s">
        <v>330</v>
      </c>
      <c r="H5" s="38" t="s">
        <v>87</v>
      </c>
      <c r="I5" s="38">
        <v>1</v>
      </c>
      <c r="J5" s="11" t="str">
        <f t="shared" ref="J5:J30" ca="1" si="1">IF(M5="", IF(O5="","",X5+(INDIRECT("S" &amp; ROW() - 1) - S5)),IF(O5="", "", INDIRECT("S" &amp; ROW() - 1) - S5))</f>
        <v/>
      </c>
      <c r="K5" s="18" t="str">
        <f>IF(H5="", "", IF(H5="-","",VLOOKUP(H5, 'Соль SKU'!$A$1:$C$50, 3, 0)))</f>
        <v>1</v>
      </c>
      <c r="M5" s="19"/>
      <c r="N5" s="19" t="str">
        <f t="shared" ref="N5:N30" ca="1" si="2">IF(M5="", IF(X5=0, "", X5), IF(V5 = "", "", IF(V5/U5 = 0, "", V5/U5)))</f>
        <v/>
      </c>
      <c r="P5" s="1">
        <f t="shared" ref="P5:P30" si="3">IF(O5 = "-", -W5,I5)</f>
        <v>1</v>
      </c>
      <c r="Q5" s="1">
        <f t="shared" ref="Q5:Q30" ca="1" si="4">IF(O5 = "-", SUM(INDIRECT(ADDRESS(2,COLUMN(P5)) &amp; ":" &amp; ADDRESS(ROW(),COLUMN(P5)))), 0)</f>
        <v>0</v>
      </c>
      <c r="R5" s="1">
        <f t="shared" ref="R5:R30" si="5">IF(O5="-",1,0)</f>
        <v>0</v>
      </c>
      <c r="S5" s="1">
        <f t="shared" ref="S5:S30" ca="1" si="6">IF(Q5 = 0, INDIRECT("S" &amp; ROW() - 1), Q5)</f>
        <v>0</v>
      </c>
      <c r="T5" s="1" t="str">
        <f>IF(H5="","",VLOOKUP(H5,'Соль SKU'!$A$1:$B$150,2,0))</f>
        <v>2.7, Альче</v>
      </c>
      <c r="U5" s="1">
        <f t="shared" ca="1" si="0"/>
        <v>9.4117647058823533</v>
      </c>
      <c r="V5" s="1">
        <f t="shared" ref="V5:V30" si="7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ref="W5:W30" ca="1" si="8">IF(V5 = "", "", V5/U5)</f>
        <v>0</v>
      </c>
      <c r="X5" s="1" t="str">
        <f t="shared" ref="X5:X30" ca="1" si="9">IF(O5="", "", MAX(ROUND(-(INDIRECT("S" &amp; ROW() - 1) - S5)/OFFSET($C$1, 1, 0), 0), 1) * OFFSET($C$1, 1, 0))</f>
        <v/>
      </c>
    </row>
    <row r="6" spans="1:24" ht="13.75" customHeight="1" x14ac:dyDescent="0.2">
      <c r="A6" s="38">
        <f ca="1">IF(O6="-", "-", 1 + MAX(Вода!$A$4:$A$97) + SUM(INDIRECT(ADDRESS(2,COLUMN(R6)) &amp; ":" &amp; ADDRESS(ROW(),COLUMN(R6)))))</f>
        <v>10</v>
      </c>
      <c r="B6" s="38" t="s">
        <v>285</v>
      </c>
      <c r="C6" s="38">
        <v>850</v>
      </c>
      <c r="D6" s="38" t="s">
        <v>272</v>
      </c>
      <c r="E6" s="38" t="s">
        <v>329</v>
      </c>
      <c r="F6" s="38" t="s">
        <v>329</v>
      </c>
      <c r="G6" s="38" t="s">
        <v>330</v>
      </c>
      <c r="H6" s="38" t="s">
        <v>90</v>
      </c>
      <c r="I6" s="38">
        <v>8</v>
      </c>
      <c r="J6" s="11" t="str">
        <f t="shared" ca="1" si="1"/>
        <v/>
      </c>
      <c r="K6" s="18" t="str">
        <f>IF(H6="", "", IF(H6="-","",VLOOKUP(H6, 'Соль SKU'!$A$1:$C$50, 3, 0)))</f>
        <v>1</v>
      </c>
      <c r="M6" s="20"/>
      <c r="N6" s="19" t="str">
        <f t="shared" ca="1" si="2"/>
        <v/>
      </c>
      <c r="P6" s="1">
        <f t="shared" si="3"/>
        <v>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IF(H6="","",VLOOKUP(H6,'Соль SKU'!$A$1:$B$150,2,0))</f>
        <v>2.7, Альче</v>
      </c>
      <c r="U6" s="1">
        <f t="shared" ca="1" si="0"/>
        <v>9.4117647058823533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A7" s="38">
        <f ca="1">IF(O7="-", "-", 1 + MAX(Вода!$A$4:$A$97) + SUM(INDIRECT(ADDRESS(2,COLUMN(R7)) &amp; ":" &amp; ADDRESS(ROW(),COLUMN(R7)))))</f>
        <v>10</v>
      </c>
      <c r="B7" s="38" t="s">
        <v>285</v>
      </c>
      <c r="C7" s="38">
        <v>850</v>
      </c>
      <c r="D7" s="38" t="s">
        <v>272</v>
      </c>
      <c r="E7" s="38" t="s">
        <v>329</v>
      </c>
      <c r="F7" s="38" t="s">
        <v>329</v>
      </c>
      <c r="G7" s="38" t="s">
        <v>330</v>
      </c>
      <c r="H7" s="38" t="s">
        <v>88</v>
      </c>
      <c r="I7" s="38">
        <v>52</v>
      </c>
      <c r="J7" s="11" t="str">
        <f t="shared" ca="1" si="1"/>
        <v/>
      </c>
      <c r="K7" s="18" t="str">
        <f>IF(H7="", "", IF(H7="-","",VLOOKUP(H7, 'Соль SKU'!$A$1:$C$50, 3, 0)))</f>
        <v>1</v>
      </c>
      <c r="M7" s="20"/>
      <c r="N7" s="19" t="str">
        <f t="shared" ca="1" si="2"/>
        <v/>
      </c>
      <c r="P7" s="1">
        <f t="shared" si="3"/>
        <v>52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IF(H7="","",VLOOKUP(H7,'Соль SKU'!$A$1:$B$150,2,0))</f>
        <v>2.7, Альче</v>
      </c>
      <c r="U7" s="1">
        <f t="shared" ca="1" si="0"/>
        <v>9.4117647058823533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2">
      <c r="A8" s="39">
        <f ca="1">IF(O8="-", "-", 1 + MAX(Вода!$A$4:$A$97) + SUM(INDIRECT(ADDRESS(2,COLUMN(R8)) &amp; ":" &amp; ADDRESS(ROW(),COLUMN(R8)))))</f>
        <v>10</v>
      </c>
      <c r="B8" s="39" t="s">
        <v>285</v>
      </c>
      <c r="C8" s="39">
        <v>850</v>
      </c>
      <c r="D8" s="39" t="s">
        <v>269</v>
      </c>
      <c r="E8" s="39" t="s">
        <v>329</v>
      </c>
      <c r="F8" s="39" t="s">
        <v>329</v>
      </c>
      <c r="G8" s="39" t="s">
        <v>330</v>
      </c>
      <c r="H8" s="39" t="s">
        <v>13</v>
      </c>
      <c r="I8" s="39">
        <v>44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'Соль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44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IF(H8="","",VLOOKUP(H8,'Соль SKU'!$A$1:$B$150,2,0))</f>
        <v>2.7, Альче</v>
      </c>
      <c r="U8" s="1">
        <f t="shared" ca="1" si="0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9">
        <f ca="1">IF(O9="-", "-", 1 + MAX(Вода!$A$4:$A$97) + SUM(INDIRECT(ADDRESS(2,COLUMN(R9)) &amp; ":" &amp; ADDRESS(ROW(),COLUMN(R9)))))</f>
        <v>10</v>
      </c>
      <c r="B9" s="39" t="s">
        <v>285</v>
      </c>
      <c r="C9" s="39">
        <v>850</v>
      </c>
      <c r="D9" s="39" t="s">
        <v>269</v>
      </c>
      <c r="E9" s="39" t="s">
        <v>329</v>
      </c>
      <c r="F9" s="39" t="s">
        <v>329</v>
      </c>
      <c r="G9" s="39" t="s">
        <v>330</v>
      </c>
      <c r="H9" s="39" t="s">
        <v>14</v>
      </c>
      <c r="I9" s="39">
        <v>560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'Соль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560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Альче</v>
      </c>
      <c r="U9" s="1">
        <f t="shared" ca="1" si="0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2">
      <c r="A10" s="35" t="str">
        <f ca="1">IF(O10="-", "-", 1 + MAX(Вода!$A$4:$A$97) + SUM(INDIRECT(ADDRESS(2,COLUMN(R10)) &amp; ":" &amp; ADDRESS(ROW(),COLUMN(R10)))))</f>
        <v>-</v>
      </c>
      <c r="B10" s="35" t="s">
        <v>325</v>
      </c>
      <c r="C10" s="35" t="s">
        <v>325</v>
      </c>
      <c r="D10" s="35" t="s">
        <v>325</v>
      </c>
      <c r="E10" s="35" t="s">
        <v>325</v>
      </c>
      <c r="F10" s="35" t="s">
        <v>325</v>
      </c>
      <c r="G10" s="35" t="s">
        <v>325</v>
      </c>
      <c r="H10" s="35" t="s">
        <v>325</v>
      </c>
      <c r="J10" s="11">
        <f t="shared" ca="1" si="1"/>
        <v>-3</v>
      </c>
      <c r="K10" s="36"/>
      <c r="M10" s="37">
        <v>8000</v>
      </c>
      <c r="N10" s="19">
        <f t="shared" ca="1" si="2"/>
        <v>850</v>
      </c>
      <c r="O10" s="35" t="s">
        <v>325</v>
      </c>
      <c r="P10" s="1">
        <f t="shared" ca="1" si="3"/>
        <v>-850</v>
      </c>
      <c r="Q10" s="1">
        <f t="shared" ca="1" si="4"/>
        <v>3</v>
      </c>
      <c r="R10" s="1">
        <f t="shared" si="5"/>
        <v>1</v>
      </c>
      <c r="S10" s="1">
        <f t="shared" ca="1" si="6"/>
        <v>3</v>
      </c>
      <c r="T10" s="1" t="str">
        <f>IF(H10="","",VLOOKUP(H10,'Соль SKU'!$A$1:$B$150,2,0))</f>
        <v>-</v>
      </c>
      <c r="U10" s="1">
        <f t="shared" ca="1" si="0"/>
        <v>9.4117647058823533</v>
      </c>
      <c r="V10" s="1">
        <f t="shared" si="7"/>
        <v>8000</v>
      </c>
      <c r="W10" s="1">
        <f t="shared" ca="1" si="8"/>
        <v>850</v>
      </c>
      <c r="X10" s="1">
        <f t="shared" ca="1" si="9"/>
        <v>850</v>
      </c>
    </row>
    <row r="11" spans="1:24" ht="13.75" customHeight="1" x14ac:dyDescent="0.2">
      <c r="A11" s="39">
        <f ca="1">IF(O11="-", "-", 1 + MAX(Вода!$A$4:$A$97) + SUM(INDIRECT(ADDRESS(2,COLUMN(R11)) &amp; ":" &amp; ADDRESS(ROW(),COLUMN(R11)))))</f>
        <v>11</v>
      </c>
      <c r="B11" s="39" t="s">
        <v>280</v>
      </c>
      <c r="C11" s="39">
        <v>850</v>
      </c>
      <c r="D11" s="39" t="s">
        <v>269</v>
      </c>
      <c r="E11" s="39" t="s">
        <v>329</v>
      </c>
      <c r="F11" s="39" t="s">
        <v>329</v>
      </c>
      <c r="G11" s="39" t="s">
        <v>330</v>
      </c>
      <c r="H11" s="39" t="s">
        <v>14</v>
      </c>
      <c r="I11" s="39">
        <v>850</v>
      </c>
      <c r="J11" s="11" t="str">
        <f t="shared" ca="1" si="1"/>
        <v/>
      </c>
      <c r="K11" s="18" t="str">
        <f>IF(H11="", "", IF(H11="-","",VLOOKUP(H11, 'Соль SKU'!$A$1:$C$50, 3, 0)))</f>
        <v>1</v>
      </c>
      <c r="M11" s="20"/>
      <c r="N11" s="19" t="str">
        <f t="shared" ca="1" si="2"/>
        <v/>
      </c>
      <c r="P11" s="1">
        <f t="shared" si="3"/>
        <v>850</v>
      </c>
      <c r="Q11" s="1">
        <f t="shared" ca="1" si="4"/>
        <v>0</v>
      </c>
      <c r="R11" s="1">
        <f t="shared" si="5"/>
        <v>0</v>
      </c>
      <c r="S11" s="1">
        <f t="shared" ca="1" si="6"/>
        <v>3</v>
      </c>
      <c r="T11" s="1" t="str">
        <f>IF(H11="","",VLOOKUP(H11,'Соль SKU'!$A$1:$B$150,2,0))</f>
        <v>2.7, Альче</v>
      </c>
      <c r="U11" s="1">
        <f t="shared" ca="1" si="0"/>
        <v>9.4117647058823533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2">
      <c r="A12" s="35" t="str">
        <f ca="1">IF(O12="-", "-", 1 + MAX(Вода!$A$4:$A$97) + SUM(INDIRECT(ADDRESS(2,COLUMN(R12)) &amp; ":" &amp; ADDRESS(ROW(),COLUMN(R12)))))</f>
        <v>-</v>
      </c>
      <c r="B12" s="35" t="s">
        <v>325</v>
      </c>
      <c r="C12" s="35" t="s">
        <v>325</v>
      </c>
      <c r="D12" s="35" t="s">
        <v>325</v>
      </c>
      <c r="E12" s="35" t="s">
        <v>325</v>
      </c>
      <c r="F12" s="35" t="s">
        <v>325</v>
      </c>
      <c r="G12" s="35" t="s">
        <v>325</v>
      </c>
      <c r="H12" s="35" t="s">
        <v>325</v>
      </c>
      <c r="J12" s="11">
        <f t="shared" ca="1" si="1"/>
        <v>0</v>
      </c>
      <c r="K12" s="36"/>
      <c r="M12" s="37">
        <v>8000</v>
      </c>
      <c r="N12" s="19">
        <f t="shared" ca="1" si="2"/>
        <v>850</v>
      </c>
      <c r="O12" s="35" t="s">
        <v>325</v>
      </c>
      <c r="P12" s="1">
        <f t="shared" ca="1" si="3"/>
        <v>-850</v>
      </c>
      <c r="Q12" s="1">
        <f t="shared" ca="1" si="4"/>
        <v>3</v>
      </c>
      <c r="R12" s="1">
        <f t="shared" si="5"/>
        <v>1</v>
      </c>
      <c r="S12" s="1">
        <f t="shared" ca="1" si="6"/>
        <v>3</v>
      </c>
      <c r="T12" s="1" t="str">
        <f>IF(H12="","",VLOOKUP(H12,'Соль SKU'!$A$1:$B$150,2,0))</f>
        <v>-</v>
      </c>
      <c r="U12" s="1">
        <f t="shared" ca="1" si="0"/>
        <v>9.4117647058823533</v>
      </c>
      <c r="V12" s="1">
        <f t="shared" si="7"/>
        <v>8000</v>
      </c>
      <c r="W12" s="1">
        <f t="shared" ca="1" si="8"/>
        <v>850</v>
      </c>
      <c r="X12" s="1">
        <f t="shared" ca="1" si="9"/>
        <v>850</v>
      </c>
    </row>
    <row r="13" spans="1:24" ht="13.75" customHeight="1" x14ac:dyDescent="0.2">
      <c r="A13" s="39">
        <f ca="1">IF(O13="-", "-", 1 + MAX(Вода!$A$4:$A$97) + SUM(INDIRECT(ADDRESS(2,COLUMN(R13)) &amp; ":" &amp; ADDRESS(ROW(),COLUMN(R13)))))</f>
        <v>12</v>
      </c>
      <c r="B13" s="39" t="s">
        <v>280</v>
      </c>
      <c r="C13" s="39">
        <v>850</v>
      </c>
      <c r="D13" s="39" t="s">
        <v>269</v>
      </c>
      <c r="E13" s="39" t="s">
        <v>329</v>
      </c>
      <c r="F13" s="39" t="s">
        <v>329</v>
      </c>
      <c r="G13" s="39" t="s">
        <v>330</v>
      </c>
      <c r="H13" s="39" t="s">
        <v>14</v>
      </c>
      <c r="I13" s="39">
        <v>300</v>
      </c>
      <c r="J13" s="11" t="str">
        <f t="shared" ca="1" si="1"/>
        <v/>
      </c>
      <c r="K13" s="18" t="str">
        <f>IF(H13="", "", IF(H13="-","",VLOOKUP(H13, 'Соль SKU'!$A$1:$C$50, 3, 0)))</f>
        <v>1</v>
      </c>
      <c r="M13" s="20"/>
      <c r="N13" s="19" t="str">
        <f t="shared" ca="1" si="2"/>
        <v/>
      </c>
      <c r="P13" s="1">
        <f t="shared" si="3"/>
        <v>300</v>
      </c>
      <c r="Q13" s="1">
        <f t="shared" ca="1" si="4"/>
        <v>0</v>
      </c>
      <c r="R13" s="1">
        <f t="shared" si="5"/>
        <v>0</v>
      </c>
      <c r="S13" s="1">
        <f t="shared" ca="1" si="6"/>
        <v>3</v>
      </c>
      <c r="T13" s="1" t="str">
        <f>IF(H13="","",VLOOKUP(H13,'Соль SKU'!$A$1:$B$150,2,0))</f>
        <v>2.7, Альче</v>
      </c>
      <c r="U13" s="1">
        <f t="shared" ca="1" si="0"/>
        <v>9.4117647058823533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3.75" customHeight="1" x14ac:dyDescent="0.2">
      <c r="A14" s="38">
        <f ca="1">IF(O14="-", "-", 1 + MAX(Вода!$A$4:$A$97) + SUM(INDIRECT(ADDRESS(2,COLUMN(R14)) &amp; ":" &amp; ADDRESS(ROW(),COLUMN(R14)))))</f>
        <v>12</v>
      </c>
      <c r="B14" s="38" t="s">
        <v>280</v>
      </c>
      <c r="C14" s="38">
        <v>850</v>
      </c>
      <c r="D14" s="38" t="s">
        <v>272</v>
      </c>
      <c r="E14" s="38" t="s">
        <v>335</v>
      </c>
      <c r="F14" s="38" t="s">
        <v>335</v>
      </c>
      <c r="G14" s="38" t="s">
        <v>330</v>
      </c>
      <c r="H14" s="38" t="s">
        <v>75</v>
      </c>
      <c r="I14" s="38">
        <v>61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'Соль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61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3</v>
      </c>
      <c r="T14" s="1" t="str">
        <f>IF(H14="","",VLOOKUP(H14,'Соль SKU'!$A$1:$B$150,2,0))</f>
        <v>2.7, Сакко</v>
      </c>
      <c r="U14" s="1">
        <f t="shared" ca="1" si="0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2">
      <c r="A15" s="38">
        <f ca="1">IF(O15="-", "-", 1 + MAX(Вода!$A$4:$A$97) + SUM(INDIRECT(ADDRESS(2,COLUMN(R15)) &amp; ":" &amp; ADDRESS(ROW(),COLUMN(R15)))))</f>
        <v>12</v>
      </c>
      <c r="B15" s="38" t="s">
        <v>280</v>
      </c>
      <c r="C15" s="38">
        <v>850</v>
      </c>
      <c r="D15" s="38" t="s">
        <v>272</v>
      </c>
      <c r="E15" s="38" t="s">
        <v>335</v>
      </c>
      <c r="F15" s="38" t="s">
        <v>335</v>
      </c>
      <c r="G15" s="38" t="s">
        <v>330</v>
      </c>
      <c r="H15" s="38" t="s">
        <v>82</v>
      </c>
      <c r="I15" s="38">
        <v>500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'Соль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500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</v>
      </c>
      <c r="T15" s="1" t="str">
        <f>IF(H15="","",VLOOKUP(H15,'Соль SKU'!$A$1:$B$150,2,0))</f>
        <v>2.7, Сакко</v>
      </c>
      <c r="U15" s="1">
        <f t="shared" ca="1" si="0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2">
      <c r="A16" s="35" t="str">
        <f ca="1">IF(O16="-", "-", 1 + MAX(Вода!$A$4:$A$97) + SUM(INDIRECT(ADDRESS(2,COLUMN(R16)) &amp; ":" &amp; ADDRESS(ROW(),COLUMN(R16)))))</f>
        <v>-</v>
      </c>
      <c r="B16" s="35" t="s">
        <v>325</v>
      </c>
      <c r="C16" s="35" t="s">
        <v>325</v>
      </c>
      <c r="D16" s="35" t="s">
        <v>325</v>
      </c>
      <c r="E16" s="35" t="s">
        <v>325</v>
      </c>
      <c r="F16" s="35" t="s">
        <v>325</v>
      </c>
      <c r="G16" s="35" t="s">
        <v>325</v>
      </c>
      <c r="H16" s="35" t="s">
        <v>325</v>
      </c>
      <c r="J16" s="11">
        <f t="shared" ca="1" si="1"/>
        <v>-11</v>
      </c>
      <c r="K16" s="36"/>
      <c r="M16" s="37">
        <v>8000</v>
      </c>
      <c r="N16" s="19">
        <f t="shared" ca="1" si="2"/>
        <v>850</v>
      </c>
      <c r="O16" s="35" t="s">
        <v>325</v>
      </c>
      <c r="P16" s="1">
        <f t="shared" ca="1" si="3"/>
        <v>-850</v>
      </c>
      <c r="Q16" s="1">
        <f t="shared" ca="1" si="4"/>
        <v>14</v>
      </c>
      <c r="R16" s="1">
        <f t="shared" si="5"/>
        <v>1</v>
      </c>
      <c r="S16" s="1">
        <f t="shared" ca="1" si="6"/>
        <v>14</v>
      </c>
      <c r="T16" s="1" t="str">
        <f>IF(H16="","",VLOOKUP(H16,'Соль SKU'!$A$1:$B$150,2,0))</f>
        <v>-</v>
      </c>
      <c r="U16" s="1">
        <f t="shared" ca="1" si="0"/>
        <v>9.4117647058823533</v>
      </c>
      <c r="V16" s="1">
        <f t="shared" si="7"/>
        <v>8000</v>
      </c>
      <c r="W16" s="1">
        <f t="shared" ca="1" si="8"/>
        <v>850</v>
      </c>
      <c r="X16" s="1">
        <f t="shared" ca="1" si="9"/>
        <v>850</v>
      </c>
    </row>
    <row r="17" spans="1:24" ht="13.75" customHeight="1" x14ac:dyDescent="0.2">
      <c r="A17" s="40">
        <f ca="1">IF(O17="-", "-", 1 + MAX(Вода!$A$4:$A$97) + SUM(INDIRECT(ADDRESS(2,COLUMN(R17)) &amp; ":" &amp; ADDRESS(ROW(),COLUMN(R17)))))</f>
        <v>13</v>
      </c>
      <c r="B17" s="40" t="s">
        <v>285</v>
      </c>
      <c r="C17" s="40">
        <v>850</v>
      </c>
      <c r="D17" s="40" t="s">
        <v>286</v>
      </c>
      <c r="E17" s="40" t="s">
        <v>331</v>
      </c>
      <c r="F17" s="40" t="s">
        <v>332</v>
      </c>
      <c r="G17" s="40" t="s">
        <v>333</v>
      </c>
      <c r="H17" s="40" t="s">
        <v>79</v>
      </c>
      <c r="I17" s="40">
        <v>850</v>
      </c>
      <c r="J17" s="11" t="str">
        <f t="shared" ca="1" si="1"/>
        <v/>
      </c>
      <c r="K17" s="18" t="str">
        <f>IF(H17="", "", IF(H17="-","",VLOOKUP(H17, 'Соль SKU'!$A$1:$C$50, 3, 0)))</f>
        <v>2</v>
      </c>
      <c r="M17" s="20"/>
      <c r="N17" s="19" t="str">
        <f t="shared" ca="1" si="2"/>
        <v/>
      </c>
      <c r="P17" s="1">
        <f t="shared" si="3"/>
        <v>850</v>
      </c>
      <c r="Q17" s="1">
        <f t="shared" ca="1" si="4"/>
        <v>0</v>
      </c>
      <c r="R17" s="1">
        <f t="shared" si="5"/>
        <v>0</v>
      </c>
      <c r="S17" s="1">
        <f t="shared" ca="1" si="6"/>
        <v>14</v>
      </c>
      <c r="T17" s="1" t="str">
        <f>IF(H17="","",VLOOKUP(H17,'Соль SKU'!$A$1:$B$150,2,0))</f>
        <v>2.7, Альче</v>
      </c>
      <c r="U17" s="1">
        <f t="shared" ca="1" si="0"/>
        <v>9.4117647058823533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:24" ht="13.75" customHeight="1" x14ac:dyDescent="0.2">
      <c r="A18" s="35" t="str">
        <f ca="1">IF(O18="-", "-", 1 + MAX(Вода!$A$4:$A$97) + SUM(INDIRECT(ADDRESS(2,COLUMN(R18)) &amp; ":" &amp; ADDRESS(ROW(),COLUMN(R18)))))</f>
        <v>-</v>
      </c>
      <c r="B18" s="35" t="s">
        <v>325</v>
      </c>
      <c r="C18" s="35" t="s">
        <v>325</v>
      </c>
      <c r="D18" s="35" t="s">
        <v>325</v>
      </c>
      <c r="E18" s="35" t="s">
        <v>325</v>
      </c>
      <c r="F18" s="35" t="s">
        <v>325</v>
      </c>
      <c r="G18" s="35" t="s">
        <v>325</v>
      </c>
      <c r="H18" s="35" t="s">
        <v>325</v>
      </c>
      <c r="J18" s="11">
        <f t="shared" ca="1" si="1"/>
        <v>0</v>
      </c>
      <c r="K18" s="36"/>
      <c r="M18" s="37">
        <v>8000</v>
      </c>
      <c r="N18" s="19">
        <f t="shared" ca="1" si="2"/>
        <v>850</v>
      </c>
      <c r="O18" s="35" t="s">
        <v>325</v>
      </c>
      <c r="P18" s="1">
        <f t="shared" ca="1" si="3"/>
        <v>-850</v>
      </c>
      <c r="Q18" s="1">
        <f t="shared" ca="1" si="4"/>
        <v>14</v>
      </c>
      <c r="R18" s="1">
        <f t="shared" si="5"/>
        <v>1</v>
      </c>
      <c r="S18" s="1">
        <f t="shared" ca="1" si="6"/>
        <v>14</v>
      </c>
      <c r="T18" s="1" t="str">
        <f>IF(H18="","",VLOOKUP(H18,'Соль SKU'!$A$1:$B$150,2,0))</f>
        <v>-</v>
      </c>
      <c r="U18" s="1">
        <f t="shared" ca="1" si="0"/>
        <v>9.4117647058823533</v>
      </c>
      <c r="V18" s="1">
        <f t="shared" si="7"/>
        <v>8000</v>
      </c>
      <c r="W18" s="1">
        <f t="shared" ca="1" si="8"/>
        <v>850</v>
      </c>
      <c r="X18" s="1">
        <f t="shared" ca="1" si="9"/>
        <v>850</v>
      </c>
    </row>
    <row r="19" spans="1:24" ht="13.75" customHeight="1" x14ac:dyDescent="0.2">
      <c r="A19" s="40">
        <f ca="1">IF(O19="-", "-", 1 + MAX(Вода!$A$4:$A$97) + SUM(INDIRECT(ADDRESS(2,COLUMN(R19)) &amp; ":" &amp; ADDRESS(ROW(),COLUMN(R19)))))</f>
        <v>14</v>
      </c>
      <c r="B19" s="40" t="s">
        <v>285</v>
      </c>
      <c r="C19" s="40">
        <v>850</v>
      </c>
      <c r="D19" s="40" t="s">
        <v>286</v>
      </c>
      <c r="E19" s="40" t="s">
        <v>331</v>
      </c>
      <c r="F19" s="40" t="s">
        <v>332</v>
      </c>
      <c r="G19" s="40" t="s">
        <v>333</v>
      </c>
      <c r="H19" s="40" t="s">
        <v>79</v>
      </c>
      <c r="I19" s="40">
        <v>434</v>
      </c>
      <c r="J19" s="11" t="str">
        <f t="shared" ca="1" si="1"/>
        <v/>
      </c>
      <c r="K19" s="18" t="str">
        <f>IF(H19="", "", IF(H19="-","",VLOOKUP(H19, 'Соль SKU'!$A$1:$C$50, 3, 0)))</f>
        <v>2</v>
      </c>
      <c r="M19" s="20"/>
      <c r="N19" s="19" t="str">
        <f t="shared" ca="1" si="2"/>
        <v/>
      </c>
      <c r="P19" s="1">
        <f t="shared" si="3"/>
        <v>434</v>
      </c>
      <c r="Q19" s="1">
        <f t="shared" ca="1" si="4"/>
        <v>0</v>
      </c>
      <c r="R19" s="1">
        <f t="shared" si="5"/>
        <v>0</v>
      </c>
      <c r="S19" s="1">
        <f t="shared" ca="1" si="6"/>
        <v>14</v>
      </c>
      <c r="T19" s="1" t="str">
        <f>IF(H19="","",VLOOKUP(H19,'Соль SKU'!$A$1:$B$150,2,0))</f>
        <v>2.7, Альче</v>
      </c>
      <c r="U19" s="1">
        <f t="shared" ca="1" si="0"/>
        <v>9.4117647058823533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:24" ht="13.75" customHeight="1" x14ac:dyDescent="0.2">
      <c r="A20" s="38">
        <f ca="1">IF(O20="-", "-", 1 + MAX(Вода!$A$4:$A$97) + SUM(INDIRECT(ADDRESS(2,COLUMN(R20)) &amp; ":" &amp; ADDRESS(ROW(),COLUMN(R20)))))</f>
        <v>14</v>
      </c>
      <c r="B20" s="38" t="s">
        <v>285</v>
      </c>
      <c r="C20" s="38">
        <v>850</v>
      </c>
      <c r="D20" s="38" t="s">
        <v>272</v>
      </c>
      <c r="E20" s="38" t="s">
        <v>332</v>
      </c>
      <c r="F20" s="38" t="s">
        <v>332</v>
      </c>
      <c r="G20" s="38" t="s">
        <v>337</v>
      </c>
      <c r="H20" s="38" t="s">
        <v>86</v>
      </c>
      <c r="I20" s="38">
        <v>317</v>
      </c>
      <c r="J20" s="11" t="str">
        <f ca="1">IF(M20="", IF(O20="","",X20+(INDIRECT("S" &amp; ROW() - 1) - S20)),IF(O20="", "", INDIRECT("S" &amp; ROW() - 1) - S20))</f>
        <v/>
      </c>
      <c r="K20" s="18" t="str">
        <f>IF(H20="", "", IF(H20="-","",VLOOKUP(H20, 'Соль SKU'!$A$1:$C$50, 3, 0)))</f>
        <v>1</v>
      </c>
      <c r="M20" s="20"/>
      <c r="N20" s="19" t="str">
        <f ca="1">IF(M20="", IF(X20=0, "", X20), IF(V20 = "", "", IF(V20/U20 = 0, "", V20/U20)))</f>
        <v/>
      </c>
      <c r="P20" s="1">
        <f>IF(O20 = "-", -W20,I20)</f>
        <v>317</v>
      </c>
      <c r="Q20" s="1">
        <f ca="1">IF(O20 = "-", SUM(INDIRECT(ADDRESS(2,COLUMN(P20)) &amp; ":" &amp; ADDRESS(ROW(),COLUMN(P20)))), 0)</f>
        <v>0</v>
      </c>
      <c r="R20" s="1">
        <f>IF(O20="-",1,0)</f>
        <v>0</v>
      </c>
      <c r="S20" s="1">
        <f ca="1">IF(Q20 = 0, INDIRECT("S" &amp; ROW() - 1), Q20)</f>
        <v>14</v>
      </c>
      <c r="T20" s="1" t="str">
        <f>IF(H20="","",VLOOKUP(H20,'Соль SKU'!$A$1:$B$150,2,0))</f>
        <v>2.7, Альче</v>
      </c>
      <c r="U20" s="1">
        <f t="shared" ref="U20:U50" ca="1" si="10">IF(OFFSET($C$1, 1, 0)="", 1, 8000/OFFSET($C$1, 1, 0))</f>
        <v>9.4117647058823533</v>
      </c>
      <c r="V20" s="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>
        <f ca="1">IF(V20 = "", "", V20/U20)</f>
        <v>0</v>
      </c>
      <c r="X20" s="1" t="str">
        <f ca="1">IF(O20="", "", MAX(ROUND(-(INDIRECT("S" &amp; ROW() - 1) - S20)/OFFSET($C$1, 1, 0), 0), 1) * OFFSET($C$1, 1, 0))</f>
        <v/>
      </c>
    </row>
    <row r="21" spans="1:24" ht="13.75" customHeight="1" x14ac:dyDescent="0.2">
      <c r="A21" s="38">
        <f ca="1">IF(O21="-", "-", 1 + MAX(Вода!$A$4:$A$97) + SUM(INDIRECT(ADDRESS(2,COLUMN(R21)) &amp; ":" &amp; ADDRESS(ROW(),COLUMN(R21)))))</f>
        <v>14</v>
      </c>
      <c r="B21" s="38" t="s">
        <v>285</v>
      </c>
      <c r="C21" s="38">
        <v>850</v>
      </c>
      <c r="D21" s="38" t="s">
        <v>272</v>
      </c>
      <c r="E21" s="38" t="s">
        <v>334</v>
      </c>
      <c r="F21" s="38" t="s">
        <v>334</v>
      </c>
      <c r="G21" s="38" t="s">
        <v>330</v>
      </c>
      <c r="H21" s="38" t="s">
        <v>76</v>
      </c>
      <c r="I21" s="38">
        <v>73</v>
      </c>
      <c r="J21" s="11" t="str">
        <f ca="1">IF(M21="", IF(O21="","",X21+(INDIRECT("S" &amp; ROW() - 1) - S21)),IF(O21="", "", INDIRECT("S" &amp; ROW() - 1) - S21))</f>
        <v/>
      </c>
      <c r="K21" s="18" t="str">
        <f>IF(H21="", "", IF(H21="-","",VLOOKUP(H21, 'Соль SKU'!$A$1:$C$50, 3, 0)))</f>
        <v>1</v>
      </c>
      <c r="M21" s="20"/>
      <c r="N21" s="19" t="str">
        <f ca="1">IF(M21="", IF(X21=0, "", X21), IF(V21 = "", "", IF(V21/U21 = 0, "", V21/U21)))</f>
        <v/>
      </c>
      <c r="P21" s="1">
        <f>IF(O21 = "-", -W21,I21)</f>
        <v>73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14</v>
      </c>
      <c r="T21" s="1" t="str">
        <f>IF(H21="","",VLOOKUP(H21,'Соль SKU'!$A$1:$B$150,2,0))</f>
        <v>2.7, Сакко</v>
      </c>
      <c r="U21" s="1">
        <f t="shared" ca="1" si="10"/>
        <v>9.4117647058823533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 ca="1">IF(V21 = "", "", V21/U21)</f>
        <v>0</v>
      </c>
      <c r="X21" s="1" t="str">
        <f ca="1">IF(O21="", "", MAX(ROUND(-(INDIRECT("S" &amp; ROW() - 1) - S21)/OFFSET($C$1, 1, 0), 0), 1) * OFFSET($C$1, 1, 0))</f>
        <v/>
      </c>
    </row>
    <row r="22" spans="1:24" ht="13.75" customHeight="1" x14ac:dyDescent="0.2">
      <c r="A22" s="35" t="str">
        <f ca="1">IF(O22="-", "-", 1 + MAX(Вода!$A$4:$A$97) + SUM(INDIRECT(ADDRESS(2,COLUMN(R22)) &amp; ":" &amp; ADDRESS(ROW(),COLUMN(R22)))))</f>
        <v>-</v>
      </c>
      <c r="B22" s="35" t="s">
        <v>325</v>
      </c>
      <c r="C22" s="35" t="s">
        <v>325</v>
      </c>
      <c r="D22" s="35" t="s">
        <v>325</v>
      </c>
      <c r="E22" s="35" t="s">
        <v>325</v>
      </c>
      <c r="F22" s="35" t="s">
        <v>325</v>
      </c>
      <c r="G22" s="35" t="s">
        <v>325</v>
      </c>
      <c r="H22" s="35" t="s">
        <v>325</v>
      </c>
      <c r="J22" s="11">
        <f t="shared" ca="1" si="1"/>
        <v>26</v>
      </c>
      <c r="K22" s="36"/>
      <c r="M22" s="37">
        <v>8000</v>
      </c>
      <c r="N22" s="19">
        <f t="shared" ca="1" si="2"/>
        <v>850</v>
      </c>
      <c r="O22" s="35" t="s">
        <v>325</v>
      </c>
      <c r="P22" s="1">
        <f t="shared" ca="1" si="3"/>
        <v>-850</v>
      </c>
      <c r="Q22" s="1">
        <f t="shared" ca="1" si="4"/>
        <v>-12</v>
      </c>
      <c r="R22" s="1">
        <f t="shared" si="5"/>
        <v>1</v>
      </c>
      <c r="S22" s="1">
        <f t="shared" ca="1" si="6"/>
        <v>-12</v>
      </c>
      <c r="T22" s="1" t="str">
        <f>IF(H22="","",VLOOKUP(H22,'Соль SKU'!$A$1:$B$150,2,0))</f>
        <v>-</v>
      </c>
      <c r="U22" s="1">
        <f t="shared" ca="1" si="0"/>
        <v>9.4117647058823533</v>
      </c>
      <c r="V22" s="1">
        <f t="shared" si="7"/>
        <v>8000</v>
      </c>
      <c r="W22" s="1">
        <f t="shared" ca="1" si="8"/>
        <v>850</v>
      </c>
      <c r="X22" s="1">
        <f t="shared" ca="1" si="9"/>
        <v>850</v>
      </c>
    </row>
    <row r="23" spans="1:24" ht="13.75" customHeight="1" x14ac:dyDescent="0.2">
      <c r="A23" s="38">
        <f ca="1">IF(O23="-", "-", 1 + MAX(Вода!$A$4:$A$97) + SUM(INDIRECT(ADDRESS(2,COLUMN(R23)) &amp; ":" &amp; ADDRESS(ROW(),COLUMN(R23)))))</f>
        <v>15</v>
      </c>
      <c r="B23" s="38" t="s">
        <v>280</v>
      </c>
      <c r="C23" s="38">
        <v>850</v>
      </c>
      <c r="D23" s="38" t="s">
        <v>272</v>
      </c>
      <c r="E23" s="38" t="s">
        <v>332</v>
      </c>
      <c r="F23" s="38" t="s">
        <v>332</v>
      </c>
      <c r="G23" s="38" t="s">
        <v>330</v>
      </c>
      <c r="H23" s="38" t="s">
        <v>81</v>
      </c>
      <c r="I23" s="38">
        <v>188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'Соль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188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-12</v>
      </c>
      <c r="T23" s="1" t="str">
        <f>IF(H23="","",VLOOKUP(H23,'Соль SKU'!$A$1:$B$150,2,0))</f>
        <v>2.7, Сакко</v>
      </c>
      <c r="U23" s="1">
        <f t="shared" ca="1" si="10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ht="13.75" customHeight="1" x14ac:dyDescent="0.2">
      <c r="A24" s="38">
        <f ca="1">IF(O24="-", "-", 1 + MAX(Вода!$A$4:$A$97) + SUM(INDIRECT(ADDRESS(2,COLUMN(R24)) &amp; ":" &amp; ADDRESS(ROW(),COLUMN(R24)))))</f>
        <v>15</v>
      </c>
      <c r="B24" s="38" t="s">
        <v>280</v>
      </c>
      <c r="C24" s="38">
        <v>850</v>
      </c>
      <c r="D24" s="38" t="s">
        <v>272</v>
      </c>
      <c r="E24" s="38" t="s">
        <v>336</v>
      </c>
      <c r="F24" s="38" t="s">
        <v>336</v>
      </c>
      <c r="G24" s="38" t="s">
        <v>330</v>
      </c>
      <c r="H24" s="38" t="s">
        <v>74</v>
      </c>
      <c r="I24" s="38">
        <v>148</v>
      </c>
      <c r="J24" s="11" t="str">
        <f t="shared" ca="1" si="1"/>
        <v/>
      </c>
      <c r="K24" s="18" t="str">
        <f>IF(H24="", "", IF(H24="-","",VLOOKUP(H24, 'Соль SKU'!$A$1:$C$50, 3, 0)))</f>
        <v>1</v>
      </c>
      <c r="M24" s="20"/>
      <c r="N24" s="19" t="str">
        <f t="shared" ca="1" si="2"/>
        <v/>
      </c>
      <c r="P24" s="1">
        <f t="shared" si="3"/>
        <v>148</v>
      </c>
      <c r="Q24" s="1">
        <f t="shared" ca="1" si="4"/>
        <v>0</v>
      </c>
      <c r="R24" s="1">
        <f t="shared" si="5"/>
        <v>0</v>
      </c>
      <c r="S24" s="1">
        <f t="shared" ca="1" si="6"/>
        <v>-12</v>
      </c>
      <c r="T24" s="1" t="str">
        <f>IF(H24="","",VLOOKUP(H24,'Соль SKU'!$A$1:$B$150,2,0))</f>
        <v>2.7, Сакко</v>
      </c>
      <c r="U24" s="1">
        <f t="shared" ca="1" si="0"/>
        <v>9.4117647058823533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:24" ht="13.75" customHeight="1" x14ac:dyDescent="0.2">
      <c r="A25" s="39">
        <f ca="1">IF(O25="-", "-", 1 + MAX(Вода!$A$4:$A$97) + SUM(INDIRECT(ADDRESS(2,COLUMN(R25)) &amp; ":" &amp; ADDRESS(ROW(),COLUMN(R25)))))</f>
        <v>15</v>
      </c>
      <c r="B25" s="39" t="s">
        <v>280</v>
      </c>
      <c r="C25" s="39">
        <v>850</v>
      </c>
      <c r="D25" s="39" t="s">
        <v>269</v>
      </c>
      <c r="E25" s="39" t="s">
        <v>336</v>
      </c>
      <c r="F25" s="39" t="s">
        <v>336</v>
      </c>
      <c r="G25" s="39" t="s">
        <v>330</v>
      </c>
      <c r="H25" s="39" t="s">
        <v>12</v>
      </c>
      <c r="I25" s="39">
        <v>251</v>
      </c>
      <c r="J25" s="11" t="str">
        <f t="shared" ca="1" si="1"/>
        <v/>
      </c>
      <c r="K25" s="18" t="str">
        <f>IF(H25="", "", IF(H25="-","",VLOOKUP(H25, 'Соль SKU'!$A$1:$C$50, 3, 0)))</f>
        <v>1</v>
      </c>
      <c r="M25" s="20"/>
      <c r="N25" s="19" t="str">
        <f t="shared" ca="1" si="2"/>
        <v/>
      </c>
      <c r="P25" s="1">
        <f t="shared" si="3"/>
        <v>251</v>
      </c>
      <c r="Q25" s="1">
        <f t="shared" ca="1" si="4"/>
        <v>0</v>
      </c>
      <c r="R25" s="1">
        <f t="shared" si="5"/>
        <v>0</v>
      </c>
      <c r="S25" s="1">
        <f t="shared" ca="1" si="6"/>
        <v>-12</v>
      </c>
      <c r="T25" s="1" t="str">
        <f>IF(H25="","",VLOOKUP(H25,'Соль SKU'!$A$1:$B$150,2,0))</f>
        <v>2.7, Сакко</v>
      </c>
      <c r="U25" s="1">
        <f t="shared" ca="1" si="0"/>
        <v>9.4117647058823533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:24" ht="13.75" customHeight="1" x14ac:dyDescent="0.2">
      <c r="A26" s="39">
        <f ca="1">IF(O26="-", "-", 1 + MAX(Вода!$A$4:$A$97) + SUM(INDIRECT(ADDRESS(2,COLUMN(R26)) &amp; ":" &amp; ADDRESS(ROW(),COLUMN(R26)))))</f>
        <v>15</v>
      </c>
      <c r="B26" s="39" t="s">
        <v>280</v>
      </c>
      <c r="C26" s="39">
        <v>850</v>
      </c>
      <c r="D26" s="39" t="s">
        <v>269</v>
      </c>
      <c r="E26" s="39" t="s">
        <v>336</v>
      </c>
      <c r="F26" s="39" t="s">
        <v>336</v>
      </c>
      <c r="G26" s="39" t="s">
        <v>330</v>
      </c>
      <c r="H26" s="39" t="s">
        <v>8</v>
      </c>
      <c r="I26" s="39">
        <v>99</v>
      </c>
      <c r="J26" s="11" t="str">
        <f ca="1">IF(M26="", IF(O26="","",X26+(INDIRECT("S" &amp; ROW() - 1) - S26)),IF(O26="", "", INDIRECT("S" &amp; ROW() - 1) - S26))</f>
        <v/>
      </c>
      <c r="K26" s="18" t="str">
        <f>IF(H26="", "", IF(H26="-","",VLOOKUP(H26, 'Соль SKU'!$A$1:$C$50, 3, 0)))</f>
        <v>1</v>
      </c>
      <c r="M26" s="20"/>
      <c r="N26" s="19" t="str">
        <f ca="1">IF(M26="", IF(X26=0, "", X26), IF(V26 = "", "", IF(V26/U26 = 0, "", V26/U26)))</f>
        <v/>
      </c>
      <c r="P26" s="1">
        <f>IF(O26 = "-", -W26,I26)</f>
        <v>99</v>
      </c>
      <c r="Q26" s="1">
        <f ca="1">IF(O26 = "-", SUM(INDIRECT(ADDRESS(2,COLUMN(P26)) &amp; ":" &amp; ADDRESS(ROW(),COLUMN(P26)))), 0)</f>
        <v>0</v>
      </c>
      <c r="R26" s="1">
        <f>IF(O26="-",1,0)</f>
        <v>0</v>
      </c>
      <c r="S26" s="1">
        <f ca="1">IF(Q26 = 0, INDIRECT("S" &amp; ROW() - 1), Q26)</f>
        <v>-12</v>
      </c>
      <c r="T26" s="1" t="str">
        <f>IF(H26="","",VLOOKUP(H26,'Соль SKU'!$A$1:$B$150,2,0))</f>
        <v>2.7, Альче</v>
      </c>
      <c r="U26" s="1">
        <f t="shared" ca="1" si="0"/>
        <v>9.4117647058823533</v>
      </c>
      <c r="V26" s="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ca="1">IF(V26 = "", "", V26/U26)</f>
        <v>0</v>
      </c>
      <c r="X26" s="1" t="str">
        <f ca="1">IF(O26="", "", MAX(ROUND(-(INDIRECT("S" &amp; ROW() - 1) - S26)/OFFSET($C$1, 1, 0), 0), 1) * OFFSET($C$1, 1, 0))</f>
        <v/>
      </c>
    </row>
    <row r="27" spans="1:24" s="1" customFormat="1" ht="13.75" customHeight="1" x14ac:dyDescent="0.2">
      <c r="A27" s="39">
        <f ca="1">IF(O27="-", "-", 1 + MAX(Вода!$A$4:$A$97) + SUM(INDIRECT(ADDRESS(2,COLUMN(R27)) &amp; ":" &amp; ADDRESS(ROW(),COLUMN(R27)))))</f>
        <v>15</v>
      </c>
      <c r="B27" s="39" t="s">
        <v>280</v>
      </c>
      <c r="C27" s="39">
        <v>850</v>
      </c>
      <c r="D27" s="39" t="s">
        <v>269</v>
      </c>
      <c r="E27" s="39" t="s">
        <v>336</v>
      </c>
      <c r="F27" s="39" t="s">
        <v>336</v>
      </c>
      <c r="G27" s="39" t="s">
        <v>330</v>
      </c>
      <c r="H27" s="39" t="s">
        <v>10</v>
      </c>
      <c r="I27" s="39">
        <v>200</v>
      </c>
      <c r="J27" s="11" t="str">
        <f t="shared" ref="J27" ca="1" si="11">IF(M27="", IF(O27="","",X27+(INDIRECT("S" &amp; ROW() - 1) - S27)),IF(O27="", "", INDIRECT("S" &amp; ROW() - 1) - S27))</f>
        <v/>
      </c>
      <c r="K27" s="18" t="str">
        <f>IF(H27="", "", IF(H27="-","",VLOOKUP(H27, 'Соль SKU'!$A$1:$C$50, 3, 0)))</f>
        <v>1</v>
      </c>
      <c r="L27" s="11"/>
      <c r="M27" s="20"/>
      <c r="N27" s="19" t="str">
        <f t="shared" ref="N27" ca="1" si="12">IF(M27="", IF(X27=0, "", X27), IF(V27 = "", "", IF(V27/U27 = 0, "", V27/U27)))</f>
        <v/>
      </c>
      <c r="P27" s="1">
        <f t="shared" ref="P27" si="13">IF(O27 = "-", -W27,I27)</f>
        <v>200</v>
      </c>
      <c r="Q27" s="1">
        <f t="shared" ref="Q27" ca="1" si="14">IF(O27 = "-", SUM(INDIRECT(ADDRESS(2,COLUMN(P27)) &amp; ":" &amp; ADDRESS(ROW(),COLUMN(P27)))), 0)</f>
        <v>0</v>
      </c>
      <c r="R27" s="1">
        <f t="shared" ref="R27" si="15">IF(O27="-",1,0)</f>
        <v>0</v>
      </c>
      <c r="S27" s="1">
        <f t="shared" ref="S27" ca="1" si="16">IF(Q27 = 0, INDIRECT("S" &amp; ROW() - 1), Q27)</f>
        <v>-12</v>
      </c>
      <c r="T27" s="1" t="str">
        <f>IF(H27="","",VLOOKUP(H27,'Соль SKU'!$A$1:$B$150,2,0))</f>
        <v>2.7, Альче</v>
      </c>
      <c r="U27" s="1">
        <f t="shared" ca="1" si="0"/>
        <v>9.4117647058823533</v>
      </c>
      <c r="V27" s="1">
        <f t="shared" si="7"/>
        <v>0</v>
      </c>
      <c r="W27" s="1">
        <f t="shared" ref="W27" ca="1" si="17">IF(V27 = "", "", V27/U27)</f>
        <v>0</v>
      </c>
      <c r="X27" s="1" t="str">
        <f t="shared" ref="X27" ca="1" si="18">IF(O27="", "", MAX(ROUND(-(INDIRECT("S" &amp; ROW() - 1) - S27)/OFFSET($C$1, 1, 0), 0), 1) * OFFSET($C$1, 1, 0))</f>
        <v/>
      </c>
    </row>
    <row r="28" spans="1:24" ht="13.75" customHeight="1" x14ac:dyDescent="0.2">
      <c r="A28" s="35" t="str">
        <f ca="1">IF(O28="-", "-", 1 + MAX(Вода!$A$4:$A$97) + SUM(INDIRECT(ADDRESS(2,COLUMN(R28)) &amp; ":" &amp; ADDRESS(ROW(),COLUMN(R28)))))</f>
        <v>-</v>
      </c>
      <c r="B28" s="35" t="s">
        <v>325</v>
      </c>
      <c r="C28" s="35" t="s">
        <v>325</v>
      </c>
      <c r="D28" s="35" t="s">
        <v>325</v>
      </c>
      <c r="E28" s="35" t="s">
        <v>325</v>
      </c>
      <c r="F28" s="35" t="s">
        <v>325</v>
      </c>
      <c r="G28" s="35" t="s">
        <v>325</v>
      </c>
      <c r="H28" s="35" t="s">
        <v>325</v>
      </c>
      <c r="J28" s="11">
        <f t="shared" ca="1" si="1"/>
        <v>-36</v>
      </c>
      <c r="K28" s="36"/>
      <c r="M28" s="37">
        <v>8000</v>
      </c>
      <c r="N28" s="19">
        <f t="shared" ca="1" si="2"/>
        <v>850</v>
      </c>
      <c r="O28" s="35" t="s">
        <v>325</v>
      </c>
      <c r="P28" s="1">
        <f t="shared" ca="1" si="3"/>
        <v>-850</v>
      </c>
      <c r="Q28" s="1">
        <f t="shared" ca="1" si="4"/>
        <v>24</v>
      </c>
      <c r="R28" s="1">
        <f t="shared" si="5"/>
        <v>1</v>
      </c>
      <c r="S28" s="1">
        <f t="shared" ca="1" si="6"/>
        <v>24</v>
      </c>
      <c r="T28" s="1" t="str">
        <f>IF(H28="","",VLOOKUP(H28,'Соль SKU'!$A$1:$B$150,2,0))</f>
        <v>-</v>
      </c>
      <c r="U28" s="1">
        <f t="shared" ca="1" si="0"/>
        <v>9.4117647058823533</v>
      </c>
      <c r="V28" s="1">
        <f t="shared" si="7"/>
        <v>8000</v>
      </c>
      <c r="W28" s="1">
        <f t="shared" ca="1" si="8"/>
        <v>850</v>
      </c>
      <c r="X28" s="1">
        <f t="shared" ca="1" si="9"/>
        <v>850</v>
      </c>
    </row>
    <row r="29" spans="1:24" ht="13.75" customHeight="1" x14ac:dyDescent="0.2">
      <c r="A29" s="39">
        <f ca="1">IF(O29="-", "-", 1 + MAX(Вода!$A$4:$A$97) + SUM(INDIRECT(ADDRESS(2,COLUMN(R29)) &amp; ":" &amp; ADDRESS(ROW(),COLUMN(R29)))))</f>
        <v>16</v>
      </c>
      <c r="B29" s="39" t="s">
        <v>285</v>
      </c>
      <c r="C29" s="39">
        <v>850</v>
      </c>
      <c r="D29" s="39" t="s">
        <v>269</v>
      </c>
      <c r="E29" s="39" t="s">
        <v>336</v>
      </c>
      <c r="F29" s="39" t="s">
        <v>336</v>
      </c>
      <c r="G29" s="39" t="s">
        <v>330</v>
      </c>
      <c r="H29" s="39" t="s">
        <v>10</v>
      </c>
      <c r="I29" s="39">
        <v>358</v>
      </c>
      <c r="J29" s="11" t="str">
        <f t="shared" ca="1" si="1"/>
        <v/>
      </c>
      <c r="K29" s="18" t="str">
        <f>IF(H29="", "", IF(H29="-","",VLOOKUP(H29, 'Соль SKU'!$A$1:$C$50, 3, 0)))</f>
        <v>1</v>
      </c>
      <c r="M29" s="20"/>
      <c r="N29" s="19" t="str">
        <f t="shared" ca="1" si="2"/>
        <v/>
      </c>
      <c r="P29" s="1">
        <f t="shared" si="3"/>
        <v>358</v>
      </c>
      <c r="Q29" s="1">
        <f t="shared" ca="1" si="4"/>
        <v>0</v>
      </c>
      <c r="R29" s="1">
        <f t="shared" si="5"/>
        <v>0</v>
      </c>
      <c r="S29" s="1">
        <f t="shared" ca="1" si="6"/>
        <v>24</v>
      </c>
      <c r="T29" s="1" t="str">
        <f>IF(H29="","",VLOOKUP(H29,'Соль SKU'!$A$1:$B$150,2,0))</f>
        <v>2.7, Альче</v>
      </c>
      <c r="U29" s="1">
        <f t="shared" ca="1" si="0"/>
        <v>9.4117647058823533</v>
      </c>
      <c r="V29" s="1">
        <f t="shared" si="7"/>
        <v>0</v>
      </c>
      <c r="W29" s="1">
        <f t="shared" ca="1" si="8"/>
        <v>0</v>
      </c>
      <c r="X29" s="1" t="str">
        <f t="shared" ca="1" si="9"/>
        <v/>
      </c>
    </row>
    <row r="30" spans="1:24" ht="13.75" customHeight="1" x14ac:dyDescent="0.2">
      <c r="A30" s="39">
        <f ca="1">IF(O30="-", "-", 1 + MAX(Вода!$A$4:$A$97) + SUM(INDIRECT(ADDRESS(2,COLUMN(R30)) &amp; ":" &amp; ADDRESS(ROW(),COLUMN(R30)))))</f>
        <v>16</v>
      </c>
      <c r="B30" s="39" t="s">
        <v>285</v>
      </c>
      <c r="C30" s="39">
        <v>850</v>
      </c>
      <c r="D30" s="39" t="s">
        <v>269</v>
      </c>
      <c r="E30" s="39" t="s">
        <v>336</v>
      </c>
      <c r="F30" s="39" t="s">
        <v>336</v>
      </c>
      <c r="G30" s="39" t="s">
        <v>330</v>
      </c>
      <c r="H30" s="39" t="s">
        <v>11</v>
      </c>
      <c r="I30" s="39">
        <v>500</v>
      </c>
      <c r="J30" s="11" t="str">
        <f t="shared" ca="1" si="1"/>
        <v/>
      </c>
      <c r="K30" s="18" t="str">
        <f>IF(H30="", "", IF(H30="-","",VLOOKUP(H30, 'Соль SKU'!$A$1:$C$50, 3, 0)))</f>
        <v>1</v>
      </c>
      <c r="M30" s="20"/>
      <c r="N30" s="19" t="str">
        <f t="shared" ca="1" si="2"/>
        <v/>
      </c>
      <c r="P30" s="1">
        <f t="shared" si="3"/>
        <v>500</v>
      </c>
      <c r="Q30" s="1">
        <f t="shared" ca="1" si="4"/>
        <v>0</v>
      </c>
      <c r="R30" s="1">
        <f t="shared" si="5"/>
        <v>0</v>
      </c>
      <c r="S30" s="1">
        <f t="shared" ca="1" si="6"/>
        <v>24</v>
      </c>
      <c r="T30" s="1" t="str">
        <f>IF(H30="","",VLOOKUP(H30,'Соль SKU'!$A$1:$B$150,2,0))</f>
        <v>2.7, Альче</v>
      </c>
      <c r="U30" s="1">
        <f t="shared" ca="1" si="0"/>
        <v>9.4117647058823533</v>
      </c>
      <c r="V30" s="1">
        <f t="shared" si="7"/>
        <v>0</v>
      </c>
      <c r="W30" s="1">
        <f t="shared" ca="1" si="8"/>
        <v>0</v>
      </c>
      <c r="X30" s="1" t="str">
        <f t="shared" ca="1" si="9"/>
        <v/>
      </c>
    </row>
    <row r="31" spans="1:24" ht="13.75" customHeight="1" x14ac:dyDescent="0.2">
      <c r="A31" s="35" t="str">
        <f ca="1">IF(O31="-", "-", 1 + MAX(Вода!$A$4:$A$97) + SUM(INDIRECT(ADDRESS(2,COLUMN(R31)) &amp; ":" &amp; ADDRESS(ROW(),COLUMN(R31)))))</f>
        <v>-</v>
      </c>
      <c r="B31" s="35" t="s">
        <v>325</v>
      </c>
      <c r="C31" s="35" t="s">
        <v>325</v>
      </c>
      <c r="D31" s="35" t="s">
        <v>325</v>
      </c>
      <c r="E31" s="35" t="s">
        <v>325</v>
      </c>
      <c r="F31" s="35" t="s">
        <v>325</v>
      </c>
      <c r="G31" s="35" t="s">
        <v>325</v>
      </c>
      <c r="H31" s="35" t="s">
        <v>325</v>
      </c>
      <c r="J31" s="11">
        <f t="shared" ref="J31:J50" ca="1" si="19">IF(M31="", IF(O31="","",X31+(INDIRECT("S" &amp; ROW() - 1) - S31)),IF(O31="", "", INDIRECT("S" &amp; ROW() - 1) - S31))</f>
        <v>-8</v>
      </c>
      <c r="K31" s="36"/>
      <c r="M31" s="37">
        <v>8000</v>
      </c>
      <c r="N31" s="19">
        <f t="shared" ref="N31:N50" ca="1" si="20">IF(M31="", IF(X31=0, "", X31), IF(V31 = "", "", IF(V31/U31 = 0, "", V31/U31)))</f>
        <v>850</v>
      </c>
      <c r="O31" s="35" t="s">
        <v>325</v>
      </c>
      <c r="P31" s="1">
        <f t="shared" ref="P31:P50" ca="1" si="21">IF(O31 = "-", -W31,I31)</f>
        <v>-850</v>
      </c>
      <c r="Q31" s="1">
        <f t="shared" ref="Q31:Q50" ca="1" si="22">IF(O31 = "-", SUM(INDIRECT(ADDRESS(2,COLUMN(P31)) &amp; ":" &amp; ADDRESS(ROW(),COLUMN(P31)))), 0)</f>
        <v>32</v>
      </c>
      <c r="R31" s="1">
        <f t="shared" ref="R31:R50" si="23">IF(O31="-",1,0)</f>
        <v>1</v>
      </c>
      <c r="S31" s="1">
        <f t="shared" ref="S31:S50" ca="1" si="24">IF(Q31 = 0, INDIRECT("S" &amp; ROW() - 1), Q31)</f>
        <v>32</v>
      </c>
      <c r="T31" s="1" t="str">
        <f>IF(H31="","",VLOOKUP(H31,'Соль SKU'!$A$1:$B$150,2,0))</f>
        <v>-</v>
      </c>
      <c r="U31" s="1">
        <f t="shared" ca="1" si="10"/>
        <v>9.4117647058823533</v>
      </c>
      <c r="V31" s="1">
        <f t="shared" ref="V31:V50" si="25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8000</v>
      </c>
      <c r="W31" s="1">
        <f t="shared" ref="W31:W50" ca="1" si="26">IF(V31 = "", "", V31/U31)</f>
        <v>850</v>
      </c>
      <c r="X31" s="1">
        <f t="shared" ref="X31:X50" ca="1" si="27">IF(O31="", "", MAX(ROUND(-(INDIRECT("S" &amp; ROW() - 1) - S31)/OFFSET($C$1, 1, 0), 0), 1) * OFFSET($C$1, 1, 0))</f>
        <v>850</v>
      </c>
    </row>
    <row r="32" spans="1:24" ht="13.75" customHeight="1" x14ac:dyDescent="0.2">
      <c r="A32" s="39">
        <f ca="1">IF(O32="-", "-", 1 + MAX(Вода!$A$4:$A$97) + SUM(INDIRECT(ADDRESS(2,COLUMN(R32)) &amp; ":" &amp; ADDRESS(ROW(),COLUMN(R32)))))</f>
        <v>17</v>
      </c>
      <c r="B32" s="39" t="s">
        <v>285</v>
      </c>
      <c r="C32" s="39">
        <v>850</v>
      </c>
      <c r="D32" s="39" t="s">
        <v>269</v>
      </c>
      <c r="E32" s="39" t="s">
        <v>336</v>
      </c>
      <c r="F32" s="39" t="s">
        <v>336</v>
      </c>
      <c r="G32" s="39" t="s">
        <v>330</v>
      </c>
      <c r="H32" s="39" t="s">
        <v>11</v>
      </c>
      <c r="I32" s="39">
        <v>347</v>
      </c>
      <c r="J32" s="11" t="str">
        <f t="shared" ca="1" si="19"/>
        <v/>
      </c>
      <c r="K32" s="18" t="str">
        <f>IF(H32="", "", IF(H32="-","",VLOOKUP(H32, 'Соль SKU'!$A$1:$C$50, 3, 0)))</f>
        <v>1</v>
      </c>
      <c r="M32" s="20"/>
      <c r="N32" s="19" t="str">
        <f t="shared" ca="1" si="20"/>
        <v/>
      </c>
      <c r="P32" s="1">
        <f t="shared" si="21"/>
        <v>347</v>
      </c>
      <c r="Q32" s="1">
        <f t="shared" ca="1" si="22"/>
        <v>0</v>
      </c>
      <c r="R32" s="1">
        <f t="shared" si="23"/>
        <v>0</v>
      </c>
      <c r="S32" s="1">
        <f t="shared" ca="1" si="24"/>
        <v>32</v>
      </c>
      <c r="T32" s="1" t="str">
        <f>IF(H32="","",VLOOKUP(H32,'Соль SKU'!$A$1:$B$150,2,0))</f>
        <v>2.7, Альче</v>
      </c>
      <c r="U32" s="1">
        <f t="shared" ca="1" si="10"/>
        <v>9.4117647058823533</v>
      </c>
      <c r="V32" s="1">
        <f t="shared" si="25"/>
        <v>0</v>
      </c>
      <c r="W32" s="1">
        <f t="shared" ca="1" si="26"/>
        <v>0</v>
      </c>
      <c r="X32" s="1" t="str">
        <f t="shared" ca="1" si="27"/>
        <v/>
      </c>
    </row>
    <row r="33" spans="1:24" ht="13.75" customHeight="1" x14ac:dyDescent="0.2">
      <c r="A33" s="39">
        <f ca="1">IF(O33="-", "-", 1 + MAX(Вода!$A$4:$A$97) + SUM(INDIRECT(ADDRESS(2,COLUMN(R33)) &amp; ":" &amp; ADDRESS(ROW(),COLUMN(R33)))))</f>
        <v>17</v>
      </c>
      <c r="B33" s="39" t="s">
        <v>285</v>
      </c>
      <c r="C33" s="39">
        <v>850</v>
      </c>
      <c r="D33" s="39" t="s">
        <v>269</v>
      </c>
      <c r="E33" s="39" t="s">
        <v>336</v>
      </c>
      <c r="F33" s="39" t="s">
        <v>336</v>
      </c>
      <c r="G33" s="39" t="s">
        <v>330</v>
      </c>
      <c r="H33" s="39" t="s">
        <v>7</v>
      </c>
      <c r="I33" s="39">
        <v>503</v>
      </c>
      <c r="J33" s="11" t="str">
        <f t="shared" ca="1" si="19"/>
        <v/>
      </c>
      <c r="K33" s="18" t="str">
        <f>IF(H33="", "", IF(H33="-","",VLOOKUP(H33, 'Соль SKU'!$A$1:$C$50, 3, 0)))</f>
        <v>1</v>
      </c>
      <c r="M33" s="20"/>
      <c r="N33" s="19" t="str">
        <f t="shared" ca="1" si="20"/>
        <v/>
      </c>
      <c r="P33" s="1">
        <f t="shared" si="21"/>
        <v>503</v>
      </c>
      <c r="Q33" s="1">
        <f t="shared" ca="1" si="22"/>
        <v>0</v>
      </c>
      <c r="R33" s="1">
        <f t="shared" si="23"/>
        <v>0</v>
      </c>
      <c r="S33" s="1">
        <f t="shared" ca="1" si="24"/>
        <v>32</v>
      </c>
      <c r="T33" s="1" t="str">
        <f>IF(H33="","",VLOOKUP(H33,'Соль SKU'!$A$1:$B$150,2,0))</f>
        <v>2.7, Альче</v>
      </c>
      <c r="U33" s="1">
        <f t="shared" ca="1" si="10"/>
        <v>9.4117647058823533</v>
      </c>
      <c r="V33" s="1">
        <f t="shared" si="25"/>
        <v>0</v>
      </c>
      <c r="W33" s="1">
        <f t="shared" ca="1" si="26"/>
        <v>0</v>
      </c>
      <c r="X33" s="1" t="str">
        <f t="shared" ca="1" si="27"/>
        <v/>
      </c>
    </row>
    <row r="34" spans="1:24" ht="13.75" customHeight="1" x14ac:dyDescent="0.2">
      <c r="A34" s="35" t="str">
        <f ca="1">IF(O34="-", "-", 1 + MAX(Вода!$A$4:$A$97) + SUM(INDIRECT(ADDRESS(2,COLUMN(R34)) &amp; ":" &amp; ADDRESS(ROW(),COLUMN(R34)))))</f>
        <v>-</v>
      </c>
      <c r="B34" s="35" t="s">
        <v>325</v>
      </c>
      <c r="C34" s="35" t="s">
        <v>325</v>
      </c>
      <c r="D34" s="35" t="s">
        <v>325</v>
      </c>
      <c r="E34" s="35" t="s">
        <v>325</v>
      </c>
      <c r="F34" s="35" t="s">
        <v>325</v>
      </c>
      <c r="G34" s="35" t="s">
        <v>325</v>
      </c>
      <c r="H34" s="35" t="s">
        <v>325</v>
      </c>
      <c r="J34" s="11">
        <f t="shared" ca="1" si="19"/>
        <v>0</v>
      </c>
      <c r="K34" s="36"/>
      <c r="M34" s="37">
        <v>8000</v>
      </c>
      <c r="N34" s="19">
        <f t="shared" ca="1" si="20"/>
        <v>850</v>
      </c>
      <c r="O34" s="35" t="s">
        <v>325</v>
      </c>
      <c r="P34" s="1">
        <f t="shared" ca="1" si="21"/>
        <v>-850</v>
      </c>
      <c r="Q34" s="1">
        <f t="shared" ca="1" si="22"/>
        <v>32</v>
      </c>
      <c r="R34" s="1">
        <f t="shared" si="23"/>
        <v>1</v>
      </c>
      <c r="S34" s="1">
        <f t="shared" ca="1" si="24"/>
        <v>32</v>
      </c>
      <c r="T34" s="1" t="str">
        <f>IF(H34="","",VLOOKUP(H34,'Соль SKU'!$A$1:$B$150,2,0))</f>
        <v>-</v>
      </c>
      <c r="U34" s="1">
        <f t="shared" ca="1" si="10"/>
        <v>9.4117647058823533</v>
      </c>
      <c r="V34" s="1">
        <f t="shared" si="25"/>
        <v>8000</v>
      </c>
      <c r="W34" s="1">
        <f t="shared" ca="1" si="26"/>
        <v>850</v>
      </c>
      <c r="X34" s="1">
        <f t="shared" ca="1" si="27"/>
        <v>850</v>
      </c>
    </row>
    <row r="35" spans="1:24" ht="13.75" customHeight="1" x14ac:dyDescent="0.2">
      <c r="A35" s="39">
        <f ca="1">IF(O35="-", "-", 1 + MAX(Вода!$A$4:$A$97) + SUM(INDIRECT(ADDRESS(2,COLUMN(R35)) &amp; ":" &amp; ADDRESS(ROW(),COLUMN(R35)))))</f>
        <v>18</v>
      </c>
      <c r="B35" s="39" t="s">
        <v>285</v>
      </c>
      <c r="C35" s="39">
        <v>850</v>
      </c>
      <c r="D35" s="39" t="s">
        <v>269</v>
      </c>
      <c r="E35" s="39" t="s">
        <v>336</v>
      </c>
      <c r="F35" s="39" t="s">
        <v>336</v>
      </c>
      <c r="G35" s="39" t="s">
        <v>330</v>
      </c>
      <c r="H35" s="39" t="s">
        <v>7</v>
      </c>
      <c r="I35" s="39">
        <v>850</v>
      </c>
      <c r="J35" s="11" t="str">
        <f t="shared" ca="1" si="19"/>
        <v/>
      </c>
      <c r="K35" s="18" t="str">
        <f>IF(H35="", "", IF(H35="-","",VLOOKUP(H35, 'Соль SKU'!$A$1:$C$50, 3, 0)))</f>
        <v>1</v>
      </c>
      <c r="M35" s="20"/>
      <c r="N35" s="19" t="str">
        <f t="shared" ca="1" si="20"/>
        <v/>
      </c>
      <c r="P35" s="1">
        <f t="shared" si="21"/>
        <v>850</v>
      </c>
      <c r="Q35" s="1">
        <f t="shared" ca="1" si="22"/>
        <v>0</v>
      </c>
      <c r="R35" s="1">
        <f t="shared" si="23"/>
        <v>0</v>
      </c>
      <c r="S35" s="1">
        <f t="shared" ca="1" si="24"/>
        <v>32</v>
      </c>
      <c r="T35" s="1" t="str">
        <f>IF(H35="","",VLOOKUP(H35,'Соль SKU'!$A$1:$B$150,2,0))</f>
        <v>2.7, Альче</v>
      </c>
      <c r="U35" s="1">
        <f t="shared" ca="1" si="10"/>
        <v>9.4117647058823533</v>
      </c>
      <c r="V35" s="1">
        <f t="shared" si="25"/>
        <v>0</v>
      </c>
      <c r="W35" s="1">
        <f t="shared" ca="1" si="26"/>
        <v>0</v>
      </c>
      <c r="X35" s="1" t="str">
        <f t="shared" ca="1" si="27"/>
        <v/>
      </c>
    </row>
    <row r="36" spans="1:24" ht="13.75" customHeight="1" x14ac:dyDescent="0.2">
      <c r="A36" s="35" t="str">
        <f ca="1">IF(O36="-", "-", 1 + MAX(Вода!$A$4:$A$97) + SUM(INDIRECT(ADDRESS(2,COLUMN(R36)) &amp; ":" &amp; ADDRESS(ROW(),COLUMN(R36)))))</f>
        <v>-</v>
      </c>
      <c r="B36" s="35" t="s">
        <v>325</v>
      </c>
      <c r="C36" s="35" t="s">
        <v>325</v>
      </c>
      <c r="D36" s="35" t="s">
        <v>325</v>
      </c>
      <c r="E36" s="35" t="s">
        <v>325</v>
      </c>
      <c r="F36" s="35" t="s">
        <v>325</v>
      </c>
      <c r="G36" s="35" t="s">
        <v>325</v>
      </c>
      <c r="H36" s="35" t="s">
        <v>325</v>
      </c>
      <c r="J36" s="11">
        <f t="shared" ca="1" si="19"/>
        <v>0</v>
      </c>
      <c r="K36" s="36"/>
      <c r="M36" s="37">
        <v>8000</v>
      </c>
      <c r="N36" s="19">
        <f t="shared" ca="1" si="20"/>
        <v>850</v>
      </c>
      <c r="O36" s="35" t="s">
        <v>325</v>
      </c>
      <c r="P36" s="1">
        <f t="shared" ca="1" si="21"/>
        <v>-850</v>
      </c>
      <c r="Q36" s="1">
        <f t="shared" ca="1" si="22"/>
        <v>32</v>
      </c>
      <c r="R36" s="1">
        <f t="shared" si="23"/>
        <v>1</v>
      </c>
      <c r="S36" s="1">
        <f t="shared" ca="1" si="24"/>
        <v>32</v>
      </c>
      <c r="T36" s="1" t="str">
        <f>IF(H36="","",VLOOKUP(H36,'Соль SKU'!$A$1:$B$150,2,0))</f>
        <v>-</v>
      </c>
      <c r="U36" s="1">
        <f t="shared" ca="1" si="10"/>
        <v>9.4117647058823533</v>
      </c>
      <c r="V36" s="1">
        <f t="shared" si="25"/>
        <v>8000</v>
      </c>
      <c r="W36" s="1">
        <f t="shared" ca="1" si="26"/>
        <v>850</v>
      </c>
      <c r="X36" s="1">
        <f t="shared" ca="1" si="27"/>
        <v>850</v>
      </c>
    </row>
    <row r="37" spans="1:24" ht="13.75" customHeight="1" x14ac:dyDescent="0.2">
      <c r="A37" s="39">
        <f ca="1">IF(O37="-", "-", 1 + MAX(Вода!$A$4:$A$97) + SUM(INDIRECT(ADDRESS(2,COLUMN(R37)) &amp; ":" &amp; ADDRESS(ROW(),COLUMN(R37)))))</f>
        <v>19</v>
      </c>
      <c r="B37" s="39" t="s">
        <v>285</v>
      </c>
      <c r="C37" s="39">
        <v>850</v>
      </c>
      <c r="D37" s="39" t="s">
        <v>269</v>
      </c>
      <c r="E37" s="39" t="s">
        <v>336</v>
      </c>
      <c r="F37" s="39" t="s">
        <v>336</v>
      </c>
      <c r="G37" s="39" t="s">
        <v>330</v>
      </c>
      <c r="H37" s="39" t="s">
        <v>7</v>
      </c>
      <c r="I37" s="39">
        <v>850</v>
      </c>
      <c r="J37" s="11" t="str">
        <f t="shared" ca="1" si="19"/>
        <v/>
      </c>
      <c r="K37" s="18" t="str">
        <f>IF(H37="", "", IF(H37="-","",VLOOKUP(H37, 'Соль SKU'!$A$1:$C$50, 3, 0)))</f>
        <v>1</v>
      </c>
      <c r="M37" s="20"/>
      <c r="N37" s="19" t="str">
        <f t="shared" ca="1" si="20"/>
        <v/>
      </c>
      <c r="P37" s="1">
        <f t="shared" si="21"/>
        <v>850</v>
      </c>
      <c r="Q37" s="1">
        <f t="shared" ca="1" si="22"/>
        <v>0</v>
      </c>
      <c r="R37" s="1">
        <f t="shared" si="23"/>
        <v>0</v>
      </c>
      <c r="S37" s="1">
        <f t="shared" ca="1" si="24"/>
        <v>32</v>
      </c>
      <c r="T37" s="1" t="str">
        <f>IF(H37="","",VLOOKUP(H37,'Соль SKU'!$A$1:$B$150,2,0))</f>
        <v>2.7, Альче</v>
      </c>
      <c r="U37" s="1">
        <f t="shared" ca="1" si="10"/>
        <v>9.4117647058823533</v>
      </c>
      <c r="V37" s="1">
        <f t="shared" si="25"/>
        <v>0</v>
      </c>
      <c r="W37" s="1">
        <f t="shared" ca="1" si="26"/>
        <v>0</v>
      </c>
      <c r="X37" s="1" t="str">
        <f t="shared" ca="1" si="27"/>
        <v/>
      </c>
    </row>
    <row r="38" spans="1:24" ht="13.75" customHeight="1" x14ac:dyDescent="0.2">
      <c r="A38" s="35" t="str">
        <f ca="1">IF(O38="-", "-", 1 + MAX(Вода!$A$4:$A$97) + SUM(INDIRECT(ADDRESS(2,COLUMN(R38)) &amp; ":" &amp; ADDRESS(ROW(),COLUMN(R38)))))</f>
        <v>-</v>
      </c>
      <c r="B38" s="35" t="s">
        <v>325</v>
      </c>
      <c r="C38" s="35" t="s">
        <v>325</v>
      </c>
      <c r="D38" s="35" t="s">
        <v>325</v>
      </c>
      <c r="E38" s="35" t="s">
        <v>325</v>
      </c>
      <c r="F38" s="35" t="s">
        <v>325</v>
      </c>
      <c r="G38" s="35" t="s">
        <v>325</v>
      </c>
      <c r="H38" s="35" t="s">
        <v>325</v>
      </c>
      <c r="J38" s="11">
        <f t="shared" ca="1" si="19"/>
        <v>0</v>
      </c>
      <c r="K38" s="36"/>
      <c r="M38" s="37">
        <v>8000</v>
      </c>
      <c r="N38" s="19">
        <f t="shared" ca="1" si="20"/>
        <v>850</v>
      </c>
      <c r="O38" s="35" t="s">
        <v>325</v>
      </c>
      <c r="P38" s="1">
        <f t="shared" ca="1" si="21"/>
        <v>-850</v>
      </c>
      <c r="Q38" s="1">
        <f t="shared" ca="1" si="22"/>
        <v>32</v>
      </c>
      <c r="R38" s="1">
        <f t="shared" si="23"/>
        <v>1</v>
      </c>
      <c r="S38" s="1">
        <f t="shared" ca="1" si="24"/>
        <v>32</v>
      </c>
      <c r="T38" s="1" t="str">
        <f>IF(H38="","",VLOOKUP(H38,'Соль SKU'!$A$1:$B$150,2,0))</f>
        <v>-</v>
      </c>
      <c r="U38" s="1">
        <f t="shared" ca="1" si="10"/>
        <v>9.4117647058823533</v>
      </c>
      <c r="V38" s="1">
        <f t="shared" si="25"/>
        <v>8000</v>
      </c>
      <c r="W38" s="1">
        <f t="shared" ca="1" si="26"/>
        <v>850</v>
      </c>
      <c r="X38" s="1">
        <f t="shared" ca="1" si="27"/>
        <v>850</v>
      </c>
    </row>
    <row r="39" spans="1:24" ht="13.75" customHeight="1" x14ac:dyDescent="0.2">
      <c r="A39" s="39">
        <f ca="1">IF(O39="-", "-", 1 + MAX(Вода!$A$4:$A$97) + SUM(INDIRECT(ADDRESS(2,COLUMN(R39)) &amp; ":" &amp; ADDRESS(ROW(),COLUMN(R39)))))</f>
        <v>20</v>
      </c>
      <c r="B39" s="39" t="s">
        <v>285</v>
      </c>
      <c r="C39" s="39">
        <v>850</v>
      </c>
      <c r="D39" s="39" t="s">
        <v>269</v>
      </c>
      <c r="E39" s="39" t="s">
        <v>336</v>
      </c>
      <c r="F39" s="39" t="s">
        <v>336</v>
      </c>
      <c r="G39" s="39" t="s">
        <v>330</v>
      </c>
      <c r="H39" s="39" t="s">
        <v>7</v>
      </c>
      <c r="I39" s="39">
        <v>500</v>
      </c>
      <c r="J39" s="11" t="str">
        <f t="shared" ca="1" si="19"/>
        <v/>
      </c>
      <c r="K39" s="18" t="str">
        <f>IF(H39="", "", IF(H39="-","",VLOOKUP(H39, 'Соль SKU'!$A$1:$C$50, 3, 0)))</f>
        <v>1</v>
      </c>
      <c r="M39" s="20"/>
      <c r="N39" s="19" t="str">
        <f t="shared" ca="1" si="20"/>
        <v/>
      </c>
      <c r="P39" s="1">
        <f t="shared" si="21"/>
        <v>500</v>
      </c>
      <c r="Q39" s="1">
        <f t="shared" ca="1" si="22"/>
        <v>0</v>
      </c>
      <c r="R39" s="1">
        <f t="shared" si="23"/>
        <v>0</v>
      </c>
      <c r="S39" s="1">
        <f t="shared" ca="1" si="24"/>
        <v>32</v>
      </c>
      <c r="T39" s="1" t="str">
        <f>IF(H39="","",VLOOKUP(H39,'Соль SKU'!$A$1:$B$150,2,0))</f>
        <v>2.7, Альче</v>
      </c>
      <c r="U39" s="1">
        <f t="shared" ca="1" si="10"/>
        <v>9.4117647058823533</v>
      </c>
      <c r="V39" s="1">
        <f t="shared" si="25"/>
        <v>0</v>
      </c>
      <c r="W39" s="1">
        <f t="shared" ca="1" si="26"/>
        <v>0</v>
      </c>
      <c r="X39" s="1" t="str">
        <f t="shared" ca="1" si="27"/>
        <v/>
      </c>
    </row>
    <row r="40" spans="1:24" ht="13.75" customHeight="1" x14ac:dyDescent="0.2">
      <c r="A40" s="38">
        <f ca="1">IF(O40="-", "-", 1 + MAX(Вода!$A$4:$A$97) + SUM(INDIRECT(ADDRESS(2,COLUMN(R40)) &amp; ":" &amp; ADDRESS(ROW(),COLUMN(R40)))))</f>
        <v>20</v>
      </c>
      <c r="B40" s="38" t="s">
        <v>285</v>
      </c>
      <c r="C40" s="38">
        <v>850</v>
      </c>
      <c r="D40" s="38" t="s">
        <v>272</v>
      </c>
      <c r="E40" s="38" t="s">
        <v>338</v>
      </c>
      <c r="F40" s="38" t="s">
        <v>338</v>
      </c>
      <c r="G40" s="38" t="s">
        <v>330</v>
      </c>
      <c r="H40" s="38" t="s">
        <v>77</v>
      </c>
      <c r="I40" s="38">
        <v>211</v>
      </c>
      <c r="J40" s="11" t="str">
        <f t="shared" ca="1" si="19"/>
        <v/>
      </c>
      <c r="K40" s="18" t="str">
        <f>IF(H40="", "", IF(H40="-","",VLOOKUP(H40, 'Соль SKU'!$A$1:$C$50, 3, 0)))</f>
        <v>1</v>
      </c>
      <c r="M40" s="20"/>
      <c r="N40" s="19" t="str">
        <f t="shared" ca="1" si="20"/>
        <v/>
      </c>
      <c r="P40" s="1">
        <f t="shared" si="21"/>
        <v>211</v>
      </c>
      <c r="Q40" s="1">
        <f t="shared" ca="1" si="22"/>
        <v>0</v>
      </c>
      <c r="R40" s="1">
        <f t="shared" si="23"/>
        <v>0</v>
      </c>
      <c r="S40" s="1">
        <f t="shared" ca="1" si="24"/>
        <v>32</v>
      </c>
      <c r="T40" s="1" t="str">
        <f>IF(H40="","",VLOOKUP(H40,'Соль SKU'!$A$1:$B$150,2,0))</f>
        <v>2.7, Сакко</v>
      </c>
      <c r="U40" s="1">
        <f t="shared" ca="1" si="10"/>
        <v>9.4117647058823533</v>
      </c>
      <c r="V40" s="1">
        <f t="shared" si="25"/>
        <v>0</v>
      </c>
      <c r="W40" s="1">
        <f t="shared" ca="1" si="26"/>
        <v>0</v>
      </c>
      <c r="X40" s="1" t="str">
        <f t="shared" ca="1" si="27"/>
        <v/>
      </c>
    </row>
    <row r="41" spans="1:24" ht="13.75" customHeight="1" x14ac:dyDescent="0.2">
      <c r="A41" s="39">
        <f ca="1">IF(O41="-", "-", 1 + MAX(Вода!$A$4:$A$97) + SUM(INDIRECT(ADDRESS(2,COLUMN(R41)) &amp; ":" &amp; ADDRESS(ROW(),COLUMN(R41)))))</f>
        <v>20</v>
      </c>
      <c r="B41" s="39" t="s">
        <v>285</v>
      </c>
      <c r="C41" s="39">
        <v>850</v>
      </c>
      <c r="D41" s="39" t="s">
        <v>269</v>
      </c>
      <c r="E41" s="39" t="s">
        <v>338</v>
      </c>
      <c r="F41" s="39" t="s">
        <v>338</v>
      </c>
      <c r="G41" s="39" t="s">
        <v>330</v>
      </c>
      <c r="H41" s="39" t="s">
        <v>19</v>
      </c>
      <c r="I41" s="39">
        <v>150</v>
      </c>
      <c r="J41" s="11" t="str">
        <f t="shared" ca="1" si="19"/>
        <v/>
      </c>
      <c r="K41" s="18" t="str">
        <f>IF(H41="", "", IF(H41="-","",VLOOKUP(H41, 'Соль SKU'!$A$1:$C$50, 3, 0)))</f>
        <v>1</v>
      </c>
      <c r="M41" s="20"/>
      <c r="N41" s="19" t="str">
        <f t="shared" ca="1" si="20"/>
        <v/>
      </c>
      <c r="P41" s="1">
        <f t="shared" si="21"/>
        <v>150</v>
      </c>
      <c r="Q41" s="1">
        <f t="shared" ca="1" si="22"/>
        <v>0</v>
      </c>
      <c r="R41" s="1">
        <f t="shared" si="23"/>
        <v>0</v>
      </c>
      <c r="S41" s="1">
        <f t="shared" ca="1" si="24"/>
        <v>32</v>
      </c>
      <c r="T41" s="1" t="str">
        <f>IF(H41="","",VLOOKUP(H41,'Соль SKU'!$A$1:$B$150,2,0))</f>
        <v>2.7, Альче</v>
      </c>
      <c r="U41" s="1">
        <f t="shared" ca="1" si="10"/>
        <v>9.4117647058823533</v>
      </c>
      <c r="V41" s="1">
        <f t="shared" si="25"/>
        <v>0</v>
      </c>
      <c r="W41" s="1">
        <f t="shared" ca="1" si="26"/>
        <v>0</v>
      </c>
      <c r="X41" s="1" t="str">
        <f t="shared" ca="1" si="27"/>
        <v/>
      </c>
    </row>
    <row r="42" spans="1:24" ht="13.75" customHeight="1" x14ac:dyDescent="0.2">
      <c r="A42" s="35" t="str">
        <f ca="1">IF(O42="-", "-", 1 + MAX(Вода!$A$4:$A$97) + SUM(INDIRECT(ADDRESS(2,COLUMN(R42)) &amp; ":" &amp; ADDRESS(ROW(),COLUMN(R42)))))</f>
        <v>-</v>
      </c>
      <c r="B42" s="35" t="s">
        <v>325</v>
      </c>
      <c r="C42" s="35" t="s">
        <v>325</v>
      </c>
      <c r="D42" s="35" t="s">
        <v>325</v>
      </c>
      <c r="E42" s="35" t="s">
        <v>325</v>
      </c>
      <c r="F42" s="35" t="s">
        <v>325</v>
      </c>
      <c r="G42" s="35" t="s">
        <v>325</v>
      </c>
      <c r="H42" s="35" t="s">
        <v>325</v>
      </c>
      <c r="J42" s="11">
        <f t="shared" ca="1" si="19"/>
        <v>-11</v>
      </c>
      <c r="K42" s="36"/>
      <c r="M42" s="37">
        <v>8000</v>
      </c>
      <c r="N42" s="19">
        <f t="shared" ca="1" si="20"/>
        <v>850</v>
      </c>
      <c r="O42" s="35" t="s">
        <v>325</v>
      </c>
      <c r="P42" s="1">
        <f t="shared" ca="1" si="21"/>
        <v>-850</v>
      </c>
      <c r="Q42" s="1">
        <f t="shared" ca="1" si="22"/>
        <v>43</v>
      </c>
      <c r="R42" s="1">
        <f t="shared" si="23"/>
        <v>1</v>
      </c>
      <c r="S42" s="1">
        <f t="shared" ca="1" si="24"/>
        <v>43</v>
      </c>
      <c r="T42" s="1" t="str">
        <f>IF(H42="","",VLOOKUP(H42,'Соль SKU'!$A$1:$B$150,2,0))</f>
        <v>-</v>
      </c>
      <c r="U42" s="1">
        <f t="shared" ca="1" si="10"/>
        <v>9.4117647058823533</v>
      </c>
      <c r="V42" s="1">
        <f t="shared" si="25"/>
        <v>8000</v>
      </c>
      <c r="W42" s="1">
        <f t="shared" ca="1" si="26"/>
        <v>850</v>
      </c>
      <c r="X42" s="1">
        <f t="shared" ca="1" si="27"/>
        <v>850</v>
      </c>
    </row>
    <row r="43" spans="1:24" ht="13.75" customHeight="1" x14ac:dyDescent="0.2">
      <c r="J43" s="11" t="str">
        <f t="shared" ca="1" si="19"/>
        <v/>
      </c>
      <c r="K43" s="18" t="str">
        <f>IF(H43="", "", IF(H43="-","",VLOOKUP(H43, 'Соль SKU'!$A$1:$C$50, 3, 0)))</f>
        <v/>
      </c>
      <c r="M43" s="20"/>
      <c r="N43" s="19" t="str">
        <f t="shared" ca="1" si="20"/>
        <v/>
      </c>
      <c r="P43" s="1">
        <f t="shared" si="21"/>
        <v>0</v>
      </c>
      <c r="Q43" s="1">
        <f t="shared" ca="1" si="22"/>
        <v>0</v>
      </c>
      <c r="R43" s="1">
        <f t="shared" si="23"/>
        <v>0</v>
      </c>
      <c r="S43" s="1">
        <f t="shared" ca="1" si="24"/>
        <v>43</v>
      </c>
      <c r="T43" s="1" t="str">
        <f>IF(H43="","",VLOOKUP(H43,'Соль SKU'!$A$1:$B$150,2,0))</f>
        <v/>
      </c>
      <c r="U43" s="1">
        <f t="shared" ca="1" si="10"/>
        <v>9.4117647058823533</v>
      </c>
      <c r="V43" s="1">
        <f t="shared" si="25"/>
        <v>0</v>
      </c>
      <c r="W43" s="1">
        <f t="shared" ca="1" si="26"/>
        <v>0</v>
      </c>
      <c r="X43" s="1" t="str">
        <f t="shared" ca="1" si="27"/>
        <v/>
      </c>
    </row>
    <row r="44" spans="1:24" ht="13.75" customHeight="1" x14ac:dyDescent="0.2">
      <c r="J44" s="11" t="str">
        <f t="shared" ca="1" si="19"/>
        <v/>
      </c>
      <c r="K44" s="18" t="str">
        <f>IF(H44="", "", IF(H44="-","",VLOOKUP(H44, 'Соль SKU'!$A$1:$C$50, 3, 0)))</f>
        <v/>
      </c>
      <c r="M44" s="19"/>
      <c r="N44" s="19" t="str">
        <f t="shared" ca="1" si="20"/>
        <v/>
      </c>
      <c r="P44" s="1">
        <f t="shared" si="21"/>
        <v>0</v>
      </c>
      <c r="Q44" s="1">
        <f t="shared" ca="1" si="22"/>
        <v>0</v>
      </c>
      <c r="R44" s="1">
        <f t="shared" si="23"/>
        <v>0</v>
      </c>
      <c r="S44" s="1">
        <f t="shared" ca="1" si="24"/>
        <v>43</v>
      </c>
      <c r="T44" s="1" t="str">
        <f>IF(H44="","",VLOOKUP(H44,'Соль SKU'!$A$1:$B$150,2,0))</f>
        <v/>
      </c>
      <c r="U44" s="1">
        <f t="shared" ca="1" si="10"/>
        <v>9.4117647058823533</v>
      </c>
      <c r="V44" s="1">
        <f t="shared" si="25"/>
        <v>0</v>
      </c>
      <c r="W44" s="1">
        <f t="shared" ca="1" si="26"/>
        <v>0</v>
      </c>
      <c r="X44" s="1" t="str">
        <f t="shared" ca="1" si="27"/>
        <v/>
      </c>
    </row>
    <row r="45" spans="1:24" ht="13.75" customHeight="1" x14ac:dyDescent="0.2">
      <c r="J45" s="11" t="str">
        <f t="shared" ca="1" si="19"/>
        <v/>
      </c>
      <c r="K45" s="18" t="str">
        <f>IF(H45="", "", IF(H45="-","",VLOOKUP(H45, 'Соль SKU'!$A$1:$C$50, 3, 0)))</f>
        <v/>
      </c>
      <c r="M45" s="20"/>
      <c r="N45" s="19" t="str">
        <f t="shared" ca="1" si="20"/>
        <v/>
      </c>
      <c r="P45" s="1">
        <f t="shared" si="21"/>
        <v>0</v>
      </c>
      <c r="Q45" s="1">
        <f t="shared" ca="1" si="22"/>
        <v>0</v>
      </c>
      <c r="R45" s="1">
        <f t="shared" si="23"/>
        <v>0</v>
      </c>
      <c r="S45" s="1">
        <f t="shared" ca="1" si="24"/>
        <v>43</v>
      </c>
      <c r="T45" s="1" t="str">
        <f>IF(H45="","",VLOOKUP(H45,'Соль SKU'!$A$1:$B$150,2,0))</f>
        <v/>
      </c>
      <c r="U45" s="1">
        <f t="shared" ca="1" si="10"/>
        <v>9.4117647058823533</v>
      </c>
      <c r="V45" s="1">
        <f t="shared" si="25"/>
        <v>0</v>
      </c>
      <c r="W45" s="1">
        <f t="shared" ca="1" si="26"/>
        <v>0</v>
      </c>
      <c r="X45" s="1" t="str">
        <f t="shared" ca="1" si="27"/>
        <v/>
      </c>
    </row>
    <row r="46" spans="1:24" ht="13.75" customHeight="1" x14ac:dyDescent="0.2">
      <c r="J46" s="11" t="str">
        <f t="shared" ca="1" si="19"/>
        <v/>
      </c>
      <c r="K46" s="18" t="str">
        <f>IF(H46="", "", IF(H46="-","",VLOOKUP(H46, 'Соль SKU'!$A$1:$C$50, 3, 0)))</f>
        <v/>
      </c>
      <c r="M46" s="20"/>
      <c r="N46" s="19" t="str">
        <f t="shared" ca="1" si="20"/>
        <v/>
      </c>
      <c r="P46" s="1">
        <f t="shared" si="21"/>
        <v>0</v>
      </c>
      <c r="Q46" s="1">
        <f t="shared" ca="1" si="22"/>
        <v>0</v>
      </c>
      <c r="R46" s="1">
        <f t="shared" si="23"/>
        <v>0</v>
      </c>
      <c r="S46" s="1">
        <f t="shared" ca="1" si="24"/>
        <v>43</v>
      </c>
      <c r="T46" s="1" t="str">
        <f>IF(H46="","",VLOOKUP(H46,'Соль SKU'!$A$1:$B$150,2,0))</f>
        <v/>
      </c>
      <c r="U46" s="1">
        <f t="shared" ca="1" si="10"/>
        <v>9.4117647058823533</v>
      </c>
      <c r="V46" s="1">
        <f t="shared" si="25"/>
        <v>0</v>
      </c>
      <c r="W46" s="1">
        <f t="shared" ca="1" si="26"/>
        <v>0</v>
      </c>
      <c r="X46" s="1" t="str">
        <f t="shared" ca="1" si="27"/>
        <v/>
      </c>
    </row>
    <row r="47" spans="1:24" ht="13.75" customHeight="1" x14ac:dyDescent="0.2">
      <c r="J47" s="11" t="str">
        <f t="shared" ca="1" si="19"/>
        <v/>
      </c>
      <c r="K47" s="18" t="str">
        <f>IF(H47="", "", IF(H47="-","",VLOOKUP(H47, 'Соль SKU'!$A$1:$C$50, 3, 0)))</f>
        <v/>
      </c>
      <c r="M47" s="20"/>
      <c r="N47" s="19" t="str">
        <f t="shared" ca="1" si="20"/>
        <v/>
      </c>
      <c r="P47" s="1">
        <f t="shared" si="21"/>
        <v>0</v>
      </c>
      <c r="Q47" s="1">
        <f t="shared" ca="1" si="22"/>
        <v>0</v>
      </c>
      <c r="R47" s="1">
        <f t="shared" si="23"/>
        <v>0</v>
      </c>
      <c r="S47" s="1">
        <f t="shared" ca="1" si="24"/>
        <v>43</v>
      </c>
      <c r="T47" s="1" t="str">
        <f>IF(H47="","",VLOOKUP(H47,'Соль SKU'!$A$1:$B$150,2,0))</f>
        <v/>
      </c>
      <c r="U47" s="1">
        <f t="shared" ca="1" si="10"/>
        <v>9.4117647058823533</v>
      </c>
      <c r="V47" s="1">
        <f t="shared" si="25"/>
        <v>0</v>
      </c>
      <c r="W47" s="1">
        <f t="shared" ca="1" si="26"/>
        <v>0</v>
      </c>
      <c r="X47" s="1" t="str">
        <f t="shared" ca="1" si="27"/>
        <v/>
      </c>
    </row>
    <row r="48" spans="1:24" ht="13.75" customHeight="1" x14ac:dyDescent="0.2">
      <c r="J48" s="11" t="str">
        <f t="shared" ca="1" si="19"/>
        <v/>
      </c>
      <c r="K48" s="18" t="str">
        <f>IF(H48="", "", IF(H48="-","",VLOOKUP(H48, 'Соль SKU'!$A$1:$C$50, 3, 0)))</f>
        <v/>
      </c>
      <c r="M48" s="20"/>
      <c r="N48" s="19" t="str">
        <f t="shared" ca="1" si="20"/>
        <v/>
      </c>
      <c r="P48" s="1">
        <f t="shared" si="21"/>
        <v>0</v>
      </c>
      <c r="Q48" s="1">
        <f t="shared" ca="1" si="22"/>
        <v>0</v>
      </c>
      <c r="R48" s="1">
        <f t="shared" si="23"/>
        <v>0</v>
      </c>
      <c r="S48" s="1">
        <f t="shared" ca="1" si="24"/>
        <v>43</v>
      </c>
      <c r="T48" s="1" t="str">
        <f>IF(H48="","",VLOOKUP(H48,'Соль SKU'!$A$1:$B$150,2,0))</f>
        <v/>
      </c>
      <c r="U48" s="1">
        <f t="shared" ca="1" si="10"/>
        <v>9.4117647058823533</v>
      </c>
      <c r="V48" s="1">
        <f t="shared" si="25"/>
        <v>0</v>
      </c>
      <c r="W48" s="1">
        <f t="shared" ca="1" si="26"/>
        <v>0</v>
      </c>
      <c r="X48" s="1" t="str">
        <f t="shared" ca="1" si="27"/>
        <v/>
      </c>
    </row>
    <row r="49" spans="10:24" ht="13.75" customHeight="1" x14ac:dyDescent="0.2">
      <c r="J49" s="11" t="str">
        <f t="shared" ca="1" si="19"/>
        <v/>
      </c>
      <c r="K49" s="18" t="str">
        <f>IF(H49="", "", IF(H49="-","",VLOOKUP(H49, 'Соль SKU'!$A$1:$C$50, 3, 0)))</f>
        <v/>
      </c>
      <c r="M49" s="20"/>
      <c r="N49" s="19" t="str">
        <f t="shared" ca="1" si="20"/>
        <v/>
      </c>
      <c r="P49" s="1">
        <f t="shared" si="21"/>
        <v>0</v>
      </c>
      <c r="Q49" s="1">
        <f t="shared" ca="1" si="22"/>
        <v>0</v>
      </c>
      <c r="R49" s="1">
        <f t="shared" si="23"/>
        <v>0</v>
      </c>
      <c r="S49" s="1">
        <f t="shared" ca="1" si="24"/>
        <v>43</v>
      </c>
      <c r="T49" s="1" t="str">
        <f>IF(H49="","",VLOOKUP(H49,'Соль SKU'!$A$1:$B$150,2,0))</f>
        <v/>
      </c>
      <c r="U49" s="1">
        <f t="shared" ca="1" si="10"/>
        <v>9.4117647058823533</v>
      </c>
      <c r="V49" s="1">
        <f t="shared" si="25"/>
        <v>0</v>
      </c>
      <c r="W49" s="1">
        <f t="shared" ca="1" si="26"/>
        <v>0</v>
      </c>
      <c r="X49" s="1" t="str">
        <f t="shared" ca="1" si="27"/>
        <v/>
      </c>
    </row>
    <row r="50" spans="10:24" ht="13.75" customHeight="1" x14ac:dyDescent="0.2">
      <c r="J50" s="11" t="str">
        <f t="shared" ca="1" si="19"/>
        <v/>
      </c>
      <c r="K50" s="18" t="str">
        <f>IF(H50="", "", IF(H50="-","",VLOOKUP(H50, 'Соль SKU'!$A$1:$C$50, 3, 0)))</f>
        <v/>
      </c>
      <c r="M50" s="20"/>
      <c r="N50" s="19" t="str">
        <f t="shared" ca="1" si="20"/>
        <v/>
      </c>
      <c r="P50" s="1">
        <f t="shared" si="21"/>
        <v>0</v>
      </c>
      <c r="Q50" s="1">
        <f t="shared" ca="1" si="22"/>
        <v>0</v>
      </c>
      <c r="R50" s="1">
        <f t="shared" si="23"/>
        <v>0</v>
      </c>
      <c r="S50" s="1">
        <f t="shared" ca="1" si="24"/>
        <v>43</v>
      </c>
      <c r="T50" s="1" t="str">
        <f>IF(H50="","",VLOOKUP(H50,'Соль SKU'!$A$1:$B$150,2,0))</f>
        <v/>
      </c>
      <c r="U50" s="1">
        <f t="shared" ca="1" si="10"/>
        <v>9.4117647058823533</v>
      </c>
      <c r="V50" s="1">
        <f t="shared" si="25"/>
        <v>0</v>
      </c>
      <c r="W50" s="1">
        <f t="shared" ca="1" si="26"/>
        <v>0</v>
      </c>
      <c r="X50" s="1" t="str">
        <f t="shared" ca="1" si="27"/>
        <v/>
      </c>
    </row>
    <row r="51" spans="10:24" ht="13.75" customHeight="1" x14ac:dyDescent="0.2">
      <c r="J51" s="11" t="str">
        <f t="shared" ref="J51:J82" ca="1" si="28">IF(M51="", IF(O51="","",X51+(INDIRECT("S" &amp; ROW() - 1) - S51)),IF(O51="", "", INDIRECT("S" &amp; ROW() - 1) - S51))</f>
        <v/>
      </c>
      <c r="K51" s="18" t="str">
        <f>IF(H51="", "", IF(H51="-","",VLOOKUP(H51, 'Соль SKU'!$A$1:$C$50, 3, 0)))</f>
        <v/>
      </c>
      <c r="M51" s="20"/>
      <c r="N51" s="19" t="str">
        <f t="shared" ref="N51:N82" ca="1" si="29">IF(M51="", IF(X51=0, "", X51), IF(V51 = "", "", IF(V51/U51 = 0, "", V51/U51)))</f>
        <v/>
      </c>
      <c r="P51" s="1">
        <f t="shared" ref="P51:P82" si="30">IF(O51 = "-", -W51,I51)</f>
        <v>0</v>
      </c>
      <c r="Q51" s="1">
        <f t="shared" ref="Q51:Q58" ca="1" si="31">IF(O51 = "-", SUM(INDIRECT(ADDRESS(2,COLUMN(P51)) &amp; ":" &amp; ADDRESS(ROW(),COLUMN(P51)))), 0)</f>
        <v>0</v>
      </c>
      <c r="R51" s="1">
        <f t="shared" ref="R51:R82" si="32">IF(O51="-",1,0)</f>
        <v>0</v>
      </c>
      <c r="S51" s="1">
        <f t="shared" ref="S51:S82" ca="1" si="33">IF(Q51 = 0, INDIRECT("S" &amp; ROW() - 1), Q51)</f>
        <v>43</v>
      </c>
      <c r="T51" s="1" t="str">
        <f>IF(H51="","",VLOOKUP(H51,'Соль SKU'!$A$1:$B$150,2,0))</f>
        <v/>
      </c>
      <c r="U51" s="1">
        <f t="shared" ref="U51:U82" ca="1" si="34">IF(OFFSET($C$1, 1, 0)="", 1, 8000/OFFSET($C$1, 1, 0))</f>
        <v>9.4117647058823533</v>
      </c>
      <c r="V51" s="1">
        <f t="shared" ref="V51:V82" si="35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>
        <f t="shared" ref="W51:W82" ca="1" si="36">IF(V51 = "", "", V51/U51)</f>
        <v>0</v>
      </c>
      <c r="X51" s="1" t="str">
        <f t="shared" ref="X51:X82" ca="1" si="37">IF(O51="", "", MAX(ROUND(-(INDIRECT("S" &amp; ROW() - 1) - S51)/OFFSET($C$1, 1, 0), 0), 1) * OFFSET($C$1, 1, 0))</f>
        <v/>
      </c>
    </row>
    <row r="52" spans="10:24" ht="13.75" customHeight="1" x14ac:dyDescent="0.2">
      <c r="J52" s="11" t="str">
        <f t="shared" ca="1" si="28"/>
        <v/>
      </c>
      <c r="K52" s="18" t="str">
        <f>IF(H52="", "", IF(H52="-","",VLOOKUP(H52, 'Соль SKU'!$A$1:$C$50, 3, 0)))</f>
        <v/>
      </c>
      <c r="M52" s="20"/>
      <c r="N52" s="19" t="str">
        <f t="shared" ca="1" si="29"/>
        <v/>
      </c>
      <c r="P52" s="1">
        <f t="shared" si="30"/>
        <v>0</v>
      </c>
      <c r="Q52" s="1">
        <f t="shared" ca="1" si="31"/>
        <v>0</v>
      </c>
      <c r="R52" s="1">
        <f t="shared" si="32"/>
        <v>0</v>
      </c>
      <c r="S52" s="1">
        <f t="shared" ca="1" si="33"/>
        <v>43</v>
      </c>
      <c r="T52" s="1" t="str">
        <f>IF(H52="","",VLOOKUP(H52,'Соль SKU'!$A$1:$B$150,2,0))</f>
        <v/>
      </c>
      <c r="U52" s="1">
        <f t="shared" ca="1" si="34"/>
        <v>9.4117647058823533</v>
      </c>
      <c r="V52" s="1">
        <f t="shared" si="35"/>
        <v>0</v>
      </c>
      <c r="W52" s="1">
        <f t="shared" ca="1" si="36"/>
        <v>0</v>
      </c>
      <c r="X52" s="1" t="str">
        <f t="shared" ca="1" si="37"/>
        <v/>
      </c>
    </row>
    <row r="53" spans="10:24" ht="13.75" customHeight="1" x14ac:dyDescent="0.2">
      <c r="J53" s="11" t="str">
        <f t="shared" ca="1" si="28"/>
        <v/>
      </c>
      <c r="K53" s="18" t="str">
        <f>IF(H53="", "", IF(H53="-","",VLOOKUP(H53, 'Соль SKU'!$A$1:$C$50, 3, 0)))</f>
        <v/>
      </c>
      <c r="M53" s="20"/>
      <c r="N53" s="19" t="str">
        <f t="shared" ca="1" si="29"/>
        <v/>
      </c>
      <c r="P53" s="1">
        <f t="shared" si="30"/>
        <v>0</v>
      </c>
      <c r="Q53" s="1">
        <f t="shared" ca="1" si="31"/>
        <v>0</v>
      </c>
      <c r="R53" s="1">
        <f t="shared" si="32"/>
        <v>0</v>
      </c>
      <c r="S53" s="1">
        <f t="shared" ca="1" si="33"/>
        <v>43</v>
      </c>
      <c r="T53" s="1" t="str">
        <f>IF(H53="","",VLOOKUP(H53,'Соль SKU'!$A$1:$B$150,2,0))</f>
        <v/>
      </c>
      <c r="U53" s="1">
        <f t="shared" ca="1" si="34"/>
        <v>9.4117647058823533</v>
      </c>
      <c r="V53" s="1">
        <f t="shared" si="35"/>
        <v>0</v>
      </c>
      <c r="W53" s="1">
        <f t="shared" ca="1" si="36"/>
        <v>0</v>
      </c>
      <c r="X53" s="1" t="str">
        <f t="shared" ca="1" si="37"/>
        <v/>
      </c>
    </row>
    <row r="54" spans="10:24" ht="13.75" customHeight="1" x14ac:dyDescent="0.2">
      <c r="J54" s="11" t="str">
        <f t="shared" ca="1" si="28"/>
        <v/>
      </c>
      <c r="K54" s="18" t="str">
        <f>IF(H54="", "", IF(H54="-","",VLOOKUP(H54, 'Соль SKU'!$A$1:$C$50, 3, 0)))</f>
        <v/>
      </c>
      <c r="M54" s="20"/>
      <c r="N54" s="19" t="str">
        <f t="shared" ca="1" si="29"/>
        <v/>
      </c>
      <c r="P54" s="1">
        <f t="shared" si="30"/>
        <v>0</v>
      </c>
      <c r="Q54" s="1">
        <f t="shared" ca="1" si="31"/>
        <v>0</v>
      </c>
      <c r="R54" s="1">
        <f t="shared" si="32"/>
        <v>0</v>
      </c>
      <c r="S54" s="1">
        <f t="shared" ca="1" si="33"/>
        <v>43</v>
      </c>
      <c r="T54" s="1" t="str">
        <f>IF(H54="","",VLOOKUP(H54,'Соль SKU'!$A$1:$B$150,2,0))</f>
        <v/>
      </c>
      <c r="U54" s="1">
        <f t="shared" ca="1" si="34"/>
        <v>9.4117647058823533</v>
      </c>
      <c r="V54" s="1">
        <f t="shared" si="35"/>
        <v>0</v>
      </c>
      <c r="W54" s="1">
        <f t="shared" ca="1" si="36"/>
        <v>0</v>
      </c>
      <c r="X54" s="1" t="str">
        <f t="shared" ca="1" si="37"/>
        <v/>
      </c>
    </row>
    <row r="55" spans="10:24" ht="13.75" customHeight="1" x14ac:dyDescent="0.2">
      <c r="J55" s="11" t="str">
        <f t="shared" ca="1" si="28"/>
        <v/>
      </c>
      <c r="K55" s="18" t="str">
        <f>IF(H55="", "", IF(H55="-","",VLOOKUP(H55, 'Соль SKU'!$A$1:$C$50, 3, 0)))</f>
        <v/>
      </c>
      <c r="M55" s="20"/>
      <c r="N55" s="19" t="str">
        <f t="shared" ca="1" si="29"/>
        <v/>
      </c>
      <c r="P55" s="1">
        <f t="shared" si="30"/>
        <v>0</v>
      </c>
      <c r="Q55" s="1">
        <f t="shared" ca="1" si="31"/>
        <v>0</v>
      </c>
      <c r="R55" s="1">
        <f t="shared" si="32"/>
        <v>0</v>
      </c>
      <c r="S55" s="1">
        <f t="shared" ca="1" si="33"/>
        <v>43</v>
      </c>
      <c r="T55" s="1" t="str">
        <f>IF(H55="","",VLOOKUP(H55,'Соль SKU'!$A$1:$B$150,2,0))</f>
        <v/>
      </c>
      <c r="U55" s="1">
        <f t="shared" ca="1" si="34"/>
        <v>9.4117647058823533</v>
      </c>
      <c r="V55" s="1">
        <f t="shared" si="35"/>
        <v>0</v>
      </c>
      <c r="W55" s="1">
        <f t="shared" ca="1" si="36"/>
        <v>0</v>
      </c>
      <c r="X55" s="1" t="str">
        <f t="shared" ca="1" si="37"/>
        <v/>
      </c>
    </row>
    <row r="56" spans="10:24" ht="13.75" customHeight="1" x14ac:dyDescent="0.2">
      <c r="J56" s="11" t="str">
        <f t="shared" ca="1" si="28"/>
        <v/>
      </c>
      <c r="K56" s="18" t="str">
        <f>IF(H56="", "", IF(H56="-","",VLOOKUP(H56, 'Соль SKU'!$A$1:$C$50, 3, 0)))</f>
        <v/>
      </c>
      <c r="M56" s="20"/>
      <c r="N56" s="19" t="str">
        <f t="shared" ca="1" si="29"/>
        <v/>
      </c>
      <c r="P56" s="1">
        <f t="shared" si="30"/>
        <v>0</v>
      </c>
      <c r="Q56" s="1">
        <f t="shared" ca="1" si="31"/>
        <v>0</v>
      </c>
      <c r="R56" s="1">
        <f t="shared" si="32"/>
        <v>0</v>
      </c>
      <c r="S56" s="1">
        <f t="shared" ca="1" si="33"/>
        <v>43</v>
      </c>
      <c r="T56" s="1" t="str">
        <f>IF(H56="","",VLOOKUP(H56,'Соль SKU'!$A$1:$B$150,2,0))</f>
        <v/>
      </c>
      <c r="U56" s="1">
        <f t="shared" ca="1" si="34"/>
        <v>9.4117647058823533</v>
      </c>
      <c r="V56" s="1">
        <f t="shared" si="35"/>
        <v>0</v>
      </c>
      <c r="W56" s="1">
        <f t="shared" ca="1" si="36"/>
        <v>0</v>
      </c>
      <c r="X56" s="1" t="str">
        <f t="shared" ca="1" si="37"/>
        <v/>
      </c>
    </row>
    <row r="57" spans="10:24" ht="13.75" customHeight="1" x14ac:dyDescent="0.2">
      <c r="J57" s="11" t="str">
        <f t="shared" ca="1" si="28"/>
        <v/>
      </c>
      <c r="K57" s="18" t="str">
        <f>IF(H57="", "", IF(H57="-","",VLOOKUP(H57, 'Соль SKU'!$A$1:$C$50, 3, 0)))</f>
        <v/>
      </c>
      <c r="M57" s="20"/>
      <c r="N57" s="19" t="str">
        <f t="shared" ca="1" si="29"/>
        <v/>
      </c>
      <c r="P57" s="1">
        <f t="shared" si="30"/>
        <v>0</v>
      </c>
      <c r="Q57" s="1">
        <f t="shared" ca="1" si="31"/>
        <v>0</v>
      </c>
      <c r="R57" s="1">
        <f t="shared" si="32"/>
        <v>0</v>
      </c>
      <c r="S57" s="1">
        <f t="shared" ca="1" si="33"/>
        <v>43</v>
      </c>
      <c r="T57" s="1" t="str">
        <f>IF(H57="","",VLOOKUP(H57,'Соль SKU'!$A$1:$B$150,2,0))</f>
        <v/>
      </c>
      <c r="U57" s="1">
        <f t="shared" ca="1" si="34"/>
        <v>9.4117647058823533</v>
      </c>
      <c r="V57" s="1">
        <f t="shared" si="35"/>
        <v>0</v>
      </c>
      <c r="W57" s="1">
        <f t="shared" ca="1" si="36"/>
        <v>0</v>
      </c>
      <c r="X57" s="1" t="str">
        <f t="shared" ca="1" si="37"/>
        <v/>
      </c>
    </row>
    <row r="58" spans="10:24" ht="13.75" customHeight="1" x14ac:dyDescent="0.2">
      <c r="J58" s="11" t="str">
        <f t="shared" ca="1" si="28"/>
        <v/>
      </c>
      <c r="K58" s="18" t="str">
        <f>IF(H58="", "", IF(H58="-","",VLOOKUP(H58, 'Соль SKU'!$A$1:$C$50, 3, 0)))</f>
        <v/>
      </c>
      <c r="M58" s="20"/>
      <c r="N58" s="19" t="str">
        <f t="shared" ca="1" si="29"/>
        <v/>
      </c>
      <c r="P58" s="1">
        <f t="shared" si="30"/>
        <v>0</v>
      </c>
      <c r="Q58" s="1">
        <f t="shared" ca="1" si="31"/>
        <v>0</v>
      </c>
      <c r="R58" s="1">
        <f t="shared" si="32"/>
        <v>0</v>
      </c>
      <c r="S58" s="1">
        <f t="shared" ca="1" si="33"/>
        <v>43</v>
      </c>
      <c r="T58" s="1" t="str">
        <f>IF(H58="","",VLOOKUP(H58,'Соль SKU'!$A$1:$B$150,2,0))</f>
        <v/>
      </c>
      <c r="U58" s="1">
        <f t="shared" ca="1" si="34"/>
        <v>9.4117647058823533</v>
      </c>
      <c r="V58" s="1">
        <f t="shared" si="35"/>
        <v>0</v>
      </c>
      <c r="W58" s="1">
        <f t="shared" ca="1" si="36"/>
        <v>0</v>
      </c>
      <c r="X58" s="1" t="str">
        <f t="shared" ca="1" si="37"/>
        <v/>
      </c>
    </row>
    <row r="59" spans="10:24" ht="13.75" customHeight="1" x14ac:dyDescent="0.2">
      <c r="J59" s="11" t="str">
        <f t="shared" ca="1" si="28"/>
        <v/>
      </c>
      <c r="K59" s="18" t="str">
        <f>IF(H59="", "", IF(H59="-","",VLOOKUP(H59, 'Соль SKU'!$A$1:$C$50, 3, 0)))</f>
        <v/>
      </c>
      <c r="M59" s="20"/>
      <c r="N59" s="19" t="str">
        <f t="shared" ca="1" si="29"/>
        <v/>
      </c>
      <c r="P59" s="1">
        <f t="shared" si="30"/>
        <v>0</v>
      </c>
      <c r="Q59" s="1">
        <f t="shared" ref="Q59:Q84" ca="1" si="38">IF(O59="-",SUM(INDIRECT(ADDRESS(2,COLUMN(P59))&amp;":"&amp;ADDRESS(ROW(),COLUMN(P59)))),0)</f>
        <v>0</v>
      </c>
      <c r="R59" s="1">
        <f t="shared" si="32"/>
        <v>0</v>
      </c>
      <c r="S59" s="1">
        <f t="shared" ca="1" si="33"/>
        <v>43</v>
      </c>
      <c r="T59" s="1" t="str">
        <f>IF(H59="","",VLOOKUP(H59,'Соль SKU'!$A$1:$B$150,2,0))</f>
        <v/>
      </c>
      <c r="U59" s="1">
        <f t="shared" ca="1" si="34"/>
        <v>9.4117647058823533</v>
      </c>
      <c r="V59" s="1">
        <f t="shared" si="35"/>
        <v>0</v>
      </c>
      <c r="W59" s="1">
        <f t="shared" ca="1" si="36"/>
        <v>0</v>
      </c>
      <c r="X59" s="1" t="str">
        <f t="shared" ca="1" si="37"/>
        <v/>
      </c>
    </row>
    <row r="60" spans="10:24" ht="13.75" customHeight="1" x14ac:dyDescent="0.2">
      <c r="J60" s="11" t="str">
        <f t="shared" ca="1" si="28"/>
        <v/>
      </c>
      <c r="K60" s="18" t="str">
        <f>IF(H60="", "", IF(H60="-","",VLOOKUP(H60, 'Соль SKU'!$A$1:$C$50, 3, 0)))</f>
        <v/>
      </c>
      <c r="M60" s="20"/>
      <c r="N60" s="19" t="str">
        <f t="shared" ca="1" si="29"/>
        <v/>
      </c>
      <c r="P60" s="1">
        <f t="shared" si="30"/>
        <v>0</v>
      </c>
      <c r="Q60" s="1">
        <f t="shared" ca="1" si="38"/>
        <v>0</v>
      </c>
      <c r="R60" s="1">
        <f t="shared" si="32"/>
        <v>0</v>
      </c>
      <c r="S60" s="1">
        <f t="shared" ca="1" si="33"/>
        <v>43</v>
      </c>
      <c r="T60" s="1" t="str">
        <f>IF(H60="","",VLOOKUP(H60,'Соль SKU'!$A$1:$B$150,2,0))</f>
        <v/>
      </c>
      <c r="U60" s="1">
        <f t="shared" ca="1" si="34"/>
        <v>9.4117647058823533</v>
      </c>
      <c r="V60" s="1">
        <f t="shared" si="35"/>
        <v>0</v>
      </c>
      <c r="W60" s="1">
        <f t="shared" ca="1" si="36"/>
        <v>0</v>
      </c>
      <c r="X60" s="1" t="str">
        <f t="shared" ca="1" si="37"/>
        <v/>
      </c>
    </row>
    <row r="61" spans="10:24" ht="13.75" customHeight="1" x14ac:dyDescent="0.2">
      <c r="J61" s="11" t="str">
        <f t="shared" ca="1" si="28"/>
        <v/>
      </c>
      <c r="K61" s="18" t="str">
        <f>IF(H61="", "", IF(H61="-","",VLOOKUP(H61, 'Соль SKU'!$A$1:$C$50, 3, 0)))</f>
        <v/>
      </c>
      <c r="M61" s="20"/>
      <c r="N61" s="19" t="str">
        <f t="shared" ca="1" si="29"/>
        <v/>
      </c>
      <c r="P61" s="1">
        <f t="shared" si="30"/>
        <v>0</v>
      </c>
      <c r="Q61" s="1">
        <f t="shared" ca="1" si="38"/>
        <v>0</v>
      </c>
      <c r="R61" s="1">
        <f t="shared" si="32"/>
        <v>0</v>
      </c>
      <c r="S61" s="1">
        <f t="shared" ca="1" si="33"/>
        <v>43</v>
      </c>
      <c r="T61" s="1" t="str">
        <f>IF(H61="","",VLOOKUP(H61,'Соль SKU'!$A$1:$B$150,2,0))</f>
        <v/>
      </c>
      <c r="U61" s="1">
        <f t="shared" ca="1" si="34"/>
        <v>9.4117647058823533</v>
      </c>
      <c r="V61" s="1">
        <f t="shared" si="35"/>
        <v>0</v>
      </c>
      <c r="W61" s="1">
        <f t="shared" ca="1" si="36"/>
        <v>0</v>
      </c>
      <c r="X61" s="1" t="str">
        <f t="shared" ca="1" si="37"/>
        <v/>
      </c>
    </row>
    <row r="62" spans="10:24" ht="13.75" customHeight="1" x14ac:dyDescent="0.2">
      <c r="J62" s="11" t="str">
        <f t="shared" ca="1" si="28"/>
        <v/>
      </c>
      <c r="K62" s="18" t="str">
        <f>IF(H62="", "", IF(H62="-","",VLOOKUP(H62, 'Соль SKU'!$A$1:$C$50, 3, 0)))</f>
        <v/>
      </c>
      <c r="M62" s="20"/>
      <c r="N62" s="19" t="str">
        <f t="shared" ca="1" si="29"/>
        <v/>
      </c>
      <c r="P62" s="1">
        <f t="shared" si="30"/>
        <v>0</v>
      </c>
      <c r="Q62" s="1">
        <f t="shared" ca="1" si="38"/>
        <v>0</v>
      </c>
      <c r="R62" s="1">
        <f t="shared" si="32"/>
        <v>0</v>
      </c>
      <c r="S62" s="1">
        <f t="shared" ca="1" si="33"/>
        <v>43</v>
      </c>
      <c r="T62" s="1" t="str">
        <f>IF(H62="","",VLOOKUP(H62,'Соль SKU'!$A$1:$B$150,2,0))</f>
        <v/>
      </c>
      <c r="U62" s="1">
        <f t="shared" ca="1" si="34"/>
        <v>9.4117647058823533</v>
      </c>
      <c r="V62" s="1">
        <f t="shared" si="35"/>
        <v>0</v>
      </c>
      <c r="W62" s="1">
        <f t="shared" ca="1" si="36"/>
        <v>0</v>
      </c>
      <c r="X62" s="1" t="str">
        <f t="shared" ca="1" si="37"/>
        <v/>
      </c>
    </row>
    <row r="63" spans="10:24" ht="13.75" customHeight="1" x14ac:dyDescent="0.2">
      <c r="J63" s="11" t="str">
        <f t="shared" ca="1" si="28"/>
        <v/>
      </c>
      <c r="K63" s="18" t="str">
        <f>IF(H63="", "", IF(H63="-","",VLOOKUP(H63, 'Соль SKU'!$A$1:$C$50, 3, 0)))</f>
        <v/>
      </c>
      <c r="M63" s="20"/>
      <c r="N63" s="19" t="str">
        <f t="shared" ca="1" si="29"/>
        <v/>
      </c>
      <c r="P63" s="1">
        <f t="shared" si="30"/>
        <v>0</v>
      </c>
      <c r="Q63" s="1">
        <f t="shared" ca="1" si="38"/>
        <v>0</v>
      </c>
      <c r="R63" s="1">
        <f t="shared" si="32"/>
        <v>0</v>
      </c>
      <c r="S63" s="1">
        <f t="shared" ca="1" si="33"/>
        <v>43</v>
      </c>
      <c r="T63" s="1" t="str">
        <f>IF(H63="","",VLOOKUP(H63,'Соль SKU'!$A$1:$B$150,2,0))</f>
        <v/>
      </c>
      <c r="U63" s="1">
        <f t="shared" ca="1" si="34"/>
        <v>9.4117647058823533</v>
      </c>
      <c r="V63" s="1">
        <f t="shared" si="35"/>
        <v>0</v>
      </c>
      <c r="W63" s="1">
        <f t="shared" ca="1" si="36"/>
        <v>0</v>
      </c>
      <c r="X63" s="1" t="str">
        <f t="shared" ca="1" si="37"/>
        <v/>
      </c>
    </row>
    <row r="64" spans="10:24" ht="13.75" customHeight="1" x14ac:dyDescent="0.2">
      <c r="J64" s="11" t="str">
        <f t="shared" ca="1" si="28"/>
        <v/>
      </c>
      <c r="K64" s="18" t="str">
        <f>IF(H64="", "", IF(H64="-","",VLOOKUP(H64, 'Соль SKU'!$A$1:$C$50, 3, 0)))</f>
        <v/>
      </c>
      <c r="M64" s="20"/>
      <c r="N64" s="19" t="str">
        <f t="shared" ca="1" si="29"/>
        <v/>
      </c>
      <c r="P64" s="1">
        <f t="shared" si="30"/>
        <v>0</v>
      </c>
      <c r="Q64" s="1">
        <f t="shared" ca="1" si="38"/>
        <v>0</v>
      </c>
      <c r="R64" s="1">
        <f t="shared" si="32"/>
        <v>0</v>
      </c>
      <c r="S64" s="1">
        <f t="shared" ca="1" si="33"/>
        <v>43</v>
      </c>
      <c r="T64" s="1" t="str">
        <f>IF(H64="","",VLOOKUP(H64,'Соль SKU'!$A$1:$B$150,2,0))</f>
        <v/>
      </c>
      <c r="U64" s="1">
        <f t="shared" ca="1" si="34"/>
        <v>9.4117647058823533</v>
      </c>
      <c r="V64" s="1">
        <f t="shared" si="35"/>
        <v>0</v>
      </c>
      <c r="W64" s="1">
        <f t="shared" ca="1" si="36"/>
        <v>0</v>
      </c>
      <c r="X64" s="1" t="str">
        <f t="shared" ca="1" si="37"/>
        <v/>
      </c>
    </row>
    <row r="65" spans="10:24" ht="13.75" customHeight="1" x14ac:dyDescent="0.2">
      <c r="J65" s="11" t="str">
        <f t="shared" ca="1" si="28"/>
        <v/>
      </c>
      <c r="K65" s="18" t="str">
        <f>IF(H65="", "", IF(H65="-","",VLOOKUP(H65, 'Соль SKU'!$A$1:$C$50, 3, 0)))</f>
        <v/>
      </c>
      <c r="M65" s="20"/>
      <c r="N65" s="19" t="str">
        <f t="shared" ca="1" si="29"/>
        <v/>
      </c>
      <c r="P65" s="1">
        <f t="shared" si="30"/>
        <v>0</v>
      </c>
      <c r="Q65" s="1">
        <f t="shared" ca="1" si="38"/>
        <v>0</v>
      </c>
      <c r="R65" s="1">
        <f t="shared" si="32"/>
        <v>0</v>
      </c>
      <c r="S65" s="1">
        <f t="shared" ca="1" si="33"/>
        <v>43</v>
      </c>
      <c r="T65" s="1" t="str">
        <f>IF(H65="","",VLOOKUP(H65,'Соль SKU'!$A$1:$B$150,2,0))</f>
        <v/>
      </c>
      <c r="U65" s="1">
        <f t="shared" ca="1" si="34"/>
        <v>9.4117647058823533</v>
      </c>
      <c r="V65" s="1">
        <f t="shared" si="35"/>
        <v>0</v>
      </c>
      <c r="W65" s="1">
        <f t="shared" ca="1" si="36"/>
        <v>0</v>
      </c>
      <c r="X65" s="1" t="str">
        <f t="shared" ca="1" si="37"/>
        <v/>
      </c>
    </row>
    <row r="66" spans="10:24" ht="13.75" customHeight="1" x14ac:dyDescent="0.2">
      <c r="J66" s="11" t="str">
        <f t="shared" ca="1" si="28"/>
        <v/>
      </c>
      <c r="K66" s="18" t="str">
        <f>IF(H66="", "", IF(H66="-","",VLOOKUP(H66, 'Соль SKU'!$A$1:$C$50, 3, 0)))</f>
        <v/>
      </c>
      <c r="M66" s="20"/>
      <c r="N66" s="19" t="str">
        <f t="shared" ca="1" si="29"/>
        <v/>
      </c>
      <c r="P66" s="1">
        <f t="shared" si="30"/>
        <v>0</v>
      </c>
      <c r="Q66" s="1">
        <f t="shared" ca="1" si="38"/>
        <v>0</v>
      </c>
      <c r="R66" s="1">
        <f t="shared" si="32"/>
        <v>0</v>
      </c>
      <c r="S66" s="1">
        <f t="shared" ca="1" si="33"/>
        <v>43</v>
      </c>
      <c r="T66" s="1" t="str">
        <f>IF(H66="","",VLOOKUP(H66,'Соль SKU'!$A$1:$B$150,2,0))</f>
        <v/>
      </c>
      <c r="U66" s="1">
        <f t="shared" ca="1" si="34"/>
        <v>9.4117647058823533</v>
      </c>
      <c r="V66" s="1">
        <f t="shared" si="35"/>
        <v>0</v>
      </c>
      <c r="W66" s="1">
        <f t="shared" ca="1" si="36"/>
        <v>0</v>
      </c>
      <c r="X66" s="1" t="str">
        <f t="shared" ca="1" si="37"/>
        <v/>
      </c>
    </row>
    <row r="67" spans="10:24" ht="13.75" customHeight="1" x14ac:dyDescent="0.2">
      <c r="J67" s="11" t="str">
        <f t="shared" ca="1" si="28"/>
        <v/>
      </c>
      <c r="K67" s="18" t="str">
        <f>IF(H67="", "", IF(H67="-","",VLOOKUP(H67, 'Соль SKU'!$A$1:$C$50, 3, 0)))</f>
        <v/>
      </c>
      <c r="M67" s="20"/>
      <c r="N67" s="19" t="str">
        <f t="shared" ca="1" si="29"/>
        <v/>
      </c>
      <c r="P67" s="1">
        <f t="shared" si="30"/>
        <v>0</v>
      </c>
      <c r="Q67" s="1">
        <f t="shared" ca="1" si="38"/>
        <v>0</v>
      </c>
      <c r="R67" s="1">
        <f t="shared" si="32"/>
        <v>0</v>
      </c>
      <c r="S67" s="1">
        <f t="shared" ca="1" si="33"/>
        <v>43</v>
      </c>
      <c r="T67" s="1" t="str">
        <f>IF(H67="","",VLOOKUP(H67,'Соль SKU'!$A$1:$B$150,2,0))</f>
        <v/>
      </c>
      <c r="U67" s="1">
        <f t="shared" ca="1" si="34"/>
        <v>9.4117647058823533</v>
      </c>
      <c r="V67" s="1">
        <f t="shared" si="35"/>
        <v>0</v>
      </c>
      <c r="W67" s="1">
        <f t="shared" ca="1" si="36"/>
        <v>0</v>
      </c>
      <c r="X67" s="1" t="str">
        <f t="shared" ca="1" si="37"/>
        <v/>
      </c>
    </row>
    <row r="68" spans="10:24" ht="13.75" customHeight="1" x14ac:dyDescent="0.2">
      <c r="J68" s="11" t="str">
        <f t="shared" ca="1" si="28"/>
        <v/>
      </c>
      <c r="K68" s="18" t="str">
        <f>IF(H68="", "", IF(H68="-","",VLOOKUP(H68, 'Соль SKU'!$A$1:$C$50, 3, 0)))</f>
        <v/>
      </c>
      <c r="M68" s="20"/>
      <c r="N68" s="19" t="str">
        <f t="shared" ca="1" si="29"/>
        <v/>
      </c>
      <c r="P68" s="1">
        <f t="shared" si="30"/>
        <v>0</v>
      </c>
      <c r="Q68" s="1">
        <f t="shared" ca="1" si="38"/>
        <v>0</v>
      </c>
      <c r="R68" s="1">
        <f t="shared" si="32"/>
        <v>0</v>
      </c>
      <c r="S68" s="1">
        <f t="shared" ca="1" si="33"/>
        <v>43</v>
      </c>
      <c r="T68" s="1" t="str">
        <f>IF(H68="","",VLOOKUP(H68,'Соль SKU'!$A$1:$B$150,2,0))</f>
        <v/>
      </c>
      <c r="U68" s="1">
        <f t="shared" ca="1" si="34"/>
        <v>9.4117647058823533</v>
      </c>
      <c r="V68" s="1">
        <f t="shared" si="35"/>
        <v>0</v>
      </c>
      <c r="W68" s="1">
        <f t="shared" ca="1" si="36"/>
        <v>0</v>
      </c>
      <c r="X68" s="1" t="str">
        <f t="shared" ca="1" si="37"/>
        <v/>
      </c>
    </row>
    <row r="69" spans="10:24" ht="13.75" customHeight="1" x14ac:dyDescent="0.2">
      <c r="J69" s="11" t="str">
        <f t="shared" ca="1" si="28"/>
        <v/>
      </c>
      <c r="K69" s="18" t="str">
        <f>IF(H69="", "", IF(H69="-","",VLOOKUP(H69, 'Соль SKU'!$A$1:$C$50, 3, 0)))</f>
        <v/>
      </c>
      <c r="M69" s="20"/>
      <c r="N69" s="19" t="str">
        <f t="shared" ca="1" si="29"/>
        <v/>
      </c>
      <c r="P69" s="1">
        <f t="shared" si="30"/>
        <v>0</v>
      </c>
      <c r="Q69" s="1">
        <f t="shared" ca="1" si="38"/>
        <v>0</v>
      </c>
      <c r="R69" s="1">
        <f t="shared" si="32"/>
        <v>0</v>
      </c>
      <c r="S69" s="1">
        <f t="shared" ca="1" si="33"/>
        <v>43</v>
      </c>
      <c r="T69" s="1" t="str">
        <f>IF(H69="","",VLOOKUP(H69,'Соль SKU'!$A$1:$B$150,2,0))</f>
        <v/>
      </c>
      <c r="U69" s="1">
        <f t="shared" ca="1" si="34"/>
        <v>9.4117647058823533</v>
      </c>
      <c r="V69" s="1">
        <f t="shared" si="35"/>
        <v>0</v>
      </c>
      <c r="W69" s="1">
        <f t="shared" ca="1" si="36"/>
        <v>0</v>
      </c>
      <c r="X69" s="1" t="str">
        <f t="shared" ca="1" si="37"/>
        <v/>
      </c>
    </row>
    <row r="70" spans="10:24" ht="13.75" customHeight="1" x14ac:dyDescent="0.2">
      <c r="J70" s="11" t="str">
        <f t="shared" ca="1" si="28"/>
        <v/>
      </c>
      <c r="K70" s="18" t="str">
        <f>IF(H70="", "", IF(H70="-","",VLOOKUP(H70, 'Соль SKU'!$A$1:$C$50, 3, 0)))</f>
        <v/>
      </c>
      <c r="M70" s="20"/>
      <c r="N70" s="19" t="str">
        <f t="shared" ca="1" si="29"/>
        <v/>
      </c>
      <c r="P70" s="1">
        <f t="shared" si="30"/>
        <v>0</v>
      </c>
      <c r="Q70" s="1">
        <f t="shared" ca="1" si="38"/>
        <v>0</v>
      </c>
      <c r="R70" s="1">
        <f t="shared" si="32"/>
        <v>0</v>
      </c>
      <c r="S70" s="1">
        <f t="shared" ca="1" si="33"/>
        <v>43</v>
      </c>
      <c r="T70" s="1" t="str">
        <f>IF(H70="","",VLOOKUP(H70,'Соль SKU'!$A$1:$B$150,2,0))</f>
        <v/>
      </c>
      <c r="U70" s="1">
        <f t="shared" ca="1" si="34"/>
        <v>9.4117647058823533</v>
      </c>
      <c r="V70" s="1">
        <f t="shared" si="35"/>
        <v>0</v>
      </c>
      <c r="W70" s="1">
        <f t="shared" ca="1" si="36"/>
        <v>0</v>
      </c>
      <c r="X70" s="1" t="str">
        <f t="shared" ca="1" si="37"/>
        <v/>
      </c>
    </row>
    <row r="71" spans="10:24" ht="13.75" customHeight="1" x14ac:dyDescent="0.2">
      <c r="J71" s="11" t="str">
        <f t="shared" ca="1" si="28"/>
        <v/>
      </c>
      <c r="K71" s="18" t="str">
        <f>IF(H71="", "", IF(H71="-","",VLOOKUP(H71, 'Соль SKU'!$A$1:$C$50, 3, 0)))</f>
        <v/>
      </c>
      <c r="M71" s="20"/>
      <c r="N71" s="19" t="str">
        <f t="shared" ca="1" si="29"/>
        <v/>
      </c>
      <c r="P71" s="1">
        <f t="shared" si="30"/>
        <v>0</v>
      </c>
      <c r="Q71" s="1">
        <f t="shared" ca="1" si="38"/>
        <v>0</v>
      </c>
      <c r="R71" s="1">
        <f t="shared" si="32"/>
        <v>0</v>
      </c>
      <c r="S71" s="1">
        <f t="shared" ca="1" si="33"/>
        <v>43</v>
      </c>
      <c r="T71" s="1" t="str">
        <f>IF(H71="","",VLOOKUP(H71,'Соль SKU'!$A$1:$B$150,2,0))</f>
        <v/>
      </c>
      <c r="U71" s="1">
        <f t="shared" ca="1" si="34"/>
        <v>9.4117647058823533</v>
      </c>
      <c r="V71" s="1">
        <f t="shared" si="35"/>
        <v>0</v>
      </c>
      <c r="W71" s="1">
        <f t="shared" ca="1" si="36"/>
        <v>0</v>
      </c>
      <c r="X71" s="1" t="str">
        <f t="shared" ca="1" si="37"/>
        <v/>
      </c>
    </row>
    <row r="72" spans="10:24" ht="13.75" customHeight="1" x14ac:dyDescent="0.2">
      <c r="J72" s="11" t="str">
        <f t="shared" ca="1" si="28"/>
        <v/>
      </c>
      <c r="K72" s="18" t="str">
        <f>IF(H72="", "", IF(H72="-","",VLOOKUP(H72, 'Соль SKU'!$A$1:$C$50, 3, 0)))</f>
        <v/>
      </c>
      <c r="M72" s="20"/>
      <c r="N72" s="19" t="str">
        <f t="shared" ca="1" si="29"/>
        <v/>
      </c>
      <c r="P72" s="1">
        <f t="shared" si="30"/>
        <v>0</v>
      </c>
      <c r="Q72" s="1">
        <f t="shared" ca="1" si="38"/>
        <v>0</v>
      </c>
      <c r="R72" s="1">
        <f t="shared" si="32"/>
        <v>0</v>
      </c>
      <c r="S72" s="1">
        <f t="shared" ca="1" si="33"/>
        <v>43</v>
      </c>
      <c r="T72" s="1" t="str">
        <f>IF(H72="","",VLOOKUP(H72,'Соль SKU'!$A$1:$B$150,2,0))</f>
        <v/>
      </c>
      <c r="U72" s="1">
        <f t="shared" ca="1" si="34"/>
        <v>9.4117647058823533</v>
      </c>
      <c r="V72" s="1">
        <f t="shared" si="35"/>
        <v>0</v>
      </c>
      <c r="W72" s="1">
        <f t="shared" ca="1" si="36"/>
        <v>0</v>
      </c>
      <c r="X72" s="1" t="str">
        <f t="shared" ca="1" si="37"/>
        <v/>
      </c>
    </row>
    <row r="73" spans="10:24" ht="13.75" customHeight="1" x14ac:dyDescent="0.2">
      <c r="J73" s="11" t="str">
        <f t="shared" ca="1" si="28"/>
        <v/>
      </c>
      <c r="K73" s="18" t="str">
        <f>IF(H73="", "", IF(H73="-","",VLOOKUP(H73, 'Соль SKU'!$A$1:$C$50, 3, 0)))</f>
        <v/>
      </c>
      <c r="M73" s="20"/>
      <c r="N73" s="19" t="str">
        <f t="shared" ca="1" si="29"/>
        <v/>
      </c>
      <c r="P73" s="1">
        <f t="shared" si="30"/>
        <v>0</v>
      </c>
      <c r="Q73" s="1">
        <f t="shared" ca="1" si="38"/>
        <v>0</v>
      </c>
      <c r="R73" s="1">
        <f t="shared" si="32"/>
        <v>0</v>
      </c>
      <c r="S73" s="1">
        <f t="shared" ca="1" si="33"/>
        <v>43</v>
      </c>
      <c r="T73" s="1" t="str">
        <f>IF(H73="","",VLOOKUP(H73,'Соль SKU'!$A$1:$B$150,2,0))</f>
        <v/>
      </c>
      <c r="U73" s="1">
        <f t="shared" ca="1" si="34"/>
        <v>9.4117647058823533</v>
      </c>
      <c r="V73" s="1">
        <f t="shared" si="35"/>
        <v>0</v>
      </c>
      <c r="W73" s="1">
        <f t="shared" ca="1" si="36"/>
        <v>0</v>
      </c>
      <c r="X73" s="1" t="str">
        <f t="shared" ca="1" si="37"/>
        <v/>
      </c>
    </row>
    <row r="74" spans="10:24" ht="13.75" customHeight="1" x14ac:dyDescent="0.2">
      <c r="J74" s="11" t="str">
        <f t="shared" ca="1" si="28"/>
        <v/>
      </c>
      <c r="K74" s="18" t="str">
        <f>IF(H74="", "", IF(H74="-","",VLOOKUP(H74, 'Соль SKU'!$A$1:$C$50, 3, 0)))</f>
        <v/>
      </c>
      <c r="M74" s="20"/>
      <c r="N74" s="19" t="str">
        <f t="shared" ca="1" si="29"/>
        <v/>
      </c>
      <c r="P74" s="1">
        <f t="shared" si="30"/>
        <v>0</v>
      </c>
      <c r="Q74" s="1">
        <f t="shared" ca="1" si="38"/>
        <v>0</v>
      </c>
      <c r="R74" s="1">
        <f t="shared" si="32"/>
        <v>0</v>
      </c>
      <c r="S74" s="1">
        <f t="shared" ca="1" si="33"/>
        <v>43</v>
      </c>
      <c r="T74" s="1" t="str">
        <f>IF(H74="","",VLOOKUP(H74,'Соль SKU'!$A$1:$B$150,2,0))</f>
        <v/>
      </c>
      <c r="U74" s="1">
        <f t="shared" ca="1" si="34"/>
        <v>9.4117647058823533</v>
      </c>
      <c r="V74" s="1">
        <f t="shared" si="35"/>
        <v>0</v>
      </c>
      <c r="W74" s="1">
        <f t="shared" ca="1" si="36"/>
        <v>0</v>
      </c>
      <c r="X74" s="1" t="str">
        <f t="shared" ca="1" si="37"/>
        <v/>
      </c>
    </row>
    <row r="75" spans="10:24" ht="13.75" customHeight="1" x14ac:dyDescent="0.2">
      <c r="J75" s="11" t="str">
        <f t="shared" ca="1" si="28"/>
        <v/>
      </c>
      <c r="K75" s="18" t="str">
        <f>IF(H75="", "", IF(H75="-","",VLOOKUP(H75, 'Соль SKU'!$A$1:$C$50, 3, 0)))</f>
        <v/>
      </c>
      <c r="M75" s="20"/>
      <c r="N75" s="19" t="str">
        <f t="shared" ca="1" si="29"/>
        <v/>
      </c>
      <c r="P75" s="1">
        <f t="shared" si="30"/>
        <v>0</v>
      </c>
      <c r="Q75" s="1">
        <f t="shared" ca="1" si="38"/>
        <v>0</v>
      </c>
      <c r="R75" s="1">
        <f t="shared" si="32"/>
        <v>0</v>
      </c>
      <c r="S75" s="1">
        <f t="shared" ca="1" si="33"/>
        <v>43</v>
      </c>
      <c r="T75" s="1" t="str">
        <f>IF(H75="","",VLOOKUP(H75,'Соль SKU'!$A$1:$B$150,2,0))</f>
        <v/>
      </c>
      <c r="U75" s="1">
        <f t="shared" ca="1" si="34"/>
        <v>9.4117647058823533</v>
      </c>
      <c r="V75" s="1">
        <f t="shared" si="35"/>
        <v>0</v>
      </c>
      <c r="W75" s="1">
        <f t="shared" ca="1" si="36"/>
        <v>0</v>
      </c>
      <c r="X75" s="1" t="str">
        <f t="shared" ca="1" si="37"/>
        <v/>
      </c>
    </row>
    <row r="76" spans="10:24" ht="13.75" customHeight="1" x14ac:dyDescent="0.2">
      <c r="J76" s="11" t="str">
        <f t="shared" ca="1" si="28"/>
        <v/>
      </c>
      <c r="K76" s="18" t="str">
        <f>IF(H76="", "", IF(H76="-","",VLOOKUP(H76, 'Соль SKU'!$A$1:$C$50, 3, 0)))</f>
        <v/>
      </c>
      <c r="M76" s="20"/>
      <c r="N76" s="19" t="str">
        <f t="shared" ca="1" si="29"/>
        <v/>
      </c>
      <c r="P76" s="1">
        <f t="shared" si="30"/>
        <v>0</v>
      </c>
      <c r="Q76" s="1">
        <f t="shared" ca="1" si="38"/>
        <v>0</v>
      </c>
      <c r="R76" s="1">
        <f t="shared" si="32"/>
        <v>0</v>
      </c>
      <c r="S76" s="1">
        <f t="shared" ca="1" si="33"/>
        <v>43</v>
      </c>
      <c r="T76" s="1" t="str">
        <f>IF(H76="","",VLOOKUP(H76,'Соль SKU'!$A$1:$B$150,2,0))</f>
        <v/>
      </c>
      <c r="U76" s="1">
        <f t="shared" ca="1" si="34"/>
        <v>9.4117647058823533</v>
      </c>
      <c r="V76" s="1">
        <f t="shared" si="35"/>
        <v>0</v>
      </c>
      <c r="W76" s="1">
        <f t="shared" ca="1" si="36"/>
        <v>0</v>
      </c>
      <c r="X76" s="1" t="str">
        <f t="shared" ca="1" si="37"/>
        <v/>
      </c>
    </row>
    <row r="77" spans="10:24" ht="13.75" customHeight="1" x14ac:dyDescent="0.2">
      <c r="J77" s="11" t="str">
        <f t="shared" ca="1" si="28"/>
        <v/>
      </c>
      <c r="K77" s="18" t="str">
        <f>IF(H77="", "", IF(H77="-","",VLOOKUP(H77, 'Соль SKU'!$A$1:$C$50, 3, 0)))</f>
        <v/>
      </c>
      <c r="M77" s="20"/>
      <c r="N77" s="19" t="str">
        <f t="shared" ca="1" si="29"/>
        <v/>
      </c>
      <c r="P77" s="1">
        <f t="shared" si="30"/>
        <v>0</v>
      </c>
      <c r="Q77" s="1">
        <f t="shared" ca="1" si="38"/>
        <v>0</v>
      </c>
      <c r="R77" s="1">
        <f t="shared" si="32"/>
        <v>0</v>
      </c>
      <c r="S77" s="1">
        <f t="shared" ca="1" si="33"/>
        <v>43</v>
      </c>
      <c r="T77" s="1" t="str">
        <f>IF(H77="","",VLOOKUP(H77,'Соль SKU'!$A$1:$B$150,2,0))</f>
        <v/>
      </c>
      <c r="U77" s="1">
        <f t="shared" ca="1" si="34"/>
        <v>9.4117647058823533</v>
      </c>
      <c r="V77" s="1">
        <f t="shared" si="35"/>
        <v>0</v>
      </c>
      <c r="W77" s="1">
        <f t="shared" ca="1" si="36"/>
        <v>0</v>
      </c>
      <c r="X77" s="1" t="str">
        <f t="shared" ca="1" si="37"/>
        <v/>
      </c>
    </row>
    <row r="78" spans="10:24" ht="13.75" customHeight="1" x14ac:dyDescent="0.2">
      <c r="J78" s="11" t="str">
        <f t="shared" ca="1" si="28"/>
        <v/>
      </c>
      <c r="K78" s="18" t="str">
        <f>IF(H78="", "", IF(H78="-","",VLOOKUP(H78, 'Соль SKU'!$A$1:$C$50, 3, 0)))</f>
        <v/>
      </c>
      <c r="M78" s="20"/>
      <c r="N78" s="19" t="str">
        <f t="shared" ca="1" si="29"/>
        <v/>
      </c>
      <c r="P78" s="1">
        <f t="shared" si="30"/>
        <v>0</v>
      </c>
      <c r="Q78" s="1">
        <f t="shared" ca="1" si="38"/>
        <v>0</v>
      </c>
      <c r="R78" s="1">
        <f t="shared" si="32"/>
        <v>0</v>
      </c>
      <c r="S78" s="1">
        <f t="shared" ca="1" si="33"/>
        <v>43</v>
      </c>
      <c r="T78" s="1" t="str">
        <f>IF(H78="","",VLOOKUP(H78,'Соль SKU'!$A$1:$B$150,2,0))</f>
        <v/>
      </c>
      <c r="U78" s="1">
        <f t="shared" ca="1" si="34"/>
        <v>9.4117647058823533</v>
      </c>
      <c r="V78" s="1">
        <f t="shared" si="35"/>
        <v>0</v>
      </c>
      <c r="W78" s="1">
        <f t="shared" ca="1" si="36"/>
        <v>0</v>
      </c>
      <c r="X78" s="1" t="str">
        <f t="shared" ca="1" si="37"/>
        <v/>
      </c>
    </row>
    <row r="79" spans="10:24" ht="13.75" customHeight="1" x14ac:dyDescent="0.2">
      <c r="J79" s="11" t="str">
        <f t="shared" ca="1" si="28"/>
        <v/>
      </c>
      <c r="K79" s="18" t="str">
        <f>IF(H79="", "", IF(H79="-","",VLOOKUP(H79, 'Соль SKU'!$A$1:$C$50, 3, 0)))</f>
        <v/>
      </c>
      <c r="M79" s="20"/>
      <c r="N79" s="19" t="str">
        <f t="shared" ca="1" si="29"/>
        <v/>
      </c>
      <c r="P79" s="1">
        <f t="shared" si="30"/>
        <v>0</v>
      </c>
      <c r="Q79" s="1">
        <f t="shared" ca="1" si="38"/>
        <v>0</v>
      </c>
      <c r="R79" s="1">
        <f t="shared" si="32"/>
        <v>0</v>
      </c>
      <c r="S79" s="1">
        <f t="shared" ca="1" si="33"/>
        <v>43</v>
      </c>
      <c r="T79" s="1" t="str">
        <f>IF(H79="","",VLOOKUP(H79,'Соль SKU'!$A$1:$B$150,2,0))</f>
        <v/>
      </c>
      <c r="U79" s="1">
        <f t="shared" ca="1" si="34"/>
        <v>9.4117647058823533</v>
      </c>
      <c r="V79" s="1">
        <f t="shared" si="35"/>
        <v>0</v>
      </c>
      <c r="W79" s="1">
        <f t="shared" ca="1" si="36"/>
        <v>0</v>
      </c>
      <c r="X79" s="1" t="str">
        <f t="shared" ca="1" si="37"/>
        <v/>
      </c>
    </row>
    <row r="80" spans="10:24" ht="13.75" customHeight="1" x14ac:dyDescent="0.2">
      <c r="J80" s="11" t="str">
        <f t="shared" ca="1" si="28"/>
        <v/>
      </c>
      <c r="K80" s="18" t="str">
        <f>IF(H80="", "", IF(H80="-","",VLOOKUP(H80, 'Соль SKU'!$A$1:$C$50, 3, 0)))</f>
        <v/>
      </c>
      <c r="M80" s="20"/>
      <c r="N80" s="19" t="str">
        <f t="shared" ca="1" si="29"/>
        <v/>
      </c>
      <c r="P80" s="1">
        <f t="shared" si="30"/>
        <v>0</v>
      </c>
      <c r="Q80" s="1">
        <f t="shared" ca="1" si="38"/>
        <v>0</v>
      </c>
      <c r="R80" s="1">
        <f t="shared" si="32"/>
        <v>0</v>
      </c>
      <c r="S80" s="1">
        <f t="shared" ca="1" si="33"/>
        <v>43</v>
      </c>
      <c r="T80" s="1" t="str">
        <f>IF(H80="","",VLOOKUP(H80,'Соль SKU'!$A$1:$B$150,2,0))</f>
        <v/>
      </c>
      <c r="U80" s="1">
        <f t="shared" ca="1" si="34"/>
        <v>9.4117647058823533</v>
      </c>
      <c r="V80" s="1">
        <f t="shared" si="35"/>
        <v>0</v>
      </c>
      <c r="W80" s="1">
        <f t="shared" ca="1" si="36"/>
        <v>0</v>
      </c>
      <c r="X80" s="1" t="str">
        <f t="shared" ca="1" si="37"/>
        <v/>
      </c>
    </row>
    <row r="81" spans="10:24" ht="13.75" customHeight="1" x14ac:dyDescent="0.2">
      <c r="J81" s="11" t="str">
        <f t="shared" ca="1" si="28"/>
        <v/>
      </c>
      <c r="K81" s="18" t="str">
        <f>IF(H81="", "", IF(H81="-","",VLOOKUP(H81, 'Соль SKU'!$A$1:$C$50, 3, 0)))</f>
        <v/>
      </c>
      <c r="M81" s="20"/>
      <c r="N81" s="19" t="str">
        <f t="shared" ca="1" si="29"/>
        <v/>
      </c>
      <c r="P81" s="1">
        <f t="shared" si="30"/>
        <v>0</v>
      </c>
      <c r="Q81" s="1">
        <f t="shared" ca="1" si="38"/>
        <v>0</v>
      </c>
      <c r="R81" s="1">
        <f t="shared" si="32"/>
        <v>0</v>
      </c>
      <c r="S81" s="1">
        <f t="shared" ca="1" si="33"/>
        <v>43</v>
      </c>
      <c r="T81" s="1" t="str">
        <f>IF(H81="","",VLOOKUP(H81,'Соль SKU'!$A$1:$B$150,2,0))</f>
        <v/>
      </c>
      <c r="U81" s="1">
        <f t="shared" ca="1" si="34"/>
        <v>9.4117647058823533</v>
      </c>
      <c r="V81" s="1">
        <f t="shared" si="35"/>
        <v>0</v>
      </c>
      <c r="W81" s="1">
        <f t="shared" ca="1" si="36"/>
        <v>0</v>
      </c>
      <c r="X81" s="1" t="str">
        <f t="shared" ca="1" si="37"/>
        <v/>
      </c>
    </row>
    <row r="82" spans="10:24" ht="13.75" customHeight="1" x14ac:dyDescent="0.2">
      <c r="J82" s="11" t="str">
        <f t="shared" ca="1" si="28"/>
        <v/>
      </c>
      <c r="K82" s="18" t="str">
        <f>IF(H82="", "", IF(H82="-","",VLOOKUP(H82, 'Соль SKU'!$A$1:$C$50, 3, 0)))</f>
        <v/>
      </c>
      <c r="M82" s="20"/>
      <c r="N82" s="19" t="str">
        <f t="shared" ca="1" si="29"/>
        <v/>
      </c>
      <c r="P82" s="1">
        <f t="shared" si="30"/>
        <v>0</v>
      </c>
      <c r="Q82" s="1">
        <f t="shared" ca="1" si="38"/>
        <v>0</v>
      </c>
      <c r="R82" s="1">
        <f t="shared" si="32"/>
        <v>0</v>
      </c>
      <c r="S82" s="1">
        <f t="shared" ca="1" si="33"/>
        <v>43</v>
      </c>
      <c r="T82" s="1" t="str">
        <f>IF(H82="","",VLOOKUP(H82,'Соль SKU'!$A$1:$B$150,2,0))</f>
        <v/>
      </c>
      <c r="U82" s="1">
        <f t="shared" ca="1" si="34"/>
        <v>9.4117647058823533</v>
      </c>
      <c r="V82" s="1">
        <f t="shared" si="35"/>
        <v>0</v>
      </c>
      <c r="W82" s="1">
        <f t="shared" ca="1" si="36"/>
        <v>0</v>
      </c>
      <c r="X82" s="1" t="str">
        <f t="shared" ca="1" si="37"/>
        <v/>
      </c>
    </row>
    <row r="83" spans="10:24" ht="13.75" customHeight="1" x14ac:dyDescent="0.2">
      <c r="J83" s="11" t="str">
        <f t="shared" ref="J83:J107" ca="1" si="39">IF(M83="", IF(O83="","",X83+(INDIRECT("S" &amp; ROW() - 1) - S83)),IF(O83="", "", INDIRECT("S" &amp; ROW() - 1) - S83))</f>
        <v/>
      </c>
      <c r="K83" s="18" t="str">
        <f>IF(H83="", "", IF(H83="-","",VLOOKUP(H83, 'Соль SKU'!$A$1:$C$50, 3, 0)))</f>
        <v/>
      </c>
      <c r="M83" s="20"/>
      <c r="N83" s="19" t="str">
        <f t="shared" ref="N83:N107" ca="1" si="40">IF(M83="", IF(X83=0, "", X83), IF(V83 = "", "", IF(V83/U83 = 0, "", V83/U83)))</f>
        <v/>
      </c>
      <c r="P83" s="1">
        <f t="shared" ref="P83:P107" si="41">IF(O83 = "-", -W83,I83)</f>
        <v>0</v>
      </c>
      <c r="Q83" s="1">
        <f t="shared" ca="1" si="38"/>
        <v>0</v>
      </c>
      <c r="R83" s="1">
        <f t="shared" ref="R83:R107" si="42">IF(O83="-",1,0)</f>
        <v>0</v>
      </c>
      <c r="S83" s="1">
        <f t="shared" ref="S83:S107" ca="1" si="43">IF(Q83 = 0, INDIRECT("S" &amp; ROW() - 1), Q83)</f>
        <v>43</v>
      </c>
      <c r="T83" s="1" t="str">
        <f>IF(H83="","",VLOOKUP(H83,'Соль SKU'!$A$1:$B$150,2,0))</f>
        <v/>
      </c>
      <c r="U83" s="1">
        <f t="shared" ref="U83:U107" ca="1" si="44">IF(OFFSET($C$1, 1, 0)="", 1, 8000/OFFSET($C$1, 1, 0))</f>
        <v>9.4117647058823533</v>
      </c>
      <c r="V83" s="1">
        <f t="shared" ref="V83:V107" si="45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>
        <f t="shared" ref="W83:W107" ca="1" si="46">IF(V83 = "", "", V83/U83)</f>
        <v>0</v>
      </c>
      <c r="X83" s="1" t="str">
        <f t="shared" ref="X83:X107" ca="1" si="47">IF(O83="", "", MAX(ROUND(-(INDIRECT("S" &amp; ROW() - 1) - S83)/OFFSET($C$1, 1, 0), 0), 1) * OFFSET($C$1, 1, 0))</f>
        <v/>
      </c>
    </row>
    <row r="84" spans="10:24" ht="13.75" customHeight="1" x14ac:dyDescent="0.2">
      <c r="J84" s="11" t="str">
        <f t="shared" ca="1" si="39"/>
        <v/>
      </c>
      <c r="K84" s="18" t="str">
        <f>IF(H84="", "", IF(H84="-","",VLOOKUP(H84, 'Соль SKU'!$A$1:$C$50, 3, 0)))</f>
        <v/>
      </c>
      <c r="M84" s="20"/>
      <c r="N84" s="19" t="str">
        <f t="shared" ca="1" si="40"/>
        <v/>
      </c>
      <c r="P84" s="1">
        <f t="shared" si="41"/>
        <v>0</v>
      </c>
      <c r="Q84" s="1">
        <f t="shared" ca="1" si="38"/>
        <v>0</v>
      </c>
      <c r="R84" s="1">
        <f t="shared" si="42"/>
        <v>0</v>
      </c>
      <c r="S84" s="1">
        <f t="shared" ca="1" si="43"/>
        <v>43</v>
      </c>
      <c r="T84" s="1" t="str">
        <f>IF(H84="","",VLOOKUP(H84,'Соль SKU'!$A$1:$B$150,2,0))</f>
        <v/>
      </c>
      <c r="U84" s="1">
        <f t="shared" ca="1" si="44"/>
        <v>9.4117647058823533</v>
      </c>
      <c r="V84" s="1">
        <f t="shared" si="45"/>
        <v>0</v>
      </c>
      <c r="W84" s="1">
        <f t="shared" ca="1" si="46"/>
        <v>0</v>
      </c>
      <c r="X84" s="1" t="str">
        <f t="shared" ca="1" si="47"/>
        <v/>
      </c>
    </row>
    <row r="85" spans="10:24" ht="13.75" customHeight="1" x14ac:dyDescent="0.2">
      <c r="J85" s="11" t="str">
        <f t="shared" ca="1" si="39"/>
        <v/>
      </c>
      <c r="K85" s="18" t="str">
        <f>IF(H85="", "", IF(H85="-","",VLOOKUP(H85, 'Соль SKU'!$A$1:$C$50, 3, 0)))</f>
        <v/>
      </c>
      <c r="M85" s="20"/>
      <c r="N85" s="19" t="str">
        <f t="shared" ca="1" si="40"/>
        <v/>
      </c>
      <c r="P85" s="1">
        <f t="shared" si="41"/>
        <v>0</v>
      </c>
      <c r="Q85" s="1">
        <f t="shared" ref="Q85:Q107" ca="1" si="48">IF(O85 = "-", SUM(INDIRECT(ADDRESS(2,COLUMN(P85)) &amp; ":" &amp; ADDRESS(ROW(),COLUMN(P85)))), 0)</f>
        <v>0</v>
      </c>
      <c r="R85" s="1">
        <f t="shared" si="42"/>
        <v>0</v>
      </c>
      <c r="S85" s="1">
        <f t="shared" ca="1" si="43"/>
        <v>43</v>
      </c>
      <c r="T85" s="1" t="str">
        <f>IF(H85="","",VLOOKUP(H85,'Соль SKU'!$A$1:$B$150,2,0))</f>
        <v/>
      </c>
      <c r="U85" s="1">
        <f t="shared" ca="1" si="44"/>
        <v>9.4117647058823533</v>
      </c>
      <c r="V85" s="1">
        <f t="shared" si="45"/>
        <v>0</v>
      </c>
      <c r="W85" s="1">
        <f t="shared" ca="1" si="46"/>
        <v>0</v>
      </c>
      <c r="X85" s="1" t="str">
        <f t="shared" ca="1" si="47"/>
        <v/>
      </c>
    </row>
    <row r="86" spans="10:24" ht="13.75" customHeight="1" x14ac:dyDescent="0.2">
      <c r="J86" s="11" t="str">
        <f t="shared" ca="1" si="39"/>
        <v/>
      </c>
      <c r="K86" s="18" t="str">
        <f>IF(H86="", "", IF(H86="-","",VLOOKUP(H86, 'Соль SKU'!$A$1:$C$50, 3, 0)))</f>
        <v/>
      </c>
      <c r="M86" s="20"/>
      <c r="N86" s="19" t="str">
        <f t="shared" ca="1" si="40"/>
        <v/>
      </c>
      <c r="P86" s="1">
        <f t="shared" si="41"/>
        <v>0</v>
      </c>
      <c r="Q86" s="1">
        <f t="shared" ca="1" si="48"/>
        <v>0</v>
      </c>
      <c r="R86" s="1">
        <f t="shared" si="42"/>
        <v>0</v>
      </c>
      <c r="S86" s="1">
        <f t="shared" ca="1" si="43"/>
        <v>43</v>
      </c>
      <c r="T86" s="1" t="str">
        <f>IF(H86="","",VLOOKUP(H86,'Соль SKU'!$A$1:$B$150,2,0))</f>
        <v/>
      </c>
      <c r="U86" s="1">
        <f t="shared" ca="1" si="44"/>
        <v>9.4117647058823533</v>
      </c>
      <c r="V86" s="1">
        <f t="shared" si="45"/>
        <v>0</v>
      </c>
      <c r="W86" s="1">
        <f t="shared" ca="1" si="46"/>
        <v>0</v>
      </c>
      <c r="X86" s="1" t="str">
        <f t="shared" ca="1" si="47"/>
        <v/>
      </c>
    </row>
    <row r="87" spans="10:24" ht="13.75" customHeight="1" x14ac:dyDescent="0.2">
      <c r="J87" s="11" t="str">
        <f t="shared" ca="1" si="39"/>
        <v/>
      </c>
      <c r="K87" s="18" t="str">
        <f>IF(H87="", "", IF(H87="-","",VLOOKUP(H87, 'Соль SKU'!$A$1:$C$50, 3, 0)))</f>
        <v/>
      </c>
      <c r="M87" s="20"/>
      <c r="N87" s="19" t="str">
        <f t="shared" ca="1" si="40"/>
        <v/>
      </c>
      <c r="P87" s="1">
        <f t="shared" si="41"/>
        <v>0</v>
      </c>
      <c r="Q87" s="1">
        <f t="shared" ca="1" si="48"/>
        <v>0</v>
      </c>
      <c r="R87" s="1">
        <f t="shared" si="42"/>
        <v>0</v>
      </c>
      <c r="S87" s="1">
        <f t="shared" ca="1" si="43"/>
        <v>43</v>
      </c>
      <c r="T87" s="1" t="str">
        <f>IF(H87="","",VLOOKUP(H87,'Соль SKU'!$A$1:$B$150,2,0))</f>
        <v/>
      </c>
      <c r="U87" s="1">
        <f t="shared" ca="1" si="44"/>
        <v>9.4117647058823533</v>
      </c>
      <c r="V87" s="1">
        <f t="shared" si="45"/>
        <v>0</v>
      </c>
      <c r="W87" s="1">
        <f t="shared" ca="1" si="46"/>
        <v>0</v>
      </c>
      <c r="X87" s="1" t="str">
        <f t="shared" ca="1" si="47"/>
        <v/>
      </c>
    </row>
    <row r="88" spans="10:24" ht="13.75" customHeight="1" x14ac:dyDescent="0.2">
      <c r="J88" s="11" t="str">
        <f t="shared" ca="1" si="39"/>
        <v/>
      </c>
      <c r="K88" s="18" t="str">
        <f>IF(H88="", "", IF(H88="-","",VLOOKUP(H88, 'Соль SKU'!$A$1:$C$50, 3, 0)))</f>
        <v/>
      </c>
      <c r="M88" s="20"/>
      <c r="N88" s="19" t="str">
        <f t="shared" ca="1" si="40"/>
        <v/>
      </c>
      <c r="P88" s="1">
        <f t="shared" si="41"/>
        <v>0</v>
      </c>
      <c r="Q88" s="1">
        <f t="shared" ca="1" si="48"/>
        <v>0</v>
      </c>
      <c r="R88" s="1">
        <f t="shared" si="42"/>
        <v>0</v>
      </c>
      <c r="S88" s="1">
        <f t="shared" ca="1" si="43"/>
        <v>43</v>
      </c>
      <c r="T88" s="1" t="str">
        <f>IF(H88="","",VLOOKUP(H88,'Соль SKU'!$A$1:$B$150,2,0))</f>
        <v/>
      </c>
      <c r="U88" s="1">
        <f t="shared" ca="1" si="44"/>
        <v>9.4117647058823533</v>
      </c>
      <c r="V88" s="1">
        <f t="shared" si="45"/>
        <v>0</v>
      </c>
      <c r="W88" s="1">
        <f t="shared" ca="1" si="46"/>
        <v>0</v>
      </c>
      <c r="X88" s="1" t="str">
        <f t="shared" ca="1" si="47"/>
        <v/>
      </c>
    </row>
    <row r="89" spans="10:24" ht="13.75" customHeight="1" x14ac:dyDescent="0.2">
      <c r="J89" s="11" t="str">
        <f t="shared" ca="1" si="39"/>
        <v/>
      </c>
      <c r="K89" s="18" t="str">
        <f>IF(H89="", "", IF(H89="-","",VLOOKUP(H89, 'Соль SKU'!$A$1:$C$50, 3, 0)))</f>
        <v/>
      </c>
      <c r="M89" s="20"/>
      <c r="N89" s="19" t="str">
        <f t="shared" ca="1" si="40"/>
        <v/>
      </c>
      <c r="P89" s="1">
        <f t="shared" si="41"/>
        <v>0</v>
      </c>
      <c r="Q89" s="1">
        <f t="shared" ca="1" si="48"/>
        <v>0</v>
      </c>
      <c r="R89" s="1">
        <f t="shared" si="42"/>
        <v>0</v>
      </c>
      <c r="S89" s="1">
        <f t="shared" ca="1" si="43"/>
        <v>43</v>
      </c>
      <c r="T89" s="1" t="str">
        <f>IF(H89="","",VLOOKUP(H89,'Соль SKU'!$A$1:$B$150,2,0))</f>
        <v/>
      </c>
      <c r="U89" s="1">
        <f t="shared" ca="1" si="44"/>
        <v>9.4117647058823533</v>
      </c>
      <c r="V89" s="1">
        <f t="shared" si="45"/>
        <v>0</v>
      </c>
      <c r="W89" s="1">
        <f t="shared" ca="1" si="46"/>
        <v>0</v>
      </c>
      <c r="X89" s="1" t="str">
        <f t="shared" ca="1" si="47"/>
        <v/>
      </c>
    </row>
    <row r="90" spans="10:24" ht="13.75" customHeight="1" x14ac:dyDescent="0.2">
      <c r="J90" s="11" t="str">
        <f t="shared" ca="1" si="39"/>
        <v/>
      </c>
      <c r="K90" s="18" t="str">
        <f>IF(H90="", "", IF(H90="-","",VLOOKUP(H90, 'Соль SKU'!$A$1:$C$50, 3, 0)))</f>
        <v/>
      </c>
      <c r="M90" s="20"/>
      <c r="N90" s="19" t="str">
        <f t="shared" ca="1" si="40"/>
        <v/>
      </c>
      <c r="P90" s="1">
        <f t="shared" si="41"/>
        <v>0</v>
      </c>
      <c r="Q90" s="1">
        <f t="shared" ca="1" si="48"/>
        <v>0</v>
      </c>
      <c r="R90" s="1">
        <f t="shared" si="42"/>
        <v>0</v>
      </c>
      <c r="S90" s="1">
        <f t="shared" ca="1" si="43"/>
        <v>43</v>
      </c>
      <c r="T90" s="1" t="str">
        <f>IF(H90="","",VLOOKUP(H90,'Соль SKU'!$A$1:$B$150,2,0))</f>
        <v/>
      </c>
      <c r="U90" s="1">
        <f t="shared" ca="1" si="44"/>
        <v>9.4117647058823533</v>
      </c>
      <c r="V90" s="1">
        <f t="shared" si="45"/>
        <v>0</v>
      </c>
      <c r="W90" s="1">
        <f t="shared" ca="1" si="46"/>
        <v>0</v>
      </c>
      <c r="X90" s="1" t="str">
        <f t="shared" ca="1" si="47"/>
        <v/>
      </c>
    </row>
    <row r="91" spans="10:24" ht="13.75" customHeight="1" x14ac:dyDescent="0.2">
      <c r="J91" s="11" t="str">
        <f t="shared" ca="1" si="39"/>
        <v/>
      </c>
      <c r="K91" s="18" t="str">
        <f>IF(H91="", "", IF(H91="-","",VLOOKUP(H91, 'Соль SKU'!$A$1:$C$50, 3, 0)))</f>
        <v/>
      </c>
      <c r="M91" s="20"/>
      <c r="N91" s="19" t="str">
        <f t="shared" ca="1" si="40"/>
        <v/>
      </c>
      <c r="P91" s="1">
        <f t="shared" si="41"/>
        <v>0</v>
      </c>
      <c r="Q91" s="1">
        <f t="shared" ca="1" si="48"/>
        <v>0</v>
      </c>
      <c r="R91" s="1">
        <f t="shared" si="42"/>
        <v>0</v>
      </c>
      <c r="S91" s="1">
        <f t="shared" ca="1" si="43"/>
        <v>43</v>
      </c>
      <c r="T91" s="1" t="str">
        <f>IF(H91="","",VLOOKUP(H91,'Соль SKU'!$A$1:$B$150,2,0))</f>
        <v/>
      </c>
      <c r="U91" s="1">
        <f t="shared" ca="1" si="44"/>
        <v>9.4117647058823533</v>
      </c>
      <c r="V91" s="1">
        <f t="shared" si="45"/>
        <v>0</v>
      </c>
      <c r="W91" s="1">
        <f t="shared" ca="1" si="46"/>
        <v>0</v>
      </c>
      <c r="X91" s="1" t="str">
        <f t="shared" ca="1" si="47"/>
        <v/>
      </c>
    </row>
    <row r="92" spans="10:24" ht="13.75" customHeight="1" x14ac:dyDescent="0.2">
      <c r="J92" s="11" t="str">
        <f t="shared" ca="1" si="39"/>
        <v/>
      </c>
      <c r="K92" s="18" t="str">
        <f>IF(H92="", "", IF(H92="-","",VLOOKUP(H92, 'Соль SKU'!$A$1:$C$50, 3, 0)))</f>
        <v/>
      </c>
      <c r="M92" s="20"/>
      <c r="N92" s="19" t="str">
        <f t="shared" ca="1" si="40"/>
        <v/>
      </c>
      <c r="P92" s="1">
        <f t="shared" si="41"/>
        <v>0</v>
      </c>
      <c r="Q92" s="1">
        <f t="shared" ca="1" si="48"/>
        <v>0</v>
      </c>
      <c r="R92" s="1">
        <f t="shared" si="42"/>
        <v>0</v>
      </c>
      <c r="S92" s="1">
        <f t="shared" ca="1" si="43"/>
        <v>43</v>
      </c>
      <c r="T92" s="1" t="str">
        <f>IF(H92="","",VLOOKUP(H92,'Соль SKU'!$A$1:$B$150,2,0))</f>
        <v/>
      </c>
      <c r="U92" s="1">
        <f t="shared" ca="1" si="44"/>
        <v>9.4117647058823533</v>
      </c>
      <c r="V92" s="1">
        <f t="shared" si="45"/>
        <v>0</v>
      </c>
      <c r="W92" s="1">
        <f t="shared" ca="1" si="46"/>
        <v>0</v>
      </c>
      <c r="X92" s="1" t="str">
        <f t="shared" ca="1" si="47"/>
        <v/>
      </c>
    </row>
    <row r="93" spans="10:24" ht="13.75" customHeight="1" x14ac:dyDescent="0.2">
      <c r="J93" s="11" t="str">
        <f t="shared" ca="1" si="39"/>
        <v/>
      </c>
      <c r="K93" s="18" t="str">
        <f>IF(H93="", "", IF(H93="-","",VLOOKUP(H93, 'Соль SKU'!$A$1:$C$50, 3, 0)))</f>
        <v/>
      </c>
      <c r="M93" s="20"/>
      <c r="N93" s="19" t="str">
        <f t="shared" ca="1" si="40"/>
        <v/>
      </c>
      <c r="P93" s="1">
        <f t="shared" si="41"/>
        <v>0</v>
      </c>
      <c r="Q93" s="1">
        <f t="shared" ca="1" si="48"/>
        <v>0</v>
      </c>
      <c r="R93" s="1">
        <f t="shared" si="42"/>
        <v>0</v>
      </c>
      <c r="S93" s="1">
        <f t="shared" ca="1" si="43"/>
        <v>43</v>
      </c>
      <c r="T93" s="1" t="str">
        <f>IF(H93="","",VLOOKUP(H93,'Соль SKU'!$A$1:$B$150,2,0))</f>
        <v/>
      </c>
      <c r="U93" s="1">
        <f t="shared" ca="1" si="44"/>
        <v>9.4117647058823533</v>
      </c>
      <c r="V93" s="1">
        <f t="shared" si="45"/>
        <v>0</v>
      </c>
      <c r="W93" s="1">
        <f t="shared" ca="1" si="46"/>
        <v>0</v>
      </c>
      <c r="X93" s="1" t="str">
        <f t="shared" ca="1" si="47"/>
        <v/>
      </c>
    </row>
    <row r="94" spans="10:24" ht="13.75" customHeight="1" x14ac:dyDescent="0.2">
      <c r="J94" s="11" t="str">
        <f t="shared" ca="1" si="39"/>
        <v/>
      </c>
      <c r="K94" s="18" t="str">
        <f>IF(H94="", "", IF(H94="-","",VLOOKUP(H94, 'Соль SKU'!$A$1:$C$50, 3, 0)))</f>
        <v/>
      </c>
      <c r="M94" s="20"/>
      <c r="N94" s="19" t="str">
        <f t="shared" ca="1" si="40"/>
        <v/>
      </c>
      <c r="P94" s="1">
        <f t="shared" si="41"/>
        <v>0</v>
      </c>
      <c r="Q94" s="1">
        <f t="shared" ca="1" si="48"/>
        <v>0</v>
      </c>
      <c r="R94" s="1">
        <f t="shared" si="42"/>
        <v>0</v>
      </c>
      <c r="S94" s="1">
        <f t="shared" ca="1" si="43"/>
        <v>43</v>
      </c>
      <c r="T94" s="1" t="str">
        <f>IF(H94="","",VLOOKUP(H94,'Соль SKU'!$A$1:$B$150,2,0))</f>
        <v/>
      </c>
      <c r="U94" s="1">
        <f t="shared" ca="1" si="44"/>
        <v>9.4117647058823533</v>
      </c>
      <c r="V94" s="1">
        <f t="shared" si="45"/>
        <v>0</v>
      </c>
      <c r="W94" s="1">
        <f t="shared" ca="1" si="46"/>
        <v>0</v>
      </c>
      <c r="X94" s="1" t="str">
        <f t="shared" ca="1" si="47"/>
        <v/>
      </c>
    </row>
    <row r="95" spans="10:24" ht="13.75" customHeight="1" x14ac:dyDescent="0.2">
      <c r="J95" s="11" t="str">
        <f t="shared" ca="1" si="39"/>
        <v/>
      </c>
      <c r="K95" s="18" t="str">
        <f>IF(H95="", "", IF(H95="-","",VLOOKUP(H95, 'Соль SKU'!$A$1:$C$50, 3, 0)))</f>
        <v/>
      </c>
      <c r="M95" s="20"/>
      <c r="N95" s="19" t="str">
        <f t="shared" ca="1" si="40"/>
        <v/>
      </c>
      <c r="P95" s="1">
        <f t="shared" si="41"/>
        <v>0</v>
      </c>
      <c r="Q95" s="1">
        <f t="shared" ca="1" si="48"/>
        <v>0</v>
      </c>
      <c r="R95" s="1">
        <f t="shared" si="42"/>
        <v>0</v>
      </c>
      <c r="S95" s="1">
        <f t="shared" ca="1" si="43"/>
        <v>43</v>
      </c>
      <c r="T95" s="1" t="str">
        <f>IF(H95="","",VLOOKUP(H95,'Соль SKU'!$A$1:$B$150,2,0))</f>
        <v/>
      </c>
      <c r="U95" s="1">
        <f t="shared" ca="1" si="44"/>
        <v>9.4117647058823533</v>
      </c>
      <c r="V95" s="1">
        <f t="shared" si="45"/>
        <v>0</v>
      </c>
      <c r="W95" s="1">
        <f t="shared" ca="1" si="46"/>
        <v>0</v>
      </c>
      <c r="X95" s="1" t="str">
        <f t="shared" ca="1" si="47"/>
        <v/>
      </c>
    </row>
    <row r="96" spans="10:24" ht="13.75" customHeight="1" x14ac:dyDescent="0.2">
      <c r="J96" s="11" t="str">
        <f t="shared" ca="1" si="39"/>
        <v/>
      </c>
      <c r="K96" s="18" t="str">
        <f>IF(H96="", "", IF(H96="-","",VLOOKUP(H96, 'Соль SKU'!$A$1:$C$50, 3, 0)))</f>
        <v/>
      </c>
      <c r="M96" s="20"/>
      <c r="N96" s="19" t="str">
        <f t="shared" ca="1" si="40"/>
        <v/>
      </c>
      <c r="P96" s="1">
        <f t="shared" si="41"/>
        <v>0</v>
      </c>
      <c r="Q96" s="1">
        <f t="shared" ca="1" si="48"/>
        <v>0</v>
      </c>
      <c r="R96" s="1">
        <f t="shared" si="42"/>
        <v>0</v>
      </c>
      <c r="S96" s="1">
        <f t="shared" ca="1" si="43"/>
        <v>43</v>
      </c>
      <c r="T96" s="1" t="str">
        <f>IF(H96="","",VLOOKUP(H96,'Соль SKU'!$A$1:$B$150,2,0))</f>
        <v/>
      </c>
      <c r="U96" s="1">
        <f t="shared" ca="1" si="44"/>
        <v>9.4117647058823533</v>
      </c>
      <c r="V96" s="1">
        <f t="shared" si="45"/>
        <v>0</v>
      </c>
      <c r="W96" s="1">
        <f t="shared" ca="1" si="46"/>
        <v>0</v>
      </c>
      <c r="X96" s="1" t="str">
        <f t="shared" ca="1" si="47"/>
        <v/>
      </c>
    </row>
    <row r="97" spans="10:24" ht="13.75" customHeight="1" x14ac:dyDescent="0.2">
      <c r="J97" s="11" t="str">
        <f t="shared" ca="1" si="39"/>
        <v/>
      </c>
      <c r="K97" s="18" t="str">
        <f>IF(H97="", "", IF(H97="-","",VLOOKUP(H97, 'Соль SKU'!$A$1:$C$50, 3, 0)))</f>
        <v/>
      </c>
      <c r="M97" s="20"/>
      <c r="N97" s="19" t="str">
        <f t="shared" ca="1" si="40"/>
        <v/>
      </c>
      <c r="P97" s="1">
        <f t="shared" si="41"/>
        <v>0</v>
      </c>
      <c r="Q97" s="1">
        <f t="shared" ca="1" si="48"/>
        <v>0</v>
      </c>
      <c r="R97" s="1">
        <f t="shared" si="42"/>
        <v>0</v>
      </c>
      <c r="S97" s="1">
        <f t="shared" ca="1" si="43"/>
        <v>43</v>
      </c>
      <c r="T97" s="1" t="str">
        <f>IF(H97="","",VLOOKUP(H97,'Соль SKU'!$A$1:$B$150,2,0))</f>
        <v/>
      </c>
      <c r="U97" s="1">
        <f t="shared" ca="1" si="44"/>
        <v>9.4117647058823533</v>
      </c>
      <c r="V97" s="1">
        <f t="shared" si="45"/>
        <v>0</v>
      </c>
      <c r="W97" s="1">
        <f t="shared" ca="1" si="46"/>
        <v>0</v>
      </c>
      <c r="X97" s="1" t="str">
        <f t="shared" ca="1" si="47"/>
        <v/>
      </c>
    </row>
    <row r="98" spans="10:24" ht="13.75" customHeight="1" x14ac:dyDescent="0.2">
      <c r="J98" s="11" t="str">
        <f t="shared" ca="1" si="39"/>
        <v/>
      </c>
      <c r="K98" s="18" t="str">
        <f>IF(H98="", "", IF(H98="-","",VLOOKUP(H98, 'Соль SKU'!$A$1:$C$50, 3, 0)))</f>
        <v/>
      </c>
      <c r="M98" s="20"/>
      <c r="N98" s="19" t="str">
        <f t="shared" ca="1" si="40"/>
        <v/>
      </c>
      <c r="P98" s="1">
        <f t="shared" si="41"/>
        <v>0</v>
      </c>
      <c r="Q98" s="1">
        <f t="shared" ca="1" si="48"/>
        <v>0</v>
      </c>
      <c r="R98" s="1">
        <f t="shared" si="42"/>
        <v>0</v>
      </c>
      <c r="S98" s="1">
        <f t="shared" ca="1" si="43"/>
        <v>43</v>
      </c>
      <c r="T98" s="1" t="str">
        <f>IF(H98="","",VLOOKUP(H98,'Соль SKU'!$A$1:$B$150,2,0))</f>
        <v/>
      </c>
      <c r="U98" s="1">
        <f t="shared" ca="1" si="44"/>
        <v>9.4117647058823533</v>
      </c>
      <c r="V98" s="1">
        <f t="shared" si="45"/>
        <v>0</v>
      </c>
      <c r="W98" s="1">
        <f t="shared" ca="1" si="46"/>
        <v>0</v>
      </c>
      <c r="X98" s="1" t="str">
        <f t="shared" ca="1" si="47"/>
        <v/>
      </c>
    </row>
    <row r="99" spans="10:24" ht="13.75" customHeight="1" x14ac:dyDescent="0.2">
      <c r="J99" s="11" t="str">
        <f t="shared" ca="1" si="39"/>
        <v/>
      </c>
      <c r="K99" s="18" t="str">
        <f>IF(H99="", "", IF(H99="-","",VLOOKUP(H99, 'Соль SKU'!$A$1:$C$50, 3, 0)))</f>
        <v/>
      </c>
      <c r="M99" s="20"/>
      <c r="N99" s="19" t="str">
        <f t="shared" ca="1" si="40"/>
        <v/>
      </c>
      <c r="P99" s="1">
        <f t="shared" si="41"/>
        <v>0</v>
      </c>
      <c r="Q99" s="1">
        <f t="shared" ca="1" si="48"/>
        <v>0</v>
      </c>
      <c r="R99" s="1">
        <f t="shared" si="42"/>
        <v>0</v>
      </c>
      <c r="S99" s="1">
        <f t="shared" ca="1" si="43"/>
        <v>43</v>
      </c>
      <c r="T99" s="1" t="str">
        <f>IF(H99="","",VLOOKUP(H99,'Соль SKU'!$A$1:$B$150,2,0))</f>
        <v/>
      </c>
      <c r="U99" s="1">
        <f t="shared" ca="1" si="44"/>
        <v>9.4117647058823533</v>
      </c>
      <c r="V99" s="1">
        <f t="shared" si="45"/>
        <v>0</v>
      </c>
      <c r="W99" s="1">
        <f t="shared" ca="1" si="46"/>
        <v>0</v>
      </c>
      <c r="X99" s="1" t="str">
        <f t="shared" ca="1" si="47"/>
        <v/>
      </c>
    </row>
    <row r="100" spans="10:24" ht="13.75" customHeight="1" x14ac:dyDescent="0.2">
      <c r="J100" s="11" t="str">
        <f t="shared" ca="1" si="39"/>
        <v/>
      </c>
      <c r="K100" s="18" t="str">
        <f>IF(H100="", "", IF(H100="-","",VLOOKUP(H100, 'Соль SKU'!$A$1:$C$50, 3, 0)))</f>
        <v/>
      </c>
      <c r="M100" s="20"/>
      <c r="N100" s="19" t="str">
        <f t="shared" ca="1" si="40"/>
        <v/>
      </c>
      <c r="P100" s="1">
        <f t="shared" si="41"/>
        <v>0</v>
      </c>
      <c r="Q100" s="1">
        <f t="shared" ca="1" si="48"/>
        <v>0</v>
      </c>
      <c r="R100" s="1">
        <f t="shared" si="42"/>
        <v>0</v>
      </c>
      <c r="S100" s="1">
        <f t="shared" ca="1" si="43"/>
        <v>43</v>
      </c>
      <c r="T100" s="1" t="str">
        <f>IF(H100="","",VLOOKUP(H100,'Соль SKU'!$A$1:$B$150,2,0))</f>
        <v/>
      </c>
      <c r="U100" s="1">
        <f t="shared" ca="1" si="44"/>
        <v>9.4117647058823533</v>
      </c>
      <c r="V100" s="1">
        <f t="shared" si="45"/>
        <v>0</v>
      </c>
      <c r="W100" s="1">
        <f t="shared" ca="1" si="46"/>
        <v>0</v>
      </c>
      <c r="X100" s="1" t="str">
        <f t="shared" ca="1" si="47"/>
        <v/>
      </c>
    </row>
    <row r="101" spans="10:24" ht="13.75" customHeight="1" x14ac:dyDescent="0.2">
      <c r="J101" s="11" t="str">
        <f t="shared" ca="1" si="39"/>
        <v/>
      </c>
      <c r="K101" s="18" t="str">
        <f>IF(H101="", "", IF(H101="-","",VLOOKUP(H101, 'Соль SKU'!$A$1:$C$50, 3, 0)))</f>
        <v/>
      </c>
      <c r="M101" s="20"/>
      <c r="N101" s="19" t="str">
        <f t="shared" ca="1" si="40"/>
        <v/>
      </c>
      <c r="P101" s="1">
        <f t="shared" si="41"/>
        <v>0</v>
      </c>
      <c r="Q101" s="1">
        <f t="shared" ca="1" si="48"/>
        <v>0</v>
      </c>
      <c r="R101" s="1">
        <f t="shared" si="42"/>
        <v>0</v>
      </c>
      <c r="S101" s="1">
        <f t="shared" ca="1" si="43"/>
        <v>43</v>
      </c>
      <c r="T101" s="1" t="str">
        <f>IF(H101="","",VLOOKUP(H101,'Соль SKU'!$A$1:$B$150,2,0))</f>
        <v/>
      </c>
      <c r="U101" s="1">
        <f t="shared" ca="1" si="44"/>
        <v>9.4117647058823533</v>
      </c>
      <c r="V101" s="1">
        <f t="shared" si="45"/>
        <v>0</v>
      </c>
      <c r="W101" s="1">
        <f t="shared" ca="1" si="46"/>
        <v>0</v>
      </c>
      <c r="X101" s="1" t="str">
        <f t="shared" ca="1" si="47"/>
        <v/>
      </c>
    </row>
    <row r="102" spans="10:24" ht="13.75" customHeight="1" x14ac:dyDescent="0.2">
      <c r="J102" s="11" t="str">
        <f t="shared" ca="1" si="39"/>
        <v/>
      </c>
      <c r="K102" s="18" t="str">
        <f>IF(H102="", "", IF(H102="-","",VLOOKUP(H102, 'Соль SKU'!$A$1:$C$50, 3, 0)))</f>
        <v/>
      </c>
      <c r="M102" s="20"/>
      <c r="N102" s="19" t="str">
        <f t="shared" ca="1" si="40"/>
        <v/>
      </c>
      <c r="P102" s="1">
        <f t="shared" si="41"/>
        <v>0</v>
      </c>
      <c r="Q102" s="1">
        <f t="shared" ca="1" si="48"/>
        <v>0</v>
      </c>
      <c r="R102" s="1">
        <f t="shared" si="42"/>
        <v>0</v>
      </c>
      <c r="S102" s="1">
        <f t="shared" ca="1" si="43"/>
        <v>43</v>
      </c>
      <c r="T102" s="1" t="str">
        <f>IF(H102="","",VLOOKUP(H102,'Соль SKU'!$A$1:$B$150,2,0))</f>
        <v/>
      </c>
      <c r="U102" s="1">
        <f t="shared" ca="1" si="44"/>
        <v>9.4117647058823533</v>
      </c>
      <c r="V102" s="1">
        <f t="shared" si="45"/>
        <v>0</v>
      </c>
      <c r="W102" s="1">
        <f t="shared" ca="1" si="46"/>
        <v>0</v>
      </c>
      <c r="X102" s="1" t="str">
        <f t="shared" ca="1" si="47"/>
        <v/>
      </c>
    </row>
    <row r="103" spans="10:24" ht="13.75" customHeight="1" x14ac:dyDescent="0.2">
      <c r="J103" s="11" t="str">
        <f t="shared" ca="1" si="39"/>
        <v/>
      </c>
      <c r="K103" s="18" t="str">
        <f>IF(H103="", "", IF(H103="-","",VLOOKUP(H103, 'Соль SKU'!$A$1:$C$50, 3, 0)))</f>
        <v/>
      </c>
      <c r="M103" s="20"/>
      <c r="N103" s="19" t="str">
        <f t="shared" ca="1" si="40"/>
        <v/>
      </c>
      <c r="P103" s="1">
        <f t="shared" si="41"/>
        <v>0</v>
      </c>
      <c r="Q103" s="1">
        <f t="shared" ca="1" si="48"/>
        <v>0</v>
      </c>
      <c r="R103" s="1">
        <f t="shared" si="42"/>
        <v>0</v>
      </c>
      <c r="S103" s="1">
        <f t="shared" ca="1" si="43"/>
        <v>43</v>
      </c>
      <c r="T103" s="1" t="str">
        <f>IF(H103="","",VLOOKUP(H103,'Соль SKU'!$A$1:$B$150,2,0))</f>
        <v/>
      </c>
      <c r="U103" s="1">
        <f t="shared" ca="1" si="44"/>
        <v>9.4117647058823533</v>
      </c>
      <c r="V103" s="1">
        <f t="shared" si="45"/>
        <v>0</v>
      </c>
      <c r="W103" s="1">
        <f t="shared" ca="1" si="46"/>
        <v>0</v>
      </c>
      <c r="X103" s="1" t="str">
        <f t="shared" ca="1" si="47"/>
        <v/>
      </c>
    </row>
    <row r="104" spans="10:24" ht="13.75" customHeight="1" x14ac:dyDescent="0.2">
      <c r="J104" s="11" t="str">
        <f t="shared" ca="1" si="39"/>
        <v/>
      </c>
      <c r="K104" s="18" t="str">
        <f>IF(H104="", "", IF(H104="-","",VLOOKUP(H104, 'Соль SKU'!$A$1:$C$50, 3, 0)))</f>
        <v/>
      </c>
      <c r="M104" s="20"/>
      <c r="N104" s="19" t="str">
        <f t="shared" ca="1" si="40"/>
        <v/>
      </c>
      <c r="P104" s="1">
        <f t="shared" si="41"/>
        <v>0</v>
      </c>
      <c r="Q104" s="1">
        <f t="shared" ca="1" si="48"/>
        <v>0</v>
      </c>
      <c r="R104" s="1">
        <f t="shared" si="42"/>
        <v>0</v>
      </c>
      <c r="S104" s="1">
        <f t="shared" ca="1" si="43"/>
        <v>43</v>
      </c>
      <c r="T104" s="1" t="str">
        <f>IF(H104="","",VLOOKUP(H104,'Соль SKU'!$A$1:$B$150,2,0))</f>
        <v/>
      </c>
      <c r="U104" s="1">
        <f t="shared" ca="1" si="44"/>
        <v>9.4117647058823533</v>
      </c>
      <c r="V104" s="1">
        <f t="shared" si="45"/>
        <v>0</v>
      </c>
      <c r="W104" s="1">
        <f t="shared" ca="1" si="46"/>
        <v>0</v>
      </c>
      <c r="X104" s="1" t="str">
        <f t="shared" ca="1" si="47"/>
        <v/>
      </c>
    </row>
    <row r="105" spans="10:24" ht="13.75" customHeight="1" x14ac:dyDescent="0.2">
      <c r="J105" s="11" t="str">
        <f t="shared" ca="1" si="39"/>
        <v/>
      </c>
      <c r="K105" s="18" t="str">
        <f>IF(H105="", "", IF(H105="-","",VLOOKUP(H105, 'Соль SKU'!$A$1:$C$50, 3, 0)))</f>
        <v/>
      </c>
      <c r="M105" s="20"/>
      <c r="N105" s="19" t="str">
        <f t="shared" ca="1" si="40"/>
        <v/>
      </c>
      <c r="P105" s="1">
        <f t="shared" si="41"/>
        <v>0</v>
      </c>
      <c r="Q105" s="1">
        <f t="shared" ca="1" si="48"/>
        <v>0</v>
      </c>
      <c r="R105" s="1">
        <f t="shared" si="42"/>
        <v>0</v>
      </c>
      <c r="S105" s="1">
        <f t="shared" ca="1" si="43"/>
        <v>43</v>
      </c>
      <c r="T105" s="1" t="str">
        <f>IF(H105="","",VLOOKUP(H105,'Соль SKU'!$A$1:$B$150,2,0))</f>
        <v/>
      </c>
      <c r="U105" s="1">
        <f t="shared" ca="1" si="44"/>
        <v>9.4117647058823533</v>
      </c>
      <c r="V105" s="1">
        <f t="shared" si="45"/>
        <v>0</v>
      </c>
      <c r="W105" s="1">
        <f t="shared" ca="1" si="46"/>
        <v>0</v>
      </c>
      <c r="X105" s="1" t="str">
        <f t="shared" ca="1" si="47"/>
        <v/>
      </c>
    </row>
    <row r="106" spans="10:24" ht="13.75" customHeight="1" x14ac:dyDescent="0.2">
      <c r="J106" s="11" t="str">
        <f t="shared" ca="1" si="39"/>
        <v/>
      </c>
      <c r="K106" s="18" t="str">
        <f>IF(H106="", "", IF(H106="-","",VLOOKUP(H106, 'Соль SKU'!$A$1:$C$50, 3, 0)))</f>
        <v/>
      </c>
      <c r="M106" s="20"/>
      <c r="N106" s="19" t="str">
        <f t="shared" ca="1" si="40"/>
        <v/>
      </c>
      <c r="P106" s="1">
        <f t="shared" si="41"/>
        <v>0</v>
      </c>
      <c r="Q106" s="1">
        <f t="shared" ca="1" si="48"/>
        <v>0</v>
      </c>
      <c r="R106" s="1">
        <f t="shared" si="42"/>
        <v>0</v>
      </c>
      <c r="S106" s="1">
        <f t="shared" ca="1" si="43"/>
        <v>43</v>
      </c>
      <c r="T106" s="1" t="str">
        <f>IF(H106="","",VLOOKUP(H106,'Соль SKU'!$A$1:$B$150,2,0))</f>
        <v/>
      </c>
      <c r="U106" s="1">
        <f t="shared" ca="1" si="44"/>
        <v>9.4117647058823533</v>
      </c>
      <c r="V106" s="1">
        <f t="shared" si="45"/>
        <v>0</v>
      </c>
      <c r="W106" s="1">
        <f t="shared" ca="1" si="46"/>
        <v>0</v>
      </c>
      <c r="X106" s="1" t="str">
        <f t="shared" ca="1" si="47"/>
        <v/>
      </c>
    </row>
    <row r="107" spans="10:24" ht="13.75" customHeight="1" x14ac:dyDescent="0.2">
      <c r="J107" s="11" t="str">
        <f t="shared" ca="1" si="39"/>
        <v/>
      </c>
      <c r="K107" s="18" t="str">
        <f>IF(H107="", "", IF(H107="-","",VLOOKUP(H107, 'Соль SKU'!$A$1:$C$50, 3, 0)))</f>
        <v/>
      </c>
      <c r="M107" s="20"/>
      <c r="N107" s="19" t="str">
        <f t="shared" ca="1" si="40"/>
        <v/>
      </c>
      <c r="P107" s="1">
        <f t="shared" si="41"/>
        <v>0</v>
      </c>
      <c r="Q107" s="1">
        <f t="shared" ca="1" si="48"/>
        <v>0</v>
      </c>
      <c r="R107" s="1">
        <f t="shared" si="42"/>
        <v>0</v>
      </c>
      <c r="S107" s="1">
        <f t="shared" ca="1" si="43"/>
        <v>43</v>
      </c>
      <c r="T107" s="1" t="str">
        <f>IF(H107="","",VLOOKUP(H107,'Соль SKU'!$A$1:$B$150,2,0))</f>
        <v/>
      </c>
      <c r="U107" s="1">
        <f t="shared" ca="1" si="44"/>
        <v>9.4117647058823533</v>
      </c>
      <c r="V107" s="1">
        <f t="shared" si="45"/>
        <v>0</v>
      </c>
      <c r="W107" s="1">
        <f t="shared" ca="1" si="46"/>
        <v>0</v>
      </c>
      <c r="X107" s="1" t="str">
        <f t="shared" ca="1" si="47"/>
        <v/>
      </c>
    </row>
    <row r="108" spans="10:24" ht="13.75" customHeight="1" x14ac:dyDescent="0.2">
      <c r="K108" s="18" t="str">
        <f>IF(H108="", "", IF(H108="-","",VLOOKUP(H108, 'Соль SKU'!$A$1:$C$50, 3, 0)))</f>
        <v/>
      </c>
    </row>
    <row r="109" spans="10:24" ht="13.75" customHeight="1" x14ac:dyDescent="0.2">
      <c r="K109" s="18" t="str">
        <f>IF(H109="", "", IF(H109="-","",VLOOKUP(H109, 'Соль SKU'!$A$1:$C$50, 3, 0)))</f>
        <v/>
      </c>
    </row>
    <row r="110" spans="10:24" ht="13.75" customHeight="1" x14ac:dyDescent="0.2">
      <c r="K110" s="18" t="str">
        <f>IF(H110="", "", IF(H110="-","",VLOOKUP(H110, 'Соль SKU'!$A$1:$C$50, 3, 0)))</f>
        <v/>
      </c>
    </row>
    <row r="111" spans="10:24" ht="13.75" customHeight="1" x14ac:dyDescent="0.2">
      <c r="K111" s="18" t="str">
        <f>IF(H111="", "", IF(H111="-","",VLOOKUP(H111, 'Соль SKU'!$A$1:$C$50, 3, 0)))</f>
        <v/>
      </c>
    </row>
    <row r="112" spans="10:24" ht="13.75" customHeight="1" x14ac:dyDescent="0.2">
      <c r="K112" s="18" t="str">
        <f>IF(H112="", "", IF(H112="-","",VLOOKUP(H112, 'Соль SKU'!$A$1:$C$50, 3, 0)))</f>
        <v/>
      </c>
    </row>
    <row r="113" spans="11:11" ht="13.75" customHeight="1" x14ac:dyDescent="0.2">
      <c r="K113" s="18" t="str">
        <f>IF(H113="", "", IF(H113="-","",VLOOKUP(H113, 'Соль SKU'!$A$1:$C$50, 3, 0)))</f>
        <v/>
      </c>
    </row>
    <row r="114" spans="11:11" ht="13.75" customHeight="1" x14ac:dyDescent="0.2">
      <c r="K114" s="18" t="str">
        <f>IF(H114="", "", IF(H114="-","",VLOOKUP(H114, 'Соль SKU'!$A$1:$C$50, 3, 0)))</f>
        <v/>
      </c>
    </row>
    <row r="115" spans="11:11" ht="13.75" customHeight="1" x14ac:dyDescent="0.2">
      <c r="K115" s="18" t="str">
        <f>IF(H115="", "", IF(H115="-","",VLOOKUP(H115, 'Соль SKU'!$A$1:$C$50, 3, 0)))</f>
        <v/>
      </c>
    </row>
    <row r="116" spans="11:11" ht="13.75" customHeight="1" x14ac:dyDescent="0.2">
      <c r="K116" s="18" t="str">
        <f>IF(H116="", "", IF(H116="-","",VLOOKUP(H116, 'Соль SKU'!$A$1:$C$50, 3, 0)))</f>
        <v/>
      </c>
    </row>
    <row r="117" spans="11:11" ht="13.75" customHeight="1" x14ac:dyDescent="0.2">
      <c r="K117" s="18" t="str">
        <f>IF(H117="", "", IF(H117="-","",VLOOKUP(H117, 'Соль SKU'!$A$1:$C$50, 3, 0)))</f>
        <v/>
      </c>
    </row>
    <row r="118" spans="11:11" ht="13.75" customHeight="1" x14ac:dyDescent="0.2">
      <c r="K118" s="18" t="str">
        <f>IF(H118="", "", IF(H118="-","",VLOOKUP(H118, 'Соль SKU'!$A$1:$C$50, 3, 0)))</f>
        <v/>
      </c>
    </row>
    <row r="119" spans="11:11" ht="13.75" customHeight="1" x14ac:dyDescent="0.2">
      <c r="K119" s="18" t="str">
        <f>IF(H119="", "", IF(H119="-","",VLOOKUP(H119, 'Соль SKU'!$A$1:$C$50, 3, 0)))</f>
        <v/>
      </c>
    </row>
    <row r="120" spans="11:11" ht="13.75" customHeight="1" x14ac:dyDescent="0.2">
      <c r="K120" s="18" t="str">
        <f>IF(H120="", "", IF(H120="-","",VLOOKUP(H120, 'Соль SKU'!$A$1:$C$50, 3, 0)))</f>
        <v/>
      </c>
    </row>
    <row r="121" spans="11:11" ht="13.75" customHeight="1" x14ac:dyDescent="0.2">
      <c r="K121" s="18" t="str">
        <f>IF(H121="", "", IF(H121="-","",VLOOKUP(H121, 'Соль SKU'!$A$1:$C$50, 3, 0)))</f>
        <v/>
      </c>
    </row>
    <row r="122" spans="11:11" ht="13.75" customHeight="1" x14ac:dyDescent="0.2">
      <c r="K122" s="18" t="str">
        <f>IF(H122="", "", IF(H122="-","",VLOOKUP(H122, 'Соль SKU'!$A$1:$C$50, 3, 0)))</f>
        <v/>
      </c>
    </row>
    <row r="123" spans="11:11" ht="13.75" customHeight="1" x14ac:dyDescent="0.2">
      <c r="K123" s="18" t="str">
        <f>IF(H123="", "", IF(H123="-","",VLOOKUP(H123, 'Соль SKU'!$A$1:$C$50, 3, 0)))</f>
        <v/>
      </c>
    </row>
    <row r="124" spans="11:11" ht="13.75" customHeight="1" x14ac:dyDescent="0.2">
      <c r="K124" s="18" t="str">
        <f>IF(H124="", "", IF(H124="-","",VLOOKUP(H124, 'Соль SKU'!$A$1:$C$50, 3, 0)))</f>
        <v/>
      </c>
    </row>
    <row r="125" spans="11:11" ht="13.75" customHeight="1" x14ac:dyDescent="0.2">
      <c r="K125" s="18" t="str">
        <f>IF(H125="", "", IF(H125="-","",VLOOKUP(H125, 'Соль SKU'!$A$1:$C$50, 3, 0)))</f>
        <v/>
      </c>
    </row>
    <row r="126" spans="11:11" ht="13.75" customHeight="1" x14ac:dyDescent="0.2">
      <c r="K126" s="18" t="str">
        <f>IF(H126="", "", IF(H126="-","",VLOOKUP(H126, 'Соль SKU'!$A$1:$C$50, 3, 0)))</f>
        <v/>
      </c>
    </row>
    <row r="127" spans="11:11" ht="13.75" customHeight="1" x14ac:dyDescent="0.2">
      <c r="K127" s="18" t="str">
        <f>IF(H127="", "", IF(H127="-","",VLOOKUP(H127, 'Соль SKU'!$A$1:$C$50, 3, 0)))</f>
        <v/>
      </c>
    </row>
    <row r="128" spans="11:11" ht="13.75" customHeight="1" x14ac:dyDescent="0.2">
      <c r="K128" s="18" t="str">
        <f>IF(H128="", "", IF(H128="-","",VLOOKUP(H128, 'Соль SKU'!$A$1:$C$50, 3, 0)))</f>
        <v/>
      </c>
    </row>
    <row r="129" spans="11:11" ht="13.75" customHeight="1" x14ac:dyDescent="0.2">
      <c r="K129" s="18" t="str">
        <f>IF(H129="", "", IF(H129="-","",VLOOKUP(H129, 'Соль SKU'!$A$1:$C$50, 3, 0)))</f>
        <v/>
      </c>
    </row>
    <row r="130" spans="11:11" ht="13.75" customHeight="1" x14ac:dyDescent="0.2">
      <c r="K130" s="18" t="str">
        <f>IF(H130="", "", IF(H130="-","",VLOOKUP(H130, 'Соль SKU'!$A$1:$C$50, 3, 0)))</f>
        <v/>
      </c>
    </row>
    <row r="131" spans="11:11" ht="13.75" customHeight="1" x14ac:dyDescent="0.2">
      <c r="K131" s="18" t="str">
        <f>IF(H131="", "", IF(H131="-","",VLOOKUP(H131, 'Соль SKU'!$A$1:$C$50, 3, 0)))</f>
        <v/>
      </c>
    </row>
    <row r="132" spans="11:11" ht="13.75" customHeight="1" x14ac:dyDescent="0.2">
      <c r="K132" s="18" t="str">
        <f>IF(H132="", "", IF(H132="-","",VLOOKUP(H132, 'Соль SKU'!$A$1:$C$50, 3, 0)))</f>
        <v/>
      </c>
    </row>
    <row r="133" spans="11:11" ht="13.75" customHeight="1" x14ac:dyDescent="0.2">
      <c r="K133" s="18" t="str">
        <f>IF(H133="", "", IF(H133="-","",VLOOKUP(H133, 'Соль SKU'!$A$1:$C$50, 3, 0)))</f>
        <v/>
      </c>
    </row>
    <row r="134" spans="11:11" ht="13.75" customHeight="1" x14ac:dyDescent="0.2">
      <c r="K134" s="18" t="str">
        <f>IF(H134="", "", IF(H134="-","",VLOOKUP(H134, 'Соль SKU'!$A$1:$C$50, 3, 0)))</f>
        <v/>
      </c>
    </row>
    <row r="135" spans="11:11" ht="13.75" customHeight="1" x14ac:dyDescent="0.2">
      <c r="K135" s="18" t="str">
        <f>IF(H135="", "", IF(H135="-","",VLOOKUP(H135, 'Соль SKU'!$A$1:$C$50, 3, 0)))</f>
        <v/>
      </c>
    </row>
    <row r="136" spans="11:11" ht="13.75" customHeight="1" x14ac:dyDescent="0.2">
      <c r="K136" s="18" t="str">
        <f>IF(H136="", "", IF(H136="-","",VLOOKUP(H136, 'Соль SKU'!$A$1:$C$50, 3, 0)))</f>
        <v/>
      </c>
    </row>
    <row r="137" spans="11:11" ht="13.75" customHeight="1" x14ac:dyDescent="0.2">
      <c r="K137" s="18" t="str">
        <f>IF(H137="", "", IF(H137="-","",VLOOKUP(H137, 'Соль SKU'!$A$1:$C$50, 3, 0)))</f>
        <v/>
      </c>
    </row>
    <row r="138" spans="11:11" ht="13.75" customHeight="1" x14ac:dyDescent="0.2">
      <c r="K138" s="18" t="str">
        <f>IF(H138="", "", IF(H138="-","",VLOOKUP(H138, 'Соль SKU'!$A$1:$C$50, 3, 0)))</f>
        <v/>
      </c>
    </row>
    <row r="139" spans="11:11" ht="13.75" customHeight="1" x14ac:dyDescent="0.2">
      <c r="K139" s="18" t="str">
        <f>IF(H139="", "", IF(H139="-","",VLOOKUP(H139, 'Соль SKU'!$A$1:$C$50, 3, 0)))</f>
        <v/>
      </c>
    </row>
    <row r="140" spans="11:11" ht="13.75" customHeight="1" x14ac:dyDescent="0.2">
      <c r="K140" s="18" t="str">
        <f>IF(H140="", "", IF(H140="-","",VLOOKUP(H140, 'Соль SKU'!$A$1:$C$50, 3, 0)))</f>
        <v/>
      </c>
    </row>
    <row r="141" spans="11:11" ht="13.75" customHeight="1" x14ac:dyDescent="0.2">
      <c r="K141" s="18" t="str">
        <f>IF(H141="", "", IF(H141="-","",VLOOKUP(H141, 'Соль SKU'!$A$1:$C$50, 3, 0)))</f>
        <v/>
      </c>
    </row>
    <row r="142" spans="11:11" ht="13.75" customHeight="1" x14ac:dyDescent="0.2">
      <c r="K142" s="18" t="str">
        <f>IF(H142="", "", IF(H142="-","",VLOOKUP(H142, 'Соль SKU'!$A$1:$C$50, 3, 0)))</f>
        <v/>
      </c>
    </row>
    <row r="143" spans="11:11" ht="13.75" customHeight="1" x14ac:dyDescent="0.2">
      <c r="K143" s="18" t="str">
        <f>IF(H143="", "", IF(H143="-","",VLOOKUP(H143, 'Соль SKU'!$A$1:$C$50, 3, 0)))</f>
        <v/>
      </c>
    </row>
    <row r="144" spans="11:11" ht="13.75" customHeight="1" x14ac:dyDescent="0.2">
      <c r="K144" s="24" t="str">
        <f>IF(H144="", "", IF(H144="-","",VLOOKUP(H144, 'Соль SKU'!$A$1:$C$50, 3, 0)))</f>
        <v/>
      </c>
    </row>
    <row r="145" spans="11:11" ht="13.75" customHeight="1" x14ac:dyDescent="0.2">
      <c r="K145" s="24" t="str">
        <f>IF(H145="", "", IF(H145="-","",VLOOKUP(H145, 'Соль SKU'!$A$1:$C$50, 3, 0)))</f>
        <v/>
      </c>
    </row>
    <row r="146" spans="11:11" ht="13.75" customHeight="1" x14ac:dyDescent="0.2">
      <c r="K146" s="24" t="str">
        <f>IF(H146="", "", IF(H146="-","",VLOOKUP(H146, 'Соль SKU'!$A$1:$C$50, 3, 0)))</f>
        <v/>
      </c>
    </row>
    <row r="147" spans="11:11" ht="13.75" customHeight="1" x14ac:dyDescent="0.2">
      <c r="K147" s="24" t="str">
        <f>IF(H147="", "", IF(H147="-","",VLOOKUP(H147, 'Соль SKU'!$A$1:$C$50, 3, 0)))</f>
        <v/>
      </c>
    </row>
    <row r="148" spans="11:11" ht="13.75" customHeight="1" x14ac:dyDescent="0.2">
      <c r="K148" s="24" t="str">
        <f>IF(H148="", "", IF(H148="-","",VLOOKUP(H148, 'Соль SKU'!$A$1:$C$50, 3, 0)))</f>
        <v/>
      </c>
    </row>
    <row r="149" spans="11:11" ht="13.75" customHeight="1" x14ac:dyDescent="0.2">
      <c r="K149" s="1" t="str">
        <f>IF(H149="", "", IF(H149="-","",VLOOKUP(H149, 'Соль SKU'!$A$1:$C$50, 3, 0)))</f>
        <v/>
      </c>
    </row>
    <row r="150" spans="11:11" ht="13.75" customHeight="1" x14ac:dyDescent="0.2">
      <c r="K150" s="1" t="str">
        <f>IF(H150="", "", IF(H150="-","",VLOOKUP(H150, 'Соль SKU'!$A$1:$C$50, 3, 0)))</f>
        <v/>
      </c>
    </row>
    <row r="151" spans="11:11" ht="13.75" customHeight="1" x14ac:dyDescent="0.2">
      <c r="K151" s="1" t="str">
        <f>IF(H151="", "", IF(H151="-","",VLOOKUP(H151, 'Соль SKU'!$A$1:$C$50, 3, 0)))</f>
        <v/>
      </c>
    </row>
    <row r="152" spans="11:11" ht="13.75" customHeight="1" x14ac:dyDescent="0.2">
      <c r="K152" s="1" t="str">
        <f>IF(H152="", "", IF(H152="-","",VLOOKUP(H152, 'Соль SKU'!$A$1:$C$50, 3, 0)))</f>
        <v/>
      </c>
    </row>
    <row r="153" spans="11:11" ht="13.75" customHeight="1" x14ac:dyDescent="0.2">
      <c r="K153" s="1" t="str">
        <f>IF(H153="", "", IF(H153="-","",VLOOKUP(H153, 'Соль SKU'!$A$1:$C$50, 3, 0)))</f>
        <v/>
      </c>
    </row>
    <row r="154" spans="11:11" ht="13.75" customHeight="1" x14ac:dyDescent="0.2">
      <c r="K154" s="1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  <row r="232" spans="11:11" ht="13.75" customHeight="1" x14ac:dyDescent="0.2">
      <c r="K232" s="1" t="str">
        <f>IF(H232="", "", IF(H232="-","",VLOOKUP(H232, 'Соль SKU'!$A$1:$C$50, 3, 0)))</f>
        <v/>
      </c>
    </row>
    <row r="233" spans="11:11" ht="13.75" customHeight="1" x14ac:dyDescent="0.2">
      <c r="K233" s="1" t="str">
        <f>IF(H233="", "", IF(H233="-","",VLOOKUP(H233, 'Соль SKU'!$A$1:$C$50, 3, 0)))</f>
        <v/>
      </c>
    </row>
    <row r="234" spans="11:11" ht="13.75" customHeight="1" x14ac:dyDescent="0.2">
      <c r="K234" s="1" t="str">
        <f>IF(H234="", "", IF(H234="-","",VLOOKUP(H234, 'Соль SKU'!$A$1:$C$50, 3, 0)))</f>
        <v/>
      </c>
    </row>
    <row r="235" spans="11:11" ht="13.75" customHeight="1" x14ac:dyDescent="0.2">
      <c r="K235" s="1" t="str">
        <f>IF(H235="", "", IF(H235="-","",VLOOKUP(H235, 'Соль SKU'!$A$1:$C$50, 3, 0)))</f>
        <v/>
      </c>
    </row>
    <row r="236" spans="11:11" ht="13.75" customHeight="1" x14ac:dyDescent="0.2">
      <c r="K236" s="1" t="str">
        <f>IF(H236="", "", IF(H236="-","",VLOOKUP(H236, 'Соль SKU'!$A$1:$C$50, 3, 0)))</f>
        <v/>
      </c>
    </row>
    <row r="237" spans="11:11" ht="13.75" customHeight="1" x14ac:dyDescent="0.2">
      <c r="K237" s="1" t="str">
        <f>IF(H237="", "", IF(H237="-","",VLOOKUP(H237, 'Соль SKU'!$A$1:$C$50, 3, 0)))</f>
        <v/>
      </c>
    </row>
    <row r="238" spans="11:11" ht="13.75" customHeight="1" x14ac:dyDescent="0.2">
      <c r="K238" s="1" t="str">
        <f>IF(H238="", "", IF(H238="-","",VLOOKUP(H238, 'Соль SKU'!$A$1:$C$50, 3, 0)))</f>
        <v/>
      </c>
    </row>
    <row r="239" spans="11:11" ht="13.75" customHeight="1" x14ac:dyDescent="0.2">
      <c r="K239" s="1" t="str">
        <f>IF(H239="", "", IF(H239="-","",VLOOKUP(H239, 'Соль SKU'!$A$1:$C$50, 3, 0)))</f>
        <v/>
      </c>
    </row>
    <row r="240" spans="11:11" ht="13.75" customHeight="1" x14ac:dyDescent="0.2">
      <c r="K240" s="1" t="str">
        <f>IF(H240="", "", IF(H240="-","",VLOOKUP(H240, 'Соль SKU'!$A$1:$C$50, 3, 0)))</f>
        <v/>
      </c>
    </row>
    <row r="241" spans="11:11" ht="13.75" customHeight="1" x14ac:dyDescent="0.2">
      <c r="K241" s="1" t="str">
        <f>IF(H241="", "", IF(H241="-","",VLOOKUP(H241, 'Соль SKU'!$A$1:$C$50, 3, 0)))</f>
        <v/>
      </c>
    </row>
    <row r="242" spans="11:11" ht="13.75" customHeight="1" x14ac:dyDescent="0.2">
      <c r="K242" s="1" t="str">
        <f>IF(H242="", "", IF(H242="-","",VLOOKUP(H242, 'Соль SKU'!$A$1:$C$50, 3, 0)))</f>
        <v/>
      </c>
    </row>
    <row r="243" spans="11:11" ht="13.75" customHeight="1" x14ac:dyDescent="0.2">
      <c r="K243" s="1" t="str">
        <f>IF(H243="", "", IF(H243="-","",VLOOKUP(H243, 'Соль SKU'!$A$1:$C$50, 3, 0)))</f>
        <v/>
      </c>
    </row>
    <row r="244" spans="11:11" ht="13.75" customHeight="1" x14ac:dyDescent="0.2">
      <c r="K244" s="1" t="str">
        <f>IF(H244="", "", IF(H244="-","",VLOOKUP(H244, 'Соль SKU'!$A$1:$C$50, 3, 0)))</f>
        <v/>
      </c>
    </row>
    <row r="245" spans="11:11" ht="13.75" customHeight="1" x14ac:dyDescent="0.2">
      <c r="K245" s="1" t="str">
        <f>IF(H245="", "", IF(H245="-","",VLOOKUP(H245, 'Соль SKU'!$A$1:$C$50, 3, 0)))</f>
        <v/>
      </c>
    </row>
    <row r="246" spans="11:11" ht="13.75" customHeight="1" x14ac:dyDescent="0.2">
      <c r="K246" s="1" t="str">
        <f>IF(H246="", "", IF(H246="-","",VLOOKUP(H246, 'Соль SKU'!$A$1:$C$50, 3, 0)))</f>
        <v/>
      </c>
    </row>
    <row r="247" spans="11:11" ht="13.75" customHeight="1" x14ac:dyDescent="0.2">
      <c r="K247" s="1" t="str">
        <f>IF(H247="", "", IF(H247="-","",VLOOKUP(H247, 'Соль SKU'!$A$1:$C$50, 3, 0)))</f>
        <v/>
      </c>
    </row>
    <row r="248" spans="11:11" ht="13.75" customHeight="1" x14ac:dyDescent="0.2">
      <c r="K248" s="1" t="str">
        <f>IF(H248="", "", IF(H248="-","",VLOOKUP(H248, 'Соль SKU'!$A$1:$C$50, 3, 0)))</f>
        <v/>
      </c>
    </row>
    <row r="249" spans="11:11" ht="13.75" customHeight="1" x14ac:dyDescent="0.2">
      <c r="K249" s="1" t="str">
        <f>IF(H249="", "", IF(H249="-","",VLOOKUP(H249, 'Соль SKU'!$A$1:$C$50, 3, 0)))</f>
        <v/>
      </c>
    </row>
    <row r="250" spans="11:11" ht="13.75" customHeight="1" x14ac:dyDescent="0.2">
      <c r="K250" s="1" t="str">
        <f>IF(H250="", "", IF(H250="-","",VLOOKUP(H250, 'Соль SKU'!$A$1:$C$50, 3, 0)))</f>
        <v/>
      </c>
    </row>
    <row r="251" spans="11:11" ht="13.75" customHeight="1" x14ac:dyDescent="0.2">
      <c r="K251" s="1" t="str">
        <f>IF(H251="", "", IF(H251="-","",VLOOKUP(H251, 'Соль SKU'!$A$1:$C$50, 3, 0)))</f>
        <v/>
      </c>
    </row>
    <row r="252" spans="11:11" ht="13.75" customHeight="1" x14ac:dyDescent="0.2">
      <c r="K252" s="1" t="str">
        <f>IF(H252="", "", IF(H252="-","",VLOOKUP(H252, 'Соль SKU'!$A$1:$C$50, 3, 0)))</f>
        <v/>
      </c>
    </row>
    <row r="253" spans="11:11" ht="13.75" customHeight="1" x14ac:dyDescent="0.2">
      <c r="K253" s="1" t="str">
        <f>IF(H253="", "", IF(H253="-","",VLOOKUP(H253, 'Соль SKU'!$A$1:$C$50, 3, 0)))</f>
        <v/>
      </c>
    </row>
    <row r="254" spans="11:11" ht="13.75" customHeight="1" x14ac:dyDescent="0.2">
      <c r="K254" s="1" t="str">
        <f>IF(H254="", "", IF(H254="-","",VLOOKUP(H254, 'Соль SKU'!$A$1:$C$50, 3, 0)))</f>
        <v/>
      </c>
    </row>
    <row r="255" spans="11:11" ht="13.75" customHeight="1" x14ac:dyDescent="0.2">
      <c r="K255" s="1" t="str">
        <f>IF(H255="", "", IF(H255="-","",VLOOKUP(H255, 'Соль SKU'!$A$1:$C$50, 3, 0)))</f>
        <v/>
      </c>
    </row>
    <row r="256" spans="11:11" ht="13.75" customHeight="1" x14ac:dyDescent="0.2">
      <c r="K256" s="1" t="str">
        <f>IF(H256="", "", IF(H256="-","",VLOOKUP(H256, 'Соль SKU'!$A$1:$C$50, 3, 0)))</f>
        <v/>
      </c>
    </row>
    <row r="257" spans="11:11" ht="13.75" customHeight="1" x14ac:dyDescent="0.2">
      <c r="K257" s="1" t="str">
        <f>IF(H257="", "", IF(H257="-","",VLOOKUP(H257, 'Соль SKU'!$A$1:$C$50, 3, 0)))</f>
        <v/>
      </c>
    </row>
    <row r="258" spans="11:11" ht="13.75" customHeight="1" x14ac:dyDescent="0.2">
      <c r="K258" s="1" t="str">
        <f>IF(H258="", "", IF(H258="-","",VLOOKUP(H258, 'Соль SKU'!$A$1:$C$50, 3, 0)))</f>
        <v/>
      </c>
    </row>
    <row r="259" spans="11:11" ht="13.75" customHeight="1" x14ac:dyDescent="0.2">
      <c r="K259" s="1" t="str">
        <f>IF(H259="", "", IF(H259="-","",VLOOKUP(H259, 'Соль SKU'!$A$1:$C$50, 3, 0)))</f>
        <v/>
      </c>
    </row>
    <row r="260" spans="11:11" ht="13.75" customHeight="1" x14ac:dyDescent="0.2">
      <c r="K260" s="1" t="str">
        <f>IF(H260="", "", IF(H260="-","",VLOOKUP(H260, 'Соль SKU'!$A$1:$C$50, 3, 0)))</f>
        <v/>
      </c>
    </row>
    <row r="261" spans="11:11" ht="13.75" customHeight="1" x14ac:dyDescent="0.2">
      <c r="K261" s="1" t="str">
        <f>IF(H261="", "", IF(H261="-","",VLOOKUP(H261, 'Соль SKU'!$A$1:$C$50, 3, 0)))</f>
        <v/>
      </c>
    </row>
    <row r="262" spans="11:11" ht="13.75" customHeight="1" x14ac:dyDescent="0.2">
      <c r="K262" s="1" t="str">
        <f>IF(H262="", "", IF(H262="-","",VLOOKUP(H262, 'Соль SKU'!$A$1:$C$50, 3, 0)))</f>
        <v/>
      </c>
    </row>
    <row r="263" spans="11:11" ht="13.75" customHeight="1" x14ac:dyDescent="0.2">
      <c r="K263" s="1" t="str">
        <f>IF(H263="", "", IF(H263="-","",VLOOKUP(H263, 'Соль SKU'!$A$1:$C$50, 3, 0)))</f>
        <v/>
      </c>
    </row>
    <row r="264" spans="11:11" ht="13.75" customHeight="1" x14ac:dyDescent="0.2">
      <c r="K264" s="1" t="str">
        <f>IF(H264="", "", IF(H264="-","",VLOOKUP(H264, 'Соль SKU'!$A$1:$C$50, 3, 0)))</f>
        <v/>
      </c>
    </row>
    <row r="265" spans="11:11" ht="13.75" customHeight="1" x14ac:dyDescent="0.2">
      <c r="K265" s="1" t="str">
        <f>IF(H265="", "", IF(H265="-","",VLOOKUP(H265, 'Соль SKU'!$A$1:$C$50, 3, 0)))</f>
        <v/>
      </c>
    </row>
    <row r="266" spans="11:11" ht="13.75" customHeight="1" x14ac:dyDescent="0.2">
      <c r="K266" s="1" t="str">
        <f>IF(H266="", "", IF(H266="-","",VLOOKUP(H266, 'Соль SKU'!$A$1:$C$50, 3, 0)))</f>
        <v/>
      </c>
    </row>
    <row r="267" spans="11:11" ht="13.75" customHeight="1" x14ac:dyDescent="0.2">
      <c r="K267" s="1" t="str">
        <f>IF(H267="", "", IF(H267="-","",VLOOKUP(H267, 'Соль SKU'!$A$1:$C$50, 3, 0)))</f>
        <v/>
      </c>
    </row>
    <row r="268" spans="11:11" ht="13.75" customHeight="1" x14ac:dyDescent="0.2">
      <c r="K268" s="1" t="str">
        <f>IF(H268="", "", IF(H268="-","",VLOOKUP(H268, 'Соль SKU'!$A$1:$C$50, 3, 0)))</f>
        <v/>
      </c>
    </row>
    <row r="269" spans="11:11" ht="13.75" customHeight="1" x14ac:dyDescent="0.2">
      <c r="K269" s="1" t="str">
        <f>IF(H269="", "", IF(H269="-","",VLOOKUP(H269, 'Соль SKU'!$A$1:$C$50, 3, 0)))</f>
        <v/>
      </c>
    </row>
    <row r="270" spans="11:11" ht="13.75" customHeight="1" x14ac:dyDescent="0.2">
      <c r="K270" s="1" t="str">
        <f>IF(H270="", "", IF(H270="-","",VLOOKUP(H270, 'Соль SKU'!$A$1:$C$50, 3, 0)))</f>
        <v/>
      </c>
    </row>
    <row r="271" spans="11:11" ht="13.75" customHeight="1" x14ac:dyDescent="0.2">
      <c r="K271" s="1" t="str">
        <f>IF(H271="", "", IF(H271="-","",VLOOKUP(H271, 'Соль SKU'!$A$1:$C$50, 3, 0)))</f>
        <v/>
      </c>
    </row>
    <row r="272" spans="11:11" ht="13.75" customHeight="1" x14ac:dyDescent="0.2">
      <c r="K272" s="1" t="str">
        <f>IF(H272="", "", IF(H272="-","",VLOOKUP(H272, 'Соль SKU'!$A$1:$C$50, 3, 0)))</f>
        <v/>
      </c>
    </row>
  </sheetData>
  <conditionalFormatting sqref="B2:B26 B28:B107">
    <cfRule type="expression" dxfId="10" priority="7">
      <formula>$B2&lt;&gt;$T2</formula>
    </cfRule>
  </conditionalFormatting>
  <conditionalFormatting sqref="J1:J26 J28:J1048576">
    <cfRule type="expression" dxfId="9" priority="9">
      <formula>IF(N1="",0, J1)  &lt; - 0.05* IF(N1="",0,N1)</formula>
    </cfRule>
    <cfRule type="expression" dxfId="8" priority="10">
      <formula>AND(IF(N1="",0, J1)  &gt;= - 0.05* IF(N1="",0,N1), IF(N1="",0, J1) &lt; 0)</formula>
    </cfRule>
    <cfRule type="expression" dxfId="7" priority="11">
      <formula>AND(IF(N1="",0, J1)  &lt;= 0.05* IF(N1="",0,N1), IF(N1="",0, J1) &gt; 0)</formula>
    </cfRule>
    <cfRule type="expression" dxfId="6" priority="12">
      <formula>IF(N1="",0,J1)  &gt; 0.05* IF(N1="",0,N1)</formula>
    </cfRule>
  </conditionalFormatting>
  <conditionalFormatting sqref="B27">
    <cfRule type="expression" dxfId="5" priority="1">
      <formula>$B27&lt;&gt;$T27</formula>
    </cfRule>
  </conditionalFormatting>
  <conditionalFormatting sqref="J27">
    <cfRule type="expression" dxfId="4" priority="2">
      <formula>IF(N27="",0, J27)  &lt; - 0.05* IF(N27="",0,N27)</formula>
    </cfRule>
    <cfRule type="expression" dxfId="3" priority="3">
      <formula>AND(IF(N27="",0, J27)  &gt;= - 0.05* IF(N27="",0,N27), IF(N27="",0, J27) &lt; 0)</formula>
    </cfRule>
    <cfRule type="expression" dxfId="2" priority="4">
      <formula>AND(IF(N27="",0, J27)  &lt;= 0.05* IF(N27="",0,N27), IF(N27="",0, J27) &gt; 0)</formula>
    </cfRule>
    <cfRule type="expression" dxfId="1" priority="5">
      <formula>IF(N27="",0,J27)  &gt; 0.05* IF(N27="",0,N27)</formula>
    </cfRule>
  </conditionalFormatting>
  <conditionalFormatting sqref="J1">
    <cfRule type="expression" dxfId="0" priority="400">
      <formula>SUMIF(J5:J107,"&gt;0")-SUMIF(J5:J107,"&lt;0")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Мойки!$A$1:$A$3</xm:f>
          </x14:formula1>
          <x14:formula2>
            <xm:f>0</xm:f>
          </x14:formula2>
          <xm:sqref>L1:L107</xm:sqref>
        </x14:dataValidation>
        <x14:dataValidation type="list" showInputMessage="1" xr:uid="{00000000-0002-0000-0300-000001000000}">
          <x14:formula1>
            <xm:f>'Типы варок'!$A$1:$A$102</xm:f>
          </x14:formula1>
          <x14:formula2>
            <xm:f>0</xm:f>
          </x14:formula2>
          <xm:sqref>B2:B107</xm:sqref>
        </x14:dataValidation>
        <x14:dataValidation type="list" showInputMessage="1" xr:uid="{00000000-0002-0000-0300-000002000000}">
          <x14:formula1>
            <xm:f>'Форм фактор плавления'!$A$1:$A$25</xm:f>
          </x14:formula1>
          <x14:formula2>
            <xm:f>0</xm:f>
          </x14:formula2>
          <xm:sqref>E2:F107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325</v>
      </c>
    </row>
    <row r="2" spans="1:1" ht="14.5" customHeight="1" x14ac:dyDescent="0.2">
      <c r="A2" s="1" t="s">
        <v>339</v>
      </c>
    </row>
    <row r="3" spans="1:1" ht="14.5" customHeight="1" x14ac:dyDescent="0.2">
      <c r="A3" s="1" t="s">
        <v>340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5" t="s">
        <v>121</v>
      </c>
      <c r="B2" s="3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5" t="s">
        <v>326</v>
      </c>
    </row>
    <row r="2" spans="1:1" x14ac:dyDescent="0.2">
      <c r="A2" s="35" t="s">
        <v>322</v>
      </c>
    </row>
    <row r="3" spans="1:1" x14ac:dyDescent="0.2">
      <c r="A3" s="35" t="s">
        <v>327</v>
      </c>
    </row>
    <row r="4" spans="1:1" x14ac:dyDescent="0.2">
      <c r="A4" s="35" t="s">
        <v>324</v>
      </c>
    </row>
    <row r="5" spans="1:1" x14ac:dyDescent="0.2">
      <c r="A5" s="35" t="s">
        <v>341</v>
      </c>
    </row>
    <row r="6" spans="1:1" x14ac:dyDescent="0.2">
      <c r="A6" s="35" t="s">
        <v>341</v>
      </c>
    </row>
    <row r="7" spans="1:1" x14ac:dyDescent="0.2">
      <c r="A7" s="35" t="s">
        <v>341</v>
      </c>
    </row>
    <row r="8" spans="1:1" x14ac:dyDescent="0.2">
      <c r="A8" s="35" t="s">
        <v>341</v>
      </c>
    </row>
    <row r="9" spans="1:1" x14ac:dyDescent="0.2">
      <c r="A9" s="35" t="s">
        <v>341</v>
      </c>
    </row>
    <row r="10" spans="1:1" x14ac:dyDescent="0.2">
      <c r="A10" s="35" t="s">
        <v>341</v>
      </c>
    </row>
    <row r="11" spans="1:1" x14ac:dyDescent="0.2">
      <c r="A11" s="35" t="s">
        <v>341</v>
      </c>
    </row>
    <row r="12" spans="1:1" x14ac:dyDescent="0.2">
      <c r="A12" s="35" t="s">
        <v>331</v>
      </c>
    </row>
    <row r="13" spans="1:1" x14ac:dyDescent="0.2">
      <c r="A13" s="35" t="s">
        <v>331</v>
      </c>
    </row>
    <row r="14" spans="1:1" x14ac:dyDescent="0.2">
      <c r="A14" s="35" t="s">
        <v>338</v>
      </c>
    </row>
    <row r="15" spans="1:1" x14ac:dyDescent="0.2">
      <c r="A15" s="35" t="s">
        <v>342</v>
      </c>
    </row>
    <row r="16" spans="1:1" x14ac:dyDescent="0.2">
      <c r="A16" s="35" t="s">
        <v>335</v>
      </c>
    </row>
    <row r="17" spans="1:1" x14ac:dyDescent="0.2">
      <c r="A17" s="35" t="s">
        <v>343</v>
      </c>
    </row>
    <row r="18" spans="1:1" x14ac:dyDescent="0.2">
      <c r="A18" s="35" t="s">
        <v>336</v>
      </c>
    </row>
    <row r="19" spans="1:1" x14ac:dyDescent="0.2">
      <c r="A19" s="35" t="s">
        <v>329</v>
      </c>
    </row>
    <row r="20" spans="1:1" x14ac:dyDescent="0.2">
      <c r="A20" s="35" t="s">
        <v>334</v>
      </c>
    </row>
    <row r="21" spans="1:1" x14ac:dyDescent="0.2">
      <c r="A21" s="35" t="s">
        <v>332</v>
      </c>
    </row>
    <row r="22" spans="1:1" x14ac:dyDescent="0.2">
      <c r="A22" s="35" t="s">
        <v>344</v>
      </c>
    </row>
    <row r="23" spans="1:1" x14ac:dyDescent="0.2">
      <c r="A23" s="35" t="s">
        <v>345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9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5" t="s">
        <v>325</v>
      </c>
      <c r="B1" s="35" t="s">
        <v>325</v>
      </c>
      <c r="C1" s="35" t="s">
        <v>325</v>
      </c>
    </row>
    <row r="2" spans="1:3" x14ac:dyDescent="0.2">
      <c r="A2" s="35" t="s">
        <v>46</v>
      </c>
      <c r="B2" s="35" t="s">
        <v>298</v>
      </c>
      <c r="C2" s="35" t="s">
        <v>346</v>
      </c>
    </row>
    <row r="3" spans="1:3" x14ac:dyDescent="0.2">
      <c r="A3" s="35" t="s">
        <v>32</v>
      </c>
      <c r="B3" s="35" t="s">
        <v>292</v>
      </c>
      <c r="C3" s="35" t="s">
        <v>346</v>
      </c>
    </row>
    <row r="4" spans="1:3" x14ac:dyDescent="0.2">
      <c r="A4" s="35" t="s">
        <v>347</v>
      </c>
      <c r="B4" s="35" t="s">
        <v>292</v>
      </c>
      <c r="C4" s="35" t="s">
        <v>346</v>
      </c>
    </row>
    <row r="5" spans="1:3" x14ac:dyDescent="0.2">
      <c r="A5" s="35" t="s">
        <v>35</v>
      </c>
      <c r="B5" s="35" t="s">
        <v>292</v>
      </c>
      <c r="C5" s="35" t="s">
        <v>346</v>
      </c>
    </row>
    <row r="6" spans="1:3" x14ac:dyDescent="0.2">
      <c r="A6" s="35" t="s">
        <v>43</v>
      </c>
      <c r="B6" s="35" t="s">
        <v>292</v>
      </c>
      <c r="C6" s="35" t="s">
        <v>346</v>
      </c>
    </row>
    <row r="7" spans="1:3" x14ac:dyDescent="0.2">
      <c r="A7" s="35" t="s">
        <v>39</v>
      </c>
      <c r="B7" s="35" t="s">
        <v>292</v>
      </c>
      <c r="C7" s="35" t="s">
        <v>346</v>
      </c>
    </row>
    <row r="8" spans="1:3" x14ac:dyDescent="0.2">
      <c r="A8" s="35" t="s">
        <v>40</v>
      </c>
      <c r="B8" s="35" t="s">
        <v>292</v>
      </c>
      <c r="C8" s="35" t="s">
        <v>346</v>
      </c>
    </row>
    <row r="9" spans="1:3" x14ac:dyDescent="0.2">
      <c r="A9" s="35" t="s">
        <v>36</v>
      </c>
      <c r="B9" s="35" t="s">
        <v>292</v>
      </c>
      <c r="C9" s="35" t="s">
        <v>346</v>
      </c>
    </row>
    <row r="10" spans="1:3" x14ac:dyDescent="0.2">
      <c r="A10" s="35" t="s">
        <v>41</v>
      </c>
      <c r="B10" s="35" t="s">
        <v>298</v>
      </c>
      <c r="C10" s="35" t="s">
        <v>346</v>
      </c>
    </row>
    <row r="11" spans="1:3" x14ac:dyDescent="0.2">
      <c r="A11" s="35" t="s">
        <v>45</v>
      </c>
      <c r="B11" s="35" t="s">
        <v>292</v>
      </c>
      <c r="C11" s="35" t="s">
        <v>346</v>
      </c>
    </row>
    <row r="12" spans="1:3" x14ac:dyDescent="0.2">
      <c r="A12" s="35" t="s">
        <v>37</v>
      </c>
      <c r="B12" s="35" t="s">
        <v>298</v>
      </c>
      <c r="C12" s="35" t="s">
        <v>346</v>
      </c>
    </row>
    <row r="13" spans="1:3" x14ac:dyDescent="0.2">
      <c r="A13" s="35" t="s">
        <v>34</v>
      </c>
      <c r="B13" s="35" t="s">
        <v>292</v>
      </c>
      <c r="C13" s="35" t="s">
        <v>346</v>
      </c>
    </row>
    <row r="14" spans="1:3" x14ac:dyDescent="0.2">
      <c r="A14" s="35" t="s">
        <v>44</v>
      </c>
      <c r="B14" s="35" t="s">
        <v>292</v>
      </c>
      <c r="C14" s="35" t="s">
        <v>346</v>
      </c>
    </row>
    <row r="15" spans="1:3" x14ac:dyDescent="0.2">
      <c r="A15" s="35" t="s">
        <v>42</v>
      </c>
      <c r="B15" s="35" t="s">
        <v>274</v>
      </c>
      <c r="C15" s="35" t="s">
        <v>346</v>
      </c>
    </row>
    <row r="16" spans="1:3" x14ac:dyDescent="0.2">
      <c r="A16" s="35" t="s">
        <v>33</v>
      </c>
      <c r="B16" s="35" t="s">
        <v>274</v>
      </c>
      <c r="C16" s="35" t="s">
        <v>346</v>
      </c>
    </row>
    <row r="17" spans="1:3" x14ac:dyDescent="0.2">
      <c r="A17" s="35" t="s">
        <v>38</v>
      </c>
      <c r="B17" s="35" t="s">
        <v>274</v>
      </c>
      <c r="C17" s="35" t="s">
        <v>346</v>
      </c>
    </row>
    <row r="18" spans="1:3" x14ac:dyDescent="0.2">
      <c r="A18" s="35" t="s">
        <v>21</v>
      </c>
      <c r="B18" s="35" t="s">
        <v>292</v>
      </c>
      <c r="C18" s="35" t="s">
        <v>346</v>
      </c>
    </row>
    <row r="19" spans="1:3" x14ac:dyDescent="0.2">
      <c r="A19" s="35" t="s">
        <v>348</v>
      </c>
      <c r="B19" s="35" t="s">
        <v>292</v>
      </c>
      <c r="C19" s="35" t="s">
        <v>346</v>
      </c>
    </row>
    <row r="20" spans="1:3" x14ac:dyDescent="0.2">
      <c r="A20" s="35" t="s">
        <v>24</v>
      </c>
      <c r="B20" s="35" t="s">
        <v>292</v>
      </c>
      <c r="C20" s="35" t="s">
        <v>346</v>
      </c>
    </row>
    <row r="21" spans="1:3" x14ac:dyDescent="0.2">
      <c r="A21" s="35" t="s">
        <v>29</v>
      </c>
      <c r="B21" s="35" t="s">
        <v>292</v>
      </c>
      <c r="C21" s="35" t="s">
        <v>346</v>
      </c>
    </row>
    <row r="22" spans="1:3" x14ac:dyDescent="0.2">
      <c r="A22" s="35" t="s">
        <v>26</v>
      </c>
      <c r="B22" s="35" t="s">
        <v>292</v>
      </c>
      <c r="C22" s="35" t="s">
        <v>346</v>
      </c>
    </row>
    <row r="23" spans="1:3" x14ac:dyDescent="0.2">
      <c r="A23" s="35" t="s">
        <v>25</v>
      </c>
      <c r="B23" s="35" t="s">
        <v>292</v>
      </c>
      <c r="C23" s="35" t="s">
        <v>346</v>
      </c>
    </row>
    <row r="24" spans="1:3" x14ac:dyDescent="0.2">
      <c r="A24" s="35" t="s">
        <v>27</v>
      </c>
      <c r="B24" s="35" t="s">
        <v>298</v>
      </c>
      <c r="C24" s="35" t="s">
        <v>346</v>
      </c>
    </row>
    <row r="25" spans="1:3" x14ac:dyDescent="0.2">
      <c r="A25" s="35" t="s">
        <v>31</v>
      </c>
      <c r="B25" s="35" t="s">
        <v>298</v>
      </c>
      <c r="C25" s="35" t="s">
        <v>346</v>
      </c>
    </row>
    <row r="26" spans="1:3" x14ac:dyDescent="0.2">
      <c r="A26" s="35" t="s">
        <v>23</v>
      </c>
      <c r="B26" s="35" t="s">
        <v>292</v>
      </c>
      <c r="C26" s="35" t="s">
        <v>346</v>
      </c>
    </row>
    <row r="27" spans="1:3" x14ac:dyDescent="0.2">
      <c r="A27" s="35" t="s">
        <v>30</v>
      </c>
      <c r="B27" s="35" t="s">
        <v>292</v>
      </c>
      <c r="C27" s="35" t="s">
        <v>346</v>
      </c>
    </row>
    <row r="28" spans="1:3" x14ac:dyDescent="0.2">
      <c r="A28" s="35" t="s">
        <v>28</v>
      </c>
      <c r="B28" s="35" t="s">
        <v>274</v>
      </c>
      <c r="C28" s="35" t="s">
        <v>346</v>
      </c>
    </row>
    <row r="29" spans="1:3" x14ac:dyDescent="0.2">
      <c r="A29" s="35" t="s">
        <v>22</v>
      </c>
      <c r="B29" s="35" t="s">
        <v>274</v>
      </c>
      <c r="C29" s="35" t="s">
        <v>346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61</cp:revision>
  <dcterms:created xsi:type="dcterms:W3CDTF">2020-12-13T08:44:49Z</dcterms:created>
  <dcterms:modified xsi:type="dcterms:W3CDTF">2022-02-04T17:23:56Z</dcterms:modified>
  <dc:language>en-US</dc:language>
</cp:coreProperties>
</file>