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sample2/"/>
    </mc:Choice>
  </mc:AlternateContent>
  <xr:revisionPtr revIDLastSave="0" documentId="13_ncr:1_{B6C7CA29-B14A-7F4D-B8E4-1466AB51DE82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4" i="4" l="1"/>
  <c r="W24" i="4" s="1"/>
  <c r="P24" i="4" s="1"/>
  <c r="U24" i="4"/>
  <c r="T24" i="4"/>
  <c r="R24" i="4"/>
  <c r="A24" i="4"/>
  <c r="X23" i="4"/>
  <c r="N23" i="4" s="1"/>
  <c r="V23" i="4"/>
  <c r="W23" i="4" s="1"/>
  <c r="U23" i="4"/>
  <c r="T23" i="4"/>
  <c r="R23" i="4"/>
  <c r="Q23" i="4"/>
  <c r="P23" i="4"/>
  <c r="J23" i="4"/>
  <c r="V22" i="4"/>
  <c r="W22" i="4" s="1"/>
  <c r="P22" i="4" s="1"/>
  <c r="U22" i="4"/>
  <c r="T22" i="4"/>
  <c r="R22" i="4"/>
  <c r="A22" i="4"/>
  <c r="X21" i="4"/>
  <c r="N21" i="4" s="1"/>
  <c r="V21" i="4"/>
  <c r="W21" i="4" s="1"/>
  <c r="U21" i="4"/>
  <c r="T21" i="4"/>
  <c r="R21" i="4"/>
  <c r="Q21" i="4"/>
  <c r="P21" i="4"/>
  <c r="J21" i="4"/>
  <c r="X20" i="4"/>
  <c r="N20" i="4" s="1"/>
  <c r="V20" i="4"/>
  <c r="W20" i="4" s="1"/>
  <c r="U20" i="4"/>
  <c r="T20" i="4"/>
  <c r="R20" i="4"/>
  <c r="Q20" i="4"/>
  <c r="P20" i="4"/>
  <c r="J20" i="4"/>
  <c r="V19" i="4"/>
  <c r="W19" i="4" s="1"/>
  <c r="P19" i="4" s="1"/>
  <c r="U19" i="4"/>
  <c r="T19" i="4"/>
  <c r="R19" i="4"/>
  <c r="A19" i="4"/>
  <c r="X18" i="4"/>
  <c r="N18" i="4" s="1"/>
  <c r="V18" i="4"/>
  <c r="W18" i="4" s="1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J16" i="4"/>
  <c r="X15" i="4"/>
  <c r="N15" i="4" s="1"/>
  <c r="V15" i="4"/>
  <c r="W15" i="4" s="1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12" i="4"/>
  <c r="U12" i="4"/>
  <c r="T12" i="4"/>
  <c r="R12" i="4"/>
  <c r="A12" i="4"/>
  <c r="X11" i="4"/>
  <c r="N11" i="4" s="1"/>
  <c r="V11" i="4"/>
  <c r="W11" i="4" s="1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W85" i="4" s="1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W75" i="4" s="1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W63" i="4" s="1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W51" i="4" s="1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V4" i="4"/>
  <c r="U4" i="4"/>
  <c r="T4" i="4"/>
  <c r="R4" i="4"/>
  <c r="A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W84" i="3"/>
  <c r="V84" i="3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W81" i="3" s="1"/>
  <c r="U81" i="3"/>
  <c r="T81" i="3"/>
  <c r="R81" i="3"/>
  <c r="Q81" i="3"/>
  <c r="P81" i="3"/>
  <c r="J81" i="3"/>
  <c r="X80" i="3"/>
  <c r="N80" i="3" s="1"/>
  <c r="W80" i="3"/>
  <c r="V80" i="3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W76" i="3"/>
  <c r="V76" i="3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V72" i="3"/>
  <c r="W72" i="3" s="1"/>
  <c r="U72" i="3"/>
  <c r="T72" i="3"/>
  <c r="R72" i="3"/>
  <c r="Q72" i="3"/>
  <c r="P72" i="3"/>
  <c r="N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W68" i="3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W66" i="3" s="1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W60" i="3"/>
  <c r="V60" i="3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W56" i="3"/>
  <c r="V56" i="3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W52" i="3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U48" i="3"/>
  <c r="W48" i="3" s="1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W46" i="3" s="1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W40" i="3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W37" i="3" s="1"/>
  <c r="U37" i="3"/>
  <c r="T37" i="3"/>
  <c r="R37" i="3"/>
  <c r="Q37" i="3"/>
  <c r="P37" i="3"/>
  <c r="J37" i="3"/>
  <c r="X36" i="3"/>
  <c r="N36" i="3" s="1"/>
  <c r="W36" i="3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W34" i="3" s="1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V31" i="3"/>
  <c r="W31" i="3" s="1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W29" i="3" s="1"/>
  <c r="U29" i="3"/>
  <c r="T29" i="3"/>
  <c r="R29" i="3"/>
  <c r="Q29" i="3"/>
  <c r="P29" i="3"/>
  <c r="J29" i="3"/>
  <c r="X28" i="3"/>
  <c r="N28" i="3" s="1"/>
  <c r="W28" i="3"/>
  <c r="V28" i="3"/>
  <c r="U28" i="3"/>
  <c r="T28" i="3"/>
  <c r="R28" i="3"/>
  <c r="Q28" i="3"/>
  <c r="P28" i="3"/>
  <c r="J28" i="3"/>
  <c r="X27" i="3"/>
  <c r="N27" i="3" s="1"/>
  <c r="V27" i="3"/>
  <c r="W27" i="3" s="1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W25" i="3" s="1"/>
  <c r="U25" i="3"/>
  <c r="T25" i="3"/>
  <c r="R25" i="3"/>
  <c r="Q25" i="3"/>
  <c r="P25" i="3"/>
  <c r="J25" i="3"/>
  <c r="X24" i="3"/>
  <c r="N24" i="3" s="1"/>
  <c r="W24" i="3"/>
  <c r="V24" i="3"/>
  <c r="U24" i="3"/>
  <c r="T24" i="3"/>
  <c r="R24" i="3"/>
  <c r="Q24" i="3"/>
  <c r="P24" i="3"/>
  <c r="J24" i="3"/>
  <c r="X23" i="3"/>
  <c r="N23" i="3" s="1"/>
  <c r="V23" i="3"/>
  <c r="W23" i="3" s="1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W21" i="3" s="1"/>
  <c r="U21" i="3"/>
  <c r="T21" i="3"/>
  <c r="R21" i="3"/>
  <c r="Q21" i="3"/>
  <c r="P21" i="3"/>
  <c r="J21" i="3"/>
  <c r="X20" i="3"/>
  <c r="N20" i="3" s="1"/>
  <c r="W20" i="3"/>
  <c r="V20" i="3"/>
  <c r="U20" i="3"/>
  <c r="T20" i="3"/>
  <c r="R20" i="3"/>
  <c r="Q20" i="3"/>
  <c r="P20" i="3"/>
  <c r="J20" i="3"/>
  <c r="X19" i="3"/>
  <c r="N19" i="3" s="1"/>
  <c r="V19" i="3"/>
  <c r="W19" i="3" s="1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W17" i="3" s="1"/>
  <c r="U17" i="3"/>
  <c r="T17" i="3"/>
  <c r="R17" i="3"/>
  <c r="Q17" i="3"/>
  <c r="P17" i="3"/>
  <c r="J17" i="3"/>
  <c r="X16" i="3"/>
  <c r="N16" i="3" s="1"/>
  <c r="V16" i="3"/>
  <c r="U16" i="3"/>
  <c r="W16" i="3" s="1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W14" i="3" s="1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W12" i="3" s="1"/>
  <c r="U12" i="3"/>
  <c r="T12" i="3"/>
  <c r="R12" i="3"/>
  <c r="Q12" i="3"/>
  <c r="P12" i="3"/>
  <c r="J12" i="3"/>
  <c r="X11" i="3"/>
  <c r="N11" i="3" s="1"/>
  <c r="V11" i="3"/>
  <c r="W11" i="3" s="1"/>
  <c r="U11" i="3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W9" i="3" s="1"/>
  <c r="U9" i="3"/>
  <c r="T9" i="3"/>
  <c r="R9" i="3"/>
  <c r="Q9" i="3"/>
  <c r="P9" i="3"/>
  <c r="J9" i="3"/>
  <c r="X8" i="3"/>
  <c r="N8" i="3" s="1"/>
  <c r="V8" i="3"/>
  <c r="W8" i="3" s="1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W4" i="3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W2" i="3" s="1"/>
  <c r="T2" i="3"/>
  <c r="R2" i="3"/>
  <c r="Q2" i="3"/>
  <c r="P2" i="3"/>
  <c r="J2" i="3"/>
  <c r="G73" i="2"/>
  <c r="F73" i="2"/>
  <c r="E73" i="2"/>
  <c r="F72" i="2"/>
  <c r="E72" i="2"/>
  <c r="G72" i="2" s="1"/>
  <c r="G71" i="2"/>
  <c r="K71" i="2" s="1"/>
  <c r="L71" i="2" s="1"/>
  <c r="F71" i="2"/>
  <c r="E71" i="2"/>
  <c r="F68" i="2"/>
  <c r="E68" i="2"/>
  <c r="H68" i="2" s="1"/>
  <c r="H67" i="2"/>
  <c r="F67" i="2"/>
  <c r="E67" i="2"/>
  <c r="H66" i="2"/>
  <c r="F66" i="2"/>
  <c r="E66" i="2"/>
  <c r="F65" i="2"/>
  <c r="E65" i="2"/>
  <c r="H65" i="2" s="1"/>
  <c r="K64" i="2"/>
  <c r="L64" i="2" s="1"/>
  <c r="F64" i="2"/>
  <c r="E64" i="2"/>
  <c r="F61" i="2"/>
  <c r="E61" i="2"/>
  <c r="G61" i="2" s="1"/>
  <c r="G60" i="2"/>
  <c r="F60" i="2"/>
  <c r="E60" i="2"/>
  <c r="G59" i="2"/>
  <c r="F59" i="2"/>
  <c r="E59" i="2"/>
  <c r="F58" i="2"/>
  <c r="E58" i="2"/>
  <c r="G58" i="2" s="1"/>
  <c r="F57" i="2"/>
  <c r="E57" i="2"/>
  <c r="G57" i="2" s="1"/>
  <c r="G56" i="2"/>
  <c r="F56" i="2"/>
  <c r="E56" i="2"/>
  <c r="G55" i="2"/>
  <c r="F55" i="2"/>
  <c r="E55" i="2"/>
  <c r="G54" i="2"/>
  <c r="F54" i="2"/>
  <c r="E54" i="2"/>
  <c r="F53" i="2"/>
  <c r="E53" i="2"/>
  <c r="G53" i="2" s="1"/>
  <c r="G52" i="2"/>
  <c r="F52" i="2"/>
  <c r="E52" i="2"/>
  <c r="G51" i="2"/>
  <c r="F51" i="2"/>
  <c r="E51" i="2"/>
  <c r="F50" i="2"/>
  <c r="E50" i="2"/>
  <c r="G50" i="2" s="1"/>
  <c r="F49" i="2"/>
  <c r="E49" i="2"/>
  <c r="G49" i="2" s="1"/>
  <c r="G48" i="2"/>
  <c r="F48" i="2"/>
  <c r="E48" i="2"/>
  <c r="F47" i="2"/>
  <c r="E47" i="2"/>
  <c r="G47" i="2" s="1"/>
  <c r="G44" i="2"/>
  <c r="F44" i="2"/>
  <c r="E44" i="2"/>
  <c r="G43" i="2"/>
  <c r="F43" i="2"/>
  <c r="E43" i="2"/>
  <c r="G42" i="2"/>
  <c r="F42" i="2"/>
  <c r="E42" i="2"/>
  <c r="F41" i="2"/>
  <c r="E41" i="2"/>
  <c r="G41" i="2" s="1"/>
  <c r="G40" i="2"/>
  <c r="F40" i="2"/>
  <c r="E40" i="2"/>
  <c r="G39" i="2"/>
  <c r="F39" i="2"/>
  <c r="E39" i="2"/>
  <c r="F38" i="2"/>
  <c r="E38" i="2"/>
  <c r="G38" i="2" s="1"/>
  <c r="F37" i="2"/>
  <c r="E37" i="2"/>
  <c r="G37" i="2" s="1"/>
  <c r="G36" i="2"/>
  <c r="F36" i="2"/>
  <c r="E36" i="2"/>
  <c r="G35" i="2"/>
  <c r="F35" i="2"/>
  <c r="E35" i="2"/>
  <c r="G34" i="2"/>
  <c r="F34" i="2"/>
  <c r="E34" i="2"/>
  <c r="F33" i="2"/>
  <c r="E33" i="2"/>
  <c r="G33" i="2" s="1"/>
  <c r="G32" i="2"/>
  <c r="F32" i="2"/>
  <c r="E32" i="2"/>
  <c r="G31" i="2"/>
  <c r="F31" i="2"/>
  <c r="E31" i="2"/>
  <c r="F30" i="2"/>
  <c r="E30" i="2"/>
  <c r="G30" i="2" s="1"/>
  <c r="F29" i="2"/>
  <c r="E29" i="2"/>
  <c r="G29" i="2" s="1"/>
  <c r="G28" i="2"/>
  <c r="F28" i="2"/>
  <c r="E28" i="2"/>
  <c r="G27" i="2"/>
  <c r="F27" i="2"/>
  <c r="E27" i="2"/>
  <c r="G26" i="2"/>
  <c r="F26" i="2"/>
  <c r="E26" i="2"/>
  <c r="G23" i="2"/>
  <c r="F23" i="2"/>
  <c r="E23" i="2"/>
  <c r="F22" i="2"/>
  <c r="E22" i="2"/>
  <c r="G22" i="2" s="1"/>
  <c r="F21" i="2"/>
  <c r="E21" i="2"/>
  <c r="G21" i="2" s="1"/>
  <c r="G20" i="2"/>
  <c r="F20" i="2"/>
  <c r="E20" i="2"/>
  <c r="G19" i="2"/>
  <c r="F19" i="2"/>
  <c r="E19" i="2"/>
  <c r="F18" i="2"/>
  <c r="E18" i="2"/>
  <c r="G18" i="2" s="1"/>
  <c r="F17" i="2"/>
  <c r="E17" i="2"/>
  <c r="G17" i="2" s="1"/>
  <c r="G16" i="2"/>
  <c r="F16" i="2"/>
  <c r="E16" i="2"/>
  <c r="G15" i="2"/>
  <c r="F15" i="2"/>
  <c r="E15" i="2"/>
  <c r="F14" i="2"/>
  <c r="E14" i="2"/>
  <c r="G14" i="2" s="1"/>
  <c r="G13" i="2"/>
  <c r="K13" i="2" s="1"/>
  <c r="L13" i="2" s="1"/>
  <c r="F13" i="2"/>
  <c r="E13" i="2"/>
  <c r="F10" i="2"/>
  <c r="E10" i="2"/>
  <c r="G10" i="2" s="1"/>
  <c r="F9" i="2"/>
  <c r="E9" i="2"/>
  <c r="G9" i="2" s="1"/>
  <c r="G8" i="2"/>
  <c r="F8" i="2"/>
  <c r="E8" i="2"/>
  <c r="G7" i="2"/>
  <c r="F7" i="2"/>
  <c r="E7" i="2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K2" i="2" s="1"/>
  <c r="L2" i="2" s="1"/>
  <c r="S2" i="4"/>
  <c r="W30" i="3" l="1"/>
  <c r="W62" i="3"/>
  <c r="W3" i="3"/>
  <c r="W6" i="3"/>
  <c r="W33" i="3"/>
  <c r="W35" i="3"/>
  <c r="W38" i="3"/>
  <c r="W65" i="3"/>
  <c r="W67" i="3"/>
  <c r="W70" i="3"/>
  <c r="W10" i="3"/>
  <c r="W42" i="3"/>
  <c r="W74" i="3"/>
  <c r="W13" i="3"/>
  <c r="W15" i="3"/>
  <c r="W18" i="3"/>
  <c r="W45" i="3"/>
  <c r="W47" i="3"/>
  <c r="W50" i="3"/>
  <c r="W78" i="3"/>
  <c r="W22" i="3"/>
  <c r="W54" i="3"/>
  <c r="W82" i="3"/>
  <c r="W26" i="3"/>
  <c r="W58" i="3"/>
  <c r="W55" i="4"/>
  <c r="W69" i="4"/>
  <c r="W14" i="4"/>
  <c r="P14" i="4" s="1"/>
  <c r="W54" i="4"/>
  <c r="W70" i="4"/>
  <c r="W78" i="4"/>
  <c r="W81" i="4"/>
  <c r="W87" i="4"/>
  <c r="W91" i="4"/>
  <c r="W101" i="4"/>
  <c r="W53" i="4"/>
  <c r="W65" i="4"/>
  <c r="W17" i="4"/>
  <c r="P17" i="4" s="1"/>
  <c r="N22" i="4"/>
  <c r="N24" i="4"/>
  <c r="W4" i="4"/>
  <c r="P4" i="4" s="1"/>
  <c r="W27" i="4"/>
  <c r="W35" i="4"/>
  <c r="W43" i="4"/>
  <c r="W57" i="4"/>
  <c r="W86" i="4"/>
  <c r="W89" i="4"/>
  <c r="W31" i="4"/>
  <c r="W61" i="4"/>
  <c r="W62" i="4"/>
  <c r="W67" i="4"/>
  <c r="W71" i="4"/>
  <c r="W93" i="4"/>
  <c r="W94" i="4"/>
  <c r="W95" i="4"/>
  <c r="W96" i="4"/>
  <c r="W97" i="4"/>
  <c r="W99" i="4"/>
  <c r="W56" i="4"/>
  <c r="W39" i="4"/>
  <c r="W60" i="4"/>
  <c r="W38" i="4"/>
  <c r="W46" i="4"/>
  <c r="W77" i="4"/>
  <c r="W12" i="4"/>
  <c r="P12" i="4" s="1"/>
  <c r="W13" i="4"/>
  <c r="W29" i="4"/>
  <c r="W40" i="4"/>
  <c r="W73" i="4"/>
  <c r="W47" i="4"/>
  <c r="W80" i="4"/>
  <c r="W83" i="4"/>
  <c r="W10" i="4"/>
  <c r="N17" i="4"/>
  <c r="N19" i="4"/>
  <c r="W30" i="4"/>
  <c r="W58" i="4"/>
  <c r="W8" i="4"/>
  <c r="W41" i="4"/>
  <c r="W32" i="4"/>
  <c r="W88" i="4"/>
  <c r="W103" i="4"/>
  <c r="W90" i="4"/>
  <c r="W105" i="4"/>
  <c r="W5" i="4"/>
  <c r="W6" i="4"/>
  <c r="W48" i="4"/>
  <c r="W49" i="4"/>
  <c r="W50" i="4"/>
  <c r="W52" i="4"/>
  <c r="W64" i="4"/>
  <c r="W79" i="4"/>
  <c r="W92" i="4"/>
  <c r="W33" i="4"/>
  <c r="W76" i="4"/>
  <c r="W102" i="4"/>
  <c r="W25" i="4"/>
  <c r="W26" i="4"/>
  <c r="W28" i="4"/>
  <c r="W66" i="4"/>
  <c r="W68" i="4"/>
  <c r="W7" i="4"/>
  <c r="P7" i="4" s="1"/>
  <c r="W34" i="4"/>
  <c r="W104" i="4"/>
  <c r="W3" i="4"/>
  <c r="W42" i="4"/>
  <c r="W44" i="4"/>
  <c r="W82" i="4"/>
  <c r="W84" i="4"/>
  <c r="W98" i="4"/>
  <c r="W100" i="4"/>
  <c r="N12" i="4"/>
  <c r="N14" i="4"/>
  <c r="W36" i="4"/>
  <c r="W74" i="4"/>
  <c r="W2" i="4"/>
  <c r="W9" i="4"/>
  <c r="P9" i="4" s="1"/>
  <c r="W59" i="4"/>
  <c r="W72" i="4"/>
  <c r="K26" i="2"/>
  <c r="L26" i="2" s="1"/>
  <c r="K47" i="2"/>
  <c r="L47" i="2" s="1"/>
  <c r="K4" i="2"/>
  <c r="L4" i="2" s="1"/>
  <c r="N7" i="4"/>
  <c r="N9" i="4"/>
  <c r="N4" i="4"/>
  <c r="A15" i="4"/>
  <c r="Q19" i="4"/>
  <c r="A2" i="4"/>
  <c r="S3" i="4"/>
  <c r="A3" i="4"/>
  <c r="Q9" i="4"/>
  <c r="A10" i="4"/>
  <c r="A18" i="4"/>
  <c r="A13" i="4"/>
  <c r="A21" i="4"/>
  <c r="Q24" i="4"/>
  <c r="A11" i="4"/>
  <c r="Q17" i="4"/>
  <c r="A23" i="4"/>
  <c r="Q7" i="4"/>
  <c r="Q22" i="4"/>
  <c r="A8" i="4"/>
  <c r="A6" i="4"/>
  <c r="A5" i="4"/>
  <c r="A20" i="4"/>
  <c r="S2" i="3"/>
  <c r="Q14" i="4"/>
  <c r="A16" i="4"/>
  <c r="Q4" i="4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Q12" i="4"/>
  <c r="S14" i="3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/>
  <c r="S83" i="3" s="1"/>
  <c r="S84" i="3" s="1"/>
  <c r="S85" i="3" s="1"/>
  <c r="S4" i="4" l="1"/>
  <c r="S5" i="4"/>
  <c r="S6" i="4" s="1"/>
  <c r="X4" i="4"/>
  <c r="J4" i="4"/>
  <c r="S7" i="4"/>
  <c r="S8" i="4" s="1"/>
  <c r="X7" i="4"/>
  <c r="J7" i="4"/>
  <c r="S9" i="4"/>
  <c r="J9" i="4"/>
  <c r="X9" i="4"/>
  <c r="S10" i="4" l="1"/>
  <c r="S11" i="4" s="1"/>
  <c r="S12" i="4"/>
  <c r="J12" i="4"/>
  <c r="X12" i="4"/>
  <c r="S13" i="4" l="1"/>
  <c r="S14" i="4"/>
  <c r="J14" i="4"/>
  <c r="X14" i="4"/>
  <c r="S15" i="4" l="1"/>
  <c r="S16" i="4" s="1"/>
  <c r="S17" i="4"/>
  <c r="X17" i="4"/>
  <c r="J17" i="4"/>
  <c r="S18" i="4" l="1"/>
  <c r="S19" i="4"/>
  <c r="J19" i="4"/>
  <c r="X19" i="4"/>
  <c r="S20" i="4" l="1"/>
  <c r="S21" i="4" s="1"/>
  <c r="S22" i="4"/>
  <c r="X22" i="4"/>
  <c r="J22" i="4"/>
  <c r="S23" i="4" l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J24" i="4"/>
  <c r="X24" i="4"/>
</calcChain>
</file>

<file path=xl/sharedStrings.xml><?xml version="1.0" encoding="utf-8"?>
<sst xmlns="http://schemas.openxmlformats.org/spreadsheetml/2006/main" count="2827" uniqueCount="715">
  <si>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</si>
  <si>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</si>
  <si>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</si>
  <si>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</si>
  <si>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</si>
  <si>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</si>
  <si>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</si>
  <si>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</si>
  <si>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</si>
  <si>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</si>
  <si>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</si>
  <si>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</si>
  <si>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</si>
  <si>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</si>
  <si>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</si>
  <si>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</si>
  <si>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</si>
  <si>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</si>
  <si>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</si>
  <si>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</si>
  <si>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</si>
  <si>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</si>
  <si>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</si>
  <si>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</si>
  <si>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</si>
  <si>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</si>
  <si>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</si>
  <si>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</si>
  <si>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</si>
  <si>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</si>
  <si>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</si>
  <si>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</si>
  <si>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</si>
  <si>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</si>
  <si>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</si>
  <si>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</si>
  <si>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</si>
  <si>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</si>
  <si>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</si>
  <si>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</si>
  <si>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</si>
  <si>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</si>
  <si>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</si>
  <si>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</si>
  <si>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</si>
  <si>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</si>
  <si>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</si>
  <si>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</si>
  <si>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</si>
  <si>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</si>
  <si>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</si>
  <si>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</si>
  <si>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</si>
  <si>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</si>
  <si>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</si>
  <si>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</si>
  <si>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</si>
  <si>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</si>
  <si>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</si>
  <si>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</si>
  <si>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</si>
  <si>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</si>
  <si>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</si>
  <si>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</si>
  <si>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</si>
  <si>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</si>
  <si>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</si>
  <si>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</si>
  <si>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</si>
  <si>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</si>
  <si>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</si>
  <si>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</si>
  <si>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</si>
  <si>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</si>
  <si>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</si>
  <si>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</si>
  <si>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</si>
  <si>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</si>
  <si>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</si>
  <si>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</si>
  <si>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</si>
  <si>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</si>
  <si>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</si>
  <si>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</si>
  <si>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</si>
  <si>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</si>
  <si>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</si>
  <si>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</si>
  <si>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</si>
  <si>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</si>
  <si>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</si>
  <si>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</si>
  <si>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</si>
  <si>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</si>
  <si>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</si>
  <si>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</si>
  <si>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</si>
  <si>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</si>
  <si>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</si>
  <si>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</si>
  <si>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</si>
  <si>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</si>
  <si>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</si>
  <si>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</si>
  <si>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</si>
  <si>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</si>
  <si>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</si>
  <si>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</si>
  <si>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</si>
  <si>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</si>
  <si>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</si>
  <si>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</si>
  <si>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</si>
  <si>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</si>
  <si>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</si>
  <si>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</si>
  <si>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</si>
  <si>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</si>
  <si>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</si>
  <si>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</si>
  <si>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</si>
  <si>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</si>
  <si>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</si>
  <si>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</si>
  <si>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</si>
  <si>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</si>
  <si>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</si>
  <si>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</si>
  <si>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</si>
  <si>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</si>
  <si>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</si>
  <si>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</si>
  <si>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</si>
  <si>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</si>
  <si>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</si>
  <si>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</si>
  <si>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</si>
  <si>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</si>
  <si>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</si>
  <si>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</si>
  <si>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</si>
  <si>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</si>
  <si>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</si>
  <si>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</si>
  <si>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</si>
  <si>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</si>
  <si>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</si>
  <si>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</si>
  <si>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</si>
  <si>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</si>
  <si>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</si>
  <si>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</si>
  <si>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</si>
  <si>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</si>
  <si>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</si>
  <si>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</si>
  <si>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</si>
  <si>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</si>
  <si>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</si>
  <si>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</si>
  <si>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</si>
  <si>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</si>
  <si>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</si>
  <si>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</si>
  <si>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</si>
  <si>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</si>
  <si>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</si>
  <si>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</si>
  <si>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</si>
  <si>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</si>
  <si>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</si>
  <si>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</si>
  <si>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</si>
  <si>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</si>
  <si>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</si>
  <si>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</si>
  <si>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</si>
  <si>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</si>
  <si>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</si>
  <si>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</si>
  <si>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</si>
  <si>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</si>
  <si>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</si>
  <si>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</si>
  <si>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</si>
  <si>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</si>
  <si>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</si>
  <si>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</si>
  <si>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</si>
  <si>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</si>
  <si>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</si>
  <si>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</si>
  <si>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</si>
  <si>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</si>
  <si>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</si>
  <si>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</si>
  <si>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</si>
  <si>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</si>
  <si>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</si>
  <si>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</si>
  <si>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</si>
  <si>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</si>
  <si>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</si>
  <si>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</si>
  <si>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</si>
  <si>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</si>
  <si>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</si>
  <si>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</si>
  <si>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</si>
  <si>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</si>
  <si>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</si>
  <si>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</si>
  <si>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</si>
  <si>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</si>
  <si>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</si>
  <si>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</si>
  <si>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</si>
  <si>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</si>
  <si>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</si>
  <si>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</si>
  <si>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</si>
  <si>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</si>
  <si>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</si>
  <si>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</si>
  <si>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</si>
  <si>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</si>
  <si>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</si>
  <si>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</si>
  <si>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</si>
  <si>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</si>
  <si>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</si>
  <si>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</si>
  <si>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</si>
  <si>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</si>
  <si>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</si>
  <si>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</si>
  <si>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</si>
  <si>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</si>
  <si>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</si>
  <si>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</si>
  <si>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</si>
  <si>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</si>
  <si>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</si>
  <si>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</si>
  <si>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</si>
  <si>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</si>
  <si>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</si>
  <si>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</si>
  <si>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</si>
  <si>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</si>
  <si>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</si>
  <si>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</si>
  <si>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</si>
  <si>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</si>
  <si>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</si>
  <si>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</si>
  <si>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</si>
  <si>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</si>
  <si>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</si>
  <si>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</si>
  <si>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</si>
  <si>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</si>
  <si>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</si>
  <si>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</si>
  <si>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</si>
  <si>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</si>
  <si>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</si>
  <si>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</si>
  <si>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</si>
  <si>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</si>
  <si>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</si>
  <si>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</si>
  <si>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</si>
  <si>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</si>
  <si>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</si>
  <si>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</si>
  <si>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</si>
  <si>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</si>
  <si>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</si>
  <si>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</si>
  <si>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</si>
  <si>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</si>
  <si>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</si>
  <si>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</si>
  <si>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</si>
  <si>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</si>
  <si>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</si>
  <si>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</si>
  <si>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</si>
  <si>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</si>
  <si>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</si>
  <si>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</si>
  <si>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</si>
  <si>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</si>
  <si>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</si>
  <si>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</si>
  <si>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</si>
  <si>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</si>
  <si>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</si>
  <si>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</si>
  <si>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</si>
  <si>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</si>
  <si>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</si>
  <si>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</si>
  <si>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</si>
  <si>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</si>
  <si>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</si>
  <si>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</si>
  <si>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</si>
  <si>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</si>
  <si>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</si>
  <si>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</si>
  <si>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</si>
  <si>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</si>
  <si>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</si>
  <si>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</si>
  <si>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</si>
  <si>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</si>
  <si>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</si>
  <si>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</si>
  <si>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</si>
  <si>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</si>
  <si>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</si>
  <si>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</si>
  <si>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</si>
  <si>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</si>
  <si>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</si>
  <si>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</si>
  <si>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</si>
  <si>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</si>
  <si>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</si>
  <si>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</si>
  <si>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</si>
  <si>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</si>
  <si>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</si>
  <si>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</si>
  <si>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</si>
  <si>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</si>
  <si>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</si>
  <si>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</si>
  <si>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</si>
  <si>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</si>
  <si>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</si>
  <si>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</si>
  <si>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</si>
  <si>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</si>
  <si>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</si>
  <si>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</si>
  <si>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</si>
  <si>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</si>
  <si>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</si>
  <si>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</si>
  <si>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</si>
  <si>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</si>
  <si>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</si>
  <si>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</si>
  <si>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</si>
  <si>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</si>
  <si>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</si>
  <si>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</si>
  <si>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</si>
  <si>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</si>
  <si>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</si>
  <si>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</si>
  <si>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</si>
  <si>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</si>
  <si>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</si>
  <si>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</si>
  <si>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</si>
  <si>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</si>
  <si>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</si>
  <si>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</si>
  <si>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</si>
  <si>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</si>
  <si>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</si>
  <si>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</si>
  <si>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</si>
  <si>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</si>
  <si>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</si>
  <si>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</si>
  <si>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</si>
  <si>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</si>
  <si>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</si>
  <si>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</si>
  <si>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</si>
  <si>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</si>
  <si>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</si>
  <si>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</si>
  <si>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</si>
  <si>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</si>
  <si>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</si>
  <si>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</si>
  <si>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</si>
  <si>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</si>
  <si>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</si>
  <si>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</si>
  <si>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</si>
  <si>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</si>
  <si>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</si>
  <si>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</si>
  <si>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</si>
  <si>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</si>
  <si>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</si>
  <si>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</si>
  <si>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</si>
  <si>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</si>
  <si>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</si>
  <si>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</si>
  <si>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</si>
  <si>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</si>
  <si>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</si>
  <si>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</si>
  <si>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</si>
  <si>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</si>
  <si>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</si>
  <si>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</si>
  <si>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</si>
  <si>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</si>
  <si>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</si>
  <si>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</si>
  <si>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</si>
  <si>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</si>
  <si>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</si>
  <si>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</si>
  <si>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</si>
  <si>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</si>
  <si>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</si>
  <si>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</si>
  <si>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</si>
  <si>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</si>
  <si>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</si>
  <si>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</si>
  <si>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</si>
  <si>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</si>
  <si>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</si>
  <si>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</si>
  <si>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</si>
  <si>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</si>
  <si>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</si>
  <si>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</si>
  <si>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</si>
  <si>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</si>
  <si>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</si>
  <si>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</si>
  <si>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</si>
  <si>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</si>
  <si>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</si>
  <si>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</si>
  <si>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</si>
  <si>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</si>
  <si>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</si>
  <si>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</si>
  <si>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</si>
  <si>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</si>
  <si>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</si>
  <si>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</si>
  <si>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</si>
  <si>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</si>
  <si>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</si>
  <si>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</si>
  <si>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</si>
  <si>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</si>
  <si>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</si>
  <si>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</si>
  <si>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</si>
  <si>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</si>
  <si>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</si>
  <si>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</si>
  <si>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</si>
  <si>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</si>
  <si>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</si>
  <si>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</si>
  <si>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</si>
  <si>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</si>
  <si>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</si>
  <si>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</si>
  <si>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</si>
  <si>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</si>
  <si>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</si>
  <si>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</si>
  <si>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</si>
  <si>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</si>
  <si>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</si>
  <si>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</si>
  <si>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</si>
  <si>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</si>
  <si>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</si>
  <si>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</si>
  <si>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</si>
  <si>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</si>
  <si>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</si>
  <si>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</si>
  <si>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</si>
  <si>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</si>
  <si>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</si>
  <si>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</si>
  <si>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</si>
  <si>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</si>
  <si>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</si>
  <si>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</si>
  <si>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</si>
  <si>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</si>
  <si>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</si>
  <si>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</si>
  <si>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</si>
  <si>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</si>
  <si>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</si>
  <si>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</si>
  <si>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</si>
  <si>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</si>
  <si>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</si>
  <si>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</si>
  <si>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</si>
  <si>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</si>
  <si>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</si>
  <si>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</si>
  <si>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</si>
  <si>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</si>
  <si>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</si>
  <si>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</si>
  <si>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</si>
  <si>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</si>
  <si>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</si>
  <si>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</si>
  <si>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</si>
  <si>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</si>
  <si>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</si>
  <si>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</si>
  <si>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</si>
  <si>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</si>
  <si>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</si>
  <si>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</si>
  <si>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</si>
  <si>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</si>
  <si>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</si>
  <si>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</si>
  <si>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</si>
  <si>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</si>
  <si>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</si>
  <si>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</si>
  <si>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</si>
  <si>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</si>
  <si>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</si>
  <si>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</si>
  <si>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</si>
  <si>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</si>
  <si>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</si>
  <si>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</si>
  <si>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</si>
  <si>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</si>
  <si>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</si>
  <si>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</si>
  <si>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</si>
  <si>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</si>
  <si>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</si>
  <si>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</si>
  <si>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</si>
  <si>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</si>
  <si>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</si>
  <si>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</si>
  <si>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</si>
  <si>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</si>
  <si>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</si>
  <si>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</si>
  <si>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</si>
  <si>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</si>
  <si>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</si>
  <si>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</si>
  <si>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</si>
  <si>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</si>
  <si>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</si>
  <si>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</si>
  <si>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</si>
  <si>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</si>
  <si>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</si>
  <si>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</si>
  <si>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</si>
  <si>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</si>
  <si>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</si>
  <si>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</si>
  <si>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</si>
  <si>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</si>
  <si>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</si>
  <si>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</si>
  <si>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</si>
  <si>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</si>
  <si>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</si>
  <si>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</si>
  <si>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</si>
  <si>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</si>
  <si>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</si>
  <si>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</si>
  <si>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</si>
  <si>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</si>
  <si>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</si>
  <si>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</si>
  <si>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</si>
  <si>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</si>
  <si>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</si>
  <si>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</si>
  <si>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</si>
  <si>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</si>
  <si>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</si>
  <si>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</si>
  <si>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</si>
  <si>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</si>
  <si>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</si>
  <si>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</si>
  <si>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</si>
  <si>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</si>
  <si>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</si>
  <si>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</si>
  <si>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</si>
  <si>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</si>
  <si>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</si>
  <si>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</si>
  <si>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</si>
  <si>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</si>
  <si>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</si>
  <si>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</si>
  <si>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</si>
  <si>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</si>
  <si>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</si>
  <si>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</si>
  <si>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</si>
  <si>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</si>
  <si>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</si>
  <si>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</si>
  <si>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</si>
  <si>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</si>
  <si>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</si>
  <si>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</si>
  <si>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</si>
  <si>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</si>
  <si>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</si>
  <si>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</si>
  <si>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</si>
  <si>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</si>
  <si>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</si>
  <si>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</si>
  <si>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</si>
  <si>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</si>
  <si>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</si>
  <si>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</si>
  <si>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</si>
  <si>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</si>
  <si>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</si>
  <si>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</si>
  <si>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</si>
  <si>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</si>
  <si>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</si>
  <si>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</si>
  <si>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</si>
  <si>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</si>
  <si>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</si>
  <si>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</si>
  <si>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[36, 6]</t>
  </si>
  <si>
    <t>Для пиццы</t>
  </si>
  <si>
    <t>3.3, Альче, без лактозы</t>
  </si>
  <si>
    <t>Фиор Ди Латте</t>
  </si>
  <si>
    <t>[40, 49, 65, 50, 54, 66, 59]</t>
  </si>
  <si>
    <t>2.7, Сакко</t>
  </si>
  <si>
    <t>Маркет Перекресток</t>
  </si>
  <si>
    <t>[20, 12, 27, 2, 28, 63, 64, 30, 1, 11, 17]</t>
  </si>
  <si>
    <t>2.7, Альче</t>
  </si>
  <si>
    <t>Моцарелла</t>
  </si>
  <si>
    <t>[67, 19, 23, 22, 25, 21, 32, 18, 9, 14, 15, 16, 26, 13, 29, 4, 3, 38, 5]</t>
  </si>
  <si>
    <t>3.3, Сакко</t>
  </si>
  <si>
    <t>[41, 42, 43, 44, 45, 46, 47, 48, 55, 56, 57, 58, 60, 61, 62]</t>
  </si>
  <si>
    <t>3.6, Альче</t>
  </si>
  <si>
    <t>[33, 34, 37, 35, 31]</t>
  </si>
  <si>
    <t>Метро</t>
  </si>
  <si>
    <t>[39, 52, 53]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</si>
  <si>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</si>
  <si>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</si>
  <si>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</si>
  <si>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</si>
  <si>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</si>
  <si>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</si>
  <si>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</si>
  <si>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</si>
  <si>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</si>
  <si>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</si>
  <si>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</si>
  <si>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</si>
  <si>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</si>
  <si>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</si>
  <si>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</si>
  <si>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</si>
  <si>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</si>
  <si>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</si>
  <si>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</si>
  <si>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100</t>
  </si>
  <si>
    <t>-</t>
  </si>
  <si>
    <t>Вода: 200</t>
  </si>
  <si>
    <t>Вода: 8</t>
  </si>
  <si>
    <t>Соль: 30</t>
  </si>
  <si>
    <t>Ульма</t>
  </si>
  <si>
    <t>Соль: 280</t>
  </si>
  <si>
    <t>Короткая мойка</t>
  </si>
  <si>
    <t>Длинная мойка</t>
  </si>
  <si>
    <t>Вода: 25</t>
  </si>
  <si>
    <t>Масса</t>
  </si>
  <si>
    <t>Соль: 1</t>
  </si>
  <si>
    <t>Соль: 1200</t>
  </si>
  <si>
    <t>Соль: 15</t>
  </si>
  <si>
    <t>Соль: 200</t>
  </si>
  <si>
    <t>Соль: 260</t>
  </si>
  <si>
    <t>Соль: 370</t>
  </si>
  <si>
    <t>Соль: 460</t>
  </si>
  <si>
    <t>Соль: 7.5</t>
  </si>
  <si>
    <t>Соль: 700</t>
  </si>
  <si>
    <t>Моцарелла сердечки в воде "Unagrande", 45%, 0,125/0,225 кг, ф/п, (8 шт)</t>
  </si>
  <si>
    <t>3.3, Альче</t>
  </si>
  <si>
    <t>Моцарелла для пиццы "Unagrande", 45%, 0,46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</si>
</sst>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3" fillId="3" borderId="0" xfId="0" applyFont="1" applyFill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4">
        <v>44269</v>
      </c>
    </row>
    <row r="10" spans="1:135" x14ac:dyDescent="0.2">
      <c r="A10" s="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4">
        <v>44270</v>
      </c>
    </row>
    <row r="11" spans="1:135" x14ac:dyDescent="0.2">
      <c r="A11" s="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4">
        <v>44271</v>
      </c>
    </row>
    <row r="12" spans="1:135" x14ac:dyDescent="0.2">
      <c r="A12" s="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4">
        <v>44272</v>
      </c>
    </row>
    <row r="13" spans="1:135" x14ac:dyDescent="0.2">
      <c r="A13" s="3">
        <v>44273</v>
      </c>
      <c r="I13" s="1" t="s">
        <v>443</v>
      </c>
      <c r="EB13" s="1">
        <v>0</v>
      </c>
      <c r="EC13" s="4">
        <v>44273</v>
      </c>
    </row>
    <row r="14" spans="1:135" x14ac:dyDescent="0.2">
      <c r="A14" s="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4">
        <v>44274</v>
      </c>
    </row>
    <row r="15" spans="1:135" x14ac:dyDescent="0.2">
      <c r="A15" s="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4">
        <v>44275</v>
      </c>
    </row>
    <row r="16" spans="1:135" x14ac:dyDescent="0.2">
      <c r="A16" s="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4">
        <v>44276</v>
      </c>
    </row>
    <row r="17" spans="1:133" x14ac:dyDescent="0.2">
      <c r="A17" s="3">
        <v>44277</v>
      </c>
      <c r="T17" s="1" t="s">
        <v>443</v>
      </c>
      <c r="U17" s="1" t="s">
        <v>443</v>
      </c>
      <c r="EB17" s="1">
        <v>0</v>
      </c>
      <c r="EC17" s="4">
        <v>44277</v>
      </c>
    </row>
    <row r="18" spans="1:133" x14ac:dyDescent="0.2">
      <c r="A18" s="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4">
        <v>44278</v>
      </c>
    </row>
    <row r="19" spans="1:133" x14ac:dyDescent="0.2">
      <c r="A19" s="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4">
        <v>44279</v>
      </c>
    </row>
    <row r="20" spans="1:133" x14ac:dyDescent="0.2">
      <c r="A20" s="3">
        <v>44280</v>
      </c>
      <c r="T20" s="1" t="s">
        <v>443</v>
      </c>
      <c r="EB20" s="1">
        <v>0</v>
      </c>
      <c r="EC20" s="4">
        <v>44280</v>
      </c>
    </row>
    <row r="21" spans="1:133" x14ac:dyDescent="0.2">
      <c r="A21" s="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4">
        <v>44281</v>
      </c>
    </row>
    <row r="22" spans="1:133" x14ac:dyDescent="0.2">
      <c r="A22" s="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4">
        <v>44282</v>
      </c>
    </row>
    <row r="23" spans="1:133" x14ac:dyDescent="0.2">
      <c r="A23" s="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4">
        <v>44283</v>
      </c>
    </row>
    <row r="24" spans="1:133" x14ac:dyDescent="0.2">
      <c r="A24" s="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4">
        <v>44284</v>
      </c>
    </row>
    <row r="25" spans="1:133" x14ac:dyDescent="0.2">
      <c r="A25" s="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4">
        <v>44285</v>
      </c>
    </row>
    <row r="26" spans="1:133" x14ac:dyDescent="0.2">
      <c r="A26" s="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4">
        <v>44286</v>
      </c>
    </row>
    <row r="27" spans="1:133" x14ac:dyDescent="0.2">
      <c r="A27" s="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4">
        <v>44287</v>
      </c>
    </row>
    <row r="28" spans="1:133" x14ac:dyDescent="0.2">
      <c r="A28" s="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4">
        <v>44288</v>
      </c>
    </row>
    <row r="29" spans="1:133" x14ac:dyDescent="0.2">
      <c r="A29" s="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4">
        <v>44289</v>
      </c>
    </row>
    <row r="30" spans="1:133" x14ac:dyDescent="0.2">
      <c r="A30" s="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4">
        <v>44290</v>
      </c>
    </row>
    <row r="31" spans="1:133" x14ac:dyDescent="0.2">
      <c r="A31" s="3">
        <v>44291</v>
      </c>
      <c r="AP31" s="1" t="s">
        <v>443</v>
      </c>
      <c r="EB31" s="1">
        <v>0</v>
      </c>
      <c r="EC31" s="4">
        <v>44291</v>
      </c>
    </row>
    <row r="32" spans="1:133" x14ac:dyDescent="0.2">
      <c r="A32" s="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4">
        <v>44292</v>
      </c>
    </row>
    <row r="33" spans="1:133" x14ac:dyDescent="0.2">
      <c r="A33" s="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4">
        <v>44293</v>
      </c>
    </row>
    <row r="34" spans="1:133" x14ac:dyDescent="0.2">
      <c r="A34" s="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4">
        <v>44294</v>
      </c>
    </row>
    <row r="35" spans="1:133" x14ac:dyDescent="0.2">
      <c r="A35" s="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4">
        <v>44295</v>
      </c>
    </row>
    <row r="36" spans="1:133" x14ac:dyDescent="0.2">
      <c r="A36" s="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4">
        <v>44296</v>
      </c>
    </row>
    <row r="37" spans="1:133" x14ac:dyDescent="0.2">
      <c r="A37" s="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4">
        <v>44297</v>
      </c>
    </row>
    <row r="38" spans="1:133" x14ac:dyDescent="0.2">
      <c r="A38" s="3">
        <v>44298</v>
      </c>
      <c r="T38" s="1" t="s">
        <v>443</v>
      </c>
      <c r="AJ38" s="1" t="s">
        <v>443</v>
      </c>
      <c r="EB38" s="1">
        <v>0</v>
      </c>
      <c r="EC38" s="4">
        <v>44298</v>
      </c>
    </row>
    <row r="39" spans="1:133" x14ac:dyDescent="0.2">
      <c r="A39" s="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4">
        <v>44299</v>
      </c>
    </row>
    <row r="40" spans="1:133" x14ac:dyDescent="0.2">
      <c r="A40" s="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4">
        <v>44300</v>
      </c>
    </row>
    <row r="41" spans="1:133" x14ac:dyDescent="0.2">
      <c r="A41" s="3">
        <v>44301</v>
      </c>
      <c r="EB41" s="1">
        <v>0</v>
      </c>
      <c r="EC41" s="4">
        <v>44301</v>
      </c>
    </row>
    <row r="42" spans="1:133" x14ac:dyDescent="0.2">
      <c r="A42" s="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4">
        <v>44302</v>
      </c>
    </row>
    <row r="43" spans="1:133" x14ac:dyDescent="0.2">
      <c r="A43" s="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4">
        <v>44303</v>
      </c>
    </row>
    <row r="44" spans="1:133" x14ac:dyDescent="0.2">
      <c r="A44" s="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4">
        <v>44304</v>
      </c>
    </row>
    <row r="45" spans="1:133" x14ac:dyDescent="0.2">
      <c r="A45" s="3">
        <v>44305</v>
      </c>
      <c r="F45" s="1">
        <v>165.76</v>
      </c>
      <c r="EB45" s="1">
        <v>165.76</v>
      </c>
      <c r="EC45" s="4">
        <v>44305</v>
      </c>
    </row>
    <row r="46" spans="1:133" x14ac:dyDescent="0.2">
      <c r="A46" s="3">
        <v>44306</v>
      </c>
      <c r="EB46" s="1">
        <v>0</v>
      </c>
      <c r="EC46" s="4">
        <v>44306</v>
      </c>
    </row>
    <row r="47" spans="1:133" x14ac:dyDescent="0.2">
      <c r="A47" s="3">
        <v>44307</v>
      </c>
      <c r="EB47" s="1">
        <v>0</v>
      </c>
      <c r="EC47" s="4">
        <v>44307</v>
      </c>
    </row>
    <row r="48" spans="1:133" x14ac:dyDescent="0.2">
      <c r="A48" s="3">
        <v>44308</v>
      </c>
      <c r="EB48" s="1">
        <v>0</v>
      </c>
      <c r="EC48" s="4">
        <v>44308</v>
      </c>
    </row>
    <row r="49" spans="1:133" x14ac:dyDescent="0.2">
      <c r="A49" s="3">
        <v>44309</v>
      </c>
      <c r="EB49" s="1">
        <v>0</v>
      </c>
      <c r="EC49" s="4">
        <v>44309</v>
      </c>
    </row>
    <row r="50" spans="1:133" x14ac:dyDescent="0.2">
      <c r="A50" s="3">
        <v>44310</v>
      </c>
      <c r="EB50" s="1">
        <v>0</v>
      </c>
      <c r="EC50" s="4">
        <v>44310</v>
      </c>
    </row>
    <row r="51" spans="1:133" x14ac:dyDescent="0.2">
      <c r="A51" s="3">
        <v>44311</v>
      </c>
      <c r="EB51" s="1">
        <v>0</v>
      </c>
      <c r="EC51" s="4">
        <v>44311</v>
      </c>
    </row>
    <row r="52" spans="1:133" x14ac:dyDescent="0.2">
      <c r="A52" s="3">
        <v>44312</v>
      </c>
      <c r="EB52" s="1">
        <v>0</v>
      </c>
      <c r="EC52" s="4">
        <v>44312</v>
      </c>
    </row>
    <row r="53" spans="1:133" x14ac:dyDescent="0.2">
      <c r="A53" s="3">
        <v>44313</v>
      </c>
      <c r="EB53" s="1">
        <v>0</v>
      </c>
      <c r="EC53" s="4">
        <v>44313</v>
      </c>
    </row>
    <row r="54" spans="1:133" x14ac:dyDescent="0.2">
      <c r="A54" s="3">
        <v>44314</v>
      </c>
      <c r="EB54" s="1">
        <v>0</v>
      </c>
      <c r="EC54" s="4">
        <v>44314</v>
      </c>
    </row>
    <row r="55" spans="1:133" x14ac:dyDescent="0.2">
      <c r="A55" s="3">
        <v>44315</v>
      </c>
      <c r="EB55" s="1">
        <v>0</v>
      </c>
      <c r="EC55" s="4">
        <v>44315</v>
      </c>
    </row>
    <row r="56" spans="1:133" x14ac:dyDescent="0.2">
      <c r="A56" s="3">
        <v>44316</v>
      </c>
      <c r="EB56" s="1">
        <v>0</v>
      </c>
      <c r="EC56" s="4">
        <v>44316</v>
      </c>
    </row>
    <row r="57" spans="1:133" x14ac:dyDescent="0.2">
      <c r="A57" s="3">
        <v>44317</v>
      </c>
      <c r="EB57" s="1">
        <v>0</v>
      </c>
      <c r="EC57" s="4">
        <v>44317</v>
      </c>
    </row>
    <row r="58" spans="1:133" x14ac:dyDescent="0.2">
      <c r="A58" s="3">
        <v>44318</v>
      </c>
      <c r="EB58" s="1">
        <v>0</v>
      </c>
      <c r="EC58" s="4">
        <v>44318</v>
      </c>
    </row>
    <row r="59" spans="1:133" x14ac:dyDescent="0.2">
      <c r="A59" s="3">
        <v>44319</v>
      </c>
      <c r="EB59" s="1">
        <v>0</v>
      </c>
      <c r="EC59" s="4">
        <v>44319</v>
      </c>
    </row>
    <row r="60" spans="1:133" x14ac:dyDescent="0.2">
      <c r="A60" s="3">
        <v>44320</v>
      </c>
      <c r="EB60" s="1">
        <v>0</v>
      </c>
      <c r="EC60" s="4">
        <v>44320</v>
      </c>
    </row>
    <row r="61" spans="1:133" x14ac:dyDescent="0.2">
      <c r="A61" s="3">
        <v>44321</v>
      </c>
      <c r="EB61" s="1">
        <v>0</v>
      </c>
      <c r="EC61" s="4">
        <v>44321</v>
      </c>
    </row>
    <row r="62" spans="1:133" x14ac:dyDescent="0.2">
      <c r="A62" s="3">
        <v>44322</v>
      </c>
      <c r="EB62" s="1">
        <v>0</v>
      </c>
      <c r="EC62" s="4">
        <v>44322</v>
      </c>
    </row>
    <row r="63" spans="1:133" x14ac:dyDescent="0.2">
      <c r="A63" s="3">
        <v>44323</v>
      </c>
      <c r="EB63" s="1">
        <v>0</v>
      </c>
      <c r="EC63" s="4">
        <v>44323</v>
      </c>
    </row>
    <row r="64" spans="1:133" x14ac:dyDescent="0.2">
      <c r="A64" s="3">
        <v>44324</v>
      </c>
      <c r="EB64" s="1">
        <v>0</v>
      </c>
      <c r="EC64" s="4">
        <v>44324</v>
      </c>
    </row>
    <row r="65" spans="1:133" x14ac:dyDescent="0.2">
      <c r="A65" s="3">
        <v>44325</v>
      </c>
      <c r="EB65" s="1">
        <v>0</v>
      </c>
      <c r="EC65" s="4">
        <v>44325</v>
      </c>
    </row>
    <row r="66" spans="1:133" x14ac:dyDescent="0.2">
      <c r="A66" s="3">
        <v>44326</v>
      </c>
      <c r="EB66" s="1">
        <v>0</v>
      </c>
      <c r="EC66" s="4">
        <v>44326</v>
      </c>
    </row>
    <row r="67" spans="1:133" x14ac:dyDescent="0.2">
      <c r="A67" s="3">
        <v>44327</v>
      </c>
      <c r="EB67" s="1">
        <v>0</v>
      </c>
      <c r="EC67" s="4">
        <v>44327</v>
      </c>
    </row>
    <row r="68" spans="1:133" x14ac:dyDescent="0.2">
      <c r="A68" s="3">
        <v>44328</v>
      </c>
      <c r="EB68" s="1">
        <v>0</v>
      </c>
      <c r="EC68" s="4">
        <v>44328</v>
      </c>
    </row>
    <row r="69" spans="1:133" x14ac:dyDescent="0.2">
      <c r="A69" s="3">
        <v>44329</v>
      </c>
      <c r="EB69" s="1">
        <v>0</v>
      </c>
      <c r="EC69" s="4">
        <v>44329</v>
      </c>
    </row>
    <row r="70" spans="1:133" x14ac:dyDescent="0.2">
      <c r="A70" s="3">
        <v>44330</v>
      </c>
      <c r="EB70" s="1">
        <v>0</v>
      </c>
      <c r="EC70" s="4">
        <v>44330</v>
      </c>
    </row>
    <row r="71" spans="1:133" x14ac:dyDescent="0.2">
      <c r="A71" s="3">
        <v>44331</v>
      </c>
      <c r="EB71" s="1">
        <v>0</v>
      </c>
      <c r="EC71" s="4">
        <v>44331</v>
      </c>
    </row>
    <row r="72" spans="1:133" x14ac:dyDescent="0.2">
      <c r="A72" s="3">
        <v>44332</v>
      </c>
      <c r="EB72" s="1">
        <v>0</v>
      </c>
      <c r="EC72" s="4">
        <v>44332</v>
      </c>
    </row>
    <row r="73" spans="1:133" x14ac:dyDescent="0.2">
      <c r="A73" s="3">
        <v>44333</v>
      </c>
      <c r="EB73" s="1">
        <v>0</v>
      </c>
      <c r="EC73" s="4">
        <v>44333</v>
      </c>
    </row>
    <row r="74" spans="1:133" x14ac:dyDescent="0.2">
      <c r="A74" s="3">
        <v>44334</v>
      </c>
      <c r="EB74" s="1">
        <v>0</v>
      </c>
      <c r="EC74" s="4">
        <v>44334</v>
      </c>
    </row>
    <row r="75" spans="1:133" x14ac:dyDescent="0.2">
      <c r="A75" s="3">
        <v>44335</v>
      </c>
      <c r="EB75" s="1">
        <v>0</v>
      </c>
      <c r="EC75" s="4">
        <v>44335</v>
      </c>
    </row>
    <row r="76" spans="1:133" x14ac:dyDescent="0.2">
      <c r="A76" s="3">
        <v>44336</v>
      </c>
      <c r="EB76" s="1">
        <v>0</v>
      </c>
      <c r="EC76" s="4">
        <v>44336</v>
      </c>
    </row>
    <row r="77" spans="1:133" x14ac:dyDescent="0.2">
      <c r="A77" s="3">
        <v>44337</v>
      </c>
      <c r="EB77" s="1">
        <v>0</v>
      </c>
      <c r="EC77" s="4">
        <v>44337</v>
      </c>
    </row>
    <row r="78" spans="1:133" x14ac:dyDescent="0.2">
      <c r="A78" s="3">
        <v>44338</v>
      </c>
      <c r="EB78" s="1">
        <v>0</v>
      </c>
      <c r="EC78" s="4">
        <v>44338</v>
      </c>
    </row>
    <row r="79" spans="1:133" x14ac:dyDescent="0.2">
      <c r="A79" s="3">
        <v>44339</v>
      </c>
      <c r="EB79" s="1">
        <v>0</v>
      </c>
      <c r="EC79" s="4">
        <v>44339</v>
      </c>
    </row>
    <row r="80" spans="1:133" x14ac:dyDescent="0.2">
      <c r="A80" s="3">
        <v>44340</v>
      </c>
      <c r="EB80" s="1">
        <v>0</v>
      </c>
      <c r="EC80" s="4">
        <v>44340</v>
      </c>
    </row>
    <row r="81" spans="1:133" x14ac:dyDescent="0.2">
      <c r="A81" s="3">
        <v>44341</v>
      </c>
      <c r="EB81" s="1">
        <v>0</v>
      </c>
      <c r="EC81" s="4">
        <v>44341</v>
      </c>
    </row>
    <row r="82" spans="1:133" x14ac:dyDescent="0.2">
      <c r="A82" s="3">
        <v>44342</v>
      </c>
      <c r="EB82" s="1">
        <v>0</v>
      </c>
      <c r="EC82" s="4">
        <v>44342</v>
      </c>
    </row>
    <row r="83" spans="1:133" x14ac:dyDescent="0.2">
      <c r="A83" s="3">
        <v>44343</v>
      </c>
      <c r="EB83" s="1">
        <v>0</v>
      </c>
      <c r="EC83" s="4">
        <v>44343</v>
      </c>
    </row>
    <row r="84" spans="1:133" x14ac:dyDescent="0.2">
      <c r="A84" s="3">
        <v>44344</v>
      </c>
      <c r="EB84" s="1">
        <v>0</v>
      </c>
      <c r="EC84" s="4">
        <v>44344</v>
      </c>
    </row>
    <row r="85" spans="1:133" x14ac:dyDescent="0.2">
      <c r="A85" s="3">
        <v>44345</v>
      </c>
      <c r="EB85" s="1">
        <v>0</v>
      </c>
      <c r="EC85" s="4">
        <v>44345</v>
      </c>
    </row>
    <row r="86" spans="1:133" x14ac:dyDescent="0.2">
      <c r="A86" s="3">
        <v>44346</v>
      </c>
      <c r="EB86" s="1">
        <v>0</v>
      </c>
      <c r="EC86" s="4">
        <v>44346</v>
      </c>
    </row>
    <row r="87" spans="1:133" x14ac:dyDescent="0.2">
      <c r="A87" s="3">
        <v>44347</v>
      </c>
      <c r="EB87" s="1">
        <v>0</v>
      </c>
      <c r="EC87" s="4">
        <v>44347</v>
      </c>
    </row>
    <row r="88" spans="1:133" x14ac:dyDescent="0.2">
      <c r="A88" s="3">
        <v>44348</v>
      </c>
      <c r="EB88" s="1">
        <v>0</v>
      </c>
      <c r="EC88" s="4">
        <v>44348</v>
      </c>
    </row>
    <row r="89" spans="1:133" x14ac:dyDescent="0.2">
      <c r="A89" s="3">
        <v>44349</v>
      </c>
      <c r="EB89" s="1">
        <v>0</v>
      </c>
      <c r="EC89" s="4">
        <v>44349</v>
      </c>
    </row>
    <row r="90" spans="1:133" x14ac:dyDescent="0.2">
      <c r="A90" s="3">
        <v>44350</v>
      </c>
      <c r="EB90" s="1">
        <v>0</v>
      </c>
      <c r="EC90" s="4">
        <v>44350</v>
      </c>
    </row>
    <row r="91" spans="1:133" x14ac:dyDescent="0.2">
      <c r="A91" s="3">
        <v>44351</v>
      </c>
      <c r="EB91" s="1">
        <v>0</v>
      </c>
      <c r="EC91" s="4">
        <v>44351</v>
      </c>
    </row>
    <row r="92" spans="1:133" x14ac:dyDescent="0.2">
      <c r="A92" s="3">
        <v>44352</v>
      </c>
      <c r="EB92" s="1">
        <v>0</v>
      </c>
      <c r="EC92" s="4">
        <v>44352</v>
      </c>
    </row>
    <row r="93" spans="1:133" x14ac:dyDescent="0.2">
      <c r="A93" s="3">
        <v>44353</v>
      </c>
      <c r="EB93" s="1">
        <v>0</v>
      </c>
      <c r="EC93" s="4">
        <v>44353</v>
      </c>
    </row>
    <row r="94" spans="1:133" x14ac:dyDescent="0.2">
      <c r="A94" s="3">
        <v>44354</v>
      </c>
      <c r="EB94" s="1">
        <v>0</v>
      </c>
      <c r="EC94" s="4">
        <v>44354</v>
      </c>
    </row>
    <row r="95" spans="1:133" x14ac:dyDescent="0.2">
      <c r="A95" s="3">
        <v>44355</v>
      </c>
      <c r="EB95" s="1">
        <v>0</v>
      </c>
      <c r="EC95" s="4">
        <v>44355</v>
      </c>
    </row>
    <row r="96" spans="1:133" x14ac:dyDescent="0.2">
      <c r="A96" s="3">
        <v>44356</v>
      </c>
      <c r="EB96" s="1">
        <v>0</v>
      </c>
      <c r="EC96" s="4">
        <v>44356</v>
      </c>
    </row>
    <row r="97" spans="1:133" x14ac:dyDescent="0.2">
      <c r="A97" s="3">
        <v>44357</v>
      </c>
      <c r="EB97" s="1">
        <v>0</v>
      </c>
      <c r="EC97" s="4">
        <v>44357</v>
      </c>
    </row>
    <row r="98" spans="1:133" x14ac:dyDescent="0.2">
      <c r="A98" s="3">
        <v>44358</v>
      </c>
      <c r="EB98" s="1">
        <v>0</v>
      </c>
      <c r="EC98" s="4">
        <v>44358</v>
      </c>
    </row>
    <row r="99" spans="1:133" x14ac:dyDescent="0.2">
      <c r="A99" s="3">
        <v>44359</v>
      </c>
      <c r="EB99" s="1">
        <v>0</v>
      </c>
      <c r="EC99" s="4">
        <v>44359</v>
      </c>
    </row>
    <row r="100" spans="1:133" x14ac:dyDescent="0.2">
      <c r="A100" s="3">
        <v>44360</v>
      </c>
      <c r="EB100" s="1">
        <v>0</v>
      </c>
      <c r="EC100" s="4">
        <v>44360</v>
      </c>
    </row>
    <row r="101" spans="1:133" x14ac:dyDescent="0.2">
      <c r="A101" s="3">
        <v>44361</v>
      </c>
      <c r="EB101" s="1">
        <v>0</v>
      </c>
      <c r="EC101" s="4">
        <v>44361</v>
      </c>
    </row>
    <row r="102" spans="1:133" x14ac:dyDescent="0.2">
      <c r="A102" s="3">
        <v>44362</v>
      </c>
      <c r="EB102" s="1">
        <v>0</v>
      </c>
      <c r="EC102" s="4">
        <v>44362</v>
      </c>
    </row>
    <row r="103" spans="1:133" x14ac:dyDescent="0.2">
      <c r="A103" s="3">
        <v>44363</v>
      </c>
      <c r="EB103" s="1">
        <v>0</v>
      </c>
      <c r="EC103" s="4">
        <v>44363</v>
      </c>
    </row>
    <row r="104" spans="1:133" x14ac:dyDescent="0.2">
      <c r="A104" s="3">
        <v>44364</v>
      </c>
      <c r="EB104" s="1">
        <v>0</v>
      </c>
      <c r="EC104" s="4">
        <v>44364</v>
      </c>
    </row>
    <row r="105" spans="1:133" x14ac:dyDescent="0.2">
      <c r="A105" s="3">
        <v>44365</v>
      </c>
      <c r="EB105" s="1">
        <v>0</v>
      </c>
      <c r="EC105" s="4">
        <v>44365</v>
      </c>
    </row>
    <row r="106" spans="1:133" x14ac:dyDescent="0.2">
      <c r="A106" s="3">
        <v>44366</v>
      </c>
      <c r="EB106" s="1">
        <v>0</v>
      </c>
      <c r="EC106" s="4">
        <v>44366</v>
      </c>
    </row>
    <row r="107" spans="1:133" x14ac:dyDescent="0.2">
      <c r="A107" s="3">
        <v>44367</v>
      </c>
      <c r="EB107" s="1">
        <v>0</v>
      </c>
      <c r="EC107" s="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3">
        <v>43938</v>
      </c>
      <c r="EB200" s="1">
        <v>0</v>
      </c>
      <c r="EC200" s="4">
        <v>43938</v>
      </c>
    </row>
    <row r="201" spans="1:133" x14ac:dyDescent="0.2">
      <c r="A201" s="3">
        <v>43939</v>
      </c>
      <c r="EB201" s="1">
        <v>0</v>
      </c>
      <c r="EC201" s="4">
        <v>43939</v>
      </c>
    </row>
    <row r="202" spans="1:133" x14ac:dyDescent="0.2">
      <c r="A202" s="3">
        <v>43940</v>
      </c>
      <c r="EB202" s="1">
        <v>0</v>
      </c>
      <c r="EC202" s="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1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0" t="s">
        <v>693</v>
      </c>
      <c r="B1" s="30" t="s">
        <v>693</v>
      </c>
    </row>
    <row r="2" spans="1:2" x14ac:dyDescent="0.2">
      <c r="A2" s="30" t="s">
        <v>238</v>
      </c>
      <c r="B2" s="30" t="s">
        <v>669</v>
      </c>
    </row>
    <row r="3" spans="1:2" x14ac:dyDescent="0.2">
      <c r="A3" s="30" t="s">
        <v>237</v>
      </c>
      <c r="B3" s="30" t="s">
        <v>669</v>
      </c>
    </row>
    <row r="4" spans="1:2" x14ac:dyDescent="0.2">
      <c r="A4" s="30" t="s">
        <v>234</v>
      </c>
      <c r="B4" s="30" t="s">
        <v>669</v>
      </c>
    </row>
    <row r="5" spans="1:2" x14ac:dyDescent="0.2">
      <c r="A5" s="30" t="s">
        <v>235</v>
      </c>
      <c r="B5" s="30" t="s">
        <v>669</v>
      </c>
    </row>
    <row r="6" spans="1:2" x14ac:dyDescent="0.2">
      <c r="A6" s="30" t="s">
        <v>236</v>
      </c>
      <c r="B6" s="30" t="s">
        <v>669</v>
      </c>
    </row>
    <row r="7" spans="1:2" x14ac:dyDescent="0.2">
      <c r="A7" s="30" t="s">
        <v>229</v>
      </c>
      <c r="B7" s="30" t="s">
        <v>661</v>
      </c>
    </row>
    <row r="8" spans="1:2" x14ac:dyDescent="0.2">
      <c r="A8" s="30" t="s">
        <v>223</v>
      </c>
      <c r="B8" s="30" t="s">
        <v>661</v>
      </c>
    </row>
    <row r="9" spans="1:2" x14ac:dyDescent="0.2">
      <c r="A9" s="30" t="s">
        <v>232</v>
      </c>
      <c r="B9" s="30" t="s">
        <v>664</v>
      </c>
    </row>
    <row r="10" spans="1:2" x14ac:dyDescent="0.2">
      <c r="A10" s="30" t="s">
        <v>225</v>
      </c>
      <c r="B10" s="30" t="s">
        <v>664</v>
      </c>
    </row>
    <row r="11" spans="1:2" x14ac:dyDescent="0.2">
      <c r="A11" s="30" t="s">
        <v>231</v>
      </c>
      <c r="B11" s="30" t="s">
        <v>664</v>
      </c>
    </row>
    <row r="12" spans="1:2" x14ac:dyDescent="0.2">
      <c r="A12" s="30" t="s">
        <v>240</v>
      </c>
      <c r="B12" s="30" t="s">
        <v>664</v>
      </c>
    </row>
    <row r="13" spans="1:2" x14ac:dyDescent="0.2">
      <c r="A13" s="30" t="s">
        <v>222</v>
      </c>
      <c r="B13" s="30" t="s">
        <v>654</v>
      </c>
    </row>
    <row r="14" spans="1:2" x14ac:dyDescent="0.2">
      <c r="A14" s="30" t="s">
        <v>224</v>
      </c>
      <c r="B14" s="30" t="s">
        <v>661</v>
      </c>
    </row>
    <row r="15" spans="1:2" x14ac:dyDescent="0.2">
      <c r="A15" s="30" t="s">
        <v>226</v>
      </c>
      <c r="B15" s="30" t="s">
        <v>661</v>
      </c>
    </row>
    <row r="16" spans="1:2" x14ac:dyDescent="0.2">
      <c r="A16" s="30" t="s">
        <v>227</v>
      </c>
      <c r="B16" s="30" t="s">
        <v>661</v>
      </c>
    </row>
    <row r="17" spans="1:2" x14ac:dyDescent="0.2">
      <c r="A17" s="30" t="s">
        <v>562</v>
      </c>
      <c r="B17" s="30" t="s">
        <v>661</v>
      </c>
    </row>
    <row r="18" spans="1:2" x14ac:dyDescent="0.2">
      <c r="A18" s="30" t="s">
        <v>228</v>
      </c>
      <c r="B18" s="30" t="s">
        <v>661</v>
      </c>
    </row>
    <row r="19" spans="1:2" x14ac:dyDescent="0.2">
      <c r="A19" s="30" t="s">
        <v>714</v>
      </c>
      <c r="B19" s="30" t="s">
        <v>664</v>
      </c>
    </row>
    <row r="20" spans="1:2" x14ac:dyDescent="0.2">
      <c r="A20" s="30" t="s">
        <v>215</v>
      </c>
      <c r="B20" s="30" t="s">
        <v>664</v>
      </c>
    </row>
    <row r="21" spans="1:2" x14ac:dyDescent="0.2">
      <c r="A21" s="30" t="s">
        <v>220</v>
      </c>
      <c r="B21" s="30" t="s">
        <v>661</v>
      </c>
    </row>
    <row r="22" spans="1:2" x14ac:dyDescent="0.2">
      <c r="A22" s="30" t="s">
        <v>230</v>
      </c>
      <c r="B22" s="30" t="s">
        <v>661</v>
      </c>
    </row>
    <row r="23" spans="1:2" x14ac:dyDescent="0.2">
      <c r="A23" s="30" t="s">
        <v>214</v>
      </c>
      <c r="B23" s="30" t="s">
        <v>661</v>
      </c>
    </row>
    <row r="24" spans="1:2" x14ac:dyDescent="0.2">
      <c r="A24" s="30" t="s">
        <v>221</v>
      </c>
      <c r="B24" s="30" t="s">
        <v>664</v>
      </c>
    </row>
    <row r="25" spans="1:2" x14ac:dyDescent="0.2">
      <c r="A25" s="30" t="s">
        <v>216</v>
      </c>
      <c r="B25" s="30" t="s">
        <v>664</v>
      </c>
    </row>
    <row r="26" spans="1:2" x14ac:dyDescent="0.2">
      <c r="A26" s="30" t="s">
        <v>217</v>
      </c>
      <c r="B26" s="30" t="s">
        <v>664</v>
      </c>
    </row>
    <row r="27" spans="1:2" x14ac:dyDescent="0.2">
      <c r="A27" s="30" t="s">
        <v>218</v>
      </c>
      <c r="B27" s="30" t="s">
        <v>664</v>
      </c>
    </row>
    <row r="28" spans="1:2" x14ac:dyDescent="0.2">
      <c r="A28" s="30" t="s">
        <v>219</v>
      </c>
      <c r="B28" s="30" t="s">
        <v>664</v>
      </c>
    </row>
    <row r="29" spans="1:2" x14ac:dyDescent="0.2">
      <c r="A29" s="30" t="s">
        <v>239</v>
      </c>
      <c r="B29" s="30" t="s">
        <v>664</v>
      </c>
    </row>
    <row r="30" spans="1:2" x14ac:dyDescent="0.2">
      <c r="A30" s="30" t="s">
        <v>233</v>
      </c>
      <c r="B30" s="30" t="s">
        <v>661</v>
      </c>
    </row>
    <row r="31" spans="1:2" x14ac:dyDescent="0.2">
      <c r="A31" s="30" t="s">
        <v>213</v>
      </c>
      <c r="B31" s="30" t="s">
        <v>664</v>
      </c>
    </row>
    <row r="32" spans="1:2" x14ac:dyDescent="0.2">
      <c r="A32" s="30" t="s">
        <v>206</v>
      </c>
      <c r="B32" s="30" t="s">
        <v>664</v>
      </c>
    </row>
    <row r="33" spans="1:2" x14ac:dyDescent="0.2">
      <c r="A33" s="30" t="s">
        <v>205</v>
      </c>
      <c r="B33" s="30" t="s">
        <v>664</v>
      </c>
    </row>
    <row r="34" spans="1:2" x14ac:dyDescent="0.2">
      <c r="A34" s="30" t="s">
        <v>204</v>
      </c>
      <c r="B34" s="30" t="s">
        <v>661</v>
      </c>
    </row>
    <row r="35" spans="1:2" x14ac:dyDescent="0.2">
      <c r="A35" s="30" t="s">
        <v>210</v>
      </c>
      <c r="B35" s="30" t="s">
        <v>664</v>
      </c>
    </row>
    <row r="36" spans="1:2" x14ac:dyDescent="0.2">
      <c r="A36" s="30" t="s">
        <v>208</v>
      </c>
      <c r="B36" s="30" t="s">
        <v>664</v>
      </c>
    </row>
    <row r="37" spans="1:2" x14ac:dyDescent="0.2">
      <c r="A37" s="30" t="s">
        <v>207</v>
      </c>
      <c r="B37" s="30" t="s">
        <v>664</v>
      </c>
    </row>
    <row r="38" spans="1:2" x14ac:dyDescent="0.2">
      <c r="A38" s="30" t="s">
        <v>212</v>
      </c>
      <c r="B38" s="30" t="s">
        <v>654</v>
      </c>
    </row>
    <row r="39" spans="1:2" x14ac:dyDescent="0.2">
      <c r="A39" s="30" t="s">
        <v>585</v>
      </c>
      <c r="B39" s="30" t="s">
        <v>664</v>
      </c>
    </row>
    <row r="40" spans="1:2" x14ac:dyDescent="0.2">
      <c r="A40" s="30" t="s">
        <v>211</v>
      </c>
      <c r="B40" s="30" t="s">
        <v>664</v>
      </c>
    </row>
    <row r="41" spans="1:2" x14ac:dyDescent="0.2">
      <c r="A41" s="30" t="s">
        <v>209</v>
      </c>
      <c r="B41" s="30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9" t="s">
        <v>693</v>
      </c>
    </row>
    <row r="2" spans="1:1" x14ac:dyDescent="0.2">
      <c r="A2" s="30" t="s">
        <v>664</v>
      </c>
    </row>
    <row r="3" spans="1:1" x14ac:dyDescent="0.2">
      <c r="A3" s="30" t="s">
        <v>669</v>
      </c>
    </row>
    <row r="4" spans="1:1" x14ac:dyDescent="0.2">
      <c r="A4" s="30" t="s">
        <v>667</v>
      </c>
    </row>
    <row r="5" spans="1:1" x14ac:dyDescent="0.2">
      <c r="A5" s="30" t="s">
        <v>658</v>
      </c>
    </row>
    <row r="6" spans="1:1" x14ac:dyDescent="0.2">
      <c r="A6" s="30" t="s">
        <v>713</v>
      </c>
    </row>
    <row r="7" spans="1:1" x14ac:dyDescent="0.2">
      <c r="A7" s="30" t="s">
        <v>654</v>
      </c>
    </row>
    <row r="8" spans="1:1" x14ac:dyDescent="0.2">
      <c r="A8" s="30" t="s">
        <v>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spans="1:19" ht="14.5" customHeight="1" x14ac:dyDescent="0.2">
      <c r="A2" s="40" t="s">
        <v>654</v>
      </c>
      <c r="B2" s="12" t="s">
        <v>655</v>
      </c>
      <c r="C2" s="13" t="s">
        <v>169</v>
      </c>
      <c r="D2" s="13" t="s">
        <v>212</v>
      </c>
      <c r="E2" s="13">
        <f>IFERROR(INDEX('файл остатки'!$A$5:$FG$265,MATCH($O$1,'файл остатки'!$A$5:$A$228,0),MATCH(D2,'файл остатки'!$A$5:$FG$5,0)), 0)</f>
        <v>-598.79999999999995</v>
      </c>
      <c r="F2" s="13">
        <f>IFERROR(INDEX('файл остатки'!$A$5:$FG$265,MATCH($O$2,'файл остатки'!$A$5:$A$228,0),MATCH(D2,'файл остатки'!$A$5:$FG$5,0)), 0)</f>
        <v>0</v>
      </c>
      <c r="G2" s="13">
        <f t="shared" ref="G2:G10" si="0">MIN(E2, 0)</f>
        <v>-598.79999999999995</v>
      </c>
      <c r="H2" s="13">
        <v>0</v>
      </c>
      <c r="J2" s="14">
        <v>850</v>
      </c>
      <c r="K2" s="14">
        <f>-(G2 + G3) / J2</f>
        <v>0.70447058823529407</v>
      </c>
      <c r="L2" s="14">
        <f>ROUND(K2, 0)</f>
        <v>1</v>
      </c>
      <c r="O2" s="15" t="s">
        <v>459</v>
      </c>
      <c r="R2" s="14" t="s">
        <v>656</v>
      </c>
      <c r="S2" s="14">
        <v>3</v>
      </c>
    </row>
    <row r="3" spans="1:19" x14ac:dyDescent="0.2">
      <c r="A3" s="40"/>
      <c r="B3" s="16" t="s">
        <v>657</v>
      </c>
      <c r="C3" s="17" t="s">
        <v>172</v>
      </c>
      <c r="D3" s="17" t="s">
        <v>222</v>
      </c>
      <c r="E3" s="17">
        <f>IFERROR(INDEX('файл остатки'!$A$5:$FG$265,MATCH($O$1,'файл остатки'!$A$5:$A$228,0),MATCH(D3,'файл остатки'!$A$5:$FG$5,0)), 0)</f>
        <v>83.16</v>
      </c>
      <c r="F3" s="17">
        <f>IFERROR(INDEX('файл остатки'!$A$5:$FG$265,MATCH($O$2,'файл остатки'!$A$5:$A$228,0),MATCH(D3,'файл остатки'!$A$5:$FG$5,0)), 0)</f>
        <v>113.17333333333301</v>
      </c>
      <c r="G3" s="17">
        <f t="shared" si="0"/>
        <v>0</v>
      </c>
      <c r="H3" s="17">
        <v>0</v>
      </c>
    </row>
    <row r="4" spans="1:19" ht="14.5" customHeight="1" x14ac:dyDescent="0.2">
      <c r="A4" s="40" t="s">
        <v>658</v>
      </c>
      <c r="B4" s="41" t="s">
        <v>659</v>
      </c>
      <c r="C4" s="18" t="s">
        <v>172</v>
      </c>
      <c r="D4" s="18" t="s">
        <v>242</v>
      </c>
      <c r="E4" s="18">
        <f>IFERROR(INDEX('файл остатки'!$A$5:$FG$265,MATCH($O$1,'файл остатки'!$A$5:$A$228,0),MATCH(D4,'файл остатки'!$A$5:$FG$5,0)), 0)</f>
        <v>-46.875</v>
      </c>
      <c r="F4" s="18">
        <f>IFERROR(INDEX('файл остатки'!$A$5:$FG$265,MATCH($O$2,'файл остатки'!$A$5:$A$228,0),MATCH(D4,'файл остатки'!$A$5:$FG$5,0)), 0)</f>
        <v>0</v>
      </c>
      <c r="G4" s="18">
        <f t="shared" si="0"/>
        <v>-46.875</v>
      </c>
      <c r="H4" s="18">
        <v>0</v>
      </c>
      <c r="J4" s="14">
        <v>1000</v>
      </c>
      <c r="K4" s="14">
        <f>-(G4 + G5 + G6 + G7 + G8 + G9 + G10) / J4</f>
        <v>0.81474999999999997</v>
      </c>
      <c r="L4" s="14">
        <f>ROUND(K4, 0)</f>
        <v>1</v>
      </c>
      <c r="R4" s="14" t="s">
        <v>660</v>
      </c>
      <c r="S4" s="14">
        <v>4</v>
      </c>
    </row>
    <row r="5" spans="1:19" x14ac:dyDescent="0.2">
      <c r="A5" s="40"/>
      <c r="B5" s="40"/>
      <c r="C5" s="18" t="s">
        <v>171</v>
      </c>
      <c r="D5" s="18" t="s">
        <v>251</v>
      </c>
      <c r="E5" s="18">
        <f>IFERROR(INDEX('файл остатки'!$A$5:$FG$265,MATCH($O$1,'файл остатки'!$A$5:$A$228,0),MATCH(D5,'файл остатки'!$A$5:$FG$5,0)), 0)</f>
        <v>-48</v>
      </c>
      <c r="F5" s="18">
        <f>IFERROR(INDEX('файл остатки'!$A$5:$FG$265,MATCH($O$2,'файл остатки'!$A$5:$A$228,0),MATCH(D5,'файл остатки'!$A$5:$FG$5,0)), 0)</f>
        <v>0</v>
      </c>
      <c r="G5" s="18">
        <f t="shared" si="0"/>
        <v>-48</v>
      </c>
      <c r="H5" s="18">
        <v>0</v>
      </c>
    </row>
    <row r="6" spans="1:19" x14ac:dyDescent="0.2">
      <c r="A6" s="40"/>
      <c r="B6" s="40"/>
      <c r="C6" s="18" t="s">
        <v>179</v>
      </c>
      <c r="D6" s="18" t="s">
        <v>252</v>
      </c>
      <c r="E6" s="18">
        <f>IFERROR(INDEX('файл остатки'!$A$5:$FG$265,MATCH($O$1,'файл остатки'!$A$5:$A$228,0),MATCH(D6,'файл остатки'!$A$5:$FG$5,0)), 0)</f>
        <v>0</v>
      </c>
      <c r="F6" s="18">
        <f>IFERROR(INDEX('файл остатки'!$A$5:$FG$265,MATCH($O$2,'файл остатки'!$A$5:$A$228,0),MATCH(D6,'файл остатки'!$A$5:$FG$5,0)), 0)</f>
        <v>0</v>
      </c>
      <c r="G6" s="18">
        <f t="shared" si="0"/>
        <v>0</v>
      </c>
      <c r="H6" s="18">
        <v>0</v>
      </c>
    </row>
    <row r="7" spans="1:19" x14ac:dyDescent="0.2">
      <c r="A7" s="40"/>
      <c r="B7" s="41"/>
      <c r="C7" s="18" t="s">
        <v>175</v>
      </c>
      <c r="D7" s="18" t="s">
        <v>253</v>
      </c>
      <c r="E7" s="18">
        <f>IFERROR(INDEX('файл остатки'!$A$5:$FG$265,MATCH($O$1,'файл остатки'!$A$5:$A$228,0),MATCH(D7,'файл остатки'!$A$5:$FG$5,0)), 0)</f>
        <v>-595</v>
      </c>
      <c r="F7" s="18">
        <f>IFERROR(INDEX('файл остатки'!$A$5:$FG$265,MATCH($O$2,'файл остатки'!$A$5:$A$228,0),MATCH(D7,'файл остатки'!$A$5:$FG$5,0)), 0)</f>
        <v>0</v>
      </c>
      <c r="G7" s="18">
        <f t="shared" si="0"/>
        <v>-595</v>
      </c>
      <c r="H7" s="18">
        <v>0</v>
      </c>
    </row>
    <row r="8" spans="1:19" ht="14.5" customHeight="1" x14ac:dyDescent="0.2">
      <c r="A8" s="40"/>
      <c r="B8" s="42" t="s">
        <v>165</v>
      </c>
      <c r="C8" s="20" t="s">
        <v>172</v>
      </c>
      <c r="D8" s="20" t="s">
        <v>256</v>
      </c>
      <c r="E8" s="20">
        <f>IFERROR(INDEX('файл остатки'!$A$5:$FG$265,MATCH($O$1,'файл остатки'!$A$5:$A$228,0),MATCH(D8,'файл остатки'!$A$5:$FG$5,0)), 0)</f>
        <v>-70.875</v>
      </c>
      <c r="F8" s="20">
        <f>IFERROR(INDEX('файл остатки'!$A$5:$FG$265,MATCH($O$2,'файл остатки'!$A$5:$A$228,0),MATCH(D8,'файл остатки'!$A$5:$FG$5,0)), 0)</f>
        <v>0</v>
      </c>
      <c r="G8" s="20">
        <f t="shared" si="0"/>
        <v>-70.875</v>
      </c>
      <c r="H8" s="20">
        <v>0</v>
      </c>
    </row>
    <row r="9" spans="1:19" x14ac:dyDescent="0.2">
      <c r="A9" s="40"/>
      <c r="B9" s="40"/>
      <c r="C9" s="20" t="s">
        <v>179</v>
      </c>
      <c r="D9" s="20" t="s">
        <v>261</v>
      </c>
      <c r="E9" s="20">
        <f>IFERROR(INDEX('файл остатки'!$A$5:$FG$265,MATCH($O$1,'файл остатки'!$A$5:$A$228,0),MATCH(D9,'файл остатки'!$A$5:$FG$5,0)), 0)</f>
        <v>0</v>
      </c>
      <c r="F9" s="20">
        <f>IFERROR(INDEX('файл остатки'!$A$5:$FG$265,MATCH($O$2,'файл остатки'!$A$5:$A$228,0),MATCH(D9,'файл остатки'!$A$5:$FG$5,0)), 0)</f>
        <v>0</v>
      </c>
      <c r="G9" s="20">
        <f t="shared" si="0"/>
        <v>0</v>
      </c>
      <c r="H9" s="20">
        <v>0</v>
      </c>
    </row>
    <row r="10" spans="1:19" x14ac:dyDescent="0.2">
      <c r="A10" s="40"/>
      <c r="B10" s="40"/>
      <c r="C10" s="20" t="s">
        <v>171</v>
      </c>
      <c r="D10" s="20" t="s">
        <v>262</v>
      </c>
      <c r="E10" s="20">
        <f>IFERROR(INDEX('файл остатки'!$A$5:$FG$265,MATCH($O$1,'файл остатки'!$A$5:$A$228,0),MATCH(D10,'файл остатки'!$A$5:$FG$5,0)), 0)</f>
        <v>-54</v>
      </c>
      <c r="F10" s="20">
        <f>IFERROR(INDEX('файл остатки'!$A$5:$FG$265,MATCH($O$2,'файл остатки'!$A$5:$A$228,0),MATCH(D10,'файл остатки'!$A$5:$FG$5,0)), 0)</f>
        <v>0</v>
      </c>
      <c r="G10" s="20">
        <f t="shared" si="0"/>
        <v>-54</v>
      </c>
      <c r="H10" s="20">
        <v>0</v>
      </c>
    </row>
    <row r="13" spans="1:19" ht="14.5" customHeight="1" x14ac:dyDescent="0.2">
      <c r="A13" s="40" t="s">
        <v>661</v>
      </c>
      <c r="B13" s="12" t="s">
        <v>655</v>
      </c>
      <c r="C13" s="13" t="s">
        <v>662</v>
      </c>
      <c r="D13" s="13" t="s">
        <v>204</v>
      </c>
      <c r="E13" s="13">
        <f>IFERROR(INDEX('файл остатки'!$A$5:$FG$265,MATCH($O$1,'файл остатки'!$A$5:$A$228,0),MATCH(D13,'файл остатки'!$A$5:$FG$5,0)), 0)</f>
        <v>-103.04</v>
      </c>
      <c r="F13" s="13">
        <f>IFERROR(INDEX('файл остатки'!$A$5:$FG$265,MATCH($O$2,'файл остатки'!$A$5:$A$228,0),MATCH(D13,'файл остатки'!$A$5:$FG$5,0)), 0)</f>
        <v>965.97333333333302</v>
      </c>
      <c r="G13" s="13">
        <f t="shared" ref="G13:G23" si="1">MIN(E13, 0)</f>
        <v>-103.04</v>
      </c>
      <c r="H13" s="13">
        <v>0</v>
      </c>
      <c r="J13" s="14">
        <v>850</v>
      </c>
      <c r="K13" s="14">
        <f>-(G13 + G14 + G15 + G16 + G17 + G18 + G19 + G20 + G21 + G22 + G23) / J13</f>
        <v>2.472847058823529</v>
      </c>
      <c r="L13" s="14">
        <f>ROUND(K13, 0)</f>
        <v>2</v>
      </c>
      <c r="R13" s="14" t="s">
        <v>663</v>
      </c>
      <c r="S13" s="14">
        <v>1</v>
      </c>
    </row>
    <row r="14" spans="1:19" ht="14.5" customHeight="1" x14ac:dyDescent="0.2">
      <c r="A14" s="40"/>
      <c r="B14" s="43" t="s">
        <v>657</v>
      </c>
      <c r="C14" s="17" t="s">
        <v>172</v>
      </c>
      <c r="D14" s="17" t="s">
        <v>224</v>
      </c>
      <c r="E14" s="17">
        <f>IFERROR(INDEX('файл остатки'!$A$5:$FG$265,MATCH($O$1,'файл остатки'!$A$5:$A$228,0),MATCH(D14,'файл остатки'!$A$5:$FG$5,0)), 0)</f>
        <v>-132</v>
      </c>
      <c r="F14" s="17">
        <f>IFERROR(INDEX('файл остатки'!$A$5:$FG$265,MATCH($O$2,'файл остатки'!$A$5:$A$228,0),MATCH(D14,'файл остатки'!$A$5:$FG$5,0)), 0)</f>
        <v>166.457142857143</v>
      </c>
      <c r="G14" s="17">
        <f t="shared" si="1"/>
        <v>-132</v>
      </c>
      <c r="H14" s="17">
        <v>0</v>
      </c>
    </row>
    <row r="15" spans="1:19" x14ac:dyDescent="0.2">
      <c r="A15" s="40"/>
      <c r="B15" s="40"/>
      <c r="C15" s="17" t="s">
        <v>173</v>
      </c>
      <c r="D15" s="17" t="s">
        <v>229</v>
      </c>
      <c r="E15" s="17">
        <f>IFERROR(INDEX('файл остатки'!$A$5:$FG$265,MATCH($O$1,'файл остатки'!$A$5:$A$228,0),MATCH(D15,'файл остатки'!$A$5:$FG$5,0)), 0)</f>
        <v>-712.8</v>
      </c>
      <c r="F15" s="17">
        <f>IFERROR(INDEX('файл остатки'!$A$5:$FG$265,MATCH($O$2,'файл остатки'!$A$5:$A$228,0),MATCH(D15,'файл остатки'!$A$5:$FG$5,0)), 0)</f>
        <v>4743.8285714285703</v>
      </c>
      <c r="G15" s="17">
        <f t="shared" si="1"/>
        <v>-712.8</v>
      </c>
      <c r="H15" s="17">
        <v>0</v>
      </c>
    </row>
    <row r="16" spans="1:19" x14ac:dyDescent="0.2">
      <c r="A16" s="40"/>
      <c r="B16" s="40"/>
      <c r="C16" s="17" t="s">
        <v>180</v>
      </c>
      <c r="D16" s="17" t="s">
        <v>230</v>
      </c>
      <c r="E16" s="17">
        <f>IFERROR(INDEX('файл остатки'!$A$5:$FG$265,MATCH($O$1,'файл остатки'!$A$5:$A$228,0),MATCH(D16,'файл остатки'!$A$5:$FG$5,0)), 0)</f>
        <v>-201.6</v>
      </c>
      <c r="F16" s="17">
        <f>IFERROR(INDEX('файл остатки'!$A$5:$FG$265,MATCH($O$2,'файл остатки'!$A$5:$A$228,0),MATCH(D16,'файл остатки'!$A$5:$FG$5,0)), 0)</f>
        <v>92.571428571428598</v>
      </c>
      <c r="G16" s="17">
        <f t="shared" si="1"/>
        <v>-201.6</v>
      </c>
      <c r="H16" s="17">
        <v>0</v>
      </c>
    </row>
    <row r="17" spans="1:19" x14ac:dyDescent="0.2">
      <c r="A17" s="40"/>
      <c r="B17" s="40"/>
      <c r="C17" s="17" t="s">
        <v>171</v>
      </c>
      <c r="D17" s="17" t="s">
        <v>220</v>
      </c>
      <c r="E17" s="17">
        <f>IFERROR(INDEX('файл остатки'!$A$5:$FG$265,MATCH($O$1,'файл остатки'!$A$5:$A$228,0),MATCH(D17,'файл остатки'!$A$5:$FG$5,0)), 0)</f>
        <v>-94.08</v>
      </c>
      <c r="F17" s="17">
        <f>IFERROR(INDEX('файл остатки'!$A$5:$FG$265,MATCH($O$2,'файл остатки'!$A$5:$A$228,0),MATCH(D17,'файл остатки'!$A$5:$FG$5,0)), 0)</f>
        <v>214.4</v>
      </c>
      <c r="G17" s="17">
        <f t="shared" si="1"/>
        <v>-94.08</v>
      </c>
      <c r="H17" s="17">
        <v>0</v>
      </c>
    </row>
    <row r="18" spans="1:19" x14ac:dyDescent="0.2">
      <c r="A18" s="40"/>
      <c r="B18" s="40"/>
      <c r="C18" s="17" t="s">
        <v>176</v>
      </c>
      <c r="D18" s="17" t="s">
        <v>214</v>
      </c>
      <c r="E18" s="17">
        <f>IFERROR(INDEX('файл остатки'!$A$5:$FG$265,MATCH($O$1,'файл остатки'!$A$5:$A$228,0),MATCH(D18,'файл остатки'!$A$5:$FG$5,0)), 0)</f>
        <v>0</v>
      </c>
      <c r="F18" s="17">
        <f>IFERROR(INDEX('файл остатки'!$A$5:$FG$265,MATCH($O$2,'файл остатки'!$A$5:$A$228,0),MATCH(D18,'файл остатки'!$A$5:$FG$5,0)), 0)</f>
        <v>13.9542857142857</v>
      </c>
      <c r="G18" s="17">
        <f t="shared" si="1"/>
        <v>0</v>
      </c>
      <c r="H18" s="17">
        <v>0</v>
      </c>
    </row>
    <row r="19" spans="1:19" x14ac:dyDescent="0.2">
      <c r="A19" s="40"/>
      <c r="B19" s="40"/>
      <c r="C19" s="17" t="s">
        <v>179</v>
      </c>
      <c r="D19" s="17" t="s">
        <v>226</v>
      </c>
      <c r="E19" s="17">
        <f>IFERROR(INDEX('файл остатки'!$A$5:$FG$265,MATCH($O$1,'файл остатки'!$A$5:$A$228,0),MATCH(D19,'файл остатки'!$A$5:$FG$5,0)), 0)</f>
        <v>0</v>
      </c>
      <c r="F19" s="17">
        <f>IFERROR(INDEX('файл остатки'!$A$5:$FG$265,MATCH($O$2,'файл остатки'!$A$5:$A$228,0),MATCH(D19,'файл остатки'!$A$5:$FG$5,0)), 0)</f>
        <v>0</v>
      </c>
      <c r="G19" s="17">
        <f t="shared" si="1"/>
        <v>0</v>
      </c>
      <c r="H19" s="17">
        <v>0</v>
      </c>
    </row>
    <row r="20" spans="1:19" x14ac:dyDescent="0.2">
      <c r="A20" s="40"/>
      <c r="B20" s="40"/>
      <c r="C20" s="17" t="s">
        <v>173</v>
      </c>
      <c r="D20" s="17" t="s">
        <v>228</v>
      </c>
      <c r="E20" s="17">
        <f>IFERROR(INDEX('файл остатки'!$A$5:$FG$265,MATCH($O$1,'файл остатки'!$A$5:$A$228,0),MATCH(D20,'файл остатки'!$A$5:$FG$5,0)), 0)</f>
        <v>51.52</v>
      </c>
      <c r="F20" s="17">
        <f>IFERROR(INDEX('файл остатки'!$A$5:$FG$265,MATCH($O$2,'файл остатки'!$A$5:$A$228,0),MATCH(D20,'файл остатки'!$A$5:$FG$5,0)), 0)</f>
        <v>318.01333333333298</v>
      </c>
      <c r="G20" s="17">
        <f t="shared" si="1"/>
        <v>0</v>
      </c>
      <c r="H20" s="17">
        <v>0</v>
      </c>
    </row>
    <row r="21" spans="1:19" x14ac:dyDescent="0.2">
      <c r="A21" s="40"/>
      <c r="B21" s="40"/>
      <c r="C21" s="17" t="s">
        <v>179</v>
      </c>
      <c r="D21" s="17" t="s">
        <v>233</v>
      </c>
      <c r="E21" s="17">
        <f>IFERROR(INDEX('файл остатки'!$A$5:$FG$265,MATCH($O$1,'файл остатки'!$A$5:$A$228,0),MATCH(D21,'файл остатки'!$A$5:$FG$5,0)), 0)</f>
        <v>-128.80000000000001</v>
      </c>
      <c r="F21" s="17">
        <f>IFERROR(INDEX('файл остатки'!$A$5:$FG$265,MATCH($O$2,'файл остатки'!$A$5:$A$228,0),MATCH(D21,'файл остатки'!$A$5:$FG$5,0)), 0)</f>
        <v>605.44761904761901</v>
      </c>
      <c r="G21" s="17">
        <f t="shared" si="1"/>
        <v>-128.80000000000001</v>
      </c>
      <c r="H21" s="17">
        <v>0</v>
      </c>
    </row>
    <row r="22" spans="1:19" x14ac:dyDescent="0.2">
      <c r="A22" s="40"/>
      <c r="B22" s="40"/>
      <c r="C22" s="17" t="s">
        <v>173</v>
      </c>
      <c r="D22" s="17" t="s">
        <v>223</v>
      </c>
      <c r="E22" s="17">
        <f>IFERROR(INDEX('файл остатки'!$A$5:$FG$265,MATCH($O$1,'файл остатки'!$A$5:$A$228,0),MATCH(D22,'файл остатки'!$A$5:$FG$5,0)), 0)</f>
        <v>-729.6</v>
      </c>
      <c r="F22" s="17">
        <f>IFERROR(INDEX('файл остатки'!$A$5:$FG$265,MATCH($O$2,'файл остатки'!$A$5:$A$228,0),MATCH(D22,'файл остатки'!$A$5:$FG$5,0)), 0)</f>
        <v>2261.4857142857099</v>
      </c>
      <c r="G22" s="17">
        <f t="shared" si="1"/>
        <v>-729.6</v>
      </c>
      <c r="H22" s="17">
        <v>0</v>
      </c>
    </row>
    <row r="23" spans="1:19" x14ac:dyDescent="0.2">
      <c r="A23" s="40"/>
      <c r="B23" s="40"/>
      <c r="C23" s="17" t="s">
        <v>179</v>
      </c>
      <c r="D23" s="17" t="s">
        <v>227</v>
      </c>
      <c r="E23" s="17">
        <f>IFERROR(INDEX('файл остатки'!$A$5:$FG$265,MATCH($O$1,'файл остатки'!$A$5:$A$228,0),MATCH(D23,'файл остатки'!$A$5:$FG$5,0)), 0)</f>
        <v>0</v>
      </c>
      <c r="F23" s="17">
        <f>IFERROR(INDEX('файл остатки'!$A$5:$FG$265,MATCH($O$2,'файл остатки'!$A$5:$A$228,0),MATCH(D23,'файл остатки'!$A$5:$FG$5,0)), 0)</f>
        <v>0</v>
      </c>
      <c r="G23" s="17">
        <f t="shared" si="1"/>
        <v>0</v>
      </c>
      <c r="H23" s="17">
        <v>0</v>
      </c>
    </row>
    <row r="26" spans="1:19" ht="14.5" customHeight="1" x14ac:dyDescent="0.2">
      <c r="A26" s="40" t="s">
        <v>664</v>
      </c>
      <c r="B26" s="45" t="s">
        <v>665</v>
      </c>
      <c r="C26" s="21" t="s">
        <v>172</v>
      </c>
      <c r="D26" s="21" t="s">
        <v>231</v>
      </c>
      <c r="E26" s="21">
        <f>IFERROR(INDEX('файл остатки'!$A$5:$FG$265,MATCH($O$1,'файл остатки'!$A$5:$A$228,0),MATCH(D26,'файл остатки'!$A$5:$FG$5,0)), 0)</f>
        <v>-1146</v>
      </c>
      <c r="F26" s="21">
        <f>IFERROR(INDEX('файл остатки'!$A$5:$FG$265,MATCH($O$2,'файл остатки'!$A$5:$A$228,0),MATCH(D26,'файл остатки'!$A$5:$FG$5,0)), 0)</f>
        <v>723.28571428571399</v>
      </c>
      <c r="G26" s="21">
        <f t="shared" ref="G26:G44" si="2">MIN(E26, 0)</f>
        <v>-1146</v>
      </c>
      <c r="H26" s="21">
        <v>0</v>
      </c>
      <c r="J26" s="14">
        <v>850</v>
      </c>
      <c r="K26" s="14">
        <f>-(G26 + G27 + G28 + G29 + G30 + G31 + G32 + G33 + G34 + G35 + G36 + G37 + G38 + G39 + G40 + G41 + G42 + G43 + G44) / J26</f>
        <v>7.4976000000000003</v>
      </c>
      <c r="L26" s="14">
        <f>ROUND(K26, 0)</f>
        <v>7</v>
      </c>
      <c r="R26" s="14" t="s">
        <v>666</v>
      </c>
      <c r="S26" s="14">
        <v>2</v>
      </c>
    </row>
    <row r="27" spans="1:19" x14ac:dyDescent="0.2">
      <c r="A27" s="40"/>
      <c r="B27" s="40"/>
      <c r="C27" s="21" t="s">
        <v>172</v>
      </c>
      <c r="D27" s="21" t="s">
        <v>232</v>
      </c>
      <c r="E27" s="21">
        <f>IFERROR(INDEX('файл остатки'!$A$5:$FG$265,MATCH($O$1,'файл остатки'!$A$5:$A$228,0),MATCH(D27,'файл остатки'!$A$5:$FG$5,0)), 0)</f>
        <v>43.2</v>
      </c>
      <c r="F27" s="21">
        <f>IFERROR(INDEX('файл остатки'!$A$5:$FG$265,MATCH($O$2,'файл остатки'!$A$5:$A$228,0),MATCH(D27,'файл остатки'!$A$5:$FG$5,0)), 0)</f>
        <v>13.0285714285714</v>
      </c>
      <c r="G27" s="21">
        <f t="shared" si="2"/>
        <v>0</v>
      </c>
      <c r="H27" s="21">
        <v>0</v>
      </c>
    </row>
    <row r="28" spans="1:19" x14ac:dyDescent="0.2">
      <c r="A28" s="40"/>
      <c r="B28" s="40"/>
      <c r="C28" s="22" t="s">
        <v>181</v>
      </c>
      <c r="D28" s="22" t="s">
        <v>239</v>
      </c>
      <c r="E28" s="22">
        <f>IFERROR(INDEX('файл остатки'!$A$5:$FG$265,MATCH($O$1,'файл остатки'!$A$5:$A$228,0),MATCH(D28,'файл остатки'!$A$5:$FG$5,0)), 0)</f>
        <v>0</v>
      </c>
      <c r="F28" s="22">
        <f>IFERROR(INDEX('файл остатки'!$A$5:$FG$265,MATCH($O$2,'файл остатки'!$A$5:$A$228,0),MATCH(D28,'файл остатки'!$A$5:$FG$5,0)), 0)</f>
        <v>0</v>
      </c>
      <c r="G28" s="22">
        <f t="shared" si="2"/>
        <v>0</v>
      </c>
      <c r="H28" s="22">
        <v>0</v>
      </c>
    </row>
    <row r="29" spans="1:19" x14ac:dyDescent="0.2">
      <c r="A29" s="40"/>
      <c r="B29" s="45"/>
      <c r="C29" s="22" t="s">
        <v>181</v>
      </c>
      <c r="D29" s="22" t="s">
        <v>240</v>
      </c>
      <c r="E29" s="22">
        <f>IFERROR(INDEX('файл остатки'!$A$5:$FG$265,MATCH($O$1,'файл остатки'!$A$5:$A$228,0),MATCH(D29,'файл остатки'!$A$5:$FG$5,0)), 0)</f>
        <v>0</v>
      </c>
      <c r="F29" s="22">
        <f>IFERROR(INDEX('файл остатки'!$A$5:$FG$265,MATCH($O$2,'файл остатки'!$A$5:$A$228,0),MATCH(D29,'файл остатки'!$A$5:$FG$5,0)), 0)</f>
        <v>238.666666666667</v>
      </c>
      <c r="G29" s="22">
        <f t="shared" si="2"/>
        <v>0</v>
      </c>
      <c r="H29" s="22">
        <v>0</v>
      </c>
    </row>
    <row r="30" spans="1:19" ht="14.5" customHeight="1" x14ac:dyDescent="0.2">
      <c r="A30" s="40"/>
      <c r="B30" s="44" t="s">
        <v>655</v>
      </c>
      <c r="C30" s="21" t="s">
        <v>169</v>
      </c>
      <c r="D30" s="21" t="s">
        <v>210</v>
      </c>
      <c r="E30" s="21">
        <f>IFERROR(INDEX('файл остатки'!$A$5:$FG$265,MATCH($O$1,'файл остатки'!$A$5:$A$228,0),MATCH(D30,'файл остатки'!$A$5:$FG$5,0)), 0)</f>
        <v>62.4</v>
      </c>
      <c r="F30" s="21">
        <f>IFERROR(INDEX('файл остатки'!$A$5:$FG$265,MATCH($O$2,'файл остатки'!$A$5:$A$228,0),MATCH(D30,'файл остатки'!$A$5:$FG$5,0)), 0)</f>
        <v>285.32</v>
      </c>
      <c r="G30" s="21">
        <f t="shared" si="2"/>
        <v>0</v>
      </c>
      <c r="H30" s="21">
        <v>0</v>
      </c>
    </row>
    <row r="31" spans="1:19" x14ac:dyDescent="0.2">
      <c r="A31" s="40"/>
      <c r="B31" s="40"/>
      <c r="C31" s="13" t="s">
        <v>169</v>
      </c>
      <c r="D31" s="13" t="s">
        <v>209</v>
      </c>
      <c r="E31" s="13">
        <f>IFERROR(INDEX('файл остатки'!$A$5:$FG$265,MATCH($O$1,'файл остатки'!$A$5:$A$228,0),MATCH(D31,'файл остатки'!$A$5:$FG$5,0)), 0)</f>
        <v>404.4</v>
      </c>
      <c r="F31" s="13">
        <f>IFERROR(INDEX('файл остатки'!$A$5:$FG$265,MATCH($O$2,'файл остатки'!$A$5:$A$228,0),MATCH(D31,'файл остатки'!$A$5:$FG$5,0)), 0)</f>
        <v>528.37142857142896</v>
      </c>
      <c r="G31" s="13">
        <f t="shared" si="2"/>
        <v>0</v>
      </c>
      <c r="H31" s="13">
        <v>0</v>
      </c>
    </row>
    <row r="32" spans="1:19" x14ac:dyDescent="0.2">
      <c r="A32" s="40"/>
      <c r="B32" s="40"/>
      <c r="C32" s="13" t="s">
        <v>171</v>
      </c>
      <c r="D32" s="13" t="s">
        <v>211</v>
      </c>
      <c r="E32" s="13">
        <f>IFERROR(INDEX('файл остатки'!$A$5:$FG$265,MATCH($O$1,'файл остатки'!$A$5:$A$228,0),MATCH(D32,'файл остатки'!$A$5:$FG$5,0)), 0)</f>
        <v>-8.4</v>
      </c>
      <c r="F32" s="13">
        <f>IFERROR(INDEX('файл остатки'!$A$5:$FG$265,MATCH($O$2,'файл остатки'!$A$5:$A$228,0),MATCH(D32,'файл остатки'!$A$5:$FG$5,0)), 0)</f>
        <v>23.8857142857143</v>
      </c>
      <c r="G32" s="13">
        <f t="shared" si="2"/>
        <v>-8.4</v>
      </c>
      <c r="H32" s="13">
        <v>0</v>
      </c>
    </row>
    <row r="33" spans="1:19" x14ac:dyDescent="0.2">
      <c r="A33" s="40"/>
      <c r="B33" s="40"/>
      <c r="C33" s="13" t="s">
        <v>169</v>
      </c>
      <c r="D33" s="13" t="s">
        <v>208</v>
      </c>
      <c r="E33" s="13">
        <f>IFERROR(INDEX('файл остатки'!$A$5:$FG$265,MATCH($O$1,'файл остатки'!$A$5:$A$228,0),MATCH(D33,'файл остатки'!$A$5:$FG$5,0)), 0)</f>
        <v>118.8</v>
      </c>
      <c r="F33" s="13">
        <f>IFERROR(INDEX('файл остатки'!$A$5:$FG$265,MATCH($O$2,'файл остатки'!$A$5:$A$228,0),MATCH(D33,'файл остатки'!$A$5:$FG$5,0)), 0)</f>
        <v>106.84761904761901</v>
      </c>
      <c r="G33" s="13">
        <f t="shared" si="2"/>
        <v>0</v>
      </c>
      <c r="H33" s="13">
        <v>0</v>
      </c>
    </row>
    <row r="34" spans="1:19" x14ac:dyDescent="0.2">
      <c r="A34" s="40"/>
      <c r="B34" s="40"/>
      <c r="C34" s="13" t="s">
        <v>175</v>
      </c>
      <c r="D34" s="13" t="s">
        <v>205</v>
      </c>
      <c r="E34" s="13">
        <f>IFERROR(INDEX('файл остатки'!$A$5:$FG$265,MATCH($O$1,'файл остатки'!$A$5:$A$228,0),MATCH(D34,'файл остатки'!$A$5:$FG$5,0)), 0)</f>
        <v>0</v>
      </c>
      <c r="F34" s="13">
        <f>IFERROR(INDEX('файл остатки'!$A$5:$FG$265,MATCH($O$2,'файл остатки'!$A$5:$A$228,0),MATCH(D34,'файл остатки'!$A$5:$FG$5,0)), 0)</f>
        <v>0</v>
      </c>
      <c r="G34" s="13">
        <f t="shared" si="2"/>
        <v>0</v>
      </c>
      <c r="H34" s="13">
        <v>0</v>
      </c>
    </row>
    <row r="35" spans="1:19" x14ac:dyDescent="0.2">
      <c r="A35" s="40"/>
      <c r="B35" s="40"/>
      <c r="C35" s="13" t="s">
        <v>175</v>
      </c>
      <c r="D35" s="13" t="s">
        <v>206</v>
      </c>
      <c r="E35" s="13">
        <f>IFERROR(INDEX('файл остатки'!$A$5:$FG$265,MATCH($O$1,'файл остатки'!$A$5:$A$228,0),MATCH(D35,'файл остатки'!$A$5:$FG$5,0)), 0)</f>
        <v>-201.76</v>
      </c>
      <c r="F35" s="13">
        <f>IFERROR(INDEX('файл остатки'!$A$5:$FG$265,MATCH($O$2,'файл остатки'!$A$5:$A$228,0),MATCH(D35,'файл остатки'!$A$5:$FG$5,0)), 0)</f>
        <v>97.135238095238094</v>
      </c>
      <c r="G35" s="13">
        <f t="shared" si="2"/>
        <v>-201.76</v>
      </c>
      <c r="H35" s="13">
        <v>0</v>
      </c>
    </row>
    <row r="36" spans="1:19" x14ac:dyDescent="0.2">
      <c r="A36" s="40"/>
      <c r="B36" s="40"/>
      <c r="C36" s="13" t="s">
        <v>169</v>
      </c>
      <c r="D36" s="13" t="s">
        <v>207</v>
      </c>
      <c r="E36" s="13">
        <f>IFERROR(INDEX('файл остатки'!$A$5:$FG$265,MATCH($O$1,'файл остатки'!$A$5:$A$228,0),MATCH(D36,'файл остатки'!$A$5:$FG$5,0)), 0)</f>
        <v>-2213.12</v>
      </c>
      <c r="F36" s="13">
        <f>IFERROR(INDEX('файл остатки'!$A$5:$FG$265,MATCH($O$2,'файл остатки'!$A$5:$A$228,0),MATCH(D36,'файл остатки'!$A$5:$FG$5,0)), 0)</f>
        <v>6283.9333333333298</v>
      </c>
      <c r="G36" s="13">
        <f t="shared" si="2"/>
        <v>-2213.12</v>
      </c>
      <c r="H36" s="13">
        <v>0</v>
      </c>
    </row>
    <row r="37" spans="1:19" x14ac:dyDescent="0.2">
      <c r="A37" s="40"/>
      <c r="B37" s="44"/>
      <c r="C37" s="13" t="s">
        <v>169</v>
      </c>
      <c r="D37" s="13" t="s">
        <v>213</v>
      </c>
      <c r="E37" s="13">
        <f>IFERROR(INDEX('файл остатки'!$A$5:$FG$265,MATCH($O$1,'файл остатки'!$A$5:$A$228,0),MATCH(D37,'файл остатки'!$A$5:$FG$5,0)), 0)</f>
        <v>474.34</v>
      </c>
      <c r="F37" s="13">
        <f>IFERROR(INDEX('файл остатки'!$A$5:$FG$265,MATCH($O$2,'файл остатки'!$A$5:$A$228,0),MATCH(D37,'файл остатки'!$A$5:$FG$5,0)), 0)</f>
        <v>780.012857142857</v>
      </c>
      <c r="G37" s="13">
        <f t="shared" si="2"/>
        <v>0</v>
      </c>
      <c r="H37" s="13">
        <v>0</v>
      </c>
    </row>
    <row r="38" spans="1:19" ht="14.5" customHeight="1" x14ac:dyDescent="0.2">
      <c r="A38" s="40"/>
      <c r="B38" s="43" t="s">
        <v>657</v>
      </c>
      <c r="C38" s="17" t="s">
        <v>172</v>
      </c>
      <c r="D38" s="17" t="s">
        <v>216</v>
      </c>
      <c r="E38" s="17">
        <f>IFERROR(INDEX('файл остатки'!$A$5:$FG$265,MATCH($O$1,'файл остатки'!$A$5:$A$228,0),MATCH(D38,'файл остатки'!$A$5:$FG$5,0)), 0)</f>
        <v>113.4</v>
      </c>
      <c r="F38" s="17">
        <f>IFERROR(INDEX('файл остатки'!$A$5:$FG$265,MATCH($O$2,'файл остатки'!$A$5:$A$228,0),MATCH(D38,'файл остатки'!$A$5:$FG$5,0)), 0)</f>
        <v>467.34857142857101</v>
      </c>
      <c r="G38" s="17">
        <f t="shared" si="2"/>
        <v>0</v>
      </c>
      <c r="H38" s="17">
        <v>0</v>
      </c>
    </row>
    <row r="39" spans="1:19" x14ac:dyDescent="0.2">
      <c r="A39" s="40"/>
      <c r="B39" s="40"/>
      <c r="C39" s="17" t="s">
        <v>177</v>
      </c>
      <c r="D39" s="17" t="s">
        <v>217</v>
      </c>
      <c r="E39" s="17">
        <f>IFERROR(INDEX('файл остатки'!$A$5:$FG$265,MATCH($O$1,'файл остатки'!$A$5:$A$228,0),MATCH(D39,'файл остатки'!$A$5:$FG$5,0)), 0)</f>
        <v>-93.6</v>
      </c>
      <c r="F39" s="17">
        <f>IFERROR(INDEX('файл остатки'!$A$5:$FG$265,MATCH($O$2,'файл остатки'!$A$5:$A$228,0),MATCH(D39,'файл остатки'!$A$5:$FG$5,0)), 0)</f>
        <v>113.325714285714</v>
      </c>
      <c r="G39" s="17">
        <f t="shared" si="2"/>
        <v>-93.6</v>
      </c>
      <c r="H39" s="17">
        <v>0</v>
      </c>
    </row>
    <row r="40" spans="1:19" x14ac:dyDescent="0.2">
      <c r="A40" s="40"/>
      <c r="B40" s="40"/>
      <c r="C40" s="17" t="s">
        <v>175</v>
      </c>
      <c r="D40" s="17" t="s">
        <v>218</v>
      </c>
      <c r="E40" s="17">
        <f>IFERROR(INDEX('файл остатки'!$A$5:$FG$265,MATCH($O$1,'файл остатки'!$A$5:$A$228,0),MATCH(D40,'файл остатки'!$A$5:$FG$5,0)), 0)</f>
        <v>-1149.5999999999999</v>
      </c>
      <c r="F40" s="17">
        <f>IFERROR(INDEX('файл остатки'!$A$5:$FG$265,MATCH($O$2,'файл остатки'!$A$5:$A$228,0),MATCH(D40,'файл остатки'!$A$5:$FG$5,0)), 0)</f>
        <v>403.82857142857102</v>
      </c>
      <c r="G40" s="17">
        <f t="shared" si="2"/>
        <v>-1149.5999999999999</v>
      </c>
      <c r="H40" s="17">
        <v>0</v>
      </c>
    </row>
    <row r="41" spans="1:19" x14ac:dyDescent="0.2">
      <c r="A41" s="40"/>
      <c r="B41" s="40"/>
      <c r="C41" s="17" t="s">
        <v>171</v>
      </c>
      <c r="D41" s="17" t="s">
        <v>219</v>
      </c>
      <c r="E41" s="17">
        <f>IFERROR(INDEX('файл остатки'!$A$5:$FG$265,MATCH($O$1,'файл остатки'!$A$5:$A$228,0),MATCH(D41,'файл остатки'!$A$5:$FG$5,0)), 0)</f>
        <v>13.2</v>
      </c>
      <c r="F41" s="17">
        <f>IFERROR(INDEX('файл остатки'!$A$5:$FG$265,MATCH($O$2,'файл остатки'!$A$5:$A$228,0),MATCH(D41,'файл остатки'!$A$5:$FG$5,0)), 0)</f>
        <v>63.657142857142901</v>
      </c>
      <c r="G41" s="17">
        <f t="shared" si="2"/>
        <v>0</v>
      </c>
      <c r="H41" s="17">
        <v>0</v>
      </c>
    </row>
    <row r="42" spans="1:19" x14ac:dyDescent="0.2">
      <c r="A42" s="40"/>
      <c r="B42" s="40"/>
      <c r="C42" s="17" t="s">
        <v>172</v>
      </c>
      <c r="D42" s="17" t="s">
        <v>221</v>
      </c>
      <c r="E42" s="17">
        <f>IFERROR(INDEX('файл остатки'!$A$5:$FG$265,MATCH($O$1,'файл остатки'!$A$5:$A$228,0),MATCH(D42,'файл остатки'!$A$5:$FG$5,0)), 0)</f>
        <v>-268.8</v>
      </c>
      <c r="F42" s="17">
        <f>IFERROR(INDEX('файл остатки'!$A$5:$FG$265,MATCH($O$2,'файл остатки'!$A$5:$A$228,0),MATCH(D42,'файл остатки'!$A$5:$FG$5,0)), 0)</f>
        <v>996.506666666667</v>
      </c>
      <c r="G42" s="17">
        <f t="shared" si="2"/>
        <v>-268.8</v>
      </c>
      <c r="H42" s="17">
        <v>0</v>
      </c>
    </row>
    <row r="43" spans="1:19" x14ac:dyDescent="0.2">
      <c r="A43" s="40"/>
      <c r="B43" s="40"/>
      <c r="C43" s="17" t="s">
        <v>172</v>
      </c>
      <c r="D43" s="17" t="s">
        <v>215</v>
      </c>
      <c r="E43" s="17">
        <f>IFERROR(INDEX('файл остатки'!$A$5:$FG$265,MATCH($O$1,'файл остатки'!$A$5:$A$228,0),MATCH(D43,'файл остатки'!$A$5:$FG$5,0)), 0)</f>
        <v>-850.08</v>
      </c>
      <c r="F43" s="17">
        <f>IFERROR(INDEX('файл остатки'!$A$5:$FG$265,MATCH($O$2,'файл остатки'!$A$5:$A$228,0),MATCH(D43,'файл остатки'!$A$5:$FG$5,0)), 0)</f>
        <v>1499.0304761904799</v>
      </c>
      <c r="G43" s="17">
        <f t="shared" si="2"/>
        <v>-850.08</v>
      </c>
      <c r="H43" s="17">
        <v>0</v>
      </c>
    </row>
    <row r="44" spans="1:19" x14ac:dyDescent="0.2">
      <c r="A44" s="40"/>
      <c r="B44" s="40"/>
      <c r="C44" s="17" t="s">
        <v>172</v>
      </c>
      <c r="D44" s="17" t="s">
        <v>225</v>
      </c>
      <c r="E44" s="17">
        <f>IFERROR(INDEX('файл остатки'!$A$5:$FG$265,MATCH($O$1,'файл остатки'!$A$5:$A$228,0),MATCH(D44,'файл остатки'!$A$5:$FG$5,0)), 0)</f>
        <v>-441.6</v>
      </c>
      <c r="F44" s="17">
        <f>IFERROR(INDEX('файл остатки'!$A$5:$FG$265,MATCH($O$2,'файл остатки'!$A$5:$A$228,0),MATCH(D44,'файл остатки'!$A$5:$FG$5,0)), 0)</f>
        <v>618.05714285714305</v>
      </c>
      <c r="G44" s="17">
        <f t="shared" si="2"/>
        <v>-441.6</v>
      </c>
      <c r="H44" s="17">
        <v>0</v>
      </c>
    </row>
    <row r="47" spans="1:19" ht="14.5" customHeight="1" x14ac:dyDescent="0.2">
      <c r="A47" s="40" t="s">
        <v>667</v>
      </c>
      <c r="B47" s="41" t="s">
        <v>659</v>
      </c>
      <c r="C47" s="18" t="s">
        <v>173</v>
      </c>
      <c r="D47" s="18" t="s">
        <v>244</v>
      </c>
      <c r="E47" s="18">
        <f>IFERROR(INDEX('файл остатки'!$A$5:$FG$265,MATCH($O$1,'файл остатки'!$A$5:$A$228,0),MATCH(D47,'файл остатки'!$A$5:$FG$5,0)), 0)</f>
        <v>-433.6</v>
      </c>
      <c r="F47" s="18">
        <f>IFERROR(INDEX('файл остатки'!$A$5:$FG$265,MATCH($O$2,'файл остатки'!$A$5:$A$228,0),MATCH(D47,'файл остатки'!$A$5:$FG$5,0)), 0)</f>
        <v>0</v>
      </c>
      <c r="G47" s="18">
        <f t="shared" ref="G47:G61" si="3">MIN(E47, 0)</f>
        <v>-433.6</v>
      </c>
      <c r="H47" s="18">
        <v>0</v>
      </c>
      <c r="J47" s="14">
        <v>1000</v>
      </c>
      <c r="K47" s="14">
        <f>-(G47 + G48 + G49 + G50 + G51 + G52 + G53 + G54 + G55 + G56 + G57 + G58 + G59 + G60 + G61) / J47</f>
        <v>5.8971</v>
      </c>
      <c r="L47" s="14">
        <f>ROUND(K47, 0)</f>
        <v>6</v>
      </c>
      <c r="R47" s="14" t="s">
        <v>668</v>
      </c>
      <c r="S47" s="14">
        <v>7</v>
      </c>
    </row>
    <row r="48" spans="1:19" x14ac:dyDescent="0.2">
      <c r="A48" s="40"/>
      <c r="B48" s="40"/>
      <c r="C48" s="18" t="s">
        <v>182</v>
      </c>
      <c r="D48" s="18" t="s">
        <v>245</v>
      </c>
      <c r="E48" s="18">
        <f>IFERROR(INDEX('файл остатки'!$A$5:$FG$265,MATCH($O$1,'файл остатки'!$A$5:$A$228,0),MATCH(D48,'файл остатки'!$A$5:$FG$5,0)), 0)</f>
        <v>1.2</v>
      </c>
      <c r="F48" s="18">
        <f>IFERROR(INDEX('файл остатки'!$A$5:$FG$265,MATCH($O$2,'файл остатки'!$A$5:$A$228,0),MATCH(D48,'файл остатки'!$A$5:$FG$5,0)), 0)</f>
        <v>0</v>
      </c>
      <c r="G48" s="18">
        <f t="shared" si="3"/>
        <v>0</v>
      </c>
      <c r="H48" s="18">
        <v>0</v>
      </c>
    </row>
    <row r="49" spans="1:19" x14ac:dyDescent="0.2">
      <c r="A49" s="40"/>
      <c r="B49" s="40"/>
      <c r="C49" s="18" t="s">
        <v>178</v>
      </c>
      <c r="D49" s="18" t="s">
        <v>248</v>
      </c>
      <c r="E49" s="18">
        <f>IFERROR(INDEX('файл остатки'!$A$5:$FG$265,MATCH($O$1,'файл остатки'!$A$5:$A$228,0),MATCH(D49,'файл остатки'!$A$5:$FG$5,0)), 0)</f>
        <v>-238.4</v>
      </c>
      <c r="F49" s="18">
        <f>IFERROR(INDEX('файл остатки'!$A$5:$FG$265,MATCH($O$2,'файл остатки'!$A$5:$A$228,0),MATCH(D49,'файл остатки'!$A$5:$FG$5,0)), 0)</f>
        <v>0</v>
      </c>
      <c r="G49" s="18">
        <f t="shared" si="3"/>
        <v>-238.4</v>
      </c>
      <c r="H49" s="18">
        <v>0</v>
      </c>
    </row>
    <row r="50" spans="1:19" x14ac:dyDescent="0.2">
      <c r="A50" s="40"/>
      <c r="B50" s="40"/>
      <c r="C50" s="18" t="s">
        <v>183</v>
      </c>
      <c r="D50" s="18" t="s">
        <v>249</v>
      </c>
      <c r="E50" s="18">
        <f>IFERROR(INDEX('файл остатки'!$A$5:$FG$265,MATCH($O$1,'файл остатки'!$A$5:$A$228,0),MATCH(D50,'файл остатки'!$A$5:$FG$5,0)), 0)</f>
        <v>-575.20000000000005</v>
      </c>
      <c r="F50" s="18">
        <f>IFERROR(INDEX('файл остатки'!$A$5:$FG$265,MATCH($O$2,'файл остатки'!$A$5:$A$228,0),MATCH(D50,'файл остатки'!$A$5:$FG$5,0)), 0)</f>
        <v>0</v>
      </c>
      <c r="G50" s="18">
        <f t="shared" si="3"/>
        <v>-575.20000000000005</v>
      </c>
      <c r="H50" s="18">
        <v>0</v>
      </c>
    </row>
    <row r="51" spans="1:19" x14ac:dyDescent="0.2">
      <c r="A51" s="40"/>
      <c r="B51" s="40"/>
      <c r="C51" s="18" t="s">
        <v>184</v>
      </c>
      <c r="D51" s="18" t="s">
        <v>250</v>
      </c>
      <c r="E51" s="18">
        <f>IFERROR(INDEX('файл остатки'!$A$5:$FG$265,MATCH($O$1,'файл остатки'!$A$5:$A$228,0),MATCH(D51,'файл остатки'!$A$5:$FG$5,0)), 0)</f>
        <v>-254.4</v>
      </c>
      <c r="F51" s="18">
        <f>IFERROR(INDEX('файл остатки'!$A$5:$FG$265,MATCH($O$2,'файл остатки'!$A$5:$A$228,0),MATCH(D51,'файл остатки'!$A$5:$FG$5,0)), 0)</f>
        <v>0</v>
      </c>
      <c r="G51" s="18">
        <f t="shared" si="3"/>
        <v>-254.4</v>
      </c>
      <c r="H51" s="18">
        <v>0</v>
      </c>
    </row>
    <row r="52" spans="1:19" x14ac:dyDescent="0.2">
      <c r="A52" s="40"/>
      <c r="B52" s="40"/>
      <c r="C52" s="18" t="s">
        <v>173</v>
      </c>
      <c r="D52" s="18" t="s">
        <v>243</v>
      </c>
      <c r="E52" s="18">
        <f>IFERROR(INDEX('файл остатки'!$A$5:$FG$265,MATCH($O$1,'файл остатки'!$A$5:$A$228,0),MATCH(D52,'файл остатки'!$A$5:$FG$5,0)), 0)</f>
        <v>-147</v>
      </c>
      <c r="F52" s="18">
        <f>IFERROR(INDEX('файл остатки'!$A$5:$FG$265,MATCH($O$2,'файл остатки'!$A$5:$A$228,0),MATCH(D52,'файл остатки'!$A$5:$FG$5,0)), 0)</f>
        <v>0</v>
      </c>
      <c r="G52" s="18">
        <f t="shared" si="3"/>
        <v>-147</v>
      </c>
      <c r="H52" s="18">
        <v>0</v>
      </c>
    </row>
    <row r="53" spans="1:19" x14ac:dyDescent="0.2">
      <c r="A53" s="40"/>
      <c r="B53" s="40"/>
      <c r="C53" s="18" t="s">
        <v>171</v>
      </c>
      <c r="D53" s="18" t="s">
        <v>246</v>
      </c>
      <c r="E53" s="18">
        <f>IFERROR(INDEX('файл остатки'!$A$5:$FG$265,MATCH($O$1,'файл остатки'!$A$5:$A$228,0),MATCH(D53,'файл остатки'!$A$5:$FG$5,0)), 0)</f>
        <v>-270</v>
      </c>
      <c r="F53" s="18">
        <f>IFERROR(INDEX('файл остатки'!$A$5:$FG$265,MATCH($O$2,'файл остатки'!$A$5:$A$228,0),MATCH(D53,'файл остатки'!$A$5:$FG$5,0)), 0)</f>
        <v>0</v>
      </c>
      <c r="G53" s="18">
        <f t="shared" si="3"/>
        <v>-270</v>
      </c>
      <c r="H53" s="18">
        <v>0</v>
      </c>
    </row>
    <row r="54" spans="1:19" x14ac:dyDescent="0.2">
      <c r="A54" s="40"/>
      <c r="B54" s="41"/>
      <c r="C54" s="18" t="s">
        <v>176</v>
      </c>
      <c r="D54" s="18" t="s">
        <v>247</v>
      </c>
      <c r="E54" s="18">
        <f>IFERROR(INDEX('файл остатки'!$A$5:$FG$265,MATCH($O$1,'файл остатки'!$A$5:$A$228,0),MATCH(D54,'файл остатки'!$A$5:$FG$5,0)), 0)</f>
        <v>-60</v>
      </c>
      <c r="F54" s="18">
        <f>IFERROR(INDEX('файл остатки'!$A$5:$FG$265,MATCH($O$2,'файл остатки'!$A$5:$A$228,0),MATCH(D54,'файл остатки'!$A$5:$FG$5,0)), 0)</f>
        <v>0</v>
      </c>
      <c r="G54" s="18">
        <f t="shared" si="3"/>
        <v>-60</v>
      </c>
      <c r="H54" s="18">
        <v>0</v>
      </c>
    </row>
    <row r="55" spans="1:19" ht="14.5" customHeight="1" x14ac:dyDescent="0.2">
      <c r="A55" s="40"/>
      <c r="B55" s="42" t="s">
        <v>165</v>
      </c>
      <c r="C55" s="20" t="s">
        <v>173</v>
      </c>
      <c r="D55" s="20" t="s">
        <v>257</v>
      </c>
      <c r="E55" s="20">
        <f>IFERROR(INDEX('файл остатки'!$A$5:$FG$265,MATCH($O$1,'файл остатки'!$A$5:$A$228,0),MATCH(D55,'файл остатки'!$A$5:$FG$5,0)), 0)</f>
        <v>-2600.8000000000002</v>
      </c>
      <c r="F55" s="20">
        <f>IFERROR(INDEX('файл остатки'!$A$5:$FG$265,MATCH($O$2,'файл остатки'!$A$5:$A$228,0),MATCH(D55,'файл остатки'!$A$5:$FG$5,0)), 0)</f>
        <v>0</v>
      </c>
      <c r="G55" s="20">
        <f t="shared" si="3"/>
        <v>-2600.8000000000002</v>
      </c>
      <c r="H55" s="20">
        <v>0</v>
      </c>
    </row>
    <row r="56" spans="1:19" x14ac:dyDescent="0.2">
      <c r="A56" s="40"/>
      <c r="B56" s="40"/>
      <c r="C56" s="20" t="s">
        <v>178</v>
      </c>
      <c r="D56" s="20" t="s">
        <v>258</v>
      </c>
      <c r="E56" s="20">
        <f>IFERROR(INDEX('файл остатки'!$A$5:$FG$265,MATCH($O$1,'файл остатки'!$A$5:$A$228,0),MATCH(D56,'файл остатки'!$A$5:$FG$5,0)), 0)</f>
        <v>-91.2</v>
      </c>
      <c r="F56" s="20">
        <f>IFERROR(INDEX('файл остатки'!$A$5:$FG$265,MATCH($O$2,'файл остатки'!$A$5:$A$228,0),MATCH(D56,'файл остатки'!$A$5:$FG$5,0)), 0)</f>
        <v>0</v>
      </c>
      <c r="G56" s="20">
        <f t="shared" si="3"/>
        <v>-91.2</v>
      </c>
      <c r="H56" s="20">
        <v>0</v>
      </c>
    </row>
    <row r="57" spans="1:19" x14ac:dyDescent="0.2">
      <c r="A57" s="40"/>
      <c r="B57" s="40"/>
      <c r="C57" s="20" t="s">
        <v>176</v>
      </c>
      <c r="D57" s="20" t="s">
        <v>259</v>
      </c>
      <c r="E57" s="20">
        <f>IFERROR(INDEX('файл остатки'!$A$5:$FG$265,MATCH($O$1,'файл остатки'!$A$5:$A$228,0),MATCH(D57,'файл остатки'!$A$5:$FG$5,0)), 0)</f>
        <v>-60</v>
      </c>
      <c r="F57" s="20">
        <f>IFERROR(INDEX('файл остатки'!$A$5:$FG$265,MATCH($O$2,'файл остатки'!$A$5:$A$228,0),MATCH(D57,'файл остатки'!$A$5:$FG$5,0)), 0)</f>
        <v>0</v>
      </c>
      <c r="G57" s="20">
        <f t="shared" si="3"/>
        <v>-60</v>
      </c>
      <c r="H57" s="20">
        <v>0</v>
      </c>
    </row>
    <row r="58" spans="1:19" x14ac:dyDescent="0.2">
      <c r="A58" s="40"/>
      <c r="B58" s="40"/>
      <c r="C58" s="20" t="s">
        <v>184</v>
      </c>
      <c r="D58" s="20" t="s">
        <v>260</v>
      </c>
      <c r="E58" s="20">
        <f>IFERROR(INDEX('файл остатки'!$A$5:$FG$265,MATCH($O$1,'файл остатки'!$A$5:$A$228,0),MATCH(D58,'файл остатки'!$A$5:$FG$5,0)), 0)</f>
        <v>-370.8</v>
      </c>
      <c r="F58" s="20">
        <f>IFERROR(INDEX('файл остатки'!$A$5:$FG$265,MATCH($O$2,'файл остатки'!$A$5:$A$228,0),MATCH(D58,'файл остатки'!$A$5:$FG$5,0)), 0)</f>
        <v>0</v>
      </c>
      <c r="G58" s="20">
        <f t="shared" si="3"/>
        <v>-370.8</v>
      </c>
      <c r="H58" s="20">
        <v>0</v>
      </c>
    </row>
    <row r="59" spans="1:19" x14ac:dyDescent="0.2">
      <c r="A59" s="40"/>
      <c r="B59" s="40"/>
      <c r="C59" s="20" t="s">
        <v>183</v>
      </c>
      <c r="D59" s="20" t="s">
        <v>263</v>
      </c>
      <c r="E59" s="20">
        <f>IFERROR(INDEX('файл остатки'!$A$5:$FG$265,MATCH($O$1,'файл остатки'!$A$5:$A$228,0),MATCH(D59,'файл остатки'!$A$5:$FG$5,0)), 0)</f>
        <v>-479.2</v>
      </c>
      <c r="F59" s="20">
        <f>IFERROR(INDEX('файл остатки'!$A$5:$FG$265,MATCH($O$2,'файл остатки'!$A$5:$A$228,0),MATCH(D59,'файл остатки'!$A$5:$FG$5,0)), 0)</f>
        <v>0</v>
      </c>
      <c r="G59" s="20">
        <f t="shared" si="3"/>
        <v>-479.2</v>
      </c>
      <c r="H59" s="20">
        <v>0</v>
      </c>
    </row>
    <row r="60" spans="1:19" x14ac:dyDescent="0.2">
      <c r="A60" s="40"/>
      <c r="B60" s="40"/>
      <c r="C60" s="20" t="s">
        <v>182</v>
      </c>
      <c r="D60" s="20" t="s">
        <v>264</v>
      </c>
      <c r="E60" s="20">
        <f>IFERROR(INDEX('файл остатки'!$A$5:$FG$265,MATCH($O$1,'файл остатки'!$A$5:$A$228,0),MATCH(D60,'файл остатки'!$A$5:$FG$5,0)), 0)</f>
        <v>1.2</v>
      </c>
      <c r="F60" s="20">
        <f>IFERROR(INDEX('файл остатки'!$A$5:$FG$265,MATCH($O$2,'файл остатки'!$A$5:$A$228,0),MATCH(D60,'файл остатки'!$A$5:$FG$5,0)), 0)</f>
        <v>0</v>
      </c>
      <c r="G60" s="20">
        <f t="shared" si="3"/>
        <v>0</v>
      </c>
      <c r="H60" s="20">
        <v>0</v>
      </c>
    </row>
    <row r="61" spans="1:19" x14ac:dyDescent="0.2">
      <c r="A61" s="40"/>
      <c r="B61" s="40"/>
      <c r="C61" s="20" t="s">
        <v>171</v>
      </c>
      <c r="D61" s="20" t="s">
        <v>265</v>
      </c>
      <c r="E61" s="20">
        <f>IFERROR(INDEX('файл остатки'!$A$5:$FG$265,MATCH($O$1,'файл остатки'!$A$5:$A$228,0),MATCH(D61,'файл остатки'!$A$5:$FG$5,0)), 0)</f>
        <v>-316.5</v>
      </c>
      <c r="F61" s="20">
        <f>IFERROR(INDEX('файл остатки'!$A$5:$FG$265,MATCH($O$2,'файл остатки'!$A$5:$A$228,0),MATCH(D61,'файл остатки'!$A$5:$FG$5,0)), 0)</f>
        <v>0</v>
      </c>
      <c r="G61" s="20">
        <f t="shared" si="3"/>
        <v>-316.5</v>
      </c>
      <c r="H61" s="20">
        <v>0</v>
      </c>
    </row>
    <row r="64" spans="1:19" ht="14.5" customHeight="1" x14ac:dyDescent="0.2">
      <c r="A64" s="40" t="s">
        <v>669</v>
      </c>
      <c r="B64" s="44" t="s">
        <v>163</v>
      </c>
      <c r="C64" s="13" t="s">
        <v>172</v>
      </c>
      <c r="D64" s="13" t="s">
        <v>234</v>
      </c>
      <c r="E64" s="13">
        <f>IFERROR(INDEX('файл остатки'!$A$5:$FG$265,MATCH($O$1,'файл остатки'!$A$5:$A$228,0),MATCH(D64,'файл остатки'!$A$5:$FG$5,0)), 0)</f>
        <v>838.24</v>
      </c>
      <c r="F64" s="13">
        <f>IFERROR(INDEX('файл остатки'!$A$5:$FG$265,MATCH($O$2,'файл остатки'!$A$5:$A$228,0),MATCH(D64,'файл остатки'!$A$5:$FG$5,0)), 0)</f>
        <v>284.03142857142899</v>
      </c>
      <c r="G64" s="13">
        <v>0</v>
      </c>
      <c r="H64" s="13">
        <v>0</v>
      </c>
      <c r="J64" s="14">
        <v>850</v>
      </c>
      <c r="K64" s="14">
        <f>-(G64 + G65 + G66 + G67 + G68) / J64</f>
        <v>0</v>
      </c>
      <c r="L64" s="14">
        <f>ROUND(K64, 0)</f>
        <v>0</v>
      </c>
      <c r="R64" s="14" t="s">
        <v>670</v>
      </c>
      <c r="S64" s="14">
        <v>5</v>
      </c>
    </row>
    <row r="65" spans="1:19" x14ac:dyDescent="0.2">
      <c r="A65" s="40"/>
      <c r="B65" s="40"/>
      <c r="C65" s="13" t="s">
        <v>172</v>
      </c>
      <c r="D65" s="13" t="s">
        <v>235</v>
      </c>
      <c r="E65" s="13">
        <f>IFERROR(INDEX('файл остатки'!$A$5:$FG$265,MATCH($O$1,'файл остатки'!$A$5:$A$228,0),MATCH(D65,'файл остатки'!$A$5:$FG$5,0)), 0)</f>
        <v>-19.7</v>
      </c>
      <c r="F65" s="13">
        <f>IFERROR(INDEX('файл остатки'!$A$5:$FG$265,MATCH($O$2,'файл остатки'!$A$5:$A$228,0),MATCH(D65,'файл остатки'!$A$5:$FG$5,0)), 0)</f>
        <v>59.090571428571401</v>
      </c>
      <c r="G65" s="13">
        <v>0</v>
      </c>
      <c r="H65" s="13">
        <f>MIN(E65, 0)</f>
        <v>-19.7</v>
      </c>
    </row>
    <row r="66" spans="1:19" x14ac:dyDescent="0.2">
      <c r="A66" s="40"/>
      <c r="B66" s="40"/>
      <c r="C66" s="13" t="s">
        <v>671</v>
      </c>
      <c r="D66" s="13" t="s">
        <v>236</v>
      </c>
      <c r="E66" s="13">
        <f>IFERROR(INDEX('файл остатки'!$A$5:$FG$265,MATCH($O$1,'файл остатки'!$A$5:$A$228,0),MATCH(D66,'файл остатки'!$A$5:$FG$5,0)), 0)</f>
        <v>-52.7</v>
      </c>
      <c r="F66" s="13">
        <f>IFERROR(INDEX('файл остатки'!$A$5:$FG$265,MATCH($O$2,'файл остатки'!$A$5:$A$228,0),MATCH(D66,'файл остатки'!$A$5:$FG$5,0)), 0)</f>
        <v>64.469285714285704</v>
      </c>
      <c r="G66" s="13">
        <v>0</v>
      </c>
      <c r="H66" s="13">
        <f>MIN(E66, 0)</f>
        <v>-52.7</v>
      </c>
    </row>
    <row r="67" spans="1:19" x14ac:dyDescent="0.2">
      <c r="A67" s="40"/>
      <c r="B67" s="40"/>
      <c r="C67" s="13" t="s">
        <v>172</v>
      </c>
      <c r="D67" s="13" t="s">
        <v>237</v>
      </c>
      <c r="E67" s="13">
        <f>IFERROR(INDEX('файл остатки'!$A$5:$FG$265,MATCH($O$1,'файл остатки'!$A$5:$A$228,0),MATCH(D67,'файл остатки'!$A$5:$FG$5,0)), 0)</f>
        <v>-15.3</v>
      </c>
      <c r="F67" s="13">
        <f>IFERROR(INDEX('файл остатки'!$A$5:$FG$265,MATCH($O$2,'файл остатки'!$A$5:$A$228,0),MATCH(D67,'файл остатки'!$A$5:$FG$5,0)), 0)</f>
        <v>19.736428571428601</v>
      </c>
      <c r="G67" s="13">
        <v>0</v>
      </c>
      <c r="H67" s="13">
        <f>MIN(E67, 0)</f>
        <v>-15.3</v>
      </c>
    </row>
    <row r="68" spans="1:19" x14ac:dyDescent="0.2">
      <c r="A68" s="40"/>
      <c r="B68" s="40"/>
      <c r="C68" s="13" t="s">
        <v>671</v>
      </c>
      <c r="D68" s="13" t="s">
        <v>238</v>
      </c>
      <c r="E68" s="13">
        <f>IFERROR(INDEX('файл остатки'!$A$5:$FG$265,MATCH($O$1,'файл остатки'!$A$5:$A$228,0),MATCH(D68,'файл остатки'!$A$5:$FG$5,0)), 0)</f>
        <v>0</v>
      </c>
      <c r="F68" s="13">
        <f>IFERROR(INDEX('файл остатки'!$A$5:$FG$265,MATCH($O$2,'файл остатки'!$A$5:$A$228,0),MATCH(D68,'файл остатки'!$A$5:$FG$5,0)), 0)</f>
        <v>0</v>
      </c>
      <c r="G68" s="13">
        <v>0</v>
      </c>
      <c r="H68" s="13">
        <f>MIN(E68, 0)</f>
        <v>0</v>
      </c>
    </row>
    <row r="71" spans="1:19" ht="14.5" customHeight="1" x14ac:dyDescent="0.2">
      <c r="A71" s="40" t="s">
        <v>669</v>
      </c>
      <c r="B71" s="41" t="s">
        <v>659</v>
      </c>
      <c r="C71" s="18" t="s">
        <v>172</v>
      </c>
      <c r="D71" s="18" t="s">
        <v>241</v>
      </c>
      <c r="E71" s="18">
        <f>IFERROR(INDEX('файл остатки'!$A$5:$FG$265,MATCH($O$1,'файл остатки'!$A$5:$A$228,0),MATCH(D71,'файл остатки'!$A$5:$FG$5,0)), 0)</f>
        <v>-1903</v>
      </c>
      <c r="F71" s="18">
        <f>IFERROR(INDEX('файл остатки'!$A$5:$FG$265,MATCH($O$2,'файл остатки'!$A$5:$A$228,0),MATCH(D71,'файл остатки'!$A$5:$FG$5,0)), 0)</f>
        <v>0</v>
      </c>
      <c r="G71" s="18">
        <f>MIN(E71, 0)</f>
        <v>-1903</v>
      </c>
      <c r="H71" s="18">
        <v>0</v>
      </c>
      <c r="J71" s="14">
        <v>1000</v>
      </c>
      <c r="K71" s="14">
        <f>-(G71 + G72 + G73) / J71</f>
        <v>2.0838000000000001</v>
      </c>
      <c r="L71" s="14">
        <f>ROUND(K71, 0)</f>
        <v>2</v>
      </c>
      <c r="R71" s="14" t="s">
        <v>672</v>
      </c>
      <c r="S71" s="14">
        <v>6</v>
      </c>
    </row>
    <row r="72" spans="1:19" x14ac:dyDescent="0.2">
      <c r="A72" s="40"/>
      <c r="B72" s="41"/>
      <c r="C72" s="18" t="s">
        <v>172</v>
      </c>
      <c r="D72" s="18" t="s">
        <v>254</v>
      </c>
      <c r="E72" s="18">
        <f>IFERROR(INDEX('файл остатки'!$A$5:$FG$265,MATCH($O$1,'файл остатки'!$A$5:$A$228,0),MATCH(D72,'файл остатки'!$A$5:$FG$5,0)), 0)</f>
        <v>-20.8</v>
      </c>
      <c r="F72" s="18">
        <f>IFERROR(INDEX('файл остатки'!$A$5:$FG$265,MATCH($O$2,'файл остатки'!$A$5:$A$228,0),MATCH(D72,'файл остатки'!$A$5:$FG$5,0)), 0)</f>
        <v>0</v>
      </c>
      <c r="G72" s="18">
        <f>MIN(E72, 0)</f>
        <v>-20.8</v>
      </c>
      <c r="H72" s="18">
        <v>0</v>
      </c>
    </row>
    <row r="73" spans="1:19" x14ac:dyDescent="0.2">
      <c r="A73" s="40"/>
      <c r="B73" s="19" t="s">
        <v>165</v>
      </c>
      <c r="C73" s="20" t="s">
        <v>172</v>
      </c>
      <c r="D73" s="20" t="s">
        <v>255</v>
      </c>
      <c r="E73" s="20">
        <f>IFERROR(INDEX('файл остатки'!$A$5:$FG$265,MATCH($O$1,'файл остатки'!$A$5:$A$228,0),MATCH(D73,'файл остатки'!$A$5:$FG$5,0)), 0)</f>
        <v>-160</v>
      </c>
      <c r="F73" s="20">
        <f>IFERROR(INDEX('файл остатки'!$A$5:$FG$265,MATCH($O$2,'файл остатки'!$A$5:$A$228,0),MATCH(D73,'файл остатки'!$A$5:$FG$5,0)), 0)</f>
        <v>0</v>
      </c>
      <c r="G73" s="20">
        <f>MIN(E73, 0)</f>
        <v>-160</v>
      </c>
      <c r="H73" s="20">
        <v>0</v>
      </c>
    </row>
  </sheetData>
  <mergeCells count="17">
    <mergeCell ref="A64:A68"/>
    <mergeCell ref="B64:B68"/>
    <mergeCell ref="A71:A73"/>
    <mergeCell ref="B71:B72"/>
    <mergeCell ref="A26:A44"/>
    <mergeCell ref="B26:B29"/>
    <mergeCell ref="B30:B37"/>
    <mergeCell ref="B38:B44"/>
    <mergeCell ref="A47:A61"/>
    <mergeCell ref="B47:B54"/>
    <mergeCell ref="B55:B61"/>
    <mergeCell ref="A2:A3"/>
    <mergeCell ref="A4:A10"/>
    <mergeCell ref="B4:B7"/>
    <mergeCell ref="B8:B10"/>
    <mergeCell ref="A13:A23"/>
    <mergeCell ref="B14:B2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5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F31" sqref="F3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23" customWidth="1"/>
    <col min="13" max="13" width="8.6640625" style="24" customWidth="1"/>
    <col min="14" max="14" width="8.6640625" style="2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26" t="s">
        <v>673</v>
      </c>
      <c r="B1" s="27" t="s">
        <v>643</v>
      </c>
      <c r="C1" s="27" t="s">
        <v>650</v>
      </c>
      <c r="D1" s="27" t="s">
        <v>134</v>
      </c>
      <c r="E1" s="27" t="s">
        <v>644</v>
      </c>
      <c r="F1" s="27" t="s">
        <v>674</v>
      </c>
      <c r="G1" s="27" t="s">
        <v>675</v>
      </c>
      <c r="H1" s="27" t="s">
        <v>676</v>
      </c>
      <c r="I1" s="27" t="s">
        <v>677</v>
      </c>
      <c r="J1" s="27" t="s">
        <v>678</v>
      </c>
      <c r="K1" s="27" t="s">
        <v>679</v>
      </c>
      <c r="L1" s="27" t="s">
        <v>680</v>
      </c>
      <c r="M1" s="28" t="s">
        <v>681</v>
      </c>
      <c r="N1" s="28" t="s">
        <v>682</v>
      </c>
      <c r="O1" s="27" t="s">
        <v>683</v>
      </c>
      <c r="Q1" s="27" t="s">
        <v>684</v>
      </c>
      <c r="R1" s="27" t="s">
        <v>685</v>
      </c>
      <c r="S1" s="27">
        <v>0</v>
      </c>
      <c r="T1" s="26" t="s">
        <v>686</v>
      </c>
      <c r="U1" s="26" t="s">
        <v>687</v>
      </c>
      <c r="V1" s="26" t="s">
        <v>688</v>
      </c>
      <c r="W1" s="26" t="s">
        <v>689</v>
      </c>
      <c r="X1" s="29" t="s">
        <v>690</v>
      </c>
    </row>
    <row r="2" spans="1:24" ht="13.75" customHeight="1" x14ac:dyDescent="0.2">
      <c r="J2" s="23" t="str">
        <f t="shared" ref="J2:J10" ca="1" si="0">IF(M2="", IF(O2="","",X2+(INDIRECT("S" &amp; ROW() - 1) - S2)),IF(O2="", "", INDIRECT("S" &amp; ROW() - 1) - S2))</f>
        <v/>
      </c>
      <c r="M2" s="31"/>
      <c r="N2" s="32" t="str">
        <f t="shared" ref="N2:N10" ca="1" si="1">IF(M2="", IF(X2=0, "", X2), IF(V2 = "", "", IF(V2/U2 = 0, "", V2/U2)))</f>
        <v/>
      </c>
      <c r="P2" s="1">
        <f t="shared" ref="P2:P10" si="2">IF(O2 = "-", -W2,I2)</f>
        <v>0</v>
      </c>
      <c r="Q2" s="1">
        <f t="shared" ref="Q2:Q10" ca="1" si="3">IF(O2 = "-", SUM(INDIRECT(ADDRESS(2,COLUMN(P2)) &amp; ":" &amp; ADDRESS(ROW(),COLUMN(P2)))), 0)</f>
        <v>0</v>
      </c>
      <c r="R2" s="1">
        <f t="shared" ref="R2:R10" si="4">IF(O2="-",1,0)</f>
        <v>0</v>
      </c>
      <c r="S2" s="1">
        <f t="shared" ref="S2:S10" ca="1" si="5">IF(Q2 = 0, INDIRECT("S" &amp; ROW() - 1), Q2)</f>
        <v>0</v>
      </c>
      <c r="T2" s="1" t="str">
        <f>IF(H2="","",VLOOKUP(H2,'Вода SKU'!$A$1:$B$150,2,0))</f>
        <v/>
      </c>
      <c r="U2" s="1">
        <f t="shared" ref="U2:U10" si="6">8000/1000</f>
        <v>8</v>
      </c>
      <c r="V2" s="1">
        <f t="shared" ref="V2:V10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10" si="8">IF(V2 = "", "", V2/U2)</f>
        <v>0</v>
      </c>
      <c r="X2" s="1" t="str">
        <f t="shared" ref="X2:X10" ca="1" si="9">IF(O2="", "", MAX(ROUND(-(INDIRECT("S" &amp; ROW() - 1) - S2)/1000, 0), 1) * 1000)</f>
        <v/>
      </c>
    </row>
    <row r="3" spans="1:24" ht="13.75" customHeight="1" x14ac:dyDescent="0.2">
      <c r="J3" s="23" t="str">
        <f t="shared" ca="1" si="0"/>
        <v/>
      </c>
      <c r="M3" s="31"/>
      <c r="N3" s="32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23" t="str">
        <f t="shared" ca="1" si="0"/>
        <v/>
      </c>
      <c r="M4" s="31"/>
      <c r="N4" s="32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23" t="str">
        <f t="shared" ca="1" si="0"/>
        <v/>
      </c>
      <c r="M5" s="31"/>
      <c r="N5" s="32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si="6"/>
        <v>8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23" t="str">
        <f t="shared" ca="1" si="0"/>
        <v/>
      </c>
      <c r="M6" s="31"/>
      <c r="N6" s="32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si="6"/>
        <v>8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23" t="str">
        <f t="shared" ca="1" si="0"/>
        <v/>
      </c>
      <c r="M7" s="31"/>
      <c r="N7" s="32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si="6"/>
        <v>8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J8" s="23" t="str">
        <f t="shared" ca="1" si="0"/>
        <v/>
      </c>
      <c r="M8" s="31"/>
      <c r="N8" s="32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si="6"/>
        <v>8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J9" s="23" t="str">
        <f t="shared" ca="1" si="0"/>
        <v/>
      </c>
      <c r="M9" s="31"/>
      <c r="N9" s="32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si="6"/>
        <v>8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2">
      <c r="J10" s="23" t="str">
        <f t="shared" ca="1" si="0"/>
        <v/>
      </c>
      <c r="M10" s="31"/>
      <c r="N10" s="32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si="6"/>
        <v>8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2">
      <c r="J11" s="23" t="str">
        <f t="shared" ref="J11:J42" ca="1" si="10">IF(M11="", IF(O11="","",X11+(INDIRECT("S" &amp; ROW() - 1) - S11)),IF(O11="", "", INDIRECT("S" &amp; ROW() - 1) - S11))</f>
        <v/>
      </c>
      <c r="M11" s="31"/>
      <c r="N11" s="32" t="str">
        <f t="shared" ref="N11:N42" ca="1" si="11">IF(M11="", IF(X11=0, "", X11), IF(V11 = "", "", IF(V11/U11 = 0, "", V11/U11)))</f>
        <v/>
      </c>
      <c r="P11" s="1">
        <f t="shared" ref="P11:P42" si="12">IF(O11 = "-", -W11,I11)</f>
        <v>0</v>
      </c>
      <c r="Q11" s="1">
        <f t="shared" ref="Q11:Q36" ca="1" si="13">IF(O11 = "-", SUM(INDIRECT(ADDRESS(2,COLUMN(P11)) &amp; ":" &amp; ADDRESS(ROW(),COLUMN(P11)))), 0)</f>
        <v>0</v>
      </c>
      <c r="R11" s="1">
        <f t="shared" ref="R11:R42" si="14">IF(O11="-",1,0)</f>
        <v>0</v>
      </c>
      <c r="S11" s="1">
        <f t="shared" ref="S11:S42" ca="1" si="15">IF(Q11 = 0, INDIRECT("S" &amp; ROW() - 1), Q11)</f>
        <v>0</v>
      </c>
      <c r="T11" s="1" t="str">
        <f>IF(H11="","",VLOOKUP(H11,'Вода SKU'!$A$1:$B$150,2,0))</f>
        <v/>
      </c>
      <c r="U11" s="1">
        <f t="shared" ref="U11:U42" si="16">8000/1000</f>
        <v>8</v>
      </c>
      <c r="V11" s="1">
        <f t="shared" ref="V11:V42" si="17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t="shared" ref="W11:W42" si="18">IF(V11 = "", "", V11/U11)</f>
        <v>0</v>
      </c>
      <c r="X11" s="1" t="str">
        <f t="shared" ref="X11:X42" ca="1" si="19">IF(O11="", "", MAX(ROUND(-(INDIRECT("S" &amp; ROW() - 1) - S11)/1000, 0), 1) * 1000)</f>
        <v/>
      </c>
    </row>
    <row r="12" spans="1:24" ht="13.75" customHeight="1" x14ac:dyDescent="0.2">
      <c r="J12" s="23" t="str">
        <f t="shared" ca="1" si="10"/>
        <v/>
      </c>
      <c r="M12" s="31"/>
      <c r="N12" s="32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>
        <f t="shared" ca="1" si="15"/>
        <v>0</v>
      </c>
      <c r="T12" s="1" t="str">
        <f>IF(H12="","",VLOOKUP(H12,'Вода SKU'!$A$1:$B$150,2,0))</f>
        <v/>
      </c>
      <c r="U12" s="1">
        <f t="shared" si="16"/>
        <v>8</v>
      </c>
      <c r="V12" s="1">
        <f t="shared" si="17"/>
        <v>0</v>
      </c>
      <c r="W12" s="1">
        <f t="shared" si="18"/>
        <v>0</v>
      </c>
      <c r="X12" s="1" t="str">
        <f t="shared" ca="1" si="19"/>
        <v/>
      </c>
    </row>
    <row r="13" spans="1:24" ht="13.75" customHeight="1" x14ac:dyDescent="0.2">
      <c r="J13" s="23" t="str">
        <f t="shared" ca="1" si="10"/>
        <v/>
      </c>
      <c r="M13" s="31"/>
      <c r="N13" s="32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IF(H13="","",VLOOKUP(H13,'Вода SKU'!$A$1:$B$150,2,0))</f>
        <v/>
      </c>
      <c r="U13" s="1">
        <f t="shared" si="16"/>
        <v>8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" ht="13.75" customHeight="1" x14ac:dyDescent="0.2">
      <c r="J14" s="23" t="str">
        <f t="shared" ca="1" si="10"/>
        <v/>
      </c>
      <c r="M14" s="31"/>
      <c r="N14" s="32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IF(H14="","",VLOOKUP(H14,'Вода SKU'!$A$1:$B$150,2,0))</f>
        <v/>
      </c>
      <c r="U14" s="1">
        <f t="shared" si="16"/>
        <v>8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" ht="13.75" customHeight="1" x14ac:dyDescent="0.2">
      <c r="J15" s="23" t="str">
        <f t="shared" ca="1" si="10"/>
        <v/>
      </c>
      <c r="M15" s="31"/>
      <c r="N15" s="32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IF(H15="","",VLOOKUP(H15,'Вода SKU'!$A$1:$B$150,2,0))</f>
        <v/>
      </c>
      <c r="U15" s="1">
        <f t="shared" si="16"/>
        <v>8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" ht="13.75" customHeight="1" x14ac:dyDescent="0.2">
      <c r="J16" s="23" t="str">
        <f t="shared" ca="1" si="10"/>
        <v/>
      </c>
      <c r="M16" s="31"/>
      <c r="N16" s="32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IF(H16="","",VLOOKUP(H16,'Вода SKU'!$A$1:$B$150,2,0))</f>
        <v/>
      </c>
      <c r="U16" s="1">
        <f t="shared" si="16"/>
        <v>8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75" customHeight="1" x14ac:dyDescent="0.2">
      <c r="J17" s="23" t="str">
        <f t="shared" ca="1" si="10"/>
        <v/>
      </c>
      <c r="M17" s="31"/>
      <c r="N17" s="32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IF(H17="","",VLOOKUP(H17,'Вода SKU'!$A$1:$B$150,2,0))</f>
        <v/>
      </c>
      <c r="U17" s="1">
        <f t="shared" si="16"/>
        <v>8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75" customHeight="1" x14ac:dyDescent="0.2">
      <c r="J18" s="23" t="str">
        <f t="shared" ca="1" si="10"/>
        <v/>
      </c>
      <c r="M18" s="31"/>
      <c r="N18" s="32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>
        <f t="shared" ca="1" si="15"/>
        <v>0</v>
      </c>
      <c r="T18" s="1" t="str">
        <f>IF(H18="","",VLOOKUP(H18,'Вода SKU'!$A$1:$B$150,2,0))</f>
        <v/>
      </c>
      <c r="U18" s="1">
        <f t="shared" si="16"/>
        <v>8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75" customHeight="1" x14ac:dyDescent="0.2">
      <c r="J19" s="23" t="str">
        <f t="shared" ca="1" si="10"/>
        <v/>
      </c>
      <c r="M19" s="31"/>
      <c r="N19" s="32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>
        <f t="shared" ca="1" si="15"/>
        <v>0</v>
      </c>
      <c r="T19" s="1" t="str">
        <f>IF(H19="","",VLOOKUP(H19,'Вода SKU'!$A$1:$B$150,2,0))</f>
        <v/>
      </c>
      <c r="U19" s="1">
        <f t="shared" si="16"/>
        <v>8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75" customHeight="1" x14ac:dyDescent="0.2">
      <c r="J20" s="23" t="str">
        <f t="shared" ca="1" si="10"/>
        <v/>
      </c>
      <c r="M20" s="31"/>
      <c r="N20" s="32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>
        <f t="shared" ca="1" si="15"/>
        <v>0</v>
      </c>
      <c r="T20" s="1" t="str">
        <f>IF(H20="","",VLOOKUP(H20,'Вода SKU'!$A$1:$B$150,2,0))</f>
        <v/>
      </c>
      <c r="U20" s="1">
        <f t="shared" si="16"/>
        <v>8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75" customHeight="1" x14ac:dyDescent="0.2">
      <c r="J21" s="23" t="str">
        <f t="shared" ca="1" si="10"/>
        <v/>
      </c>
      <c r="M21" s="31"/>
      <c r="N21" s="32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>
        <f t="shared" ca="1" si="15"/>
        <v>0</v>
      </c>
      <c r="T21" s="1" t="str">
        <f>IF(H21="","",VLOOKUP(H21,'Вода SKU'!$A$1:$B$150,2,0))</f>
        <v/>
      </c>
      <c r="U21" s="1">
        <f t="shared" si="16"/>
        <v>8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75" customHeight="1" x14ac:dyDescent="0.2">
      <c r="J22" s="23" t="str">
        <f t="shared" ca="1" si="10"/>
        <v/>
      </c>
      <c r="M22" s="32"/>
      <c r="N22" s="32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>
        <f t="shared" ca="1" si="15"/>
        <v>0</v>
      </c>
      <c r="T22" s="1" t="str">
        <f>IF(H22="","",VLOOKUP(H22,'Вода SKU'!$A$1:$B$150,2,0))</f>
        <v/>
      </c>
      <c r="U22" s="1">
        <f t="shared" si="16"/>
        <v>8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75" customHeight="1" x14ac:dyDescent="0.2">
      <c r="J23" s="23" t="str">
        <f t="shared" ca="1" si="10"/>
        <v/>
      </c>
      <c r="M23" s="31"/>
      <c r="N23" s="32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>
        <f t="shared" ca="1" si="15"/>
        <v>0</v>
      </c>
      <c r="T23" s="1" t="str">
        <f>IF(H23="","",VLOOKUP(H23,'Вода SKU'!$A$1:$B$150,2,0))</f>
        <v/>
      </c>
      <c r="U23" s="1">
        <f t="shared" si="16"/>
        <v>8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75" customHeight="1" x14ac:dyDescent="0.2">
      <c r="J24" s="23" t="str">
        <f t="shared" ca="1" si="10"/>
        <v/>
      </c>
      <c r="M24" s="31"/>
      <c r="N24" s="32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>
        <f t="shared" ca="1" si="15"/>
        <v>0</v>
      </c>
      <c r="T24" s="1" t="str">
        <f>IF(H24="","",VLOOKUP(H24,'Вода SKU'!$A$1:$B$150,2,0))</f>
        <v/>
      </c>
      <c r="U24" s="1">
        <f t="shared" si="16"/>
        <v>8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75" customHeight="1" x14ac:dyDescent="0.2">
      <c r="J25" s="23" t="str">
        <f t="shared" ca="1" si="10"/>
        <v/>
      </c>
      <c r="M25" s="31"/>
      <c r="N25" s="32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>
        <f t="shared" ca="1" si="15"/>
        <v>0</v>
      </c>
      <c r="T25" s="1" t="str">
        <f>IF(H25="","",VLOOKUP(H25,'Вода SKU'!$A$1:$B$150,2,0))</f>
        <v/>
      </c>
      <c r="U25" s="1">
        <f t="shared" si="16"/>
        <v>8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75" customHeight="1" x14ac:dyDescent="0.2">
      <c r="J26" s="23" t="str">
        <f t="shared" ca="1" si="10"/>
        <v/>
      </c>
      <c r="M26" s="31"/>
      <c r="N26" s="32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>
        <f t="shared" ca="1" si="15"/>
        <v>0</v>
      </c>
      <c r="T26" s="1" t="str">
        <f>IF(H26="","",VLOOKUP(H26,'Вода SKU'!$A$1:$B$150,2,0))</f>
        <v/>
      </c>
      <c r="U26" s="1">
        <f t="shared" si="16"/>
        <v>8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75" customHeight="1" x14ac:dyDescent="0.2">
      <c r="J27" s="23" t="str">
        <f t="shared" ca="1" si="10"/>
        <v/>
      </c>
      <c r="M27" s="31"/>
      <c r="N27" s="32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0</v>
      </c>
      <c r="T27" s="1" t="str">
        <f>IF(H27="","",VLOOKUP(H27,'Вода SKU'!$A$1:$B$150,2,0))</f>
        <v/>
      </c>
      <c r="U27" s="1">
        <f t="shared" si="16"/>
        <v>8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23" t="str">
        <f t="shared" ca="1" si="10"/>
        <v/>
      </c>
      <c r="M28" s="31"/>
      <c r="N28" s="32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0</v>
      </c>
      <c r="T28" s="1" t="str">
        <f>IF(H28="","",VLOOKUP(H28,'Вода SKU'!$A$1:$B$150,2,0))</f>
        <v/>
      </c>
      <c r="U28" s="1">
        <f t="shared" si="16"/>
        <v>8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23" t="str">
        <f t="shared" ca="1" si="10"/>
        <v/>
      </c>
      <c r="M29" s="31"/>
      <c r="N29" s="32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0</v>
      </c>
      <c r="T29" s="1" t="str">
        <f>IF(H29="","",VLOOKUP(H29,'Вода SKU'!$A$1:$B$150,2,0))</f>
        <v/>
      </c>
      <c r="U29" s="1">
        <f t="shared" si="16"/>
        <v>8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23" t="str">
        <f t="shared" ca="1" si="10"/>
        <v/>
      </c>
      <c r="M30" s="31"/>
      <c r="N30" s="32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23" t="str">
        <f t="shared" ca="1" si="10"/>
        <v/>
      </c>
      <c r="M31" s="31"/>
      <c r="N31" s="32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23" t="str">
        <f t="shared" ca="1" si="10"/>
        <v/>
      </c>
      <c r="M32" s="31"/>
      <c r="N32" s="32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23" t="str">
        <f t="shared" ca="1" si="10"/>
        <v/>
      </c>
      <c r="M33" s="31"/>
      <c r="N33" s="32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23" t="str">
        <f t="shared" ca="1" si="10"/>
        <v/>
      </c>
      <c r="M34" s="31"/>
      <c r="N34" s="32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23" t="str">
        <f t="shared" ca="1" si="10"/>
        <v/>
      </c>
      <c r="M35" s="31"/>
      <c r="N35" s="32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23" t="str">
        <f t="shared" ca="1" si="10"/>
        <v/>
      </c>
      <c r="M36" s="31"/>
      <c r="N36" s="32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23" t="str">
        <f t="shared" ca="1" si="10"/>
        <v/>
      </c>
      <c r="M37" s="31"/>
      <c r="N37" s="32" t="str">
        <f t="shared" ca="1" si="11"/>
        <v/>
      </c>
      <c r="P37" s="1">
        <f t="shared" si="12"/>
        <v>0</v>
      </c>
      <c r="Q37" s="1">
        <f t="shared" ref="Q37:Q62" ca="1" si="20">IF(O37="-",SUM(INDIRECT(ADDRESS(2,COLUMN(P37))&amp;":"&amp;ADDRESS(ROW(),COLUMN(P37)))),0)</f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si="16"/>
        <v>8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23" t="str">
        <f t="shared" ca="1" si="10"/>
        <v/>
      </c>
      <c r="M38" s="31"/>
      <c r="N38" s="32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si="16"/>
        <v>8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23" t="str">
        <f t="shared" ca="1" si="10"/>
        <v/>
      </c>
      <c r="M39" s="31"/>
      <c r="N39" s="32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si="16"/>
        <v>8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2">
      <c r="J40" s="23" t="str">
        <f t="shared" ca="1" si="10"/>
        <v/>
      </c>
      <c r="M40" s="31"/>
      <c r="N40" s="32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si="16"/>
        <v>8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2">
      <c r="J41" s="23" t="str">
        <f t="shared" ca="1" si="10"/>
        <v/>
      </c>
      <c r="M41" s="31"/>
      <c r="N41" s="32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si="16"/>
        <v>8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2">
      <c r="J42" s="23" t="str">
        <f t="shared" ca="1" si="10"/>
        <v/>
      </c>
      <c r="M42" s="31"/>
      <c r="N42" s="32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si="16"/>
        <v>8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2">
      <c r="J43" s="23" t="str">
        <f t="shared" ref="J43:J74" ca="1" si="21">IF(M43="", IF(O43="","",X43+(INDIRECT("S" &amp; ROW() - 1) - S43)),IF(O43="", "", INDIRECT("S" &amp; ROW() - 1) - S43))</f>
        <v/>
      </c>
      <c r="M43" s="31"/>
      <c r="N43" s="32" t="str">
        <f t="shared" ref="N43:N74" ca="1" si="22">IF(M43="", IF(X43=0, "", X43), IF(V43 = "", "", IF(V43/U43 = 0, "", V43/U43)))</f>
        <v/>
      </c>
      <c r="P43" s="1">
        <f t="shared" ref="P43:P74" si="23">IF(O43 = "-", -W43,I43)</f>
        <v>0</v>
      </c>
      <c r="Q43" s="1">
        <f t="shared" ca="1" si="20"/>
        <v>0</v>
      </c>
      <c r="R43" s="1">
        <f t="shared" ref="R43:R74" si="24">IF(O43="-",1,0)</f>
        <v>0</v>
      </c>
      <c r="S43" s="1">
        <f t="shared" ref="S43:S74" ca="1" si="25">IF(Q43 = 0, INDIRECT("S" &amp; ROW() - 1), Q43)</f>
        <v>0</v>
      </c>
      <c r="T43" s="1" t="str">
        <f>IF(H43="","",VLOOKUP(H43,'Вода SKU'!$A$1:$B$150,2,0))</f>
        <v/>
      </c>
      <c r="U43" s="1">
        <f t="shared" ref="U43:U74" si="26">8000/1000</f>
        <v>8</v>
      </c>
      <c r="V43" s="1">
        <f t="shared" ref="V43:V74" si="27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>
        <f t="shared" ref="W43:W74" si="28">IF(V43 = "", "", V43/U43)</f>
        <v>0</v>
      </c>
      <c r="X43" s="1" t="str">
        <f t="shared" ref="X43:X74" ca="1" si="29">IF(O43="", "", MAX(ROUND(-(INDIRECT("S" &amp; ROW() - 1) - S43)/1000, 0), 1) * 1000)</f>
        <v/>
      </c>
    </row>
    <row r="44" spans="10:24" ht="13.75" customHeight="1" x14ac:dyDescent="0.2">
      <c r="J44" s="23" t="str">
        <f t="shared" ca="1" si="21"/>
        <v/>
      </c>
      <c r="M44" s="31"/>
      <c r="N44" s="32" t="str">
        <f t="shared" ca="1" si="22"/>
        <v/>
      </c>
      <c r="P44" s="1">
        <f t="shared" si="23"/>
        <v>0</v>
      </c>
      <c r="Q44" s="1">
        <f t="shared" ca="1" si="20"/>
        <v>0</v>
      </c>
      <c r="R44" s="1">
        <f t="shared" si="24"/>
        <v>0</v>
      </c>
      <c r="S44" s="1">
        <f t="shared" ca="1" si="25"/>
        <v>0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2">
      <c r="J45" s="23" t="str">
        <f t="shared" ca="1" si="21"/>
        <v/>
      </c>
      <c r="M45" s="31"/>
      <c r="N45" s="32" t="str">
        <f t="shared" ca="1" si="22"/>
        <v/>
      </c>
      <c r="P45" s="1">
        <f t="shared" si="23"/>
        <v>0</v>
      </c>
      <c r="Q45" s="1">
        <f t="shared" ca="1" si="20"/>
        <v>0</v>
      </c>
      <c r="R45" s="1">
        <f t="shared" si="24"/>
        <v>0</v>
      </c>
      <c r="S45" s="1">
        <f t="shared" ca="1" si="25"/>
        <v>0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23" t="str">
        <f t="shared" ca="1" si="21"/>
        <v/>
      </c>
      <c r="M46" s="31"/>
      <c r="N46" s="32" t="str">
        <f t="shared" ca="1" si="22"/>
        <v/>
      </c>
      <c r="P46" s="1">
        <f t="shared" si="23"/>
        <v>0</v>
      </c>
      <c r="Q46" s="1">
        <f t="shared" ca="1" si="20"/>
        <v>0</v>
      </c>
      <c r="R46" s="1">
        <f t="shared" si="24"/>
        <v>0</v>
      </c>
      <c r="S46" s="1">
        <f t="shared" ca="1" si="25"/>
        <v>0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23" t="str">
        <f t="shared" ca="1" si="21"/>
        <v/>
      </c>
      <c r="M47" s="31"/>
      <c r="N47" s="32" t="str">
        <f t="shared" ca="1" si="22"/>
        <v/>
      </c>
      <c r="P47" s="1">
        <f t="shared" si="23"/>
        <v>0</v>
      </c>
      <c r="Q47" s="1">
        <f t="shared" ca="1" si="20"/>
        <v>0</v>
      </c>
      <c r="R47" s="1">
        <f t="shared" si="24"/>
        <v>0</v>
      </c>
      <c r="S47" s="1">
        <f t="shared" ca="1" si="25"/>
        <v>0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23" t="str">
        <f t="shared" ca="1" si="21"/>
        <v/>
      </c>
      <c r="M48" s="31"/>
      <c r="N48" s="32" t="str">
        <f t="shared" ca="1" si="22"/>
        <v/>
      </c>
      <c r="P48" s="1">
        <f t="shared" si="23"/>
        <v>0</v>
      </c>
      <c r="Q48" s="1">
        <f t="shared" ca="1" si="20"/>
        <v>0</v>
      </c>
      <c r="R48" s="1">
        <f t="shared" si="24"/>
        <v>0</v>
      </c>
      <c r="S48" s="1">
        <f t="shared" ca="1" si="25"/>
        <v>0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23" t="str">
        <f t="shared" ca="1" si="21"/>
        <v/>
      </c>
      <c r="M49" s="31"/>
      <c r="N49" s="32" t="str">
        <f t="shared" ca="1" si="22"/>
        <v/>
      </c>
      <c r="P49" s="1">
        <f t="shared" si="23"/>
        <v>0</v>
      </c>
      <c r="Q49" s="1">
        <f t="shared" ca="1" si="20"/>
        <v>0</v>
      </c>
      <c r="R49" s="1">
        <f t="shared" si="24"/>
        <v>0</v>
      </c>
      <c r="S49" s="1">
        <f t="shared" ca="1" si="25"/>
        <v>0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23" t="str">
        <f t="shared" ca="1" si="21"/>
        <v/>
      </c>
      <c r="M50" s="31"/>
      <c r="N50" s="32" t="str">
        <f t="shared" ca="1" si="22"/>
        <v/>
      </c>
      <c r="P50" s="1">
        <f t="shared" si="23"/>
        <v>0</v>
      </c>
      <c r="Q50" s="1">
        <f t="shared" ca="1" si="20"/>
        <v>0</v>
      </c>
      <c r="R50" s="1">
        <f t="shared" si="24"/>
        <v>0</v>
      </c>
      <c r="S50" s="1">
        <f t="shared" ca="1" si="25"/>
        <v>0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23" t="str">
        <f t="shared" ca="1" si="21"/>
        <v/>
      </c>
      <c r="M51" s="31"/>
      <c r="N51" s="32" t="str">
        <f t="shared" ca="1" si="22"/>
        <v/>
      </c>
      <c r="P51" s="1">
        <f t="shared" si="23"/>
        <v>0</v>
      </c>
      <c r="Q51" s="1">
        <f t="shared" ca="1" si="20"/>
        <v>0</v>
      </c>
      <c r="R51" s="1">
        <f t="shared" si="24"/>
        <v>0</v>
      </c>
      <c r="S51" s="1">
        <f t="shared" ca="1" si="25"/>
        <v>0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23" t="str">
        <f t="shared" ca="1" si="21"/>
        <v/>
      </c>
      <c r="M52" s="31"/>
      <c r="N52" s="32" t="str">
        <f t="shared" ca="1" si="22"/>
        <v/>
      </c>
      <c r="P52" s="1">
        <f t="shared" si="23"/>
        <v>0</v>
      </c>
      <c r="Q52" s="1">
        <f t="shared" ca="1" si="20"/>
        <v>0</v>
      </c>
      <c r="R52" s="1">
        <f t="shared" si="24"/>
        <v>0</v>
      </c>
      <c r="S52" s="1">
        <f t="shared" ca="1" si="25"/>
        <v>0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23" t="str">
        <f t="shared" ca="1" si="21"/>
        <v/>
      </c>
      <c r="M53" s="31"/>
      <c r="N53" s="32" t="str">
        <f t="shared" ca="1" si="22"/>
        <v/>
      </c>
      <c r="P53" s="1">
        <f t="shared" si="23"/>
        <v>0</v>
      </c>
      <c r="Q53" s="1">
        <f t="shared" ca="1" si="20"/>
        <v>0</v>
      </c>
      <c r="R53" s="1">
        <f t="shared" si="24"/>
        <v>0</v>
      </c>
      <c r="S53" s="1">
        <f t="shared" ca="1" si="25"/>
        <v>0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23" t="str">
        <f t="shared" ca="1" si="21"/>
        <v/>
      </c>
      <c r="M54" s="31"/>
      <c r="N54" s="32" t="str">
        <f t="shared" ca="1" si="22"/>
        <v/>
      </c>
      <c r="P54" s="1">
        <f t="shared" si="23"/>
        <v>0</v>
      </c>
      <c r="Q54" s="1">
        <f t="shared" ca="1" si="20"/>
        <v>0</v>
      </c>
      <c r="R54" s="1">
        <f t="shared" si="24"/>
        <v>0</v>
      </c>
      <c r="S54" s="1">
        <f t="shared" ca="1" si="25"/>
        <v>0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23" t="str">
        <f t="shared" ca="1" si="21"/>
        <v/>
      </c>
      <c r="M55" s="31"/>
      <c r="N55" s="32" t="str">
        <f t="shared" ca="1" si="22"/>
        <v/>
      </c>
      <c r="P55" s="1">
        <f t="shared" si="23"/>
        <v>0</v>
      </c>
      <c r="Q55" s="1">
        <f t="shared" ca="1" si="20"/>
        <v>0</v>
      </c>
      <c r="R55" s="1">
        <f t="shared" si="24"/>
        <v>0</v>
      </c>
      <c r="S55" s="1">
        <f t="shared" ca="1" si="25"/>
        <v>0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23" t="str">
        <f t="shared" ca="1" si="21"/>
        <v/>
      </c>
      <c r="M56" s="31"/>
      <c r="N56" s="32" t="str">
        <f t="shared" ca="1" si="22"/>
        <v/>
      </c>
      <c r="P56" s="1">
        <f t="shared" si="23"/>
        <v>0</v>
      </c>
      <c r="Q56" s="1">
        <f t="shared" ca="1" si="20"/>
        <v>0</v>
      </c>
      <c r="R56" s="1">
        <f t="shared" si="24"/>
        <v>0</v>
      </c>
      <c r="S56" s="1">
        <f t="shared" ca="1" si="25"/>
        <v>0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23" t="str">
        <f t="shared" ca="1" si="21"/>
        <v/>
      </c>
      <c r="M57" s="31"/>
      <c r="N57" s="32" t="str">
        <f t="shared" ca="1" si="22"/>
        <v/>
      </c>
      <c r="P57" s="1">
        <f t="shared" si="23"/>
        <v>0</v>
      </c>
      <c r="Q57" s="1">
        <f t="shared" ca="1" si="20"/>
        <v>0</v>
      </c>
      <c r="R57" s="1">
        <f t="shared" si="24"/>
        <v>0</v>
      </c>
      <c r="S57" s="1">
        <f t="shared" ca="1" si="25"/>
        <v>0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23" t="str">
        <f t="shared" ca="1" si="21"/>
        <v/>
      </c>
      <c r="M58" s="31"/>
      <c r="N58" s="32" t="str">
        <f t="shared" ca="1" si="22"/>
        <v/>
      </c>
      <c r="P58" s="1">
        <f t="shared" si="23"/>
        <v>0</v>
      </c>
      <c r="Q58" s="1">
        <f t="shared" ca="1" si="20"/>
        <v>0</v>
      </c>
      <c r="R58" s="1">
        <f t="shared" si="24"/>
        <v>0</v>
      </c>
      <c r="S58" s="1">
        <f t="shared" ca="1" si="25"/>
        <v>0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23" t="str">
        <f t="shared" ca="1" si="21"/>
        <v/>
      </c>
      <c r="M59" s="31"/>
      <c r="N59" s="32" t="str">
        <f t="shared" ca="1" si="22"/>
        <v/>
      </c>
      <c r="P59" s="1">
        <f t="shared" si="23"/>
        <v>0</v>
      </c>
      <c r="Q59" s="1">
        <f t="shared" ca="1" si="20"/>
        <v>0</v>
      </c>
      <c r="R59" s="1">
        <f t="shared" si="24"/>
        <v>0</v>
      </c>
      <c r="S59" s="1">
        <f t="shared" ca="1" si="25"/>
        <v>0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23" t="str">
        <f t="shared" ca="1" si="21"/>
        <v/>
      </c>
      <c r="M60" s="31"/>
      <c r="N60" s="32" t="str">
        <f t="shared" ca="1" si="22"/>
        <v/>
      </c>
      <c r="P60" s="1">
        <f t="shared" si="23"/>
        <v>0</v>
      </c>
      <c r="Q60" s="1">
        <f t="shared" ca="1" si="20"/>
        <v>0</v>
      </c>
      <c r="R60" s="1">
        <f t="shared" si="24"/>
        <v>0</v>
      </c>
      <c r="S60" s="1">
        <f t="shared" ca="1" si="25"/>
        <v>0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23" t="str">
        <f t="shared" ca="1" si="21"/>
        <v/>
      </c>
      <c r="M61" s="31"/>
      <c r="N61" s="32" t="str">
        <f t="shared" ca="1" si="22"/>
        <v/>
      </c>
      <c r="P61" s="1">
        <f t="shared" si="23"/>
        <v>0</v>
      </c>
      <c r="Q61" s="1">
        <f t="shared" ca="1" si="20"/>
        <v>0</v>
      </c>
      <c r="R61" s="1">
        <f t="shared" si="24"/>
        <v>0</v>
      </c>
      <c r="S61" s="1">
        <f t="shared" ca="1" si="25"/>
        <v>0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23" t="str">
        <f t="shared" ca="1" si="21"/>
        <v/>
      </c>
      <c r="M62" s="31"/>
      <c r="N62" s="32" t="str">
        <f t="shared" ca="1" si="22"/>
        <v/>
      </c>
      <c r="P62" s="1">
        <f t="shared" si="23"/>
        <v>0</v>
      </c>
      <c r="Q62" s="1">
        <f t="shared" ca="1" si="2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23" t="str">
        <f t="shared" ca="1" si="21"/>
        <v/>
      </c>
      <c r="M63" s="31"/>
      <c r="N63" s="32" t="str">
        <f t="shared" ca="1" si="22"/>
        <v/>
      </c>
      <c r="P63" s="1">
        <f t="shared" si="23"/>
        <v>0</v>
      </c>
      <c r="Q63" s="1">
        <f t="shared" ref="Q63:Q85" ca="1" si="30">IF(O63 = "-", SUM(INDIRECT(ADDRESS(2,COLUMN(P63)) &amp; ":" &amp; ADDRESS(ROW(),COLUMN(P63)))), 0)</f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23" t="str">
        <f t="shared" ca="1" si="21"/>
        <v/>
      </c>
      <c r="M64" s="31"/>
      <c r="N64" s="32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23" t="str">
        <f t="shared" ca="1" si="21"/>
        <v/>
      </c>
      <c r="M65" s="31"/>
      <c r="N65" s="32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23" t="str">
        <f t="shared" ca="1" si="21"/>
        <v/>
      </c>
      <c r="M66" s="31"/>
      <c r="N66" s="32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23" t="str">
        <f t="shared" ca="1" si="21"/>
        <v/>
      </c>
      <c r="M67" s="31"/>
      <c r="N67" s="32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23" t="str">
        <f t="shared" ca="1" si="21"/>
        <v/>
      </c>
      <c r="M68" s="31"/>
      <c r="N68" s="32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23" t="str">
        <f t="shared" ca="1" si="21"/>
        <v/>
      </c>
      <c r="M69" s="31"/>
      <c r="N69" s="32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si="26"/>
        <v>8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23" t="str">
        <f t="shared" ca="1" si="21"/>
        <v/>
      </c>
      <c r="M70" s="31"/>
      <c r="N70" s="32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si="26"/>
        <v>8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23" t="str">
        <f t="shared" ca="1" si="21"/>
        <v/>
      </c>
      <c r="M71" s="31"/>
      <c r="N71" s="32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si="26"/>
        <v>8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2">
      <c r="J72" s="23" t="str">
        <f t="shared" ca="1" si="21"/>
        <v/>
      </c>
      <c r="M72" s="31"/>
      <c r="N72" s="32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si="26"/>
        <v>8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2">
      <c r="J73" s="23" t="str">
        <f t="shared" ca="1" si="21"/>
        <v/>
      </c>
      <c r="M73" s="31"/>
      <c r="N73" s="32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si="26"/>
        <v>8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2">
      <c r="J74" s="23" t="str">
        <f t="shared" ca="1" si="21"/>
        <v/>
      </c>
      <c r="M74" s="31"/>
      <c r="N74" s="32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si="26"/>
        <v>8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2">
      <c r="J75" s="23" t="str">
        <f t="shared" ref="J75:J85" ca="1" si="31">IF(M75="", IF(O75="","",X75+(INDIRECT("S" &amp; ROW() - 1) - S75)),IF(O75="", "", INDIRECT("S" &amp; ROW() - 1) - S75))</f>
        <v/>
      </c>
      <c r="M75" s="31"/>
      <c r="N75" s="32" t="str">
        <f t="shared" ref="N75:N85" ca="1" si="32">IF(M75="", IF(X75=0, "", X75), IF(V75 = "", "", IF(V75/U75 = 0, "", V75/U75)))</f>
        <v/>
      </c>
      <c r="P75" s="1">
        <f t="shared" ref="P75:P85" si="33">IF(O75 = "-", -W75,I75)</f>
        <v>0</v>
      </c>
      <c r="Q75" s="1">
        <f t="shared" ca="1" si="30"/>
        <v>0</v>
      </c>
      <c r="R75" s="1">
        <f t="shared" ref="R75:R85" si="34">IF(O75="-",1,0)</f>
        <v>0</v>
      </c>
      <c r="S75" s="1">
        <f t="shared" ref="S75:S85" ca="1" si="35">IF(Q75 = 0, INDIRECT("S" &amp; ROW() - 1), Q75)</f>
        <v>0</v>
      </c>
      <c r="T75" s="1" t="str">
        <f>IF(H75="","",VLOOKUP(H75,'Вода SKU'!$A$1:$B$150,2,0))</f>
        <v/>
      </c>
      <c r="U75" s="1">
        <f t="shared" ref="U75:U85" si="36">8000/1000</f>
        <v>8</v>
      </c>
      <c r="V75" s="1">
        <f t="shared" ref="V75:V85" si="37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>
        <f t="shared" ref="W75:W85" si="38">IF(V75 = "", "", V75/U75)</f>
        <v>0</v>
      </c>
      <c r="X75" s="1" t="str">
        <f t="shared" ref="X75:X85" ca="1" si="39">IF(O75="", "", MAX(ROUND(-(INDIRECT("S" &amp; ROW() - 1) - S75)/1000, 0), 1) * 1000)</f>
        <v/>
      </c>
    </row>
    <row r="76" spans="10:24" ht="13.75" customHeight="1" x14ac:dyDescent="0.2">
      <c r="J76" s="23" t="str">
        <f t="shared" ca="1" si="31"/>
        <v/>
      </c>
      <c r="M76" s="31"/>
      <c r="N76" s="32" t="str">
        <f t="shared" ca="1" si="32"/>
        <v/>
      </c>
      <c r="P76" s="1">
        <f t="shared" si="33"/>
        <v>0</v>
      </c>
      <c r="Q76" s="1">
        <f t="shared" ca="1" si="30"/>
        <v>0</v>
      </c>
      <c r="R76" s="1">
        <f t="shared" si="34"/>
        <v>0</v>
      </c>
      <c r="S76" s="1">
        <f t="shared" ca="1" si="35"/>
        <v>0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2">
      <c r="J77" s="23" t="str">
        <f t="shared" ca="1" si="31"/>
        <v/>
      </c>
      <c r="M77" s="31"/>
      <c r="N77" s="32" t="str">
        <f t="shared" ca="1" si="32"/>
        <v/>
      </c>
      <c r="P77" s="1">
        <f t="shared" si="33"/>
        <v>0</v>
      </c>
      <c r="Q77" s="1">
        <f t="shared" ca="1" si="30"/>
        <v>0</v>
      </c>
      <c r="R77" s="1">
        <f t="shared" si="34"/>
        <v>0</v>
      </c>
      <c r="S77" s="1">
        <f t="shared" ca="1" si="35"/>
        <v>0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23" t="str">
        <f t="shared" ca="1" si="31"/>
        <v/>
      </c>
      <c r="M78" s="31"/>
      <c r="N78" s="32" t="str">
        <f t="shared" ca="1" si="32"/>
        <v/>
      </c>
      <c r="P78" s="1">
        <f t="shared" si="33"/>
        <v>0</v>
      </c>
      <c r="Q78" s="1">
        <f t="shared" ca="1" si="30"/>
        <v>0</v>
      </c>
      <c r="R78" s="1">
        <f t="shared" si="34"/>
        <v>0</v>
      </c>
      <c r="S78" s="1">
        <f t="shared" ca="1" si="35"/>
        <v>0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23" t="str">
        <f t="shared" ca="1" si="31"/>
        <v/>
      </c>
      <c r="M79" s="31"/>
      <c r="N79" s="32" t="str">
        <f t="shared" ca="1" si="32"/>
        <v/>
      </c>
      <c r="P79" s="1">
        <f t="shared" si="33"/>
        <v>0</v>
      </c>
      <c r="Q79" s="1">
        <f t="shared" ca="1" si="30"/>
        <v>0</v>
      </c>
      <c r="R79" s="1">
        <f t="shared" si="34"/>
        <v>0</v>
      </c>
      <c r="S79" s="1">
        <f t="shared" ca="1" si="35"/>
        <v>0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23" t="str">
        <f t="shared" ca="1" si="31"/>
        <v/>
      </c>
      <c r="M80" s="31"/>
      <c r="N80" s="32" t="str">
        <f t="shared" ca="1" si="32"/>
        <v/>
      </c>
      <c r="P80" s="1">
        <f t="shared" si="33"/>
        <v>0</v>
      </c>
      <c r="Q80" s="1">
        <f t="shared" ca="1" si="30"/>
        <v>0</v>
      </c>
      <c r="R80" s="1">
        <f t="shared" si="34"/>
        <v>0</v>
      </c>
      <c r="S80" s="1">
        <f t="shared" ca="1" si="35"/>
        <v>0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23" t="str">
        <f t="shared" ca="1" si="31"/>
        <v/>
      </c>
      <c r="M81" s="31"/>
      <c r="N81" s="32" t="str">
        <f t="shared" ca="1" si="32"/>
        <v/>
      </c>
      <c r="P81" s="1">
        <f t="shared" si="33"/>
        <v>0</v>
      </c>
      <c r="Q81" s="1">
        <f t="shared" ca="1" si="30"/>
        <v>0</v>
      </c>
      <c r="R81" s="1">
        <f t="shared" si="34"/>
        <v>0</v>
      </c>
      <c r="S81" s="1">
        <f t="shared" ca="1" si="35"/>
        <v>0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23" t="str">
        <f t="shared" ca="1" si="31"/>
        <v/>
      </c>
      <c r="M82" s="31"/>
      <c r="N82" s="32" t="str">
        <f t="shared" ca="1" si="32"/>
        <v/>
      </c>
      <c r="P82" s="1">
        <f t="shared" si="33"/>
        <v>0</v>
      </c>
      <c r="Q82" s="1">
        <f t="shared" ca="1" si="30"/>
        <v>0</v>
      </c>
      <c r="R82" s="1">
        <f t="shared" si="34"/>
        <v>0</v>
      </c>
      <c r="S82" s="1">
        <f t="shared" ca="1" si="35"/>
        <v>0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23" t="str">
        <f t="shared" ca="1" si="31"/>
        <v/>
      </c>
      <c r="M83" s="31"/>
      <c r="N83" s="32" t="str">
        <f t="shared" ca="1" si="32"/>
        <v/>
      </c>
      <c r="P83" s="1">
        <f t="shared" si="33"/>
        <v>0</v>
      </c>
      <c r="Q83" s="1">
        <f t="shared" ca="1" si="30"/>
        <v>0</v>
      </c>
      <c r="R83" s="1">
        <f t="shared" si="34"/>
        <v>0</v>
      </c>
      <c r="S83" s="1">
        <f t="shared" ca="1" si="35"/>
        <v>0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23" t="str">
        <f t="shared" ca="1" si="31"/>
        <v/>
      </c>
      <c r="M84" s="31"/>
      <c r="N84" s="32" t="str">
        <f t="shared" ca="1" si="32"/>
        <v/>
      </c>
      <c r="P84" s="1">
        <f t="shared" si="33"/>
        <v>0</v>
      </c>
      <c r="Q84" s="1">
        <f t="shared" ca="1" si="30"/>
        <v>0</v>
      </c>
      <c r="R84" s="1">
        <f t="shared" si="34"/>
        <v>0</v>
      </c>
      <c r="S84" s="1">
        <f t="shared" ca="1" si="35"/>
        <v>0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23" t="str">
        <f t="shared" ca="1" si="31"/>
        <v/>
      </c>
      <c r="M85" s="31"/>
      <c r="N85" s="32" t="str">
        <f t="shared" ca="1" si="32"/>
        <v/>
      </c>
      <c r="P85" s="1">
        <f t="shared" si="33"/>
        <v>0</v>
      </c>
      <c r="Q85" s="1">
        <f t="shared" ca="1" si="30"/>
        <v>0</v>
      </c>
      <c r="R85" s="1">
        <f t="shared" si="34"/>
        <v>0</v>
      </c>
      <c r="S85" s="1">
        <f t="shared" ca="1" si="35"/>
        <v>0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</sheetData>
  <conditionalFormatting sqref="B2:B85">
    <cfRule type="expression" dxfId="27" priority="2">
      <formula>#REF!&lt;&gt;#REF!</formula>
    </cfRule>
    <cfRule type="expression" dxfId="26" priority="3">
      <formula>#REF!&lt;&gt;#REF!</formula>
    </cfRule>
  </conditionalFormatting>
  <conditionalFormatting sqref="J1:J1048576">
    <cfRule type="expression" dxfId="25" priority="5">
      <formula>IF(N1="",0, J1)  &lt; - 0.05* IF(N1="",0,N1)</formula>
    </cfRule>
    <cfRule type="expression" dxfId="24" priority="6">
      <formula>AND(IF(N1="",0, J1)  &gt;= - 0.05* IF(N1="",0,N1), IF(N1="",0, J1) &lt; 0)</formula>
    </cfRule>
    <cfRule type="expression" dxfId="23" priority="7">
      <formula>AND(IF(N1="",0, J1)  &lt;= 0.05* IF(N1="",0,N1), IF(N1="",0, J1) &gt; 0)</formula>
    </cfRule>
    <cfRule type="expression" dxfId="22" priority="8">
      <formula>IF(N1="",0,J1)  &gt; 0.05* IF(N1="",0,N1)</formula>
    </cfRule>
  </conditionalFormatting>
  <conditionalFormatting sqref="J1">
    <cfRule type="expression" dxfId="0" priority="25">
      <formula>SUMIF(J2:J85,"&gt;0")-SUMIF(J2:J85,"&lt;0")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B2:B85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E2:F85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L1:L85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5"/>
  <sheetViews>
    <sheetView tabSelected="1" zoomScale="90" zoomScaleNormal="90" workbookViewId="0">
      <pane ySplit="1" topLeftCell="A2" activePane="bottomLeft" state="frozen"/>
      <selection pane="bottomLeft" activeCell="H29" sqref="H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23" customWidth="1"/>
    <col min="13" max="13" width="8.6640625" style="34" customWidth="1"/>
    <col min="14" max="14" width="8.6640625" style="3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26" t="s">
        <v>673</v>
      </c>
      <c r="B1" s="27" t="s">
        <v>643</v>
      </c>
      <c r="C1" s="27" t="s">
        <v>650</v>
      </c>
      <c r="D1" s="27" t="s">
        <v>134</v>
      </c>
      <c r="E1" s="27" t="s">
        <v>644</v>
      </c>
      <c r="F1" s="27" t="s">
        <v>674</v>
      </c>
      <c r="G1" s="27" t="s">
        <v>675</v>
      </c>
      <c r="H1" s="27" t="s">
        <v>676</v>
      </c>
      <c r="I1" s="27" t="s">
        <v>677</v>
      </c>
      <c r="J1" s="27" t="s">
        <v>678</v>
      </c>
      <c r="K1" s="27" t="s">
        <v>679</v>
      </c>
      <c r="L1" s="27" t="s">
        <v>680</v>
      </c>
      <c r="M1" s="36" t="s">
        <v>681</v>
      </c>
      <c r="N1" s="36" t="s">
        <v>682</v>
      </c>
      <c r="O1" s="27" t="s">
        <v>683</v>
      </c>
      <c r="Q1" s="27" t="s">
        <v>684</v>
      </c>
      <c r="R1" s="27" t="s">
        <v>685</v>
      </c>
      <c r="S1" s="27">
        <v>0</v>
      </c>
      <c r="T1" s="26" t="s">
        <v>686</v>
      </c>
      <c r="U1" s="26" t="s">
        <v>687</v>
      </c>
      <c r="V1" s="26" t="s">
        <v>688</v>
      </c>
      <c r="W1" s="26" t="s">
        <v>689</v>
      </c>
      <c r="X1" s="29" t="s">
        <v>690</v>
      </c>
    </row>
    <row r="2" spans="1:24" ht="13.75" customHeight="1" x14ac:dyDescent="0.2">
      <c r="A2" s="37">
        <f ca="1">IF(O2="-", "-", 1 + MAX(Вода!$A$2:$A$63) + SUM(INDIRECT(ADDRESS(2,COLUMN(R2)) &amp; ":" &amp; ADDRESS(ROW(),COLUMN(R2)))))</f>
        <v>1</v>
      </c>
      <c r="B2" s="37" t="s">
        <v>664</v>
      </c>
      <c r="C2" s="37">
        <v>850</v>
      </c>
      <c r="D2" s="37" t="s">
        <v>657</v>
      </c>
      <c r="E2" s="37" t="s">
        <v>696</v>
      </c>
      <c r="F2" s="37" t="s">
        <v>696</v>
      </c>
      <c r="G2" s="37" t="s">
        <v>697</v>
      </c>
      <c r="H2" s="37" t="s">
        <v>217</v>
      </c>
      <c r="I2" s="37">
        <v>94</v>
      </c>
      <c r="J2" s="23" t="str">
        <f t="shared" ref="J2:J48" ca="1" si="0">IF(M2="", IF(O2="","",X2+(INDIRECT("S" &amp; ROW() - 1) - S2)),IF(O2="", "", INDIRECT("S" &amp; ROW() - 1) - S2))</f>
        <v/>
      </c>
      <c r="K2" s="30">
        <v>1</v>
      </c>
      <c r="M2" s="32"/>
      <c r="N2" s="32" t="str">
        <f t="shared" ref="N2:N48" ca="1" si="1">IF(M2="", IF(X2=0, "", X2), IF(V2 = "", "", IF(V2/U2 = 0, "", V2/U2)))</f>
        <v/>
      </c>
      <c r="P2" s="1">
        <f t="shared" ref="P2:P48" si="2">IF(O2 = "-", -W2,I2)</f>
        <v>94</v>
      </c>
      <c r="Q2" s="1">
        <f t="shared" ref="Q2:Q56" ca="1" si="3">IF(O2 = "-", SUM(INDIRECT(ADDRESS(2,COLUMN(P2)) &amp; ":" &amp; ADDRESS(ROW(),COLUMN(P2)))), 0)</f>
        <v>0</v>
      </c>
      <c r="R2" s="1">
        <f t="shared" ref="R2:R48" si="4">IF(O2="-",1,0)</f>
        <v>0</v>
      </c>
      <c r="S2" s="1">
        <f t="shared" ref="S2:S48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48" si="6">8000/850</f>
        <v>9.4117647058823533</v>
      </c>
      <c r="V2" s="1">
        <f t="shared" ref="V2:V4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48" si="8">IF(V2 = "", "", V2/U2)</f>
        <v>0</v>
      </c>
      <c r="X2" s="1" t="str">
        <f t="shared" ref="X2:X48" ca="1" si="9">IF(O2="", "", MAX(ROUND(-(INDIRECT("S" &amp; ROW() - 1) - S2)/850, 0), 1) * 850)</f>
        <v/>
      </c>
    </row>
    <row r="3" spans="1:24" ht="13.75" customHeight="1" x14ac:dyDescent="0.2">
      <c r="A3" s="37">
        <f ca="1">IF(O3="-", "-", 1 + MAX(Вода!$A$2:$A$63) + SUM(INDIRECT(ADDRESS(2,COLUMN(R3)) &amp; ":" &amp; ADDRESS(ROW(),COLUMN(R3)))))</f>
        <v>1</v>
      </c>
      <c r="B3" s="37" t="s">
        <v>664</v>
      </c>
      <c r="C3" s="37">
        <v>850</v>
      </c>
      <c r="D3" s="37" t="s">
        <v>657</v>
      </c>
      <c r="E3" s="37" t="s">
        <v>696</v>
      </c>
      <c r="F3" s="37" t="s">
        <v>696</v>
      </c>
      <c r="G3" s="37" t="s">
        <v>697</v>
      </c>
      <c r="H3" s="37" t="s">
        <v>218</v>
      </c>
      <c r="I3" s="37">
        <v>756</v>
      </c>
      <c r="J3" s="23" t="str">
        <f t="shared" ca="1" si="0"/>
        <v/>
      </c>
      <c r="K3" s="30">
        <v>1</v>
      </c>
      <c r="M3" s="31"/>
      <c r="N3" s="32" t="str">
        <f t="shared" ca="1" si="1"/>
        <v/>
      </c>
      <c r="P3" s="1">
        <f t="shared" si="2"/>
        <v>756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6" customHeight="1" x14ac:dyDescent="0.2">
      <c r="A4" s="30" t="str">
        <f ca="1">IF(O4="-", "-", 1 + MAX(Вода!$A$2:$A$63) + SUM(INDIRECT(ADDRESS(2,COLUMN(R4)) &amp; ":" &amp; ADDRESS(ROW(),COLUMN(R4)))))</f>
        <v>-</v>
      </c>
      <c r="B4" s="30" t="s">
        <v>693</v>
      </c>
      <c r="C4" s="30" t="s">
        <v>693</v>
      </c>
      <c r="D4" s="30" t="s">
        <v>693</v>
      </c>
      <c r="E4" s="30" t="s">
        <v>693</v>
      </c>
      <c r="F4" s="30" t="s">
        <v>693</v>
      </c>
      <c r="G4" s="30" t="s">
        <v>693</v>
      </c>
      <c r="H4" s="30" t="s">
        <v>693</v>
      </c>
      <c r="J4" s="23">
        <f t="shared" ca="1" si="0"/>
        <v>0</v>
      </c>
      <c r="K4" s="30"/>
      <c r="M4" s="33">
        <v>8000</v>
      </c>
      <c r="N4" s="32">
        <f t="shared" si="1"/>
        <v>850</v>
      </c>
      <c r="O4" s="30" t="s">
        <v>693</v>
      </c>
      <c r="P4" s="1">
        <f t="shared" si="2"/>
        <v>-850</v>
      </c>
      <c r="Q4" s="1">
        <f t="shared" ca="1" si="3"/>
        <v>0</v>
      </c>
      <c r="R4" s="1">
        <f t="shared" si="4"/>
        <v>1</v>
      </c>
      <c r="S4" s="1">
        <f t="shared" ca="1" si="5"/>
        <v>0</v>
      </c>
      <c r="T4" s="1" t="str">
        <f>IF(H4="","",VLOOKUP(H4,'Соль SKU'!$A$1:$B$150,2,0))</f>
        <v>-</v>
      </c>
      <c r="U4" s="1">
        <f t="shared" si="6"/>
        <v>9.4117647058823533</v>
      </c>
      <c r="V4" s="1">
        <f t="shared" si="7"/>
        <v>8000</v>
      </c>
      <c r="W4" s="1">
        <f t="shared" si="8"/>
        <v>850</v>
      </c>
      <c r="X4" s="1">
        <f t="shared" ca="1" si="9"/>
        <v>850</v>
      </c>
    </row>
    <row r="5" spans="1:24" ht="13.75" customHeight="1" x14ac:dyDescent="0.2">
      <c r="A5" s="38">
        <f ca="1">IF(O5="-", "-", 1 + MAX(Вода!$A$2:$A$63) + SUM(INDIRECT(ADDRESS(2,COLUMN(R5)) &amp; ":" &amp; ADDRESS(ROW(),COLUMN(R5)))))</f>
        <v>2</v>
      </c>
      <c r="B5" s="38" t="s">
        <v>664</v>
      </c>
      <c r="C5" s="38">
        <v>850</v>
      </c>
      <c r="D5" s="38" t="s">
        <v>655</v>
      </c>
      <c r="E5" s="38" t="s">
        <v>698</v>
      </c>
      <c r="F5" s="38" t="s">
        <v>698</v>
      </c>
      <c r="G5" s="38" t="s">
        <v>697</v>
      </c>
      <c r="H5" s="38" t="s">
        <v>206</v>
      </c>
      <c r="I5" s="38">
        <v>202</v>
      </c>
      <c r="J5" s="23" t="str">
        <f t="shared" ca="1" si="0"/>
        <v/>
      </c>
      <c r="K5" s="30">
        <v>1</v>
      </c>
      <c r="M5" s="31"/>
      <c r="N5" s="32" t="str">
        <f t="shared" ca="1" si="1"/>
        <v/>
      </c>
      <c r="P5" s="1">
        <f t="shared" si="2"/>
        <v>202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38">
        <f ca="1">IF(O6="-", "-", 1 + MAX(Вода!$A$2:$A$63) + SUM(INDIRECT(ADDRESS(2,COLUMN(R6)) &amp; ":" &amp; ADDRESS(ROW(),COLUMN(R6)))))</f>
        <v>2</v>
      </c>
      <c r="B6" s="38" t="s">
        <v>664</v>
      </c>
      <c r="C6" s="38">
        <v>850</v>
      </c>
      <c r="D6" s="38" t="s">
        <v>655</v>
      </c>
      <c r="E6" s="38" t="s">
        <v>698</v>
      </c>
      <c r="F6" s="38" t="s">
        <v>698</v>
      </c>
      <c r="G6" s="38" t="s">
        <v>697</v>
      </c>
      <c r="H6" s="38" t="s">
        <v>207</v>
      </c>
      <c r="I6" s="38">
        <v>648</v>
      </c>
      <c r="J6" s="23" t="str">
        <f t="shared" ca="1" si="0"/>
        <v/>
      </c>
      <c r="K6" s="30">
        <v>1</v>
      </c>
      <c r="M6" s="31"/>
      <c r="N6" s="32" t="str">
        <f t="shared" ca="1" si="1"/>
        <v/>
      </c>
      <c r="P6" s="1">
        <f t="shared" si="2"/>
        <v>648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A7" s="30" t="str">
        <f ca="1">IF(O7="-", "-", 1 + MAX(Вода!$A$2:$A$63) + SUM(INDIRECT(ADDRESS(2,COLUMN(R7)) &amp; ":" &amp; ADDRESS(ROW(),COLUMN(R7)))))</f>
        <v>-</v>
      </c>
      <c r="B7" s="30" t="s">
        <v>693</v>
      </c>
      <c r="C7" s="30" t="s">
        <v>693</v>
      </c>
      <c r="D7" s="30" t="s">
        <v>693</v>
      </c>
      <c r="E7" s="30" t="s">
        <v>693</v>
      </c>
      <c r="F7" s="30" t="s">
        <v>693</v>
      </c>
      <c r="G7" s="30" t="s">
        <v>693</v>
      </c>
      <c r="H7" s="30" t="s">
        <v>693</v>
      </c>
      <c r="J7" s="23">
        <f t="shared" ca="1" si="0"/>
        <v>0</v>
      </c>
      <c r="K7" s="30"/>
      <c r="M7" s="33">
        <v>8000</v>
      </c>
      <c r="N7" s="32">
        <f t="shared" si="1"/>
        <v>850</v>
      </c>
      <c r="O7" s="30" t="s">
        <v>693</v>
      </c>
      <c r="P7" s="1">
        <f t="shared" si="2"/>
        <v>-850</v>
      </c>
      <c r="Q7" s="1">
        <f t="shared" ca="1" si="3"/>
        <v>0</v>
      </c>
      <c r="R7" s="1">
        <f t="shared" si="4"/>
        <v>1</v>
      </c>
      <c r="S7" s="1">
        <f t="shared" ca="1" si="5"/>
        <v>0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8000</v>
      </c>
      <c r="W7" s="1">
        <f t="shared" si="8"/>
        <v>850</v>
      </c>
      <c r="X7" s="1">
        <f t="shared" ca="1" si="9"/>
        <v>850</v>
      </c>
    </row>
    <row r="8" spans="1:24" ht="13.75" customHeight="1" x14ac:dyDescent="0.2">
      <c r="A8" s="38">
        <f ca="1">IF(O8="-", "-", 1 + MAX(Вода!$A$2:$A$63) + SUM(INDIRECT(ADDRESS(2,COLUMN(R8)) &amp; ":" &amp; ADDRESS(ROW(),COLUMN(R8)))))</f>
        <v>3</v>
      </c>
      <c r="B8" s="38" t="s">
        <v>664</v>
      </c>
      <c r="C8" s="38">
        <v>850</v>
      </c>
      <c r="D8" s="38" t="s">
        <v>655</v>
      </c>
      <c r="E8" s="38" t="s">
        <v>698</v>
      </c>
      <c r="F8" s="38" t="s">
        <v>698</v>
      </c>
      <c r="G8" s="38" t="s">
        <v>697</v>
      </c>
      <c r="H8" s="38" t="s">
        <v>207</v>
      </c>
      <c r="I8" s="38">
        <v>850</v>
      </c>
      <c r="J8" s="23" t="str">
        <f t="shared" ca="1" si="0"/>
        <v/>
      </c>
      <c r="K8" s="30">
        <v>1</v>
      </c>
      <c r="M8" s="31"/>
      <c r="N8" s="32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A9" s="30" t="str">
        <f ca="1">IF(O9="-", "-", 1 + MAX(Вода!$A$2:$A$63) + SUM(INDIRECT(ADDRESS(2,COLUMN(R9)) &amp; ":" &amp; ADDRESS(ROW(),COLUMN(R9)))))</f>
        <v>-</v>
      </c>
      <c r="B9" s="30" t="s">
        <v>693</v>
      </c>
      <c r="C9" s="30" t="s">
        <v>693</v>
      </c>
      <c r="D9" s="30" t="s">
        <v>693</v>
      </c>
      <c r="E9" s="30" t="s">
        <v>693</v>
      </c>
      <c r="F9" s="30" t="s">
        <v>693</v>
      </c>
      <c r="G9" s="30" t="s">
        <v>693</v>
      </c>
      <c r="H9" s="30" t="s">
        <v>693</v>
      </c>
      <c r="J9" s="23">
        <f t="shared" ca="1" si="0"/>
        <v>0</v>
      </c>
      <c r="K9" s="30"/>
      <c r="M9" s="33">
        <v>8000</v>
      </c>
      <c r="N9" s="32">
        <f t="shared" si="1"/>
        <v>850</v>
      </c>
      <c r="O9" s="30" t="s">
        <v>693</v>
      </c>
      <c r="P9" s="1">
        <f t="shared" si="2"/>
        <v>-850</v>
      </c>
      <c r="Q9" s="1">
        <f t="shared" ca="1" si="3"/>
        <v>0</v>
      </c>
      <c r="R9" s="1">
        <f t="shared" si="4"/>
        <v>1</v>
      </c>
      <c r="S9" s="1">
        <f t="shared" ca="1" si="5"/>
        <v>0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8000</v>
      </c>
      <c r="W9" s="1">
        <f t="shared" si="8"/>
        <v>850</v>
      </c>
      <c r="X9" s="1">
        <f t="shared" ca="1" si="9"/>
        <v>850</v>
      </c>
    </row>
    <row r="10" spans="1:24" ht="13.75" customHeight="1" x14ac:dyDescent="0.2">
      <c r="A10" s="38">
        <f ca="1">IF(O10="-", "-", 1 + MAX(Вода!$A$2:$A$63) + SUM(INDIRECT(ADDRESS(2,COLUMN(R10)) &amp; ":" &amp; ADDRESS(ROW(),COLUMN(R10)))))</f>
        <v>4</v>
      </c>
      <c r="B10" s="38" t="s">
        <v>664</v>
      </c>
      <c r="C10" s="38">
        <v>850</v>
      </c>
      <c r="D10" s="38" t="s">
        <v>655</v>
      </c>
      <c r="E10" s="38" t="s">
        <v>698</v>
      </c>
      <c r="F10" s="38" t="s">
        <v>698</v>
      </c>
      <c r="G10" s="38" t="s">
        <v>697</v>
      </c>
      <c r="H10" s="38" t="s">
        <v>206</v>
      </c>
      <c r="I10" s="38">
        <v>202</v>
      </c>
      <c r="J10" s="23" t="str">
        <f t="shared" ref="J10:J14" ca="1" si="10">IF(M10="", IF(O10="","",X10+(INDIRECT("S" &amp; ROW() - 1) - S10)),IF(O10="", "", INDIRECT("S" &amp; ROW() - 1) - S10))</f>
        <v/>
      </c>
      <c r="K10" s="30">
        <v>1</v>
      </c>
      <c r="M10" s="31"/>
      <c r="N10" s="32" t="str">
        <f t="shared" ref="N10:N14" ca="1" si="11">IF(M10="", IF(X10=0, "", X10), IF(V10 = "", "", IF(V10/U10 = 0, "", V10/U10)))</f>
        <v/>
      </c>
      <c r="P10" s="1">
        <f t="shared" ref="P10:P14" si="12">IF(O10 = "-", -W10,I10)</f>
        <v>202</v>
      </c>
      <c r="Q10" s="1">
        <f t="shared" ref="Q10:Q14" ca="1" si="13">IF(O10 = "-", SUM(INDIRECT(ADDRESS(2,COLUMN(P10)) &amp; ":" &amp; ADDRESS(ROW(),COLUMN(P10)))), 0)</f>
        <v>0</v>
      </c>
      <c r="R10" s="1">
        <f t="shared" ref="R10:R14" si="14">IF(O10="-",1,0)</f>
        <v>0</v>
      </c>
      <c r="S10" s="1">
        <f t="shared" ref="S10:S14" ca="1" si="15">IF(Q10 = 0, INDIRECT("S" &amp; ROW() - 1), Q10)</f>
        <v>0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ref="W10:W14" si="16">IF(V10 = "", "", V10/U10)</f>
        <v>0</v>
      </c>
      <c r="X10" s="1" t="str">
        <f t="shared" ref="X10:X14" ca="1" si="17">IF(O10="", "", MAX(ROUND(-(INDIRECT("S" &amp; ROW() - 1) - S10)/850, 0), 1) * 850)</f>
        <v/>
      </c>
    </row>
    <row r="11" spans="1:24" ht="13.75" customHeight="1" x14ac:dyDescent="0.2">
      <c r="A11" s="38">
        <f ca="1">IF(O11="-", "-", 1 + MAX(Вода!$A$2:$A$63) + SUM(INDIRECT(ADDRESS(2,COLUMN(R11)) &amp; ":" &amp; ADDRESS(ROW(),COLUMN(R11)))))</f>
        <v>4</v>
      </c>
      <c r="B11" s="38" t="s">
        <v>664</v>
      </c>
      <c r="C11" s="38">
        <v>850</v>
      </c>
      <c r="D11" s="38" t="s">
        <v>655</v>
      </c>
      <c r="E11" s="38" t="s">
        <v>698</v>
      </c>
      <c r="F11" s="38" t="s">
        <v>698</v>
      </c>
      <c r="G11" s="38" t="s">
        <v>697</v>
      </c>
      <c r="H11" s="38" t="s">
        <v>207</v>
      </c>
      <c r="I11" s="38">
        <v>648</v>
      </c>
      <c r="J11" s="23" t="str">
        <f t="shared" ca="1" si="10"/>
        <v/>
      </c>
      <c r="K11" s="30">
        <v>1</v>
      </c>
      <c r="M11" s="31"/>
      <c r="N11" s="32" t="str">
        <f t="shared" ca="1" si="11"/>
        <v/>
      </c>
      <c r="P11" s="1">
        <f t="shared" si="12"/>
        <v>648</v>
      </c>
      <c r="Q11" s="1">
        <f t="shared" ca="1" si="13"/>
        <v>0</v>
      </c>
      <c r="R11" s="1">
        <f t="shared" si="14"/>
        <v>0</v>
      </c>
      <c r="S11" s="1">
        <f t="shared" ca="1" si="15"/>
        <v>0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si="16"/>
        <v>0</v>
      </c>
      <c r="X11" s="1" t="str">
        <f t="shared" ca="1" si="17"/>
        <v/>
      </c>
    </row>
    <row r="12" spans="1:24" ht="13.75" customHeight="1" x14ac:dyDescent="0.2">
      <c r="A12" s="30" t="str">
        <f ca="1">IF(O12="-", "-", 1 + MAX(Вода!$A$2:$A$63) + SUM(INDIRECT(ADDRESS(2,COLUMN(R12)) &amp; ":" &amp; ADDRESS(ROW(),COLUMN(R12)))))</f>
        <v>-</v>
      </c>
      <c r="B12" s="30" t="s">
        <v>693</v>
      </c>
      <c r="C12" s="30" t="s">
        <v>693</v>
      </c>
      <c r="D12" s="30" t="s">
        <v>693</v>
      </c>
      <c r="E12" s="30" t="s">
        <v>693</v>
      </c>
      <c r="F12" s="30" t="s">
        <v>693</v>
      </c>
      <c r="G12" s="30" t="s">
        <v>693</v>
      </c>
      <c r="H12" s="30" t="s">
        <v>693</v>
      </c>
      <c r="J12" s="23">
        <f t="shared" ca="1" si="10"/>
        <v>0</v>
      </c>
      <c r="K12" s="30"/>
      <c r="M12" s="33">
        <v>8000</v>
      </c>
      <c r="N12" s="32">
        <f t="shared" si="11"/>
        <v>850</v>
      </c>
      <c r="O12" s="30" t="s">
        <v>693</v>
      </c>
      <c r="P12" s="1">
        <f t="shared" si="12"/>
        <v>-850</v>
      </c>
      <c r="Q12" s="1">
        <f t="shared" ca="1" si="13"/>
        <v>0</v>
      </c>
      <c r="R12" s="1">
        <f t="shared" si="14"/>
        <v>1</v>
      </c>
      <c r="S12" s="1">
        <f t="shared" ca="1" si="15"/>
        <v>0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8000</v>
      </c>
      <c r="W12" s="1">
        <f t="shared" si="16"/>
        <v>850</v>
      </c>
      <c r="X12" s="1">
        <f t="shared" ca="1" si="17"/>
        <v>850</v>
      </c>
    </row>
    <row r="13" spans="1:24" ht="13.75" customHeight="1" x14ac:dyDescent="0.2">
      <c r="A13" s="38">
        <f ca="1">IF(O13="-", "-", 1 + MAX(Вода!$A$2:$A$63) + SUM(INDIRECT(ADDRESS(2,COLUMN(R13)) &amp; ":" &amp; ADDRESS(ROW(),COLUMN(R13)))))</f>
        <v>5</v>
      </c>
      <c r="B13" s="38" t="s">
        <v>664</v>
      </c>
      <c r="C13" s="38">
        <v>850</v>
      </c>
      <c r="D13" s="38" t="s">
        <v>655</v>
      </c>
      <c r="E13" s="38" t="s">
        <v>698</v>
      </c>
      <c r="F13" s="38" t="s">
        <v>698</v>
      </c>
      <c r="G13" s="38" t="s">
        <v>697</v>
      </c>
      <c r="H13" s="38" t="s">
        <v>207</v>
      </c>
      <c r="I13" s="38">
        <v>850</v>
      </c>
      <c r="J13" s="23" t="str">
        <f t="shared" ca="1" si="10"/>
        <v/>
      </c>
      <c r="K13" s="30">
        <v>1</v>
      </c>
      <c r="M13" s="31"/>
      <c r="N13" s="32" t="str">
        <f t="shared" ca="1" si="11"/>
        <v/>
      </c>
      <c r="P13" s="1">
        <f t="shared" si="12"/>
        <v>850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16"/>
        <v>0</v>
      </c>
      <c r="X13" s="1" t="str">
        <f t="shared" ca="1" si="17"/>
        <v/>
      </c>
    </row>
    <row r="14" spans="1:24" ht="13.75" customHeight="1" x14ac:dyDescent="0.2">
      <c r="A14" s="30" t="str">
        <f ca="1">IF(O14="-", "-", 1 + MAX(Вода!$A$2:$A$63) + SUM(INDIRECT(ADDRESS(2,COLUMN(R14)) &amp; ":" &amp; ADDRESS(ROW(),COLUMN(R14)))))</f>
        <v>-</v>
      </c>
      <c r="B14" s="30" t="s">
        <v>693</v>
      </c>
      <c r="C14" s="30" t="s">
        <v>693</v>
      </c>
      <c r="D14" s="30" t="s">
        <v>693</v>
      </c>
      <c r="E14" s="30" t="s">
        <v>693</v>
      </c>
      <c r="F14" s="30" t="s">
        <v>693</v>
      </c>
      <c r="G14" s="30" t="s">
        <v>693</v>
      </c>
      <c r="H14" s="30" t="s">
        <v>693</v>
      </c>
      <c r="J14" s="23">
        <f t="shared" ca="1" si="10"/>
        <v>0</v>
      </c>
      <c r="K14" s="30"/>
      <c r="M14" s="33">
        <v>8000</v>
      </c>
      <c r="N14" s="32">
        <f t="shared" si="11"/>
        <v>850</v>
      </c>
      <c r="O14" s="30" t="s">
        <v>693</v>
      </c>
      <c r="P14" s="1">
        <f t="shared" si="12"/>
        <v>-850</v>
      </c>
      <c r="Q14" s="1">
        <f t="shared" ca="1" si="13"/>
        <v>0</v>
      </c>
      <c r="R14" s="1">
        <f t="shared" si="14"/>
        <v>1</v>
      </c>
      <c r="S14" s="1">
        <f t="shared" ca="1" si="1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16"/>
        <v>850</v>
      </c>
      <c r="X14" s="1">
        <f t="shared" ca="1" si="17"/>
        <v>850</v>
      </c>
    </row>
    <row r="15" spans="1:24" ht="13.75" customHeight="1" x14ac:dyDescent="0.2">
      <c r="A15" s="38">
        <f ca="1">IF(O15="-", "-", 1 + MAX(Вода!$A$2:$A$63) + SUM(INDIRECT(ADDRESS(2,COLUMN(R15)) &amp; ":" &amp; ADDRESS(ROW(),COLUMN(R15)))))</f>
        <v>6</v>
      </c>
      <c r="B15" s="38" t="s">
        <v>664</v>
      </c>
      <c r="C15" s="38">
        <v>850</v>
      </c>
      <c r="D15" s="38" t="s">
        <v>655</v>
      </c>
      <c r="E15" s="38" t="s">
        <v>698</v>
      </c>
      <c r="F15" s="38" t="s">
        <v>698</v>
      </c>
      <c r="G15" s="38" t="s">
        <v>697</v>
      </c>
      <c r="H15" s="38" t="s">
        <v>206</v>
      </c>
      <c r="I15" s="38">
        <v>202</v>
      </c>
      <c r="J15" s="23" t="str">
        <f t="shared" ref="J15:J19" ca="1" si="18">IF(M15="", IF(O15="","",X15+(INDIRECT("S" &amp; ROW() - 1) - S15)),IF(O15="", "", INDIRECT("S" &amp; ROW() - 1) - S15))</f>
        <v/>
      </c>
      <c r="K15" s="30">
        <v>1</v>
      </c>
      <c r="M15" s="31"/>
      <c r="N15" s="32" t="str">
        <f t="shared" ref="N15:N19" ca="1" si="19">IF(M15="", IF(X15=0, "", X15), IF(V15 = "", "", IF(V15/U15 = 0, "", V15/U15)))</f>
        <v/>
      </c>
      <c r="P15" s="1">
        <f t="shared" ref="P15:P19" si="20">IF(O15 = "-", -W15,I15)</f>
        <v>202</v>
      </c>
      <c r="Q15" s="1">
        <f t="shared" ref="Q15:Q19" ca="1" si="21">IF(O15 = "-", SUM(INDIRECT(ADDRESS(2,COLUMN(P15)) &amp; ":" &amp; ADDRESS(ROW(),COLUMN(P15)))), 0)</f>
        <v>0</v>
      </c>
      <c r="R15" s="1">
        <f t="shared" ref="R15:R19" si="22">IF(O15="-",1,0)</f>
        <v>0</v>
      </c>
      <c r="S15" s="1">
        <f t="shared" ref="S15:S19" ca="1" si="23">IF(Q15 = 0, INDIRECT("S" &amp; ROW() - 1), Q15)</f>
        <v>0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 t="shared" si="7"/>
        <v>0</v>
      </c>
      <c r="W15" s="1">
        <f t="shared" ref="W15:W19" si="24">IF(V15 = "", "", V15/U15)</f>
        <v>0</v>
      </c>
      <c r="X15" s="1" t="str">
        <f t="shared" ref="X15:X19" ca="1" si="25">IF(O15="", "", MAX(ROUND(-(INDIRECT("S" &amp; ROW() - 1) - S15)/850, 0), 1) * 850)</f>
        <v/>
      </c>
    </row>
    <row r="16" spans="1:24" ht="13.75" customHeight="1" x14ac:dyDescent="0.2">
      <c r="A16" s="38">
        <f ca="1">IF(O16="-", "-", 1 + MAX(Вода!$A$2:$A$63) + SUM(INDIRECT(ADDRESS(2,COLUMN(R16)) &amp; ":" &amp; ADDRESS(ROW(),COLUMN(R16)))))</f>
        <v>6</v>
      </c>
      <c r="B16" s="38" t="s">
        <v>664</v>
      </c>
      <c r="C16" s="38">
        <v>850</v>
      </c>
      <c r="D16" s="38" t="s">
        <v>655</v>
      </c>
      <c r="E16" s="38" t="s">
        <v>698</v>
      </c>
      <c r="F16" s="38" t="s">
        <v>698</v>
      </c>
      <c r="G16" s="38" t="s">
        <v>697</v>
      </c>
      <c r="H16" s="38" t="s">
        <v>207</v>
      </c>
      <c r="I16" s="38">
        <v>648</v>
      </c>
      <c r="J16" s="23" t="str">
        <f t="shared" ca="1" si="18"/>
        <v/>
      </c>
      <c r="K16" s="30">
        <v>1</v>
      </c>
      <c r="M16" s="31"/>
      <c r="N16" s="32" t="str">
        <f t="shared" ca="1" si="19"/>
        <v/>
      </c>
      <c r="P16" s="1">
        <f t="shared" si="20"/>
        <v>648</v>
      </c>
      <c r="Q16" s="1">
        <f t="shared" ca="1" si="21"/>
        <v>0</v>
      </c>
      <c r="R16" s="1">
        <f t="shared" si="22"/>
        <v>0</v>
      </c>
      <c r="S16" s="1">
        <f t="shared" ca="1" si="23"/>
        <v>0</v>
      </c>
      <c r="T16" s="1" t="str">
        <f>IF(H16="","",VLOOKUP(H16,'Соль SKU'!$A$1:$B$150,2,0))</f>
        <v>2.7, Альче</v>
      </c>
      <c r="U16" s="1">
        <f t="shared" si="6"/>
        <v>9.4117647058823533</v>
      </c>
      <c r="V16" s="1">
        <f t="shared" si="7"/>
        <v>0</v>
      </c>
      <c r="W16" s="1">
        <f t="shared" si="24"/>
        <v>0</v>
      </c>
      <c r="X16" s="1" t="str">
        <f t="shared" ca="1" si="25"/>
        <v/>
      </c>
    </row>
    <row r="17" spans="1:24" ht="13.75" customHeight="1" x14ac:dyDescent="0.2">
      <c r="A17" s="30" t="str">
        <f ca="1">IF(O17="-", "-", 1 + MAX(Вода!$A$2:$A$63) + SUM(INDIRECT(ADDRESS(2,COLUMN(R17)) &amp; ":" &amp; ADDRESS(ROW(),COLUMN(R17)))))</f>
        <v>-</v>
      </c>
      <c r="B17" s="30" t="s">
        <v>693</v>
      </c>
      <c r="C17" s="30" t="s">
        <v>693</v>
      </c>
      <c r="D17" s="30" t="s">
        <v>693</v>
      </c>
      <c r="E17" s="30" t="s">
        <v>693</v>
      </c>
      <c r="F17" s="30" t="s">
        <v>693</v>
      </c>
      <c r="G17" s="30" t="s">
        <v>693</v>
      </c>
      <c r="H17" s="30" t="s">
        <v>693</v>
      </c>
      <c r="J17" s="23">
        <f t="shared" ca="1" si="18"/>
        <v>0</v>
      </c>
      <c r="K17" s="30"/>
      <c r="M17" s="33">
        <v>8000</v>
      </c>
      <c r="N17" s="32">
        <f t="shared" si="19"/>
        <v>850</v>
      </c>
      <c r="O17" s="30" t="s">
        <v>693</v>
      </c>
      <c r="P17" s="1">
        <f t="shared" si="20"/>
        <v>-850</v>
      </c>
      <c r="Q17" s="1">
        <f t="shared" ca="1" si="21"/>
        <v>0</v>
      </c>
      <c r="R17" s="1">
        <f t="shared" si="22"/>
        <v>1</v>
      </c>
      <c r="S17" s="1">
        <f t="shared" ca="1" si="23"/>
        <v>0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24"/>
        <v>850</v>
      </c>
      <c r="X17" s="1">
        <f t="shared" ca="1" si="25"/>
        <v>850</v>
      </c>
    </row>
    <row r="18" spans="1:24" ht="13.75" customHeight="1" x14ac:dyDescent="0.2">
      <c r="A18" s="38">
        <f ca="1">IF(O18="-", "-", 1 + MAX(Вода!$A$2:$A$63) + SUM(INDIRECT(ADDRESS(2,COLUMN(R18)) &amp; ":" &amp; ADDRESS(ROW(),COLUMN(R18)))))</f>
        <v>7</v>
      </c>
      <c r="B18" s="38" t="s">
        <v>664</v>
      </c>
      <c r="C18" s="38">
        <v>850</v>
      </c>
      <c r="D18" s="38" t="s">
        <v>655</v>
      </c>
      <c r="E18" s="38" t="s">
        <v>698</v>
      </c>
      <c r="F18" s="38" t="s">
        <v>698</v>
      </c>
      <c r="G18" s="38" t="s">
        <v>697</v>
      </c>
      <c r="H18" s="38" t="s">
        <v>207</v>
      </c>
      <c r="I18" s="38">
        <v>850</v>
      </c>
      <c r="J18" s="23" t="str">
        <f t="shared" ca="1" si="18"/>
        <v/>
      </c>
      <c r="K18" s="30">
        <v>1</v>
      </c>
      <c r="M18" s="31"/>
      <c r="N18" s="32" t="str">
        <f t="shared" ca="1" si="19"/>
        <v/>
      </c>
      <c r="P18" s="1">
        <f t="shared" si="20"/>
        <v>850</v>
      </c>
      <c r="Q18" s="1">
        <f t="shared" ca="1" si="21"/>
        <v>0</v>
      </c>
      <c r="R18" s="1">
        <f t="shared" si="22"/>
        <v>0</v>
      </c>
      <c r="S18" s="1">
        <f t="shared" ca="1" si="23"/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si="24"/>
        <v>0</v>
      </c>
      <c r="X18" s="1" t="str">
        <f t="shared" ca="1" si="25"/>
        <v/>
      </c>
    </row>
    <row r="19" spans="1:24" ht="13.75" customHeight="1" x14ac:dyDescent="0.2">
      <c r="A19" s="30" t="str">
        <f ca="1">IF(O19="-", "-", 1 + MAX(Вода!$A$2:$A$63) + SUM(INDIRECT(ADDRESS(2,COLUMN(R19)) &amp; ":" &amp; ADDRESS(ROW(),COLUMN(R19)))))</f>
        <v>-</v>
      </c>
      <c r="B19" s="30" t="s">
        <v>693</v>
      </c>
      <c r="C19" s="30" t="s">
        <v>693</v>
      </c>
      <c r="D19" s="30" t="s">
        <v>693</v>
      </c>
      <c r="E19" s="30" t="s">
        <v>693</v>
      </c>
      <c r="F19" s="30" t="s">
        <v>693</v>
      </c>
      <c r="G19" s="30" t="s">
        <v>693</v>
      </c>
      <c r="H19" s="30" t="s">
        <v>693</v>
      </c>
      <c r="J19" s="23">
        <f t="shared" ca="1" si="18"/>
        <v>0</v>
      </c>
      <c r="K19" s="30"/>
      <c r="M19" s="33">
        <v>8000</v>
      </c>
      <c r="N19" s="32">
        <f t="shared" si="19"/>
        <v>850</v>
      </c>
      <c r="O19" s="30" t="s">
        <v>693</v>
      </c>
      <c r="P19" s="1">
        <f t="shared" si="20"/>
        <v>-850</v>
      </c>
      <c r="Q19" s="1">
        <f t="shared" ca="1" si="21"/>
        <v>0</v>
      </c>
      <c r="R19" s="1">
        <f t="shared" si="22"/>
        <v>1</v>
      </c>
      <c r="S19" s="1">
        <f t="shared" ca="1" si="23"/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24"/>
        <v>850</v>
      </c>
      <c r="X19" s="1">
        <f t="shared" ca="1" si="25"/>
        <v>850</v>
      </c>
    </row>
    <row r="20" spans="1:24" ht="13.75" customHeight="1" x14ac:dyDescent="0.2">
      <c r="A20" s="38">
        <f ca="1">IF(O20="-", "-", 1 + MAX(Вода!$A$2:$A$63) + SUM(INDIRECT(ADDRESS(2,COLUMN(R20)) &amp; ":" &amp; ADDRESS(ROW(),COLUMN(R20)))))</f>
        <v>8</v>
      </c>
      <c r="B20" s="38" t="s">
        <v>664</v>
      </c>
      <c r="C20" s="38">
        <v>850</v>
      </c>
      <c r="D20" s="38" t="s">
        <v>655</v>
      </c>
      <c r="E20" s="38" t="s">
        <v>698</v>
      </c>
      <c r="F20" s="38" t="s">
        <v>698</v>
      </c>
      <c r="G20" s="38" t="s">
        <v>697</v>
      </c>
      <c r="H20" s="38" t="s">
        <v>206</v>
      </c>
      <c r="I20" s="38">
        <v>202</v>
      </c>
      <c r="J20" s="23" t="str">
        <f t="shared" ref="J20:J24" ca="1" si="26">IF(M20="", IF(O20="","",X20+(INDIRECT("S" &amp; ROW() - 1) - S20)),IF(O20="", "", INDIRECT("S" &amp; ROW() - 1) - S20))</f>
        <v/>
      </c>
      <c r="K20" s="30">
        <v>1</v>
      </c>
      <c r="M20" s="31"/>
      <c r="N20" s="32" t="str">
        <f t="shared" ref="N20:N24" ca="1" si="27">IF(M20="", IF(X20=0, "", X20), IF(V20 = "", "", IF(V20/U20 = 0, "", V20/U20)))</f>
        <v/>
      </c>
      <c r="P20" s="1">
        <f t="shared" ref="P20:P24" si="28">IF(O20 = "-", -W20,I20)</f>
        <v>202</v>
      </c>
      <c r="Q20" s="1">
        <f t="shared" ref="Q20:Q24" ca="1" si="29">IF(O20 = "-", SUM(INDIRECT(ADDRESS(2,COLUMN(P20)) &amp; ":" &amp; ADDRESS(ROW(),COLUMN(P20)))), 0)</f>
        <v>0</v>
      </c>
      <c r="R20" s="1">
        <f t="shared" ref="R20:R24" si="30">IF(O20="-",1,0)</f>
        <v>0</v>
      </c>
      <c r="S20" s="1">
        <f t="shared" ref="S20:S24" ca="1" si="31">IF(Q20 = 0, INDIRECT("S" &amp; ROW() - 1), Q20)</f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ref="W20:W24" si="32">IF(V20 = "", "", V20/U20)</f>
        <v>0</v>
      </c>
      <c r="X20" s="1" t="str">
        <f t="shared" ref="X20:X24" ca="1" si="33">IF(O20="", "", MAX(ROUND(-(INDIRECT("S" &amp; ROW() - 1) - S20)/850, 0), 1) * 850)</f>
        <v/>
      </c>
    </row>
    <row r="21" spans="1:24" ht="13.75" customHeight="1" x14ac:dyDescent="0.2">
      <c r="A21" s="38">
        <f ca="1">IF(O21="-", "-", 1 + MAX(Вода!$A$2:$A$63) + SUM(INDIRECT(ADDRESS(2,COLUMN(R21)) &amp; ":" &amp; ADDRESS(ROW(),COLUMN(R21)))))</f>
        <v>8</v>
      </c>
      <c r="B21" s="38" t="s">
        <v>664</v>
      </c>
      <c r="C21" s="38">
        <v>850</v>
      </c>
      <c r="D21" s="38" t="s">
        <v>655</v>
      </c>
      <c r="E21" s="38" t="s">
        <v>698</v>
      </c>
      <c r="F21" s="38" t="s">
        <v>698</v>
      </c>
      <c r="G21" s="38" t="s">
        <v>697</v>
      </c>
      <c r="H21" s="38" t="s">
        <v>207</v>
      </c>
      <c r="I21" s="38">
        <v>648</v>
      </c>
      <c r="J21" s="23" t="str">
        <f t="shared" ca="1" si="26"/>
        <v/>
      </c>
      <c r="K21" s="30">
        <v>1</v>
      </c>
      <c r="M21" s="31"/>
      <c r="N21" s="32" t="str">
        <f t="shared" ca="1" si="27"/>
        <v/>
      </c>
      <c r="P21" s="1">
        <f t="shared" si="28"/>
        <v>648</v>
      </c>
      <c r="Q21" s="1">
        <f t="shared" ca="1" si="29"/>
        <v>0</v>
      </c>
      <c r="R21" s="1">
        <f t="shared" si="30"/>
        <v>0</v>
      </c>
      <c r="S21" s="1">
        <f t="shared" ca="1" si="31"/>
        <v>0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 t="shared" si="7"/>
        <v>0</v>
      </c>
      <c r="W21" s="1">
        <f t="shared" si="32"/>
        <v>0</v>
      </c>
      <c r="X21" s="1" t="str">
        <f t="shared" ca="1" si="33"/>
        <v/>
      </c>
    </row>
    <row r="22" spans="1:24" ht="13.75" customHeight="1" x14ac:dyDescent="0.2">
      <c r="A22" s="30" t="str">
        <f ca="1">IF(O22="-", "-", 1 + MAX(Вода!$A$2:$A$63) + SUM(INDIRECT(ADDRESS(2,COLUMN(R22)) &amp; ":" &amp; ADDRESS(ROW(),COLUMN(R22)))))</f>
        <v>-</v>
      </c>
      <c r="B22" s="30" t="s">
        <v>693</v>
      </c>
      <c r="C22" s="30" t="s">
        <v>693</v>
      </c>
      <c r="D22" s="30" t="s">
        <v>693</v>
      </c>
      <c r="E22" s="30" t="s">
        <v>693</v>
      </c>
      <c r="F22" s="30" t="s">
        <v>693</v>
      </c>
      <c r="G22" s="30" t="s">
        <v>693</v>
      </c>
      <c r="H22" s="30" t="s">
        <v>693</v>
      </c>
      <c r="J22" s="23">
        <f t="shared" ca="1" si="26"/>
        <v>0</v>
      </c>
      <c r="K22" s="30"/>
      <c r="M22" s="33">
        <v>8000</v>
      </c>
      <c r="N22" s="32">
        <f t="shared" si="27"/>
        <v>850</v>
      </c>
      <c r="O22" s="30" t="s">
        <v>693</v>
      </c>
      <c r="P22" s="1">
        <f t="shared" si="28"/>
        <v>-850</v>
      </c>
      <c r="Q22" s="1">
        <f t="shared" ca="1" si="29"/>
        <v>0</v>
      </c>
      <c r="R22" s="1">
        <f t="shared" si="30"/>
        <v>1</v>
      </c>
      <c r="S22" s="1">
        <f t="shared" ca="1" si="31"/>
        <v>0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8000</v>
      </c>
      <c r="W22" s="1">
        <f t="shared" si="32"/>
        <v>850</v>
      </c>
      <c r="X22" s="1">
        <f t="shared" ca="1" si="33"/>
        <v>850</v>
      </c>
    </row>
    <row r="23" spans="1:24" ht="13.75" customHeight="1" x14ac:dyDescent="0.2">
      <c r="A23" s="38">
        <f ca="1">IF(O23="-", "-", 1 + MAX(Вода!$A$2:$A$63) + SUM(INDIRECT(ADDRESS(2,COLUMN(R23)) &amp; ":" &amp; ADDRESS(ROW(),COLUMN(R23)))))</f>
        <v>9</v>
      </c>
      <c r="B23" s="38" t="s">
        <v>664</v>
      </c>
      <c r="C23" s="38">
        <v>850</v>
      </c>
      <c r="D23" s="38" t="s">
        <v>655</v>
      </c>
      <c r="E23" s="38" t="s">
        <v>698</v>
      </c>
      <c r="F23" s="38" t="s">
        <v>698</v>
      </c>
      <c r="G23" s="38" t="s">
        <v>697</v>
      </c>
      <c r="H23" s="38" t="s">
        <v>585</v>
      </c>
      <c r="I23" s="38">
        <v>850</v>
      </c>
      <c r="J23" s="23" t="str">
        <f t="shared" ca="1" si="26"/>
        <v/>
      </c>
      <c r="K23" s="30">
        <v>2</v>
      </c>
      <c r="M23" s="31"/>
      <c r="N23" s="32" t="str">
        <f t="shared" ca="1" si="27"/>
        <v/>
      </c>
      <c r="P23" s="1">
        <f t="shared" si="28"/>
        <v>850</v>
      </c>
      <c r="Q23" s="1">
        <f t="shared" ca="1" si="29"/>
        <v>0</v>
      </c>
      <c r="R23" s="1">
        <f t="shared" si="30"/>
        <v>0</v>
      </c>
      <c r="S23" s="1">
        <f t="shared" ca="1" si="31"/>
        <v>0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 t="shared" si="7"/>
        <v>0</v>
      </c>
      <c r="W23" s="1">
        <f t="shared" si="32"/>
        <v>0</v>
      </c>
      <c r="X23" s="1" t="str">
        <f t="shared" ca="1" si="33"/>
        <v/>
      </c>
    </row>
    <row r="24" spans="1:24" ht="13.75" customHeight="1" x14ac:dyDescent="0.2">
      <c r="A24" s="30" t="str">
        <f ca="1">IF(O24="-", "-", 1 + MAX(Вода!$A$2:$A$63) + SUM(INDIRECT(ADDRESS(2,COLUMN(R24)) &amp; ":" &amp; ADDRESS(ROW(),COLUMN(R24)))))</f>
        <v>-</v>
      </c>
      <c r="B24" s="30" t="s">
        <v>693</v>
      </c>
      <c r="C24" s="30" t="s">
        <v>693</v>
      </c>
      <c r="D24" s="30" t="s">
        <v>693</v>
      </c>
      <c r="E24" s="30" t="s">
        <v>693</v>
      </c>
      <c r="F24" s="30" t="s">
        <v>693</v>
      </c>
      <c r="G24" s="30" t="s">
        <v>693</v>
      </c>
      <c r="H24" s="30" t="s">
        <v>693</v>
      </c>
      <c r="J24" s="23">
        <f t="shared" ca="1" si="26"/>
        <v>0</v>
      </c>
      <c r="K24" s="30"/>
      <c r="M24" s="33">
        <v>8000</v>
      </c>
      <c r="N24" s="32">
        <f t="shared" si="27"/>
        <v>850</v>
      </c>
      <c r="O24" s="30" t="s">
        <v>693</v>
      </c>
      <c r="P24" s="1">
        <f t="shared" si="28"/>
        <v>-850</v>
      </c>
      <c r="Q24" s="1">
        <f t="shared" ca="1" si="29"/>
        <v>0</v>
      </c>
      <c r="R24" s="1">
        <f t="shared" si="30"/>
        <v>1</v>
      </c>
      <c r="S24" s="1">
        <f t="shared" ca="1" si="31"/>
        <v>0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8000</v>
      </c>
      <c r="W24" s="1">
        <f t="shared" si="32"/>
        <v>850</v>
      </c>
      <c r="X24" s="1">
        <f t="shared" ca="1" si="33"/>
        <v>850</v>
      </c>
    </row>
    <row r="25" spans="1:24" ht="13.75" customHeight="1" x14ac:dyDescent="0.2">
      <c r="J25" s="23" t="str">
        <f t="shared" ca="1" si="0"/>
        <v/>
      </c>
      <c r="M25" s="31"/>
      <c r="N25" s="32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IF(H25="","",VLOOKUP(H25,'Соль SKU'!$A$1:$B$150,2,0))</f>
        <v/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:24" ht="13.75" customHeight="1" x14ac:dyDescent="0.2">
      <c r="J26" s="23" t="str">
        <f t="shared" ca="1" si="0"/>
        <v/>
      </c>
      <c r="M26" s="31"/>
      <c r="N26" s="32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IF(H26="","",VLOOKUP(H26,'Соль SKU'!$A$1:$B$150,2,0))</f>
        <v/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75" customHeight="1" x14ac:dyDescent="0.2">
      <c r="J27" s="23" t="str">
        <f t="shared" ca="1" si="0"/>
        <v/>
      </c>
      <c r="M27" s="31"/>
      <c r="N27" s="32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IF(H27="","",VLOOKUP(H27,'Соль SKU'!$A$1:$B$150,2,0))</f>
        <v/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2">
      <c r="J28" s="23" t="str">
        <f t="shared" ca="1" si="0"/>
        <v/>
      </c>
      <c r="M28" s="31"/>
      <c r="N28" s="32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IF(H28="","",VLOOKUP(H28,'Соль SKU'!$A$1:$B$150,2,0))</f>
        <v/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75" customHeight="1" x14ac:dyDescent="0.2">
      <c r="J29" s="23" t="str">
        <f t="shared" ca="1" si="0"/>
        <v/>
      </c>
      <c r="M29" s="31"/>
      <c r="N29" s="32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IF(H29="","",VLOOKUP(H29,'Соль SKU'!$A$1:$B$150,2,0))</f>
        <v/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2">
      <c r="J30" s="23" t="str">
        <f t="shared" ca="1" si="0"/>
        <v/>
      </c>
      <c r="M30" s="31"/>
      <c r="N30" s="32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0</v>
      </c>
      <c r="T30" s="1" t="str">
        <f>IF(H30="","",VLOOKUP(H30,'Соль SKU'!$A$1:$B$150,2,0))</f>
        <v/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:24" ht="13.75" customHeight="1" x14ac:dyDescent="0.2">
      <c r="J31" s="23" t="str">
        <f t="shared" ca="1" si="0"/>
        <v/>
      </c>
      <c r="M31" s="31"/>
      <c r="N31" s="32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0</v>
      </c>
      <c r="T31" s="1" t="str">
        <f>IF(H31="","",VLOOKUP(H31,'Соль SKU'!$A$1:$B$150,2,0))</f>
        <v/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2">
      <c r="J32" s="23" t="str">
        <f t="shared" ca="1" si="0"/>
        <v/>
      </c>
      <c r="M32" s="31"/>
      <c r="N32" s="32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0</v>
      </c>
      <c r="T32" s="1" t="str">
        <f>IF(H32="","",VLOOKUP(H32,'Соль SKU'!$A$1:$B$150,2,0))</f>
        <v/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75" customHeight="1" x14ac:dyDescent="0.2">
      <c r="J33" s="23" t="str">
        <f t="shared" ca="1" si="0"/>
        <v/>
      </c>
      <c r="M33" s="31"/>
      <c r="N33" s="32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0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2">
      <c r="J34" s="23" t="str">
        <f t="shared" ca="1" si="0"/>
        <v/>
      </c>
      <c r="M34" s="31"/>
      <c r="N34" s="32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0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2">
      <c r="J35" s="23" t="str">
        <f t="shared" ca="1" si="0"/>
        <v/>
      </c>
      <c r="M35" s="31"/>
      <c r="N35" s="32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0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2">
      <c r="J36" s="23" t="str">
        <f t="shared" ca="1" si="0"/>
        <v/>
      </c>
      <c r="M36" s="31"/>
      <c r="N36" s="32" t="str">
        <f t="shared" ca="1" si="1"/>
        <v/>
      </c>
      <c r="P36" s="1">
        <f t="shared" si="2"/>
        <v>0</v>
      </c>
      <c r="Q36" s="1">
        <f t="shared" ca="1" si="3"/>
        <v>0</v>
      </c>
      <c r="R36" s="1">
        <f t="shared" si="4"/>
        <v>0</v>
      </c>
      <c r="S36" s="1">
        <f t="shared" ca="1" si="5"/>
        <v>0</v>
      </c>
      <c r="T36" s="1" t="str">
        <f>IF(H36="","",VLOOKUP(H36,'Соль SKU'!$A$1:$B$150,2,0))</f>
        <v/>
      </c>
      <c r="U36" s="1">
        <f t="shared" si="6"/>
        <v>9.4117647058823533</v>
      </c>
      <c r="V36" s="1">
        <f t="shared" si="7"/>
        <v>0</v>
      </c>
      <c r="W36" s="1">
        <f t="shared" si="8"/>
        <v>0</v>
      </c>
      <c r="X36" s="1" t="str">
        <f t="shared" ca="1" si="9"/>
        <v/>
      </c>
    </row>
    <row r="37" spans="10:24" ht="13.75" customHeight="1" x14ac:dyDescent="0.2">
      <c r="J37" s="23" t="str">
        <f t="shared" ca="1" si="0"/>
        <v/>
      </c>
      <c r="M37" s="31"/>
      <c r="N37" s="32" t="str">
        <f t="shared" ca="1" si="1"/>
        <v/>
      </c>
      <c r="P37" s="1">
        <f t="shared" si="2"/>
        <v>0</v>
      </c>
      <c r="Q37" s="1">
        <f t="shared" ca="1" si="3"/>
        <v>0</v>
      </c>
      <c r="R37" s="1">
        <f t="shared" si="4"/>
        <v>0</v>
      </c>
      <c r="S37" s="1">
        <f t="shared" ca="1" si="5"/>
        <v>0</v>
      </c>
      <c r="T37" s="1" t="str">
        <f>IF(H37="","",VLOOKUP(H37,'Соль SKU'!$A$1:$B$150,2,0))</f>
        <v/>
      </c>
      <c r="U37" s="1">
        <f t="shared" si="6"/>
        <v>9.4117647058823533</v>
      </c>
      <c r="V37" s="1">
        <f t="shared" si="7"/>
        <v>0</v>
      </c>
      <c r="W37" s="1">
        <f t="shared" si="8"/>
        <v>0</v>
      </c>
      <c r="X37" s="1" t="str">
        <f t="shared" ca="1" si="9"/>
        <v/>
      </c>
    </row>
    <row r="38" spans="10:24" ht="13.75" customHeight="1" x14ac:dyDescent="0.2">
      <c r="J38" s="23" t="str">
        <f t="shared" ca="1" si="0"/>
        <v/>
      </c>
      <c r="M38" s="31"/>
      <c r="N38" s="32" t="str">
        <f t="shared" ca="1" si="1"/>
        <v/>
      </c>
      <c r="P38" s="1">
        <f t="shared" si="2"/>
        <v>0</v>
      </c>
      <c r="Q38" s="1">
        <f t="shared" ca="1" si="3"/>
        <v>0</v>
      </c>
      <c r="R38" s="1">
        <f t="shared" si="4"/>
        <v>0</v>
      </c>
      <c r="S38" s="1">
        <f t="shared" ca="1" si="5"/>
        <v>0</v>
      </c>
      <c r="T38" s="1" t="str">
        <f>IF(H38="","",VLOOKUP(H38,'Соль SKU'!$A$1:$B$150,2,0))</f>
        <v/>
      </c>
      <c r="U38" s="1">
        <f t="shared" si="6"/>
        <v>9.4117647058823533</v>
      </c>
      <c r="V38" s="1">
        <f t="shared" si="7"/>
        <v>0</v>
      </c>
      <c r="W38" s="1">
        <f t="shared" si="8"/>
        <v>0</v>
      </c>
      <c r="X38" s="1" t="str">
        <f t="shared" ca="1" si="9"/>
        <v/>
      </c>
    </row>
    <row r="39" spans="10:24" ht="13.75" customHeight="1" x14ac:dyDescent="0.2">
      <c r="J39" s="23" t="str">
        <f t="shared" ca="1" si="0"/>
        <v/>
      </c>
      <c r="M39" s="31"/>
      <c r="N39" s="32" t="str">
        <f t="shared" ca="1" si="1"/>
        <v/>
      </c>
      <c r="P39" s="1">
        <f t="shared" si="2"/>
        <v>0</v>
      </c>
      <c r="Q39" s="1">
        <f t="shared" ca="1" si="3"/>
        <v>0</v>
      </c>
      <c r="R39" s="1">
        <f t="shared" si="4"/>
        <v>0</v>
      </c>
      <c r="S39" s="1">
        <f t="shared" ca="1" si="5"/>
        <v>0</v>
      </c>
      <c r="T39" s="1" t="str">
        <f>IF(H39="","",VLOOKUP(H39,'Соль SKU'!$A$1:$B$150,2,0))</f>
        <v/>
      </c>
      <c r="U39" s="1">
        <f t="shared" si="6"/>
        <v>9.4117647058823533</v>
      </c>
      <c r="V39" s="1">
        <f t="shared" si="7"/>
        <v>0</v>
      </c>
      <c r="W39" s="1">
        <f t="shared" si="8"/>
        <v>0</v>
      </c>
      <c r="X39" s="1" t="str">
        <f t="shared" ca="1" si="9"/>
        <v/>
      </c>
    </row>
    <row r="40" spans="10:24" ht="13.75" customHeight="1" x14ac:dyDescent="0.2">
      <c r="J40" s="23" t="str">
        <f t="shared" ca="1" si="0"/>
        <v/>
      </c>
      <c r="M40" s="31"/>
      <c r="N40" s="32" t="str">
        <f t="shared" ca="1" si="1"/>
        <v/>
      </c>
      <c r="P40" s="1">
        <f t="shared" si="2"/>
        <v>0</v>
      </c>
      <c r="Q40" s="1">
        <f t="shared" ca="1" si="3"/>
        <v>0</v>
      </c>
      <c r="R40" s="1">
        <f t="shared" si="4"/>
        <v>0</v>
      </c>
      <c r="S40" s="1">
        <f t="shared" ca="1" si="5"/>
        <v>0</v>
      </c>
      <c r="T40" s="1" t="str">
        <f>IF(H40="","",VLOOKUP(H40,'Соль SKU'!$A$1:$B$150,2,0))</f>
        <v/>
      </c>
      <c r="U40" s="1">
        <f t="shared" si="6"/>
        <v>9.4117647058823533</v>
      </c>
      <c r="V40" s="1">
        <f t="shared" si="7"/>
        <v>0</v>
      </c>
      <c r="W40" s="1">
        <f t="shared" si="8"/>
        <v>0</v>
      </c>
      <c r="X40" s="1" t="str">
        <f t="shared" ca="1" si="9"/>
        <v/>
      </c>
    </row>
    <row r="41" spans="10:24" ht="13.75" customHeight="1" x14ac:dyDescent="0.2">
      <c r="J41" s="23" t="str">
        <f t="shared" ca="1" si="0"/>
        <v/>
      </c>
      <c r="M41" s="31"/>
      <c r="N41" s="32" t="str">
        <f t="shared" ca="1" si="1"/>
        <v/>
      </c>
      <c r="P41" s="1">
        <f t="shared" si="2"/>
        <v>0</v>
      </c>
      <c r="Q41" s="1">
        <f t="shared" ca="1" si="3"/>
        <v>0</v>
      </c>
      <c r="R41" s="1">
        <f t="shared" si="4"/>
        <v>0</v>
      </c>
      <c r="S41" s="1">
        <f t="shared" ca="1" si="5"/>
        <v>0</v>
      </c>
      <c r="T41" s="1" t="str">
        <f>IF(H41="","",VLOOKUP(H41,'Соль SKU'!$A$1:$B$150,2,0))</f>
        <v/>
      </c>
      <c r="U41" s="1">
        <f t="shared" si="6"/>
        <v>9.4117647058823533</v>
      </c>
      <c r="V41" s="1">
        <f t="shared" si="7"/>
        <v>0</v>
      </c>
      <c r="W41" s="1">
        <f t="shared" si="8"/>
        <v>0</v>
      </c>
      <c r="X41" s="1" t="str">
        <f t="shared" ca="1" si="9"/>
        <v/>
      </c>
    </row>
    <row r="42" spans="10:24" ht="13.75" customHeight="1" x14ac:dyDescent="0.2">
      <c r="J42" s="23" t="str">
        <f t="shared" ca="1" si="0"/>
        <v/>
      </c>
      <c r="M42" s="32"/>
      <c r="N42" s="32" t="str">
        <f t="shared" ca="1" si="1"/>
        <v/>
      </c>
      <c r="P42" s="1">
        <f t="shared" si="2"/>
        <v>0</v>
      </c>
      <c r="Q42" s="1">
        <f t="shared" ca="1" si="3"/>
        <v>0</v>
      </c>
      <c r="R42" s="1">
        <f t="shared" si="4"/>
        <v>0</v>
      </c>
      <c r="S42" s="1">
        <f t="shared" ca="1" si="5"/>
        <v>0</v>
      </c>
      <c r="T42" s="1" t="str">
        <f>IF(H42="","",VLOOKUP(H42,'Соль SKU'!$A$1:$B$150,2,0))</f>
        <v/>
      </c>
      <c r="U42" s="1">
        <f t="shared" si="6"/>
        <v>9.4117647058823533</v>
      </c>
      <c r="V42" s="1">
        <f t="shared" si="7"/>
        <v>0</v>
      </c>
      <c r="W42" s="1">
        <f t="shared" si="8"/>
        <v>0</v>
      </c>
      <c r="X42" s="1" t="str">
        <f t="shared" ca="1" si="9"/>
        <v/>
      </c>
    </row>
    <row r="43" spans="10:24" ht="13.75" customHeight="1" x14ac:dyDescent="0.2">
      <c r="J43" s="23" t="str">
        <f t="shared" ca="1" si="0"/>
        <v/>
      </c>
      <c r="M43" s="31"/>
      <c r="N43" s="32" t="str">
        <f t="shared" ca="1" si="1"/>
        <v/>
      </c>
      <c r="P43" s="1">
        <f t="shared" si="2"/>
        <v>0</v>
      </c>
      <c r="Q43" s="1">
        <f t="shared" ca="1" si="3"/>
        <v>0</v>
      </c>
      <c r="R43" s="1">
        <f t="shared" si="4"/>
        <v>0</v>
      </c>
      <c r="S43" s="1">
        <f t="shared" ca="1" si="5"/>
        <v>0</v>
      </c>
      <c r="T43" s="1" t="str">
        <f>IF(H43="","",VLOOKUP(H43,'Соль SKU'!$A$1:$B$150,2,0))</f>
        <v/>
      </c>
      <c r="U43" s="1">
        <f t="shared" si="6"/>
        <v>9.4117647058823533</v>
      </c>
      <c r="V43" s="1">
        <f t="shared" si="7"/>
        <v>0</v>
      </c>
      <c r="W43" s="1">
        <f t="shared" si="8"/>
        <v>0</v>
      </c>
      <c r="X43" s="1" t="str">
        <f t="shared" ca="1" si="9"/>
        <v/>
      </c>
    </row>
    <row r="44" spans="10:24" ht="13.75" customHeight="1" x14ac:dyDescent="0.2">
      <c r="J44" s="23" t="str">
        <f t="shared" ca="1" si="0"/>
        <v/>
      </c>
      <c r="M44" s="31"/>
      <c r="N44" s="32" t="str">
        <f t="shared" ca="1" si="1"/>
        <v/>
      </c>
      <c r="P44" s="1">
        <f t="shared" si="2"/>
        <v>0</v>
      </c>
      <c r="Q44" s="1">
        <f t="shared" ca="1" si="3"/>
        <v>0</v>
      </c>
      <c r="R44" s="1">
        <f t="shared" si="4"/>
        <v>0</v>
      </c>
      <c r="S44" s="1">
        <f t="shared" ca="1" si="5"/>
        <v>0</v>
      </c>
      <c r="T44" s="1" t="str">
        <f>IF(H44="","",VLOOKUP(H44,'Соль SKU'!$A$1:$B$150,2,0))</f>
        <v/>
      </c>
      <c r="U44" s="1">
        <f t="shared" si="6"/>
        <v>9.4117647058823533</v>
      </c>
      <c r="V44" s="1">
        <f t="shared" si="7"/>
        <v>0</v>
      </c>
      <c r="W44" s="1">
        <f t="shared" si="8"/>
        <v>0</v>
      </c>
      <c r="X44" s="1" t="str">
        <f t="shared" ca="1" si="9"/>
        <v/>
      </c>
    </row>
    <row r="45" spans="10:24" ht="13.75" customHeight="1" x14ac:dyDescent="0.2">
      <c r="J45" s="23" t="str">
        <f t="shared" ca="1" si="0"/>
        <v/>
      </c>
      <c r="M45" s="31"/>
      <c r="N45" s="32" t="str">
        <f t="shared" ca="1" si="1"/>
        <v/>
      </c>
      <c r="P45" s="1">
        <f t="shared" si="2"/>
        <v>0</v>
      </c>
      <c r="Q45" s="1">
        <f t="shared" ca="1" si="3"/>
        <v>0</v>
      </c>
      <c r="R45" s="1">
        <f t="shared" si="4"/>
        <v>0</v>
      </c>
      <c r="S45" s="1">
        <f t="shared" ca="1" si="5"/>
        <v>0</v>
      </c>
      <c r="T45" s="1" t="str">
        <f>IF(H45="","",VLOOKUP(H45,'Соль SKU'!$A$1:$B$150,2,0))</f>
        <v/>
      </c>
      <c r="U45" s="1">
        <f t="shared" si="6"/>
        <v>9.4117647058823533</v>
      </c>
      <c r="V45" s="1">
        <f t="shared" si="7"/>
        <v>0</v>
      </c>
      <c r="W45" s="1">
        <f t="shared" si="8"/>
        <v>0</v>
      </c>
      <c r="X45" s="1" t="str">
        <f t="shared" ca="1" si="9"/>
        <v/>
      </c>
    </row>
    <row r="46" spans="10:24" ht="13.75" customHeight="1" x14ac:dyDescent="0.2">
      <c r="J46" s="23" t="str">
        <f t="shared" ca="1" si="0"/>
        <v/>
      </c>
      <c r="M46" s="31"/>
      <c r="N46" s="32" t="str">
        <f t="shared" ca="1" si="1"/>
        <v/>
      </c>
      <c r="P46" s="1">
        <f t="shared" si="2"/>
        <v>0</v>
      </c>
      <c r="Q46" s="1">
        <f t="shared" ca="1" si="3"/>
        <v>0</v>
      </c>
      <c r="R46" s="1">
        <f t="shared" si="4"/>
        <v>0</v>
      </c>
      <c r="S46" s="1">
        <f t="shared" ca="1" si="5"/>
        <v>0</v>
      </c>
      <c r="T46" s="1" t="str">
        <f>IF(H46="","",VLOOKUP(H46,'Соль SKU'!$A$1:$B$150,2,0))</f>
        <v/>
      </c>
      <c r="U46" s="1">
        <f t="shared" si="6"/>
        <v>9.4117647058823533</v>
      </c>
      <c r="V46" s="1">
        <f t="shared" si="7"/>
        <v>0</v>
      </c>
      <c r="W46" s="1">
        <f t="shared" si="8"/>
        <v>0</v>
      </c>
      <c r="X46" s="1" t="str">
        <f t="shared" ca="1" si="9"/>
        <v/>
      </c>
    </row>
    <row r="47" spans="10:24" ht="13.75" customHeight="1" x14ac:dyDescent="0.2">
      <c r="J47" s="23" t="str">
        <f t="shared" ca="1" si="0"/>
        <v/>
      </c>
      <c r="M47" s="31"/>
      <c r="N47" s="32" t="str">
        <f t="shared" ca="1" si="1"/>
        <v/>
      </c>
      <c r="P47" s="1">
        <f t="shared" si="2"/>
        <v>0</v>
      </c>
      <c r="Q47" s="1">
        <f t="shared" ca="1" si="3"/>
        <v>0</v>
      </c>
      <c r="R47" s="1">
        <f t="shared" si="4"/>
        <v>0</v>
      </c>
      <c r="S47" s="1">
        <f t="shared" ca="1" si="5"/>
        <v>0</v>
      </c>
      <c r="T47" s="1" t="str">
        <f>IF(H47="","",VLOOKUP(H47,'Соль SKU'!$A$1:$B$150,2,0))</f>
        <v/>
      </c>
      <c r="U47" s="1">
        <f t="shared" si="6"/>
        <v>9.4117647058823533</v>
      </c>
      <c r="V47" s="1">
        <f t="shared" si="7"/>
        <v>0</v>
      </c>
      <c r="W47" s="1">
        <f t="shared" si="8"/>
        <v>0</v>
      </c>
      <c r="X47" s="1" t="str">
        <f t="shared" ca="1" si="9"/>
        <v/>
      </c>
    </row>
    <row r="48" spans="10:24" ht="13.75" customHeight="1" x14ac:dyDescent="0.2">
      <c r="J48" s="23" t="str">
        <f t="shared" ca="1" si="0"/>
        <v/>
      </c>
      <c r="M48" s="31"/>
      <c r="N48" s="32" t="str">
        <f t="shared" ca="1" si="1"/>
        <v/>
      </c>
      <c r="P48" s="1">
        <f t="shared" si="2"/>
        <v>0</v>
      </c>
      <c r="Q48" s="1">
        <f t="shared" ca="1" si="3"/>
        <v>0</v>
      </c>
      <c r="R48" s="1">
        <f t="shared" si="4"/>
        <v>0</v>
      </c>
      <c r="S48" s="1">
        <f t="shared" ca="1" si="5"/>
        <v>0</v>
      </c>
      <c r="T48" s="1" t="str">
        <f>IF(H48="","",VLOOKUP(H48,'Соль SKU'!$A$1:$B$150,2,0))</f>
        <v/>
      </c>
      <c r="U48" s="1">
        <f t="shared" si="6"/>
        <v>9.4117647058823533</v>
      </c>
      <c r="V48" s="1">
        <f t="shared" si="7"/>
        <v>0</v>
      </c>
      <c r="W48" s="1">
        <f t="shared" si="8"/>
        <v>0</v>
      </c>
      <c r="X48" s="1" t="str">
        <f t="shared" ca="1" si="9"/>
        <v/>
      </c>
    </row>
    <row r="49" spans="10:24" ht="13.75" customHeight="1" x14ac:dyDescent="0.2">
      <c r="J49" s="23" t="str">
        <f t="shared" ref="J49:J80" ca="1" si="34">IF(M49="", IF(O49="","",X49+(INDIRECT("S" &amp; ROW() - 1) - S49)),IF(O49="", "", INDIRECT("S" &amp; ROW() - 1) - S49))</f>
        <v/>
      </c>
      <c r="M49" s="31"/>
      <c r="N49" s="32" t="str">
        <f t="shared" ref="N49:N80" ca="1" si="35">IF(M49="", IF(X49=0, "", X49), IF(V49 = "", "", IF(V49/U49 = 0, "", V49/U49)))</f>
        <v/>
      </c>
      <c r="P49" s="1">
        <f t="shared" ref="P49:P80" si="36">IF(O49 = "-", -W49,I49)</f>
        <v>0</v>
      </c>
      <c r="Q49" s="1">
        <f t="shared" ca="1" si="3"/>
        <v>0</v>
      </c>
      <c r="R49" s="1">
        <f t="shared" ref="R49:R80" si="37">IF(O49="-",1,0)</f>
        <v>0</v>
      </c>
      <c r="S49" s="1">
        <f t="shared" ref="S49:S80" ca="1" si="38">IF(Q49 = 0, INDIRECT("S" &amp; ROW() - 1), Q49)</f>
        <v>0</v>
      </c>
      <c r="T49" s="1" t="str">
        <f>IF(H49="","",VLOOKUP(H49,'Соль SKU'!$A$1:$B$150,2,0))</f>
        <v/>
      </c>
      <c r="U49" s="1">
        <f t="shared" ref="U49:U80" si="39">8000/850</f>
        <v>9.4117647058823533</v>
      </c>
      <c r="V49" s="1">
        <f t="shared" ref="V49:V80" si="40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>
        <f t="shared" ref="W49:W80" si="41">IF(V49 = "", "", V49/U49)</f>
        <v>0</v>
      </c>
      <c r="X49" s="1" t="str">
        <f t="shared" ref="X49:X80" ca="1" si="42">IF(O49="", "", MAX(ROUND(-(INDIRECT("S" &amp; ROW() - 1) - S49)/850, 0), 1) * 850)</f>
        <v/>
      </c>
    </row>
    <row r="50" spans="10:24" ht="13.75" customHeight="1" x14ac:dyDescent="0.2">
      <c r="J50" s="23" t="str">
        <f t="shared" ca="1" si="34"/>
        <v/>
      </c>
      <c r="M50" s="31"/>
      <c r="N50" s="32" t="str">
        <f t="shared" ca="1" si="35"/>
        <v/>
      </c>
      <c r="P50" s="1">
        <f t="shared" si="36"/>
        <v>0</v>
      </c>
      <c r="Q50" s="1">
        <f t="shared" ca="1" si="3"/>
        <v>0</v>
      </c>
      <c r="R50" s="1">
        <f t="shared" si="37"/>
        <v>0</v>
      </c>
      <c r="S50" s="1">
        <f t="shared" ca="1" si="38"/>
        <v>0</v>
      </c>
      <c r="T50" s="1" t="str">
        <f>IF(H50="","",VLOOKUP(H50,'Соль SKU'!$A$1:$B$150,2,0))</f>
        <v/>
      </c>
      <c r="U50" s="1">
        <f t="shared" si="39"/>
        <v>9.4117647058823533</v>
      </c>
      <c r="V50" s="1">
        <f t="shared" si="40"/>
        <v>0</v>
      </c>
      <c r="W50" s="1">
        <f t="shared" si="41"/>
        <v>0</v>
      </c>
      <c r="X50" s="1" t="str">
        <f t="shared" ca="1" si="42"/>
        <v/>
      </c>
    </row>
    <row r="51" spans="10:24" ht="13.75" customHeight="1" x14ac:dyDescent="0.2">
      <c r="J51" s="23" t="str">
        <f t="shared" ca="1" si="34"/>
        <v/>
      </c>
      <c r="M51" s="31"/>
      <c r="N51" s="32" t="str">
        <f t="shared" ca="1" si="35"/>
        <v/>
      </c>
      <c r="P51" s="1">
        <f t="shared" si="36"/>
        <v>0</v>
      </c>
      <c r="Q51" s="1">
        <f t="shared" ca="1" si="3"/>
        <v>0</v>
      </c>
      <c r="R51" s="1">
        <f t="shared" si="37"/>
        <v>0</v>
      </c>
      <c r="S51" s="1">
        <f t="shared" ca="1" si="38"/>
        <v>0</v>
      </c>
      <c r="T51" s="1" t="str">
        <f>IF(H51="","",VLOOKUP(H51,'Соль SKU'!$A$1:$B$150,2,0))</f>
        <v/>
      </c>
      <c r="U51" s="1">
        <f t="shared" si="39"/>
        <v>9.4117647058823533</v>
      </c>
      <c r="V51" s="1">
        <f t="shared" si="40"/>
        <v>0</v>
      </c>
      <c r="W51" s="1">
        <f t="shared" si="41"/>
        <v>0</v>
      </c>
      <c r="X51" s="1" t="str">
        <f t="shared" ca="1" si="42"/>
        <v/>
      </c>
    </row>
    <row r="52" spans="10:24" ht="13.75" customHeight="1" x14ac:dyDescent="0.2">
      <c r="J52" s="23" t="str">
        <f t="shared" ca="1" si="34"/>
        <v/>
      </c>
      <c r="M52" s="31"/>
      <c r="N52" s="32" t="str">
        <f t="shared" ca="1" si="35"/>
        <v/>
      </c>
      <c r="P52" s="1">
        <f t="shared" si="36"/>
        <v>0</v>
      </c>
      <c r="Q52" s="1">
        <f t="shared" ca="1" si="3"/>
        <v>0</v>
      </c>
      <c r="R52" s="1">
        <f t="shared" si="37"/>
        <v>0</v>
      </c>
      <c r="S52" s="1">
        <f t="shared" ca="1" si="38"/>
        <v>0</v>
      </c>
      <c r="T52" s="1" t="str">
        <f>IF(H52="","",VLOOKUP(H52,'Соль SKU'!$A$1:$B$150,2,0))</f>
        <v/>
      </c>
      <c r="U52" s="1">
        <f t="shared" si="39"/>
        <v>9.4117647058823533</v>
      </c>
      <c r="V52" s="1">
        <f t="shared" si="40"/>
        <v>0</v>
      </c>
      <c r="W52" s="1">
        <f t="shared" si="41"/>
        <v>0</v>
      </c>
      <c r="X52" s="1" t="str">
        <f t="shared" ca="1" si="42"/>
        <v/>
      </c>
    </row>
    <row r="53" spans="10:24" ht="13.75" customHeight="1" x14ac:dyDescent="0.2">
      <c r="J53" s="23" t="str">
        <f t="shared" ca="1" si="34"/>
        <v/>
      </c>
      <c r="M53" s="31"/>
      <c r="N53" s="32" t="str">
        <f t="shared" ca="1" si="35"/>
        <v/>
      </c>
      <c r="P53" s="1">
        <f t="shared" si="36"/>
        <v>0</v>
      </c>
      <c r="Q53" s="1">
        <f t="shared" ca="1" si="3"/>
        <v>0</v>
      </c>
      <c r="R53" s="1">
        <f t="shared" si="37"/>
        <v>0</v>
      </c>
      <c r="S53" s="1">
        <f t="shared" ca="1" si="38"/>
        <v>0</v>
      </c>
      <c r="T53" s="1" t="str">
        <f>IF(H53="","",VLOOKUP(H53,'Соль SKU'!$A$1:$B$150,2,0))</f>
        <v/>
      </c>
      <c r="U53" s="1">
        <f t="shared" si="39"/>
        <v>9.4117647058823533</v>
      </c>
      <c r="V53" s="1">
        <f t="shared" si="40"/>
        <v>0</v>
      </c>
      <c r="W53" s="1">
        <f t="shared" si="41"/>
        <v>0</v>
      </c>
      <c r="X53" s="1" t="str">
        <f t="shared" ca="1" si="42"/>
        <v/>
      </c>
    </row>
    <row r="54" spans="10:24" ht="13.75" customHeight="1" x14ac:dyDescent="0.2">
      <c r="J54" s="23" t="str">
        <f t="shared" ca="1" si="34"/>
        <v/>
      </c>
      <c r="M54" s="31"/>
      <c r="N54" s="32" t="str">
        <f t="shared" ca="1" si="35"/>
        <v/>
      </c>
      <c r="P54" s="1">
        <f t="shared" si="36"/>
        <v>0</v>
      </c>
      <c r="Q54" s="1">
        <f t="shared" ca="1" si="3"/>
        <v>0</v>
      </c>
      <c r="R54" s="1">
        <f t="shared" si="37"/>
        <v>0</v>
      </c>
      <c r="S54" s="1">
        <f t="shared" ca="1" si="38"/>
        <v>0</v>
      </c>
      <c r="T54" s="1" t="str">
        <f>IF(H54="","",VLOOKUP(H54,'Соль SKU'!$A$1:$B$150,2,0))</f>
        <v/>
      </c>
      <c r="U54" s="1">
        <f t="shared" si="39"/>
        <v>9.4117647058823533</v>
      </c>
      <c r="V54" s="1">
        <f t="shared" si="40"/>
        <v>0</v>
      </c>
      <c r="W54" s="1">
        <f t="shared" si="41"/>
        <v>0</v>
      </c>
      <c r="X54" s="1" t="str">
        <f t="shared" ca="1" si="42"/>
        <v/>
      </c>
    </row>
    <row r="55" spans="10:24" ht="13.75" customHeight="1" x14ac:dyDescent="0.2">
      <c r="J55" s="23" t="str">
        <f t="shared" ca="1" si="34"/>
        <v/>
      </c>
      <c r="M55" s="31"/>
      <c r="N55" s="32" t="str">
        <f t="shared" ca="1" si="35"/>
        <v/>
      </c>
      <c r="P55" s="1">
        <f t="shared" si="36"/>
        <v>0</v>
      </c>
      <c r="Q55" s="1">
        <f t="shared" ca="1" si="3"/>
        <v>0</v>
      </c>
      <c r="R55" s="1">
        <f t="shared" si="37"/>
        <v>0</v>
      </c>
      <c r="S55" s="1">
        <f t="shared" ca="1" si="38"/>
        <v>0</v>
      </c>
      <c r="T55" s="1" t="str">
        <f>IF(H55="","",VLOOKUP(H55,'Соль SKU'!$A$1:$B$150,2,0))</f>
        <v/>
      </c>
      <c r="U55" s="1">
        <f t="shared" si="39"/>
        <v>9.4117647058823533</v>
      </c>
      <c r="V55" s="1">
        <f t="shared" si="40"/>
        <v>0</v>
      </c>
      <c r="W55" s="1">
        <f t="shared" si="41"/>
        <v>0</v>
      </c>
      <c r="X55" s="1" t="str">
        <f t="shared" ca="1" si="42"/>
        <v/>
      </c>
    </row>
    <row r="56" spans="10:24" ht="13.75" customHeight="1" x14ac:dyDescent="0.2">
      <c r="J56" s="23" t="str">
        <f t="shared" ca="1" si="34"/>
        <v/>
      </c>
      <c r="M56" s="31"/>
      <c r="N56" s="32" t="str">
        <f t="shared" ca="1" si="35"/>
        <v/>
      </c>
      <c r="P56" s="1">
        <f t="shared" si="36"/>
        <v>0</v>
      </c>
      <c r="Q56" s="1">
        <f t="shared" ca="1" si="3"/>
        <v>0</v>
      </c>
      <c r="R56" s="1">
        <f t="shared" si="37"/>
        <v>0</v>
      </c>
      <c r="S56" s="1">
        <f t="shared" ca="1" si="38"/>
        <v>0</v>
      </c>
      <c r="T56" s="1" t="str">
        <f>IF(H56="","",VLOOKUP(H56,'Соль SKU'!$A$1:$B$150,2,0))</f>
        <v/>
      </c>
      <c r="U56" s="1">
        <f t="shared" si="39"/>
        <v>9.4117647058823533</v>
      </c>
      <c r="V56" s="1">
        <f t="shared" si="40"/>
        <v>0</v>
      </c>
      <c r="W56" s="1">
        <f t="shared" si="41"/>
        <v>0</v>
      </c>
      <c r="X56" s="1" t="str">
        <f t="shared" ca="1" si="42"/>
        <v/>
      </c>
    </row>
    <row r="57" spans="10:24" ht="13.75" customHeight="1" x14ac:dyDescent="0.2">
      <c r="J57" s="23" t="str">
        <f t="shared" ca="1" si="34"/>
        <v/>
      </c>
      <c r="M57" s="31"/>
      <c r="N57" s="32" t="str">
        <f t="shared" ca="1" si="35"/>
        <v/>
      </c>
      <c r="P57" s="1">
        <f t="shared" si="36"/>
        <v>0</v>
      </c>
      <c r="Q57" s="1">
        <f t="shared" ref="Q57:Q82" ca="1" si="43">IF(O57="-",SUM(INDIRECT(ADDRESS(2,COLUMN(P57))&amp;":"&amp;ADDRESS(ROW(),COLUMN(P57)))),0)</f>
        <v>0</v>
      </c>
      <c r="R57" s="1">
        <f t="shared" si="37"/>
        <v>0</v>
      </c>
      <c r="S57" s="1">
        <f t="shared" ca="1" si="38"/>
        <v>0</v>
      </c>
      <c r="T57" s="1" t="str">
        <f>IF(H57="","",VLOOKUP(H57,'Соль SKU'!$A$1:$B$150,2,0))</f>
        <v/>
      </c>
      <c r="U57" s="1">
        <f t="shared" si="39"/>
        <v>9.4117647058823533</v>
      </c>
      <c r="V57" s="1">
        <f t="shared" si="40"/>
        <v>0</v>
      </c>
      <c r="W57" s="1">
        <f t="shared" si="41"/>
        <v>0</v>
      </c>
      <c r="X57" s="1" t="str">
        <f t="shared" ca="1" si="42"/>
        <v/>
      </c>
    </row>
    <row r="58" spans="10:24" ht="13.75" customHeight="1" x14ac:dyDescent="0.2">
      <c r="J58" s="23" t="str">
        <f t="shared" ca="1" si="34"/>
        <v/>
      </c>
      <c r="M58" s="31"/>
      <c r="N58" s="32" t="str">
        <f t="shared" ca="1" si="35"/>
        <v/>
      </c>
      <c r="P58" s="1">
        <f t="shared" si="36"/>
        <v>0</v>
      </c>
      <c r="Q58" s="1">
        <f t="shared" ca="1" si="43"/>
        <v>0</v>
      </c>
      <c r="R58" s="1">
        <f t="shared" si="37"/>
        <v>0</v>
      </c>
      <c r="S58" s="1">
        <f t="shared" ca="1" si="38"/>
        <v>0</v>
      </c>
      <c r="T58" s="1" t="str">
        <f>IF(H58="","",VLOOKUP(H58,'Соль SKU'!$A$1:$B$150,2,0))</f>
        <v/>
      </c>
      <c r="U58" s="1">
        <f t="shared" si="39"/>
        <v>9.4117647058823533</v>
      </c>
      <c r="V58" s="1">
        <f t="shared" si="40"/>
        <v>0</v>
      </c>
      <c r="W58" s="1">
        <f t="shared" si="41"/>
        <v>0</v>
      </c>
      <c r="X58" s="1" t="str">
        <f t="shared" ca="1" si="42"/>
        <v/>
      </c>
    </row>
    <row r="59" spans="10:24" ht="13.75" customHeight="1" x14ac:dyDescent="0.2">
      <c r="J59" s="23" t="str">
        <f t="shared" ca="1" si="34"/>
        <v/>
      </c>
      <c r="M59" s="31"/>
      <c r="N59" s="32" t="str">
        <f t="shared" ca="1" si="35"/>
        <v/>
      </c>
      <c r="P59" s="1">
        <f t="shared" si="36"/>
        <v>0</v>
      </c>
      <c r="Q59" s="1">
        <f t="shared" ca="1" si="43"/>
        <v>0</v>
      </c>
      <c r="R59" s="1">
        <f t="shared" si="37"/>
        <v>0</v>
      </c>
      <c r="S59" s="1">
        <f t="shared" ca="1" si="38"/>
        <v>0</v>
      </c>
      <c r="T59" s="1" t="str">
        <f>IF(H59="","",VLOOKUP(H59,'Соль SKU'!$A$1:$B$150,2,0))</f>
        <v/>
      </c>
      <c r="U59" s="1">
        <f t="shared" si="39"/>
        <v>9.4117647058823533</v>
      </c>
      <c r="V59" s="1">
        <f t="shared" si="40"/>
        <v>0</v>
      </c>
      <c r="W59" s="1">
        <f t="shared" si="41"/>
        <v>0</v>
      </c>
      <c r="X59" s="1" t="str">
        <f t="shared" ca="1" si="42"/>
        <v/>
      </c>
    </row>
    <row r="60" spans="10:24" ht="13.75" customHeight="1" x14ac:dyDescent="0.2">
      <c r="J60" s="23" t="str">
        <f t="shared" ca="1" si="34"/>
        <v/>
      </c>
      <c r="M60" s="31"/>
      <c r="N60" s="32" t="str">
        <f t="shared" ca="1" si="35"/>
        <v/>
      </c>
      <c r="P60" s="1">
        <f t="shared" si="36"/>
        <v>0</v>
      </c>
      <c r="Q60" s="1">
        <f t="shared" ca="1" si="43"/>
        <v>0</v>
      </c>
      <c r="R60" s="1">
        <f t="shared" si="37"/>
        <v>0</v>
      </c>
      <c r="S60" s="1">
        <f t="shared" ca="1" si="38"/>
        <v>0</v>
      </c>
      <c r="T60" s="1" t="str">
        <f>IF(H60="","",VLOOKUP(H60,'Соль SKU'!$A$1:$B$150,2,0))</f>
        <v/>
      </c>
      <c r="U60" s="1">
        <f t="shared" si="39"/>
        <v>9.4117647058823533</v>
      </c>
      <c r="V60" s="1">
        <f t="shared" si="40"/>
        <v>0</v>
      </c>
      <c r="W60" s="1">
        <f t="shared" si="41"/>
        <v>0</v>
      </c>
      <c r="X60" s="1" t="str">
        <f t="shared" ca="1" si="42"/>
        <v/>
      </c>
    </row>
    <row r="61" spans="10:24" ht="13.75" customHeight="1" x14ac:dyDescent="0.2">
      <c r="J61" s="23" t="str">
        <f t="shared" ca="1" si="34"/>
        <v/>
      </c>
      <c r="M61" s="31"/>
      <c r="N61" s="32" t="str">
        <f t="shared" ca="1" si="35"/>
        <v/>
      </c>
      <c r="P61" s="1">
        <f t="shared" si="36"/>
        <v>0</v>
      </c>
      <c r="Q61" s="1">
        <f t="shared" ca="1" si="43"/>
        <v>0</v>
      </c>
      <c r="R61" s="1">
        <f t="shared" si="37"/>
        <v>0</v>
      </c>
      <c r="S61" s="1">
        <f t="shared" ca="1" si="38"/>
        <v>0</v>
      </c>
      <c r="T61" s="1" t="str">
        <f>IF(H61="","",VLOOKUP(H61,'Соль SKU'!$A$1:$B$150,2,0))</f>
        <v/>
      </c>
      <c r="U61" s="1">
        <f t="shared" si="39"/>
        <v>9.4117647058823533</v>
      </c>
      <c r="V61" s="1">
        <f t="shared" si="40"/>
        <v>0</v>
      </c>
      <c r="W61" s="1">
        <f t="shared" si="41"/>
        <v>0</v>
      </c>
      <c r="X61" s="1" t="str">
        <f t="shared" ca="1" si="42"/>
        <v/>
      </c>
    </row>
    <row r="62" spans="10:24" ht="13.75" customHeight="1" x14ac:dyDescent="0.2">
      <c r="J62" s="23" t="str">
        <f t="shared" ca="1" si="34"/>
        <v/>
      </c>
      <c r="M62" s="31"/>
      <c r="N62" s="32" t="str">
        <f t="shared" ca="1" si="35"/>
        <v/>
      </c>
      <c r="P62" s="1">
        <f t="shared" si="36"/>
        <v>0</v>
      </c>
      <c r="Q62" s="1">
        <f t="shared" ca="1" si="43"/>
        <v>0</v>
      </c>
      <c r="R62" s="1">
        <f t="shared" si="37"/>
        <v>0</v>
      </c>
      <c r="S62" s="1">
        <f t="shared" ca="1" si="38"/>
        <v>0</v>
      </c>
      <c r="T62" s="1" t="str">
        <f>IF(H62="","",VLOOKUP(H62,'Соль SKU'!$A$1:$B$150,2,0))</f>
        <v/>
      </c>
      <c r="U62" s="1">
        <f t="shared" si="39"/>
        <v>9.4117647058823533</v>
      </c>
      <c r="V62" s="1">
        <f t="shared" si="40"/>
        <v>0</v>
      </c>
      <c r="W62" s="1">
        <f t="shared" si="41"/>
        <v>0</v>
      </c>
      <c r="X62" s="1" t="str">
        <f t="shared" ca="1" si="42"/>
        <v/>
      </c>
    </row>
    <row r="63" spans="10:24" ht="13.75" customHeight="1" x14ac:dyDescent="0.2">
      <c r="J63" s="23" t="str">
        <f t="shared" ca="1" si="34"/>
        <v/>
      </c>
      <c r="M63" s="31"/>
      <c r="N63" s="32" t="str">
        <f t="shared" ca="1" si="35"/>
        <v/>
      </c>
      <c r="P63" s="1">
        <f t="shared" si="36"/>
        <v>0</v>
      </c>
      <c r="Q63" s="1">
        <f t="shared" ca="1" si="43"/>
        <v>0</v>
      </c>
      <c r="R63" s="1">
        <f t="shared" si="37"/>
        <v>0</v>
      </c>
      <c r="S63" s="1">
        <f t="shared" ca="1" si="38"/>
        <v>0</v>
      </c>
      <c r="T63" s="1" t="str">
        <f>IF(H63="","",VLOOKUP(H63,'Соль SKU'!$A$1:$B$150,2,0))</f>
        <v/>
      </c>
      <c r="U63" s="1">
        <f t="shared" si="39"/>
        <v>9.4117647058823533</v>
      </c>
      <c r="V63" s="1">
        <f t="shared" si="40"/>
        <v>0</v>
      </c>
      <c r="W63" s="1">
        <f t="shared" si="41"/>
        <v>0</v>
      </c>
      <c r="X63" s="1" t="str">
        <f t="shared" ca="1" si="42"/>
        <v/>
      </c>
    </row>
    <row r="64" spans="10:24" ht="13.75" customHeight="1" x14ac:dyDescent="0.2">
      <c r="J64" s="23" t="str">
        <f t="shared" ca="1" si="34"/>
        <v/>
      </c>
      <c r="M64" s="31"/>
      <c r="N64" s="32" t="str">
        <f t="shared" ca="1" si="35"/>
        <v/>
      </c>
      <c r="P64" s="1">
        <f t="shared" si="36"/>
        <v>0</v>
      </c>
      <c r="Q64" s="1">
        <f t="shared" ca="1" si="43"/>
        <v>0</v>
      </c>
      <c r="R64" s="1">
        <f t="shared" si="37"/>
        <v>0</v>
      </c>
      <c r="S64" s="1">
        <f t="shared" ca="1" si="38"/>
        <v>0</v>
      </c>
      <c r="T64" s="1" t="str">
        <f>IF(H64="","",VLOOKUP(H64,'Соль SKU'!$A$1:$B$150,2,0))</f>
        <v/>
      </c>
      <c r="U64" s="1">
        <f t="shared" si="39"/>
        <v>9.4117647058823533</v>
      </c>
      <c r="V64" s="1">
        <f t="shared" si="40"/>
        <v>0</v>
      </c>
      <c r="W64" s="1">
        <f t="shared" si="41"/>
        <v>0</v>
      </c>
      <c r="X64" s="1" t="str">
        <f t="shared" ca="1" si="42"/>
        <v/>
      </c>
    </row>
    <row r="65" spans="10:24" ht="13.75" customHeight="1" x14ac:dyDescent="0.2">
      <c r="J65" s="23" t="str">
        <f t="shared" ca="1" si="34"/>
        <v/>
      </c>
      <c r="M65" s="31"/>
      <c r="N65" s="32" t="str">
        <f t="shared" ca="1" si="35"/>
        <v/>
      </c>
      <c r="P65" s="1">
        <f t="shared" si="36"/>
        <v>0</v>
      </c>
      <c r="Q65" s="1">
        <f t="shared" ca="1" si="43"/>
        <v>0</v>
      </c>
      <c r="R65" s="1">
        <f t="shared" si="37"/>
        <v>0</v>
      </c>
      <c r="S65" s="1">
        <f t="shared" ca="1" si="38"/>
        <v>0</v>
      </c>
      <c r="T65" s="1" t="str">
        <f>IF(H65="","",VLOOKUP(H65,'Соль SKU'!$A$1:$B$150,2,0))</f>
        <v/>
      </c>
      <c r="U65" s="1">
        <f t="shared" si="39"/>
        <v>9.4117647058823533</v>
      </c>
      <c r="V65" s="1">
        <f t="shared" si="40"/>
        <v>0</v>
      </c>
      <c r="W65" s="1">
        <f t="shared" si="41"/>
        <v>0</v>
      </c>
      <c r="X65" s="1" t="str">
        <f t="shared" ca="1" si="42"/>
        <v/>
      </c>
    </row>
    <row r="66" spans="10:24" ht="13.75" customHeight="1" x14ac:dyDescent="0.2">
      <c r="J66" s="23" t="str">
        <f t="shared" ca="1" si="34"/>
        <v/>
      </c>
      <c r="M66" s="31"/>
      <c r="N66" s="32" t="str">
        <f t="shared" ca="1" si="35"/>
        <v/>
      </c>
      <c r="P66" s="1">
        <f t="shared" si="36"/>
        <v>0</v>
      </c>
      <c r="Q66" s="1">
        <f t="shared" ca="1" si="43"/>
        <v>0</v>
      </c>
      <c r="R66" s="1">
        <f t="shared" si="37"/>
        <v>0</v>
      </c>
      <c r="S66" s="1">
        <f t="shared" ca="1" si="38"/>
        <v>0</v>
      </c>
      <c r="T66" s="1" t="str">
        <f>IF(H66="","",VLOOKUP(H66,'Соль SKU'!$A$1:$B$150,2,0))</f>
        <v/>
      </c>
      <c r="U66" s="1">
        <f t="shared" si="39"/>
        <v>9.4117647058823533</v>
      </c>
      <c r="V66" s="1">
        <f t="shared" si="40"/>
        <v>0</v>
      </c>
      <c r="W66" s="1">
        <f t="shared" si="41"/>
        <v>0</v>
      </c>
      <c r="X66" s="1" t="str">
        <f t="shared" ca="1" si="42"/>
        <v/>
      </c>
    </row>
    <row r="67" spans="10:24" ht="13.75" customHeight="1" x14ac:dyDescent="0.2">
      <c r="J67" s="23" t="str">
        <f t="shared" ca="1" si="34"/>
        <v/>
      </c>
      <c r="M67" s="31"/>
      <c r="N67" s="32" t="str">
        <f t="shared" ca="1" si="35"/>
        <v/>
      </c>
      <c r="P67" s="1">
        <f t="shared" si="36"/>
        <v>0</v>
      </c>
      <c r="Q67" s="1">
        <f t="shared" ca="1" si="43"/>
        <v>0</v>
      </c>
      <c r="R67" s="1">
        <f t="shared" si="37"/>
        <v>0</v>
      </c>
      <c r="S67" s="1">
        <f t="shared" ca="1" si="38"/>
        <v>0</v>
      </c>
      <c r="T67" s="1" t="str">
        <f>IF(H67="","",VLOOKUP(H67,'Соль SKU'!$A$1:$B$150,2,0))</f>
        <v/>
      </c>
      <c r="U67" s="1">
        <f t="shared" si="39"/>
        <v>9.4117647058823533</v>
      </c>
      <c r="V67" s="1">
        <f t="shared" si="40"/>
        <v>0</v>
      </c>
      <c r="W67" s="1">
        <f t="shared" si="41"/>
        <v>0</v>
      </c>
      <c r="X67" s="1" t="str">
        <f t="shared" ca="1" si="42"/>
        <v/>
      </c>
    </row>
    <row r="68" spans="10:24" ht="13.75" customHeight="1" x14ac:dyDescent="0.2">
      <c r="J68" s="23" t="str">
        <f t="shared" ca="1" si="34"/>
        <v/>
      </c>
      <c r="M68" s="31"/>
      <c r="N68" s="32" t="str">
        <f t="shared" ca="1" si="35"/>
        <v/>
      </c>
      <c r="P68" s="1">
        <f t="shared" si="36"/>
        <v>0</v>
      </c>
      <c r="Q68" s="1">
        <f t="shared" ca="1" si="43"/>
        <v>0</v>
      </c>
      <c r="R68" s="1">
        <f t="shared" si="37"/>
        <v>0</v>
      </c>
      <c r="S68" s="1">
        <f t="shared" ca="1" si="38"/>
        <v>0</v>
      </c>
      <c r="T68" s="1" t="str">
        <f>IF(H68="","",VLOOKUP(H68,'Соль SKU'!$A$1:$B$150,2,0))</f>
        <v/>
      </c>
      <c r="U68" s="1">
        <f t="shared" si="39"/>
        <v>9.4117647058823533</v>
      </c>
      <c r="V68" s="1">
        <f t="shared" si="40"/>
        <v>0</v>
      </c>
      <c r="W68" s="1">
        <f t="shared" si="41"/>
        <v>0</v>
      </c>
      <c r="X68" s="1" t="str">
        <f t="shared" ca="1" si="42"/>
        <v/>
      </c>
    </row>
    <row r="69" spans="10:24" ht="13.75" customHeight="1" x14ac:dyDescent="0.2">
      <c r="J69" s="23" t="str">
        <f t="shared" ca="1" si="34"/>
        <v/>
      </c>
      <c r="M69" s="31"/>
      <c r="N69" s="32" t="str">
        <f t="shared" ca="1" si="35"/>
        <v/>
      </c>
      <c r="P69" s="1">
        <f t="shared" si="36"/>
        <v>0</v>
      </c>
      <c r="Q69" s="1">
        <f t="shared" ca="1" si="43"/>
        <v>0</v>
      </c>
      <c r="R69" s="1">
        <f t="shared" si="37"/>
        <v>0</v>
      </c>
      <c r="S69" s="1">
        <f t="shared" ca="1" si="38"/>
        <v>0</v>
      </c>
      <c r="T69" s="1" t="str">
        <f>IF(H69="","",VLOOKUP(H69,'Соль SKU'!$A$1:$B$150,2,0))</f>
        <v/>
      </c>
      <c r="U69" s="1">
        <f t="shared" si="39"/>
        <v>9.4117647058823533</v>
      </c>
      <c r="V69" s="1">
        <f t="shared" si="40"/>
        <v>0</v>
      </c>
      <c r="W69" s="1">
        <f t="shared" si="41"/>
        <v>0</v>
      </c>
      <c r="X69" s="1" t="str">
        <f t="shared" ca="1" si="42"/>
        <v/>
      </c>
    </row>
    <row r="70" spans="10:24" ht="13.75" customHeight="1" x14ac:dyDescent="0.2">
      <c r="J70" s="23" t="str">
        <f t="shared" ca="1" si="34"/>
        <v/>
      </c>
      <c r="M70" s="31"/>
      <c r="N70" s="32" t="str">
        <f t="shared" ca="1" si="35"/>
        <v/>
      </c>
      <c r="P70" s="1">
        <f t="shared" si="36"/>
        <v>0</v>
      </c>
      <c r="Q70" s="1">
        <f t="shared" ca="1" si="43"/>
        <v>0</v>
      </c>
      <c r="R70" s="1">
        <f t="shared" si="37"/>
        <v>0</v>
      </c>
      <c r="S70" s="1">
        <f t="shared" ca="1" si="38"/>
        <v>0</v>
      </c>
      <c r="T70" s="1" t="str">
        <f>IF(H70="","",VLOOKUP(H70,'Соль SKU'!$A$1:$B$150,2,0))</f>
        <v/>
      </c>
      <c r="U70" s="1">
        <f t="shared" si="39"/>
        <v>9.4117647058823533</v>
      </c>
      <c r="V70" s="1">
        <f t="shared" si="40"/>
        <v>0</v>
      </c>
      <c r="W70" s="1">
        <f t="shared" si="41"/>
        <v>0</v>
      </c>
      <c r="X70" s="1" t="str">
        <f t="shared" ca="1" si="42"/>
        <v/>
      </c>
    </row>
    <row r="71" spans="10:24" ht="13.75" customHeight="1" x14ac:dyDescent="0.2">
      <c r="J71" s="23" t="str">
        <f t="shared" ca="1" si="34"/>
        <v/>
      </c>
      <c r="M71" s="31"/>
      <c r="N71" s="32" t="str">
        <f t="shared" ca="1" si="35"/>
        <v/>
      </c>
      <c r="P71" s="1">
        <f t="shared" si="36"/>
        <v>0</v>
      </c>
      <c r="Q71" s="1">
        <f t="shared" ca="1" si="43"/>
        <v>0</v>
      </c>
      <c r="R71" s="1">
        <f t="shared" si="37"/>
        <v>0</v>
      </c>
      <c r="S71" s="1">
        <f t="shared" ca="1" si="38"/>
        <v>0</v>
      </c>
      <c r="T71" s="1" t="str">
        <f>IF(H71="","",VLOOKUP(H71,'Соль SKU'!$A$1:$B$150,2,0))</f>
        <v/>
      </c>
      <c r="U71" s="1">
        <f t="shared" si="39"/>
        <v>9.4117647058823533</v>
      </c>
      <c r="V71" s="1">
        <f t="shared" si="40"/>
        <v>0</v>
      </c>
      <c r="W71" s="1">
        <f t="shared" si="41"/>
        <v>0</v>
      </c>
      <c r="X71" s="1" t="str">
        <f t="shared" ca="1" si="42"/>
        <v/>
      </c>
    </row>
    <row r="72" spans="10:24" ht="13.75" customHeight="1" x14ac:dyDescent="0.2">
      <c r="J72" s="23" t="str">
        <f t="shared" ca="1" si="34"/>
        <v/>
      </c>
      <c r="M72" s="31"/>
      <c r="N72" s="32" t="str">
        <f t="shared" ca="1" si="35"/>
        <v/>
      </c>
      <c r="P72" s="1">
        <f t="shared" si="36"/>
        <v>0</v>
      </c>
      <c r="Q72" s="1">
        <f t="shared" ca="1" si="43"/>
        <v>0</v>
      </c>
      <c r="R72" s="1">
        <f t="shared" si="37"/>
        <v>0</v>
      </c>
      <c r="S72" s="1">
        <f t="shared" ca="1" si="38"/>
        <v>0</v>
      </c>
      <c r="T72" s="1" t="str">
        <f>IF(H72="","",VLOOKUP(H72,'Соль SKU'!$A$1:$B$150,2,0))</f>
        <v/>
      </c>
      <c r="U72" s="1">
        <f t="shared" si="39"/>
        <v>9.4117647058823533</v>
      </c>
      <c r="V72" s="1">
        <f t="shared" si="40"/>
        <v>0</v>
      </c>
      <c r="W72" s="1">
        <f t="shared" si="41"/>
        <v>0</v>
      </c>
      <c r="X72" s="1" t="str">
        <f t="shared" ca="1" si="42"/>
        <v/>
      </c>
    </row>
    <row r="73" spans="10:24" ht="13.75" customHeight="1" x14ac:dyDescent="0.2">
      <c r="J73" s="23" t="str">
        <f t="shared" ca="1" si="34"/>
        <v/>
      </c>
      <c r="M73" s="31"/>
      <c r="N73" s="32" t="str">
        <f t="shared" ca="1" si="35"/>
        <v/>
      </c>
      <c r="P73" s="1">
        <f t="shared" si="36"/>
        <v>0</v>
      </c>
      <c r="Q73" s="1">
        <f t="shared" ca="1" si="43"/>
        <v>0</v>
      </c>
      <c r="R73" s="1">
        <f t="shared" si="37"/>
        <v>0</v>
      </c>
      <c r="S73" s="1">
        <f t="shared" ca="1" si="38"/>
        <v>0</v>
      </c>
      <c r="T73" s="1" t="str">
        <f>IF(H73="","",VLOOKUP(H73,'Соль SKU'!$A$1:$B$150,2,0))</f>
        <v/>
      </c>
      <c r="U73" s="1">
        <f t="shared" si="39"/>
        <v>9.4117647058823533</v>
      </c>
      <c r="V73" s="1">
        <f t="shared" si="40"/>
        <v>0</v>
      </c>
      <c r="W73" s="1">
        <f t="shared" si="41"/>
        <v>0</v>
      </c>
      <c r="X73" s="1" t="str">
        <f t="shared" ca="1" si="42"/>
        <v/>
      </c>
    </row>
    <row r="74" spans="10:24" ht="13.75" customHeight="1" x14ac:dyDescent="0.2">
      <c r="J74" s="23" t="str">
        <f t="shared" ca="1" si="34"/>
        <v/>
      </c>
      <c r="M74" s="31"/>
      <c r="N74" s="32" t="str">
        <f t="shared" ca="1" si="35"/>
        <v/>
      </c>
      <c r="P74" s="1">
        <f t="shared" si="36"/>
        <v>0</v>
      </c>
      <c r="Q74" s="1">
        <f t="shared" ca="1" si="43"/>
        <v>0</v>
      </c>
      <c r="R74" s="1">
        <f t="shared" si="37"/>
        <v>0</v>
      </c>
      <c r="S74" s="1">
        <f t="shared" ca="1" si="38"/>
        <v>0</v>
      </c>
      <c r="T74" s="1" t="str">
        <f>IF(H74="","",VLOOKUP(H74,'Соль SKU'!$A$1:$B$150,2,0))</f>
        <v/>
      </c>
      <c r="U74" s="1">
        <f t="shared" si="39"/>
        <v>9.4117647058823533</v>
      </c>
      <c r="V74" s="1">
        <f t="shared" si="40"/>
        <v>0</v>
      </c>
      <c r="W74" s="1">
        <f t="shared" si="41"/>
        <v>0</v>
      </c>
      <c r="X74" s="1" t="str">
        <f t="shared" ca="1" si="42"/>
        <v/>
      </c>
    </row>
    <row r="75" spans="10:24" ht="13.75" customHeight="1" x14ac:dyDescent="0.2">
      <c r="J75" s="23" t="str">
        <f t="shared" ca="1" si="34"/>
        <v/>
      </c>
      <c r="M75" s="31"/>
      <c r="N75" s="32" t="str">
        <f t="shared" ca="1" si="35"/>
        <v/>
      </c>
      <c r="P75" s="1">
        <f t="shared" si="36"/>
        <v>0</v>
      </c>
      <c r="Q75" s="1">
        <f t="shared" ca="1" si="43"/>
        <v>0</v>
      </c>
      <c r="R75" s="1">
        <f t="shared" si="37"/>
        <v>0</v>
      </c>
      <c r="S75" s="1">
        <f t="shared" ca="1" si="38"/>
        <v>0</v>
      </c>
      <c r="T75" s="1" t="str">
        <f>IF(H75="","",VLOOKUP(H75,'Соль SKU'!$A$1:$B$150,2,0))</f>
        <v/>
      </c>
      <c r="U75" s="1">
        <f t="shared" si="39"/>
        <v>9.4117647058823533</v>
      </c>
      <c r="V75" s="1">
        <f t="shared" si="40"/>
        <v>0</v>
      </c>
      <c r="W75" s="1">
        <f t="shared" si="41"/>
        <v>0</v>
      </c>
      <c r="X75" s="1" t="str">
        <f t="shared" ca="1" si="42"/>
        <v/>
      </c>
    </row>
    <row r="76" spans="10:24" ht="13.75" customHeight="1" x14ac:dyDescent="0.2">
      <c r="J76" s="23" t="str">
        <f t="shared" ca="1" si="34"/>
        <v/>
      </c>
      <c r="M76" s="31"/>
      <c r="N76" s="32" t="str">
        <f t="shared" ca="1" si="35"/>
        <v/>
      </c>
      <c r="P76" s="1">
        <f t="shared" si="36"/>
        <v>0</v>
      </c>
      <c r="Q76" s="1">
        <f t="shared" ca="1" si="43"/>
        <v>0</v>
      </c>
      <c r="R76" s="1">
        <f t="shared" si="37"/>
        <v>0</v>
      </c>
      <c r="S76" s="1">
        <f t="shared" ca="1" si="38"/>
        <v>0</v>
      </c>
      <c r="T76" s="1" t="str">
        <f>IF(H76="","",VLOOKUP(H76,'Соль SKU'!$A$1:$B$150,2,0))</f>
        <v/>
      </c>
      <c r="U76" s="1">
        <f t="shared" si="39"/>
        <v>9.4117647058823533</v>
      </c>
      <c r="V76" s="1">
        <f t="shared" si="40"/>
        <v>0</v>
      </c>
      <c r="W76" s="1">
        <f t="shared" si="41"/>
        <v>0</v>
      </c>
      <c r="X76" s="1" t="str">
        <f t="shared" ca="1" si="42"/>
        <v/>
      </c>
    </row>
    <row r="77" spans="10:24" ht="13.75" customHeight="1" x14ac:dyDescent="0.2">
      <c r="J77" s="23" t="str">
        <f t="shared" ca="1" si="34"/>
        <v/>
      </c>
      <c r="M77" s="31"/>
      <c r="N77" s="32" t="str">
        <f t="shared" ca="1" si="35"/>
        <v/>
      </c>
      <c r="P77" s="1">
        <f t="shared" si="36"/>
        <v>0</v>
      </c>
      <c r="Q77" s="1">
        <f t="shared" ca="1" si="43"/>
        <v>0</v>
      </c>
      <c r="R77" s="1">
        <f t="shared" si="37"/>
        <v>0</v>
      </c>
      <c r="S77" s="1">
        <f t="shared" ca="1" si="38"/>
        <v>0</v>
      </c>
      <c r="T77" s="1" t="str">
        <f>IF(H77="","",VLOOKUP(H77,'Соль SKU'!$A$1:$B$150,2,0))</f>
        <v/>
      </c>
      <c r="U77" s="1">
        <f t="shared" si="39"/>
        <v>9.4117647058823533</v>
      </c>
      <c r="V77" s="1">
        <f t="shared" si="40"/>
        <v>0</v>
      </c>
      <c r="W77" s="1">
        <f t="shared" si="41"/>
        <v>0</v>
      </c>
      <c r="X77" s="1" t="str">
        <f t="shared" ca="1" si="42"/>
        <v/>
      </c>
    </row>
    <row r="78" spans="10:24" ht="13.75" customHeight="1" x14ac:dyDescent="0.2">
      <c r="J78" s="23" t="str">
        <f t="shared" ca="1" si="34"/>
        <v/>
      </c>
      <c r="M78" s="31"/>
      <c r="N78" s="32" t="str">
        <f t="shared" ca="1" si="35"/>
        <v/>
      </c>
      <c r="P78" s="1">
        <f t="shared" si="36"/>
        <v>0</v>
      </c>
      <c r="Q78" s="1">
        <f t="shared" ca="1" si="43"/>
        <v>0</v>
      </c>
      <c r="R78" s="1">
        <f t="shared" si="37"/>
        <v>0</v>
      </c>
      <c r="S78" s="1">
        <f t="shared" ca="1" si="38"/>
        <v>0</v>
      </c>
      <c r="T78" s="1" t="str">
        <f>IF(H78="","",VLOOKUP(H78,'Соль SKU'!$A$1:$B$150,2,0))</f>
        <v/>
      </c>
      <c r="U78" s="1">
        <f t="shared" si="39"/>
        <v>9.4117647058823533</v>
      </c>
      <c r="V78" s="1">
        <f t="shared" si="40"/>
        <v>0</v>
      </c>
      <c r="W78" s="1">
        <f t="shared" si="41"/>
        <v>0</v>
      </c>
      <c r="X78" s="1" t="str">
        <f t="shared" ca="1" si="42"/>
        <v/>
      </c>
    </row>
    <row r="79" spans="10:24" ht="13.75" customHeight="1" x14ac:dyDescent="0.2">
      <c r="J79" s="23" t="str">
        <f t="shared" ca="1" si="34"/>
        <v/>
      </c>
      <c r="M79" s="31"/>
      <c r="N79" s="32" t="str">
        <f t="shared" ca="1" si="35"/>
        <v/>
      </c>
      <c r="P79" s="1">
        <f t="shared" si="36"/>
        <v>0</v>
      </c>
      <c r="Q79" s="1">
        <f t="shared" ca="1" si="43"/>
        <v>0</v>
      </c>
      <c r="R79" s="1">
        <f t="shared" si="37"/>
        <v>0</v>
      </c>
      <c r="S79" s="1">
        <f t="shared" ca="1" si="38"/>
        <v>0</v>
      </c>
      <c r="T79" s="1" t="str">
        <f>IF(H79="","",VLOOKUP(H79,'Соль SKU'!$A$1:$B$150,2,0))</f>
        <v/>
      </c>
      <c r="U79" s="1">
        <f t="shared" si="39"/>
        <v>9.4117647058823533</v>
      </c>
      <c r="V79" s="1">
        <f t="shared" si="40"/>
        <v>0</v>
      </c>
      <c r="W79" s="1">
        <f t="shared" si="41"/>
        <v>0</v>
      </c>
      <c r="X79" s="1" t="str">
        <f t="shared" ca="1" si="42"/>
        <v/>
      </c>
    </row>
    <row r="80" spans="10:24" ht="13.75" customHeight="1" x14ac:dyDescent="0.2">
      <c r="J80" s="23" t="str">
        <f t="shared" ca="1" si="34"/>
        <v/>
      </c>
      <c r="M80" s="31"/>
      <c r="N80" s="32" t="str">
        <f t="shared" ca="1" si="35"/>
        <v/>
      </c>
      <c r="P80" s="1">
        <f t="shared" si="36"/>
        <v>0</v>
      </c>
      <c r="Q80" s="1">
        <f t="shared" ca="1" si="43"/>
        <v>0</v>
      </c>
      <c r="R80" s="1">
        <f t="shared" si="37"/>
        <v>0</v>
      </c>
      <c r="S80" s="1">
        <f t="shared" ca="1" si="38"/>
        <v>0</v>
      </c>
      <c r="T80" s="1" t="str">
        <f>IF(H80="","",VLOOKUP(H80,'Соль SKU'!$A$1:$B$150,2,0))</f>
        <v/>
      </c>
      <c r="U80" s="1">
        <f t="shared" si="39"/>
        <v>9.4117647058823533</v>
      </c>
      <c r="V80" s="1">
        <f t="shared" si="40"/>
        <v>0</v>
      </c>
      <c r="W80" s="1">
        <f t="shared" si="41"/>
        <v>0</v>
      </c>
      <c r="X80" s="1" t="str">
        <f t="shared" ca="1" si="42"/>
        <v/>
      </c>
    </row>
    <row r="81" spans="10:24" ht="13.75" customHeight="1" x14ac:dyDescent="0.2">
      <c r="J81" s="23" t="str">
        <f t="shared" ref="J81:J105" ca="1" si="44">IF(M81="", IF(O81="","",X81+(INDIRECT("S" &amp; ROW() - 1) - S81)),IF(O81="", "", INDIRECT("S" &amp; ROW() - 1) - S81))</f>
        <v/>
      </c>
      <c r="M81" s="31"/>
      <c r="N81" s="32" t="str">
        <f t="shared" ref="N81:N105" ca="1" si="45">IF(M81="", IF(X81=0, "", X81), IF(V81 = "", "", IF(V81/U81 = 0, "", V81/U81)))</f>
        <v/>
      </c>
      <c r="P81" s="1">
        <f t="shared" ref="P81:P105" si="46">IF(O81 = "-", -W81,I81)</f>
        <v>0</v>
      </c>
      <c r="Q81" s="1">
        <f t="shared" ca="1" si="43"/>
        <v>0</v>
      </c>
      <c r="R81" s="1">
        <f t="shared" ref="R81:R105" si="47">IF(O81="-",1,0)</f>
        <v>0</v>
      </c>
      <c r="S81" s="1">
        <f t="shared" ref="S81:S105" ca="1" si="48">IF(Q81 = 0, INDIRECT("S" &amp; ROW() - 1), Q81)</f>
        <v>0</v>
      </c>
      <c r="T81" s="1" t="str">
        <f>IF(H81="","",VLOOKUP(H81,'Соль SKU'!$A$1:$B$150,2,0))</f>
        <v/>
      </c>
      <c r="U81" s="1">
        <f t="shared" ref="U81:U105" si="49">8000/850</f>
        <v>9.4117647058823533</v>
      </c>
      <c r="V81" s="1">
        <f t="shared" ref="V81:V105" si="50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>
        <f t="shared" ref="W81:W105" si="51">IF(V81 = "", "", V81/U81)</f>
        <v>0</v>
      </c>
      <c r="X81" s="1" t="str">
        <f t="shared" ref="X81:X105" ca="1" si="52">IF(O81="", "", MAX(ROUND(-(INDIRECT("S" &amp; ROW() - 1) - S81)/850, 0), 1) * 850)</f>
        <v/>
      </c>
    </row>
    <row r="82" spans="10:24" ht="13.75" customHeight="1" x14ac:dyDescent="0.2">
      <c r="J82" s="23" t="str">
        <f t="shared" ca="1" si="44"/>
        <v/>
      </c>
      <c r="M82" s="31"/>
      <c r="N82" s="32" t="str">
        <f t="shared" ca="1" si="45"/>
        <v/>
      </c>
      <c r="P82" s="1">
        <f t="shared" si="46"/>
        <v>0</v>
      </c>
      <c r="Q82" s="1">
        <f t="shared" ca="1" si="43"/>
        <v>0</v>
      </c>
      <c r="R82" s="1">
        <f t="shared" si="47"/>
        <v>0</v>
      </c>
      <c r="S82" s="1">
        <f t="shared" ca="1" si="48"/>
        <v>0</v>
      </c>
      <c r="T82" s="1" t="str">
        <f>IF(H82="","",VLOOKUP(H82,'Соль SKU'!$A$1:$B$150,2,0))</f>
        <v/>
      </c>
      <c r="U82" s="1">
        <f t="shared" si="49"/>
        <v>9.4117647058823533</v>
      </c>
      <c r="V82" s="1">
        <f t="shared" si="50"/>
        <v>0</v>
      </c>
      <c r="W82" s="1">
        <f t="shared" si="51"/>
        <v>0</v>
      </c>
      <c r="X82" s="1" t="str">
        <f t="shared" ca="1" si="52"/>
        <v/>
      </c>
    </row>
    <row r="83" spans="10:24" ht="13.75" customHeight="1" x14ac:dyDescent="0.2">
      <c r="J83" s="23" t="str">
        <f t="shared" ca="1" si="44"/>
        <v/>
      </c>
      <c r="M83" s="31"/>
      <c r="N83" s="32" t="str">
        <f t="shared" ca="1" si="45"/>
        <v/>
      </c>
      <c r="P83" s="1">
        <f t="shared" si="46"/>
        <v>0</v>
      </c>
      <c r="Q83" s="1">
        <f t="shared" ref="Q83:Q105" ca="1" si="53">IF(O83 = "-", SUM(INDIRECT(ADDRESS(2,COLUMN(P83)) &amp; ":" &amp; ADDRESS(ROW(),COLUMN(P83)))), 0)</f>
        <v>0</v>
      </c>
      <c r="R83" s="1">
        <f t="shared" si="47"/>
        <v>0</v>
      </c>
      <c r="S83" s="1">
        <f t="shared" ca="1" si="48"/>
        <v>0</v>
      </c>
      <c r="T83" s="1" t="str">
        <f>IF(H83="","",VLOOKUP(H83,'Соль SKU'!$A$1:$B$150,2,0))</f>
        <v/>
      </c>
      <c r="U83" s="1">
        <f t="shared" si="49"/>
        <v>9.4117647058823533</v>
      </c>
      <c r="V83" s="1">
        <f t="shared" si="50"/>
        <v>0</v>
      </c>
      <c r="W83" s="1">
        <f t="shared" si="51"/>
        <v>0</v>
      </c>
      <c r="X83" s="1" t="str">
        <f t="shared" ca="1" si="52"/>
        <v/>
      </c>
    </row>
    <row r="84" spans="10:24" ht="13.75" customHeight="1" x14ac:dyDescent="0.2">
      <c r="J84" s="23" t="str">
        <f t="shared" ca="1" si="44"/>
        <v/>
      </c>
      <c r="M84" s="31"/>
      <c r="N84" s="32" t="str">
        <f t="shared" ca="1" si="45"/>
        <v/>
      </c>
      <c r="P84" s="1">
        <f t="shared" si="46"/>
        <v>0</v>
      </c>
      <c r="Q84" s="1">
        <f t="shared" ca="1" si="53"/>
        <v>0</v>
      </c>
      <c r="R84" s="1">
        <f t="shared" si="47"/>
        <v>0</v>
      </c>
      <c r="S84" s="1">
        <f t="shared" ca="1" si="48"/>
        <v>0</v>
      </c>
      <c r="T84" s="1" t="str">
        <f>IF(H84="","",VLOOKUP(H84,'Соль SKU'!$A$1:$B$150,2,0))</f>
        <v/>
      </c>
      <c r="U84" s="1">
        <f t="shared" si="49"/>
        <v>9.4117647058823533</v>
      </c>
      <c r="V84" s="1">
        <f t="shared" si="50"/>
        <v>0</v>
      </c>
      <c r="W84" s="1">
        <f t="shared" si="51"/>
        <v>0</v>
      </c>
      <c r="X84" s="1" t="str">
        <f t="shared" ca="1" si="52"/>
        <v/>
      </c>
    </row>
    <row r="85" spans="10:24" ht="13.75" customHeight="1" x14ac:dyDescent="0.2">
      <c r="J85" s="23" t="str">
        <f t="shared" ca="1" si="44"/>
        <v/>
      </c>
      <c r="M85" s="31"/>
      <c r="N85" s="32" t="str">
        <f t="shared" ca="1" si="45"/>
        <v/>
      </c>
      <c r="P85" s="1">
        <f t="shared" si="46"/>
        <v>0</v>
      </c>
      <c r="Q85" s="1">
        <f t="shared" ca="1" si="53"/>
        <v>0</v>
      </c>
      <c r="R85" s="1">
        <f t="shared" si="47"/>
        <v>0</v>
      </c>
      <c r="S85" s="1">
        <f t="shared" ca="1" si="48"/>
        <v>0</v>
      </c>
      <c r="T85" s="1" t="str">
        <f>IF(H85="","",VLOOKUP(H85,'Соль SKU'!$A$1:$B$150,2,0))</f>
        <v/>
      </c>
      <c r="U85" s="1">
        <f t="shared" si="49"/>
        <v>9.4117647058823533</v>
      </c>
      <c r="V85" s="1">
        <f t="shared" si="50"/>
        <v>0</v>
      </c>
      <c r="W85" s="1">
        <f t="shared" si="51"/>
        <v>0</v>
      </c>
      <c r="X85" s="1" t="str">
        <f t="shared" ca="1" si="52"/>
        <v/>
      </c>
    </row>
    <row r="86" spans="10:24" ht="13.75" customHeight="1" x14ac:dyDescent="0.2">
      <c r="J86" s="23" t="str">
        <f t="shared" ca="1" si="44"/>
        <v/>
      </c>
      <c r="M86" s="31"/>
      <c r="N86" s="32" t="str">
        <f t="shared" ca="1" si="45"/>
        <v/>
      </c>
      <c r="P86" s="1">
        <f t="shared" si="46"/>
        <v>0</v>
      </c>
      <c r="Q86" s="1">
        <f t="shared" ca="1" si="53"/>
        <v>0</v>
      </c>
      <c r="R86" s="1">
        <f t="shared" si="47"/>
        <v>0</v>
      </c>
      <c r="S86" s="1">
        <f t="shared" ca="1" si="48"/>
        <v>0</v>
      </c>
      <c r="T86" s="1" t="str">
        <f>IF(H86="","",VLOOKUP(H86,'Соль SKU'!$A$1:$B$150,2,0))</f>
        <v/>
      </c>
      <c r="U86" s="1">
        <f t="shared" si="49"/>
        <v>9.4117647058823533</v>
      </c>
      <c r="V86" s="1">
        <f t="shared" si="50"/>
        <v>0</v>
      </c>
      <c r="W86" s="1">
        <f t="shared" si="51"/>
        <v>0</v>
      </c>
      <c r="X86" s="1" t="str">
        <f t="shared" ca="1" si="52"/>
        <v/>
      </c>
    </row>
    <row r="87" spans="10:24" ht="13.75" customHeight="1" x14ac:dyDescent="0.2">
      <c r="J87" s="23" t="str">
        <f t="shared" ca="1" si="44"/>
        <v/>
      </c>
      <c r="M87" s="31"/>
      <c r="N87" s="32" t="str">
        <f t="shared" ca="1" si="45"/>
        <v/>
      </c>
      <c r="P87" s="1">
        <f t="shared" si="46"/>
        <v>0</v>
      </c>
      <c r="Q87" s="1">
        <f t="shared" ca="1" si="53"/>
        <v>0</v>
      </c>
      <c r="R87" s="1">
        <f t="shared" si="47"/>
        <v>0</v>
      </c>
      <c r="S87" s="1">
        <f t="shared" ca="1" si="48"/>
        <v>0</v>
      </c>
      <c r="T87" s="1" t="str">
        <f>IF(H87="","",VLOOKUP(H87,'Соль SKU'!$A$1:$B$150,2,0))</f>
        <v/>
      </c>
      <c r="U87" s="1">
        <f t="shared" si="49"/>
        <v>9.4117647058823533</v>
      </c>
      <c r="V87" s="1">
        <f t="shared" si="50"/>
        <v>0</v>
      </c>
      <c r="W87" s="1">
        <f t="shared" si="51"/>
        <v>0</v>
      </c>
      <c r="X87" s="1" t="str">
        <f t="shared" ca="1" si="52"/>
        <v/>
      </c>
    </row>
    <row r="88" spans="10:24" ht="13.75" customHeight="1" x14ac:dyDescent="0.2">
      <c r="J88" s="23" t="str">
        <f t="shared" ca="1" si="44"/>
        <v/>
      </c>
      <c r="M88" s="31"/>
      <c r="N88" s="32" t="str">
        <f t="shared" ca="1" si="45"/>
        <v/>
      </c>
      <c r="P88" s="1">
        <f t="shared" si="46"/>
        <v>0</v>
      </c>
      <c r="Q88" s="1">
        <f t="shared" ca="1" si="53"/>
        <v>0</v>
      </c>
      <c r="R88" s="1">
        <f t="shared" si="47"/>
        <v>0</v>
      </c>
      <c r="S88" s="1">
        <f t="shared" ca="1" si="48"/>
        <v>0</v>
      </c>
      <c r="T88" s="1" t="str">
        <f>IF(H88="","",VLOOKUP(H88,'Соль SKU'!$A$1:$B$150,2,0))</f>
        <v/>
      </c>
      <c r="U88" s="1">
        <f t="shared" si="49"/>
        <v>9.4117647058823533</v>
      </c>
      <c r="V88" s="1">
        <f t="shared" si="50"/>
        <v>0</v>
      </c>
      <c r="W88" s="1">
        <f t="shared" si="51"/>
        <v>0</v>
      </c>
      <c r="X88" s="1" t="str">
        <f t="shared" ca="1" si="52"/>
        <v/>
      </c>
    </row>
    <row r="89" spans="10:24" ht="13.75" customHeight="1" x14ac:dyDescent="0.2">
      <c r="J89" s="23" t="str">
        <f t="shared" ca="1" si="44"/>
        <v/>
      </c>
      <c r="M89" s="31"/>
      <c r="N89" s="32" t="str">
        <f t="shared" ca="1" si="45"/>
        <v/>
      </c>
      <c r="P89" s="1">
        <f t="shared" si="46"/>
        <v>0</v>
      </c>
      <c r="Q89" s="1">
        <f t="shared" ca="1" si="53"/>
        <v>0</v>
      </c>
      <c r="R89" s="1">
        <f t="shared" si="47"/>
        <v>0</v>
      </c>
      <c r="S89" s="1">
        <f t="shared" ca="1" si="48"/>
        <v>0</v>
      </c>
      <c r="T89" s="1" t="str">
        <f>IF(H89="","",VLOOKUP(H89,'Соль SKU'!$A$1:$B$150,2,0))</f>
        <v/>
      </c>
      <c r="U89" s="1">
        <f t="shared" si="49"/>
        <v>9.4117647058823533</v>
      </c>
      <c r="V89" s="1">
        <f t="shared" si="50"/>
        <v>0</v>
      </c>
      <c r="W89" s="1">
        <f t="shared" si="51"/>
        <v>0</v>
      </c>
      <c r="X89" s="1" t="str">
        <f t="shared" ca="1" si="52"/>
        <v/>
      </c>
    </row>
    <row r="90" spans="10:24" ht="13.75" customHeight="1" x14ac:dyDescent="0.2">
      <c r="J90" s="23" t="str">
        <f t="shared" ca="1" si="44"/>
        <v/>
      </c>
      <c r="M90" s="31"/>
      <c r="N90" s="32" t="str">
        <f t="shared" ca="1" si="45"/>
        <v/>
      </c>
      <c r="P90" s="1">
        <f t="shared" si="46"/>
        <v>0</v>
      </c>
      <c r="Q90" s="1">
        <f t="shared" ca="1" si="53"/>
        <v>0</v>
      </c>
      <c r="R90" s="1">
        <f t="shared" si="47"/>
        <v>0</v>
      </c>
      <c r="S90" s="1">
        <f t="shared" ca="1" si="48"/>
        <v>0</v>
      </c>
      <c r="T90" s="1" t="str">
        <f>IF(H90="","",VLOOKUP(H90,'Соль SKU'!$A$1:$B$150,2,0))</f>
        <v/>
      </c>
      <c r="U90" s="1">
        <f t="shared" si="49"/>
        <v>9.4117647058823533</v>
      </c>
      <c r="V90" s="1">
        <f t="shared" si="50"/>
        <v>0</v>
      </c>
      <c r="W90" s="1">
        <f t="shared" si="51"/>
        <v>0</v>
      </c>
      <c r="X90" s="1" t="str">
        <f t="shared" ca="1" si="52"/>
        <v/>
      </c>
    </row>
    <row r="91" spans="10:24" ht="13.75" customHeight="1" x14ac:dyDescent="0.2">
      <c r="J91" s="23" t="str">
        <f t="shared" ca="1" si="44"/>
        <v/>
      </c>
      <c r="M91" s="31"/>
      <c r="N91" s="32" t="str">
        <f t="shared" ca="1" si="45"/>
        <v/>
      </c>
      <c r="P91" s="1">
        <f t="shared" si="46"/>
        <v>0</v>
      </c>
      <c r="Q91" s="1">
        <f t="shared" ca="1" si="53"/>
        <v>0</v>
      </c>
      <c r="R91" s="1">
        <f t="shared" si="47"/>
        <v>0</v>
      </c>
      <c r="S91" s="1">
        <f t="shared" ca="1" si="48"/>
        <v>0</v>
      </c>
      <c r="T91" s="1" t="str">
        <f>IF(H91="","",VLOOKUP(H91,'Соль SKU'!$A$1:$B$150,2,0))</f>
        <v/>
      </c>
      <c r="U91" s="1">
        <f t="shared" si="49"/>
        <v>9.4117647058823533</v>
      </c>
      <c r="V91" s="1">
        <f t="shared" si="50"/>
        <v>0</v>
      </c>
      <c r="W91" s="1">
        <f t="shared" si="51"/>
        <v>0</v>
      </c>
      <c r="X91" s="1" t="str">
        <f t="shared" ca="1" si="52"/>
        <v/>
      </c>
    </row>
    <row r="92" spans="10:24" ht="13.75" customHeight="1" x14ac:dyDescent="0.2">
      <c r="J92" s="23" t="str">
        <f t="shared" ca="1" si="44"/>
        <v/>
      </c>
      <c r="M92" s="31"/>
      <c r="N92" s="32" t="str">
        <f t="shared" ca="1" si="45"/>
        <v/>
      </c>
      <c r="P92" s="1">
        <f t="shared" si="46"/>
        <v>0</v>
      </c>
      <c r="Q92" s="1">
        <f t="shared" ca="1" si="53"/>
        <v>0</v>
      </c>
      <c r="R92" s="1">
        <f t="shared" si="47"/>
        <v>0</v>
      </c>
      <c r="S92" s="1">
        <f t="shared" ca="1" si="48"/>
        <v>0</v>
      </c>
      <c r="T92" s="1" t="str">
        <f>IF(H92="","",VLOOKUP(H92,'Соль SKU'!$A$1:$B$150,2,0))</f>
        <v/>
      </c>
      <c r="U92" s="1">
        <f t="shared" si="49"/>
        <v>9.4117647058823533</v>
      </c>
      <c r="V92" s="1">
        <f t="shared" si="50"/>
        <v>0</v>
      </c>
      <c r="W92" s="1">
        <f t="shared" si="51"/>
        <v>0</v>
      </c>
      <c r="X92" s="1" t="str">
        <f t="shared" ca="1" si="52"/>
        <v/>
      </c>
    </row>
    <row r="93" spans="10:24" ht="13.75" customHeight="1" x14ac:dyDescent="0.2">
      <c r="J93" s="23" t="str">
        <f t="shared" ca="1" si="44"/>
        <v/>
      </c>
      <c r="M93" s="31"/>
      <c r="N93" s="32" t="str">
        <f t="shared" ca="1" si="45"/>
        <v/>
      </c>
      <c r="P93" s="1">
        <f t="shared" si="46"/>
        <v>0</v>
      </c>
      <c r="Q93" s="1">
        <f t="shared" ca="1" si="53"/>
        <v>0</v>
      </c>
      <c r="R93" s="1">
        <f t="shared" si="47"/>
        <v>0</v>
      </c>
      <c r="S93" s="1">
        <f t="shared" ca="1" si="48"/>
        <v>0</v>
      </c>
      <c r="T93" s="1" t="str">
        <f>IF(H93="","",VLOOKUP(H93,'Соль SKU'!$A$1:$B$150,2,0))</f>
        <v/>
      </c>
      <c r="U93" s="1">
        <f t="shared" si="49"/>
        <v>9.4117647058823533</v>
      </c>
      <c r="V93" s="1">
        <f t="shared" si="50"/>
        <v>0</v>
      </c>
      <c r="W93" s="1">
        <f t="shared" si="51"/>
        <v>0</v>
      </c>
      <c r="X93" s="1" t="str">
        <f t="shared" ca="1" si="52"/>
        <v/>
      </c>
    </row>
    <row r="94" spans="10:24" ht="13.75" customHeight="1" x14ac:dyDescent="0.2">
      <c r="J94" s="23" t="str">
        <f t="shared" ca="1" si="44"/>
        <v/>
      </c>
      <c r="M94" s="31"/>
      <c r="N94" s="32" t="str">
        <f t="shared" ca="1" si="45"/>
        <v/>
      </c>
      <c r="P94" s="1">
        <f t="shared" si="46"/>
        <v>0</v>
      </c>
      <c r="Q94" s="1">
        <f t="shared" ca="1" si="53"/>
        <v>0</v>
      </c>
      <c r="R94" s="1">
        <f t="shared" si="47"/>
        <v>0</v>
      </c>
      <c r="S94" s="1">
        <f t="shared" ca="1" si="48"/>
        <v>0</v>
      </c>
      <c r="T94" s="1" t="str">
        <f>IF(H94="","",VLOOKUP(H94,'Соль SKU'!$A$1:$B$150,2,0))</f>
        <v/>
      </c>
      <c r="U94" s="1">
        <f t="shared" si="49"/>
        <v>9.4117647058823533</v>
      </c>
      <c r="V94" s="1">
        <f t="shared" si="50"/>
        <v>0</v>
      </c>
      <c r="W94" s="1">
        <f t="shared" si="51"/>
        <v>0</v>
      </c>
      <c r="X94" s="1" t="str">
        <f t="shared" ca="1" si="52"/>
        <v/>
      </c>
    </row>
    <row r="95" spans="10:24" ht="13.75" customHeight="1" x14ac:dyDescent="0.2">
      <c r="J95" s="23" t="str">
        <f t="shared" ca="1" si="44"/>
        <v/>
      </c>
      <c r="M95" s="31"/>
      <c r="N95" s="32" t="str">
        <f t="shared" ca="1" si="45"/>
        <v/>
      </c>
      <c r="P95" s="1">
        <f t="shared" si="46"/>
        <v>0</v>
      </c>
      <c r="Q95" s="1">
        <f t="shared" ca="1" si="53"/>
        <v>0</v>
      </c>
      <c r="R95" s="1">
        <f t="shared" si="47"/>
        <v>0</v>
      </c>
      <c r="S95" s="1">
        <f t="shared" ca="1" si="48"/>
        <v>0</v>
      </c>
      <c r="T95" s="1" t="str">
        <f>IF(H95="","",VLOOKUP(H95,'Соль SKU'!$A$1:$B$150,2,0))</f>
        <v/>
      </c>
      <c r="U95" s="1">
        <f t="shared" si="49"/>
        <v>9.4117647058823533</v>
      </c>
      <c r="V95" s="1">
        <f t="shared" si="50"/>
        <v>0</v>
      </c>
      <c r="W95" s="1">
        <f t="shared" si="51"/>
        <v>0</v>
      </c>
      <c r="X95" s="1" t="str">
        <f t="shared" ca="1" si="52"/>
        <v/>
      </c>
    </row>
    <row r="96" spans="10:24" ht="13.75" customHeight="1" x14ac:dyDescent="0.2">
      <c r="J96" s="23" t="str">
        <f t="shared" ca="1" si="44"/>
        <v/>
      </c>
      <c r="M96" s="31"/>
      <c r="N96" s="32" t="str">
        <f t="shared" ca="1" si="45"/>
        <v/>
      </c>
      <c r="P96" s="1">
        <f t="shared" si="46"/>
        <v>0</v>
      </c>
      <c r="Q96" s="1">
        <f t="shared" ca="1" si="53"/>
        <v>0</v>
      </c>
      <c r="R96" s="1">
        <f t="shared" si="47"/>
        <v>0</v>
      </c>
      <c r="S96" s="1">
        <f t="shared" ca="1" si="48"/>
        <v>0</v>
      </c>
      <c r="T96" s="1" t="str">
        <f>IF(H96="","",VLOOKUP(H96,'Соль SKU'!$A$1:$B$150,2,0))</f>
        <v/>
      </c>
      <c r="U96" s="1">
        <f t="shared" si="49"/>
        <v>9.4117647058823533</v>
      </c>
      <c r="V96" s="1">
        <f t="shared" si="50"/>
        <v>0</v>
      </c>
      <c r="W96" s="1">
        <f t="shared" si="51"/>
        <v>0</v>
      </c>
      <c r="X96" s="1" t="str">
        <f t="shared" ca="1" si="52"/>
        <v/>
      </c>
    </row>
    <row r="97" spans="10:24" ht="13.75" customHeight="1" x14ac:dyDescent="0.2">
      <c r="J97" s="23" t="str">
        <f t="shared" ca="1" si="44"/>
        <v/>
      </c>
      <c r="M97" s="31"/>
      <c r="N97" s="32" t="str">
        <f t="shared" ca="1" si="45"/>
        <v/>
      </c>
      <c r="P97" s="1">
        <f t="shared" si="46"/>
        <v>0</v>
      </c>
      <c r="Q97" s="1">
        <f t="shared" ca="1" si="53"/>
        <v>0</v>
      </c>
      <c r="R97" s="1">
        <f t="shared" si="47"/>
        <v>0</v>
      </c>
      <c r="S97" s="1">
        <f t="shared" ca="1" si="48"/>
        <v>0</v>
      </c>
      <c r="T97" s="1" t="str">
        <f>IF(H97="","",VLOOKUP(H97,'Соль SKU'!$A$1:$B$150,2,0))</f>
        <v/>
      </c>
      <c r="U97" s="1">
        <f t="shared" si="49"/>
        <v>9.4117647058823533</v>
      </c>
      <c r="V97" s="1">
        <f t="shared" si="50"/>
        <v>0</v>
      </c>
      <c r="W97" s="1">
        <f t="shared" si="51"/>
        <v>0</v>
      </c>
      <c r="X97" s="1" t="str">
        <f t="shared" ca="1" si="52"/>
        <v/>
      </c>
    </row>
    <row r="98" spans="10:24" ht="13.75" customHeight="1" x14ac:dyDescent="0.2">
      <c r="J98" s="23" t="str">
        <f t="shared" ca="1" si="44"/>
        <v/>
      </c>
      <c r="M98" s="31"/>
      <c r="N98" s="32" t="str">
        <f t="shared" ca="1" si="45"/>
        <v/>
      </c>
      <c r="P98" s="1">
        <f t="shared" si="46"/>
        <v>0</v>
      </c>
      <c r="Q98" s="1">
        <f t="shared" ca="1" si="53"/>
        <v>0</v>
      </c>
      <c r="R98" s="1">
        <f t="shared" si="47"/>
        <v>0</v>
      </c>
      <c r="S98" s="1">
        <f t="shared" ca="1" si="48"/>
        <v>0</v>
      </c>
      <c r="T98" s="1" t="str">
        <f>IF(H98="","",VLOOKUP(H98,'Соль SKU'!$A$1:$B$150,2,0))</f>
        <v/>
      </c>
      <c r="U98" s="1">
        <f t="shared" si="49"/>
        <v>9.4117647058823533</v>
      </c>
      <c r="V98" s="1">
        <f t="shared" si="50"/>
        <v>0</v>
      </c>
      <c r="W98" s="1">
        <f t="shared" si="51"/>
        <v>0</v>
      </c>
      <c r="X98" s="1" t="str">
        <f t="shared" ca="1" si="52"/>
        <v/>
      </c>
    </row>
    <row r="99" spans="10:24" ht="13.75" customHeight="1" x14ac:dyDescent="0.2">
      <c r="J99" s="23" t="str">
        <f t="shared" ca="1" si="44"/>
        <v/>
      </c>
      <c r="M99" s="31"/>
      <c r="N99" s="32" t="str">
        <f t="shared" ca="1" si="45"/>
        <v/>
      </c>
      <c r="P99" s="1">
        <f t="shared" si="46"/>
        <v>0</v>
      </c>
      <c r="Q99" s="1">
        <f t="shared" ca="1" si="53"/>
        <v>0</v>
      </c>
      <c r="R99" s="1">
        <f t="shared" si="47"/>
        <v>0</v>
      </c>
      <c r="S99" s="1">
        <f t="shared" ca="1" si="48"/>
        <v>0</v>
      </c>
      <c r="T99" s="1" t="str">
        <f>IF(H99="","",VLOOKUP(H99,'Соль SKU'!$A$1:$B$150,2,0))</f>
        <v/>
      </c>
      <c r="U99" s="1">
        <f t="shared" si="49"/>
        <v>9.4117647058823533</v>
      </c>
      <c r="V99" s="1">
        <f t="shared" si="50"/>
        <v>0</v>
      </c>
      <c r="W99" s="1">
        <f t="shared" si="51"/>
        <v>0</v>
      </c>
      <c r="X99" s="1" t="str">
        <f t="shared" ca="1" si="52"/>
        <v/>
      </c>
    </row>
    <row r="100" spans="10:24" ht="13.75" customHeight="1" x14ac:dyDescent="0.2">
      <c r="J100" s="23" t="str">
        <f t="shared" ca="1" si="44"/>
        <v/>
      </c>
      <c r="M100" s="31"/>
      <c r="N100" s="32" t="str">
        <f t="shared" ca="1" si="45"/>
        <v/>
      </c>
      <c r="P100" s="1">
        <f t="shared" si="46"/>
        <v>0</v>
      </c>
      <c r="Q100" s="1">
        <f t="shared" ca="1" si="53"/>
        <v>0</v>
      </c>
      <c r="R100" s="1">
        <f t="shared" si="47"/>
        <v>0</v>
      </c>
      <c r="S100" s="1">
        <f t="shared" ca="1" si="48"/>
        <v>0</v>
      </c>
      <c r="T100" s="1" t="str">
        <f>IF(H100="","",VLOOKUP(H100,'Соль SKU'!$A$1:$B$150,2,0))</f>
        <v/>
      </c>
      <c r="U100" s="1">
        <f t="shared" si="49"/>
        <v>9.4117647058823533</v>
      </c>
      <c r="V100" s="1">
        <f t="shared" si="50"/>
        <v>0</v>
      </c>
      <c r="W100" s="1">
        <f t="shared" si="51"/>
        <v>0</v>
      </c>
      <c r="X100" s="1" t="str">
        <f t="shared" ca="1" si="52"/>
        <v/>
      </c>
    </row>
    <row r="101" spans="10:24" ht="13.75" customHeight="1" x14ac:dyDescent="0.2">
      <c r="J101" s="23" t="str">
        <f t="shared" ca="1" si="44"/>
        <v/>
      </c>
      <c r="M101" s="31"/>
      <c r="N101" s="32" t="str">
        <f t="shared" ca="1" si="45"/>
        <v/>
      </c>
      <c r="P101" s="1">
        <f t="shared" si="46"/>
        <v>0</v>
      </c>
      <c r="Q101" s="1">
        <f t="shared" ca="1" si="53"/>
        <v>0</v>
      </c>
      <c r="R101" s="1">
        <f t="shared" si="47"/>
        <v>0</v>
      </c>
      <c r="S101" s="1">
        <f t="shared" ca="1" si="48"/>
        <v>0</v>
      </c>
      <c r="T101" s="1" t="str">
        <f>IF(H101="","",VLOOKUP(H101,'Соль SKU'!$A$1:$B$150,2,0))</f>
        <v/>
      </c>
      <c r="U101" s="1">
        <f t="shared" si="49"/>
        <v>9.4117647058823533</v>
      </c>
      <c r="V101" s="1">
        <f t="shared" si="50"/>
        <v>0</v>
      </c>
      <c r="W101" s="1">
        <f t="shared" si="51"/>
        <v>0</v>
      </c>
      <c r="X101" s="1" t="str">
        <f t="shared" ca="1" si="52"/>
        <v/>
      </c>
    </row>
    <row r="102" spans="10:24" ht="13.75" customHeight="1" x14ac:dyDescent="0.2">
      <c r="J102" s="23" t="str">
        <f t="shared" ca="1" si="44"/>
        <v/>
      </c>
      <c r="M102" s="31"/>
      <c r="N102" s="32" t="str">
        <f t="shared" ca="1" si="45"/>
        <v/>
      </c>
      <c r="P102" s="1">
        <f t="shared" si="46"/>
        <v>0</v>
      </c>
      <c r="Q102" s="1">
        <f t="shared" ca="1" si="53"/>
        <v>0</v>
      </c>
      <c r="R102" s="1">
        <f t="shared" si="47"/>
        <v>0</v>
      </c>
      <c r="S102" s="1">
        <f t="shared" ca="1" si="48"/>
        <v>0</v>
      </c>
      <c r="T102" s="1" t="str">
        <f>IF(H102="","",VLOOKUP(H102,'Соль SKU'!$A$1:$B$150,2,0))</f>
        <v/>
      </c>
      <c r="U102" s="1">
        <f t="shared" si="49"/>
        <v>9.4117647058823533</v>
      </c>
      <c r="V102" s="1">
        <f t="shared" si="50"/>
        <v>0</v>
      </c>
      <c r="W102" s="1">
        <f t="shared" si="51"/>
        <v>0</v>
      </c>
      <c r="X102" s="1" t="str">
        <f t="shared" ca="1" si="52"/>
        <v/>
      </c>
    </row>
    <row r="103" spans="10:24" ht="13.75" customHeight="1" x14ac:dyDescent="0.2">
      <c r="J103" s="23" t="str">
        <f t="shared" ca="1" si="44"/>
        <v/>
      </c>
      <c r="M103" s="31"/>
      <c r="N103" s="32" t="str">
        <f t="shared" ca="1" si="45"/>
        <v/>
      </c>
      <c r="P103" s="1">
        <f t="shared" si="46"/>
        <v>0</v>
      </c>
      <c r="Q103" s="1">
        <f t="shared" ca="1" si="53"/>
        <v>0</v>
      </c>
      <c r="R103" s="1">
        <f t="shared" si="47"/>
        <v>0</v>
      </c>
      <c r="S103" s="1">
        <f t="shared" ca="1" si="48"/>
        <v>0</v>
      </c>
      <c r="T103" s="1" t="str">
        <f>IF(H103="","",VLOOKUP(H103,'Соль SKU'!$A$1:$B$150,2,0))</f>
        <v/>
      </c>
      <c r="U103" s="1">
        <f t="shared" si="49"/>
        <v>9.4117647058823533</v>
      </c>
      <c r="V103" s="1">
        <f t="shared" si="50"/>
        <v>0</v>
      </c>
      <c r="W103" s="1">
        <f t="shared" si="51"/>
        <v>0</v>
      </c>
      <c r="X103" s="1" t="str">
        <f t="shared" ca="1" si="52"/>
        <v/>
      </c>
    </row>
    <row r="104" spans="10:24" ht="13.75" customHeight="1" x14ac:dyDescent="0.2">
      <c r="J104" s="23" t="str">
        <f t="shared" ca="1" si="44"/>
        <v/>
      </c>
      <c r="M104" s="31"/>
      <c r="N104" s="32" t="str">
        <f t="shared" ca="1" si="45"/>
        <v/>
      </c>
      <c r="P104" s="1">
        <f t="shared" si="46"/>
        <v>0</v>
      </c>
      <c r="Q104" s="1">
        <f t="shared" ca="1" si="53"/>
        <v>0</v>
      </c>
      <c r="R104" s="1">
        <f t="shared" si="47"/>
        <v>0</v>
      </c>
      <c r="S104" s="1">
        <f t="shared" ca="1" si="48"/>
        <v>0</v>
      </c>
      <c r="T104" s="1" t="str">
        <f>IF(H104="","",VLOOKUP(H104,'Соль SKU'!$A$1:$B$150,2,0))</f>
        <v/>
      </c>
      <c r="U104" s="1">
        <f t="shared" si="49"/>
        <v>9.4117647058823533</v>
      </c>
      <c r="V104" s="1">
        <f t="shared" si="50"/>
        <v>0</v>
      </c>
      <c r="W104" s="1">
        <f t="shared" si="51"/>
        <v>0</v>
      </c>
      <c r="X104" s="1" t="str">
        <f t="shared" ca="1" si="52"/>
        <v/>
      </c>
    </row>
    <row r="105" spans="10:24" ht="13.75" customHeight="1" x14ac:dyDescent="0.2">
      <c r="J105" s="23" t="str">
        <f t="shared" ca="1" si="44"/>
        <v/>
      </c>
      <c r="M105" s="31"/>
      <c r="N105" s="32" t="str">
        <f t="shared" ca="1" si="45"/>
        <v/>
      </c>
      <c r="P105" s="1">
        <f t="shared" si="46"/>
        <v>0</v>
      </c>
      <c r="Q105" s="1">
        <f t="shared" ca="1" si="53"/>
        <v>0</v>
      </c>
      <c r="R105" s="1">
        <f t="shared" si="47"/>
        <v>0</v>
      </c>
      <c r="S105" s="1">
        <f t="shared" ca="1" si="48"/>
        <v>0</v>
      </c>
      <c r="T105" s="1" t="str">
        <f>IF(H105="","",VLOOKUP(H105,'Соль SKU'!$A$1:$B$150,2,0))</f>
        <v/>
      </c>
      <c r="U105" s="1">
        <f t="shared" si="49"/>
        <v>9.4117647058823533</v>
      </c>
      <c r="V105" s="1">
        <f t="shared" si="50"/>
        <v>0</v>
      </c>
      <c r="W105" s="1">
        <f t="shared" si="51"/>
        <v>0</v>
      </c>
      <c r="X105" s="1" t="str">
        <f t="shared" ca="1" si="52"/>
        <v/>
      </c>
    </row>
  </sheetData>
  <conditionalFormatting sqref="B2:B9 B25:B105">
    <cfRule type="expression" dxfId="21" priority="17">
      <formula>$B2&lt;&gt;$T2</formula>
    </cfRule>
  </conditionalFormatting>
  <conditionalFormatting sqref="J1">
    <cfRule type="expression" dxfId="20" priority="18">
      <formula>SUMIF(J2:J105,"&gt;0")-SUMIF(J2:J105,"&lt;0") &gt; 1</formula>
    </cfRule>
  </conditionalFormatting>
  <conditionalFormatting sqref="J1:J9 J25:J1048576">
    <cfRule type="expression" dxfId="19" priority="19">
      <formula>IF(N1="",0, J1)  &lt; - 0.05* IF(N1="",0,N1)</formula>
    </cfRule>
    <cfRule type="expression" dxfId="18" priority="20">
      <formula>AND(IF(N1="",0, J1)  &gt;= - 0.05* IF(N1="",0,N1), IF(N1="",0, J1) &lt; 0)</formula>
    </cfRule>
    <cfRule type="expression" dxfId="17" priority="21">
      <formula>AND(IF(N1="",0, J1)  &lt;= 0.05* IF(N1="",0,N1), IF(N1="",0, J1) &gt; 0)</formula>
    </cfRule>
    <cfRule type="expression" dxfId="16" priority="22">
      <formula>IF(N1="",0,J1)  &gt; 0.05* IF(N1="",0,N1)</formula>
    </cfRule>
  </conditionalFormatting>
  <conditionalFormatting sqref="B10:B14">
    <cfRule type="expression" dxfId="15" priority="11">
      <formula>$B10&lt;&gt;$T10</formula>
    </cfRule>
  </conditionalFormatting>
  <conditionalFormatting sqref="J10:J14">
    <cfRule type="expression" dxfId="14" priority="12">
      <formula>IF(N10="",0, J10)  &lt; - 0.05* IF(N10="",0,N10)</formula>
    </cfRule>
    <cfRule type="expression" dxfId="13" priority="13">
      <formula>AND(IF(N10="",0, J10)  &gt;= - 0.05* IF(N10="",0,N10), IF(N10="",0, J10) &lt; 0)</formula>
    </cfRule>
    <cfRule type="expression" dxfId="12" priority="14">
      <formula>AND(IF(N10="",0, J10)  &lt;= 0.05* IF(N10="",0,N10), IF(N10="",0, J10) &gt; 0)</formula>
    </cfRule>
    <cfRule type="expression" dxfId="11" priority="15">
      <formula>IF(N10="",0,J10)  &gt; 0.05* IF(N10="",0,N10)</formula>
    </cfRule>
  </conditionalFormatting>
  <conditionalFormatting sqref="B15:B19">
    <cfRule type="expression" dxfId="10" priority="6">
      <formula>$B15&lt;&gt;$T15</formula>
    </cfRule>
  </conditionalFormatting>
  <conditionalFormatting sqref="J15:J19">
    <cfRule type="expression" dxfId="9" priority="7">
      <formula>IF(N15="",0, J15)  &lt; - 0.05* IF(N15="",0,N15)</formula>
    </cfRule>
    <cfRule type="expression" dxfId="8" priority="8">
      <formula>AND(IF(N15="",0, J15)  &gt;= - 0.05* IF(N15="",0,N15), IF(N15="",0, J15) &lt; 0)</formula>
    </cfRule>
    <cfRule type="expression" dxfId="7" priority="9">
      <formula>AND(IF(N15="",0, J15)  &lt;= 0.05* IF(N15="",0,N15), IF(N15="",0, J15) &gt; 0)</formula>
    </cfRule>
    <cfRule type="expression" dxfId="6" priority="10">
      <formula>IF(N15="",0,J15)  &gt; 0.05* IF(N15="",0,N15)</formula>
    </cfRule>
  </conditionalFormatting>
  <conditionalFormatting sqref="B20:B24">
    <cfRule type="expression" dxfId="5" priority="1">
      <formula>$B20&lt;&gt;$T20</formula>
    </cfRule>
  </conditionalFormatting>
  <conditionalFormatting sqref="J20:J24">
    <cfRule type="expression" dxfId="4" priority="2">
      <formula>IF(N20="",0, J20)  &lt; - 0.05* IF(N20="",0,N20)</formula>
    </cfRule>
    <cfRule type="expression" dxfId="3" priority="3">
      <formula>AND(IF(N20="",0, J20)  &gt;= - 0.05* IF(N20="",0,N20), IF(N20="",0, J20) &lt; 0)</formula>
    </cfRule>
    <cfRule type="expression" dxfId="2" priority="4">
      <formula>AND(IF(N20="",0, J20)  &lt;= 0.05* IF(N20="",0,N20), IF(N20="",0, J20) &gt; 0)</formula>
    </cfRule>
    <cfRule type="expression" dxfId="1" priority="5">
      <formula>IF(N20="",0,J20)  &gt; 0.05* IF(N20="",0,N20)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B2:B105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E2:F105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L1:L105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693</v>
      </c>
    </row>
    <row r="2" spans="1:1" ht="14.5" customHeight="1" x14ac:dyDescent="0.2">
      <c r="A2" s="1" t="s">
        <v>699</v>
      </c>
    </row>
    <row r="3" spans="1:1" ht="14.5" customHeight="1" x14ac:dyDescent="0.2">
      <c r="A3" s="1" t="s">
        <v>700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B5" sqref="B5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0" t="s">
        <v>235</v>
      </c>
      <c r="B2" s="30">
        <v>120</v>
      </c>
    </row>
    <row r="3" spans="1:2" x14ac:dyDescent="0.2">
      <c r="A3" s="30" t="s">
        <v>236</v>
      </c>
      <c r="B3" s="30">
        <v>100</v>
      </c>
    </row>
    <row r="4" spans="1:2" x14ac:dyDescent="0.2">
      <c r="A4" s="30" t="s">
        <v>237</v>
      </c>
      <c r="B4" s="30">
        <v>222</v>
      </c>
    </row>
    <row r="5" spans="1:2" x14ac:dyDescent="0.2">
      <c r="A5" s="30" t="s">
        <v>238</v>
      </c>
      <c r="B5" s="30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1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0" t="s">
        <v>692</v>
      </c>
    </row>
    <row r="2" spans="1:1" x14ac:dyDescent="0.2">
      <c r="A2" s="30" t="s">
        <v>691</v>
      </c>
    </row>
    <row r="3" spans="1:1" x14ac:dyDescent="0.2">
      <c r="A3" s="30" t="s">
        <v>694</v>
      </c>
    </row>
    <row r="4" spans="1:1" x14ac:dyDescent="0.2">
      <c r="A4" s="30" t="s">
        <v>701</v>
      </c>
    </row>
    <row r="5" spans="1:1" x14ac:dyDescent="0.2">
      <c r="A5" s="30" t="s">
        <v>695</v>
      </c>
    </row>
    <row r="6" spans="1:1" x14ac:dyDescent="0.2">
      <c r="A6" s="30" t="s">
        <v>702</v>
      </c>
    </row>
    <row r="7" spans="1:1" x14ac:dyDescent="0.2">
      <c r="A7" s="30" t="s">
        <v>702</v>
      </c>
    </row>
    <row r="8" spans="1:1" x14ac:dyDescent="0.2">
      <c r="A8" s="30" t="s">
        <v>702</v>
      </c>
    </row>
    <row r="9" spans="1:1" x14ac:dyDescent="0.2">
      <c r="A9" s="30" t="s">
        <v>702</v>
      </c>
    </row>
    <row r="10" spans="1:1" x14ac:dyDescent="0.2">
      <c r="A10" s="30" t="s">
        <v>703</v>
      </c>
    </row>
    <row r="11" spans="1:1" x14ac:dyDescent="0.2">
      <c r="A11" s="30" t="s">
        <v>703</v>
      </c>
    </row>
    <row r="12" spans="1:1" x14ac:dyDescent="0.2">
      <c r="A12" s="30" t="s">
        <v>704</v>
      </c>
    </row>
    <row r="13" spans="1:1" x14ac:dyDescent="0.2">
      <c r="A13" s="30" t="s">
        <v>705</v>
      </c>
    </row>
    <row r="14" spans="1:1" x14ac:dyDescent="0.2">
      <c r="A14" s="30" t="s">
        <v>706</v>
      </c>
    </row>
    <row r="15" spans="1:1" x14ac:dyDescent="0.2">
      <c r="A15" s="30" t="s">
        <v>707</v>
      </c>
    </row>
    <row r="16" spans="1:1" x14ac:dyDescent="0.2">
      <c r="A16" s="30" t="s">
        <v>698</v>
      </c>
    </row>
    <row r="17" spans="1:1" x14ac:dyDescent="0.2">
      <c r="A17" s="30" t="s">
        <v>696</v>
      </c>
    </row>
    <row r="18" spans="1:1" x14ac:dyDescent="0.2">
      <c r="A18" s="30" t="s">
        <v>708</v>
      </c>
    </row>
    <row r="19" spans="1:1" x14ac:dyDescent="0.2">
      <c r="A19" s="30" t="s">
        <v>709</v>
      </c>
    </row>
    <row r="20" spans="1:1" x14ac:dyDescent="0.2">
      <c r="A20" s="30" t="s">
        <v>710</v>
      </c>
    </row>
    <row r="21" spans="1:1" x14ac:dyDescent="0.2">
      <c r="A21" s="30" t="s">
        <v>711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0" t="s">
        <v>693</v>
      </c>
      <c r="B1" s="30" t="s">
        <v>693</v>
      </c>
    </row>
    <row r="2" spans="1:2" x14ac:dyDescent="0.2">
      <c r="A2" s="30" t="s">
        <v>254</v>
      </c>
      <c r="B2" s="30" t="s">
        <v>669</v>
      </c>
    </row>
    <row r="3" spans="1:2" x14ac:dyDescent="0.2">
      <c r="A3" s="30" t="s">
        <v>244</v>
      </c>
      <c r="B3" s="30" t="s">
        <v>667</v>
      </c>
    </row>
    <row r="4" spans="1:2" x14ac:dyDescent="0.2">
      <c r="A4" s="30" t="s">
        <v>243</v>
      </c>
      <c r="B4" s="30" t="s">
        <v>667</v>
      </c>
    </row>
    <row r="5" spans="1:2" x14ac:dyDescent="0.2">
      <c r="A5" s="30" t="s">
        <v>245</v>
      </c>
      <c r="B5" s="30" t="s">
        <v>667</v>
      </c>
    </row>
    <row r="6" spans="1:2" x14ac:dyDescent="0.2">
      <c r="A6" s="30" t="s">
        <v>246</v>
      </c>
      <c r="B6" s="30" t="s">
        <v>667</v>
      </c>
    </row>
    <row r="7" spans="1:2" x14ac:dyDescent="0.2">
      <c r="A7" s="30" t="s">
        <v>247</v>
      </c>
      <c r="B7" s="30" t="s">
        <v>667</v>
      </c>
    </row>
    <row r="8" spans="1:2" x14ac:dyDescent="0.2">
      <c r="A8" s="30" t="s">
        <v>241</v>
      </c>
      <c r="B8" s="30" t="s">
        <v>669</v>
      </c>
    </row>
    <row r="9" spans="1:2" x14ac:dyDescent="0.2">
      <c r="A9" s="30" t="s">
        <v>259</v>
      </c>
      <c r="B9" s="30" t="s">
        <v>667</v>
      </c>
    </row>
    <row r="10" spans="1:2" x14ac:dyDescent="0.2">
      <c r="A10" s="30" t="s">
        <v>257</v>
      </c>
      <c r="B10" s="30" t="s">
        <v>667</v>
      </c>
    </row>
    <row r="11" spans="1:2" x14ac:dyDescent="0.2">
      <c r="A11" s="30" t="s">
        <v>255</v>
      </c>
      <c r="B11" s="30" t="s">
        <v>669</v>
      </c>
    </row>
    <row r="12" spans="1:2" x14ac:dyDescent="0.2">
      <c r="A12" s="30" t="s">
        <v>264</v>
      </c>
      <c r="B12" s="30" t="s">
        <v>667</v>
      </c>
    </row>
    <row r="13" spans="1:2" x14ac:dyDescent="0.2">
      <c r="A13" s="30" t="s">
        <v>265</v>
      </c>
      <c r="B13" s="30" t="s">
        <v>667</v>
      </c>
    </row>
    <row r="14" spans="1:2" x14ac:dyDescent="0.2">
      <c r="A14" s="30" t="s">
        <v>252</v>
      </c>
      <c r="B14" s="30" t="s">
        <v>658</v>
      </c>
    </row>
    <row r="15" spans="1:2" x14ac:dyDescent="0.2">
      <c r="A15" s="30" t="s">
        <v>249</v>
      </c>
      <c r="B15" s="30" t="s">
        <v>667</v>
      </c>
    </row>
    <row r="16" spans="1:2" x14ac:dyDescent="0.2">
      <c r="A16" s="30" t="s">
        <v>250</v>
      </c>
      <c r="B16" s="30" t="s">
        <v>667</v>
      </c>
    </row>
    <row r="17" spans="1:2" x14ac:dyDescent="0.2">
      <c r="A17" s="30" t="s">
        <v>559</v>
      </c>
      <c r="B17" s="30" t="s">
        <v>658</v>
      </c>
    </row>
    <row r="18" spans="1:2" x14ac:dyDescent="0.2">
      <c r="A18" s="30" t="s">
        <v>253</v>
      </c>
      <c r="B18" s="30" t="s">
        <v>658</v>
      </c>
    </row>
    <row r="19" spans="1:2" x14ac:dyDescent="0.2">
      <c r="A19" s="30" t="s">
        <v>251</v>
      </c>
      <c r="B19" s="30" t="s">
        <v>658</v>
      </c>
    </row>
    <row r="20" spans="1:2" x14ac:dyDescent="0.2">
      <c r="A20" s="30" t="s">
        <v>242</v>
      </c>
      <c r="B20" s="30" t="s">
        <v>658</v>
      </c>
    </row>
    <row r="21" spans="1:2" x14ac:dyDescent="0.2">
      <c r="A21" s="30" t="s">
        <v>248</v>
      </c>
      <c r="B21" s="30" t="s">
        <v>667</v>
      </c>
    </row>
    <row r="22" spans="1:2" x14ac:dyDescent="0.2">
      <c r="A22" s="30" t="s">
        <v>258</v>
      </c>
      <c r="B22" s="30" t="s">
        <v>667</v>
      </c>
    </row>
    <row r="23" spans="1:2" x14ac:dyDescent="0.2">
      <c r="A23" s="30" t="s">
        <v>261</v>
      </c>
      <c r="B23" s="30" t="s">
        <v>658</v>
      </c>
    </row>
    <row r="24" spans="1:2" x14ac:dyDescent="0.2">
      <c r="A24" s="30" t="s">
        <v>263</v>
      </c>
      <c r="B24" s="30" t="s">
        <v>667</v>
      </c>
    </row>
    <row r="25" spans="1:2" x14ac:dyDescent="0.2">
      <c r="A25" s="30" t="s">
        <v>260</v>
      </c>
      <c r="B25" s="30" t="s">
        <v>667</v>
      </c>
    </row>
    <row r="26" spans="1:2" x14ac:dyDescent="0.2">
      <c r="A26" s="30" t="s">
        <v>256</v>
      </c>
      <c r="B26" s="30" t="s">
        <v>658</v>
      </c>
    </row>
    <row r="27" spans="1:2" x14ac:dyDescent="0.2">
      <c r="A27" s="30" t="s">
        <v>262</v>
      </c>
      <c r="B27" s="30" t="s">
        <v>658</v>
      </c>
    </row>
    <row r="28" spans="1:2" x14ac:dyDescent="0.2">
      <c r="A28" s="30" t="s">
        <v>712</v>
      </c>
      <c r="B28" s="30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48</cp:revision>
  <dcterms:created xsi:type="dcterms:W3CDTF">2020-12-13T08:44:49Z</dcterms:created>
  <dcterms:modified xsi:type="dcterms:W3CDTF">2021-07-14T15:17:44Z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