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os\Documents\8ο Εξάμηνο\Ειδικά θέματα Ηλεκτρικών Εγκαταστάσεων\Krystamtsis_Nikolaos_2542\"/>
    </mc:Choice>
  </mc:AlternateContent>
  <bookViews>
    <workbookView xWindow="0" yWindow="0" windowWidth="20490" windowHeight="7755"/>
  </bookViews>
  <sheets>
    <sheet name="ΣΕΝΑΡΙΟ 1" sheetId="1" r:id="rId1"/>
    <sheet name="ΣΕΝΑΡΙΟ 2" sheetId="3" r:id="rId2"/>
    <sheet name="ΣΕΝΑΡΙΟ 3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5" l="1"/>
  <c r="Q42" i="1" l="1"/>
  <c r="Q42" i="5" l="1"/>
  <c r="O42" i="5"/>
  <c r="N42" i="5"/>
  <c r="K53" i="5"/>
  <c r="K52" i="5"/>
  <c r="K51" i="5"/>
  <c r="K50" i="5"/>
  <c r="K49" i="5"/>
  <c r="K48" i="5"/>
  <c r="K47" i="5"/>
  <c r="K46" i="5"/>
  <c r="K45" i="5"/>
  <c r="K44" i="5"/>
  <c r="K43" i="5"/>
  <c r="K42" i="5"/>
  <c r="J53" i="5"/>
  <c r="J52" i="5"/>
  <c r="J51" i="5"/>
  <c r="J50" i="5"/>
  <c r="J49" i="5"/>
  <c r="J48" i="5"/>
  <c r="J47" i="5"/>
  <c r="J46" i="5"/>
  <c r="J45" i="5"/>
  <c r="J44" i="5"/>
  <c r="J43" i="5"/>
  <c r="J42" i="5"/>
  <c r="H53" i="5"/>
  <c r="H52" i="5"/>
  <c r="H51" i="5"/>
  <c r="H50" i="5"/>
  <c r="H49" i="5"/>
  <c r="H48" i="5"/>
  <c r="H47" i="5"/>
  <c r="H46" i="5"/>
  <c r="H45" i="5"/>
  <c r="H44" i="5"/>
  <c r="H43" i="5"/>
  <c r="H42" i="5"/>
  <c r="H37" i="5"/>
  <c r="G53" i="5"/>
  <c r="G52" i="5"/>
  <c r="G51" i="5"/>
  <c r="G50" i="5"/>
  <c r="G49" i="5"/>
  <c r="G48" i="5"/>
  <c r="G47" i="5"/>
  <c r="G46" i="5"/>
  <c r="G45" i="5"/>
  <c r="G44" i="5"/>
  <c r="G43" i="5"/>
  <c r="G42" i="5"/>
  <c r="G37" i="5"/>
  <c r="AL7" i="5" l="1"/>
  <c r="W7" i="1"/>
  <c r="AK7" i="5"/>
  <c r="AJ7" i="5"/>
  <c r="U7" i="1"/>
  <c r="AE7" i="5"/>
  <c r="P7" i="1"/>
  <c r="AD7" i="5"/>
  <c r="AC7" i="5"/>
  <c r="V7" i="5"/>
  <c r="AB7" i="5"/>
  <c r="O7" i="5"/>
  <c r="N7" i="5"/>
  <c r="AI7" i="5"/>
  <c r="F54" i="5"/>
  <c r="E54" i="5"/>
  <c r="D54" i="5"/>
  <c r="C54" i="5"/>
  <c r="B54" i="5"/>
  <c r="F38" i="5"/>
  <c r="E38" i="5"/>
  <c r="D38" i="5"/>
  <c r="C38" i="5"/>
  <c r="B38" i="5"/>
  <c r="J37" i="5"/>
  <c r="K37" i="5" s="1"/>
  <c r="J36" i="5"/>
  <c r="K36" i="5" s="1"/>
  <c r="H36" i="5"/>
  <c r="G36" i="5"/>
  <c r="J35" i="5"/>
  <c r="K35" i="5" s="1"/>
  <c r="H35" i="5"/>
  <c r="G35" i="5"/>
  <c r="J34" i="5"/>
  <c r="K34" i="5" s="1"/>
  <c r="H34" i="5"/>
  <c r="G34" i="5"/>
  <c r="J33" i="5"/>
  <c r="K33" i="5" s="1"/>
  <c r="H33" i="5"/>
  <c r="G33" i="5"/>
  <c r="J32" i="5"/>
  <c r="K32" i="5" s="1"/>
  <c r="H32" i="5"/>
  <c r="G32" i="5"/>
  <c r="J31" i="5"/>
  <c r="K31" i="5" s="1"/>
  <c r="H31" i="5"/>
  <c r="G31" i="5"/>
  <c r="J30" i="5"/>
  <c r="K30" i="5" s="1"/>
  <c r="H30" i="5"/>
  <c r="G30" i="5"/>
  <c r="J29" i="5"/>
  <c r="K29" i="5" s="1"/>
  <c r="H29" i="5"/>
  <c r="G29" i="5"/>
  <c r="J28" i="5"/>
  <c r="K28" i="5" s="1"/>
  <c r="H28" i="5"/>
  <c r="G28" i="5"/>
  <c r="J27" i="5"/>
  <c r="K27" i="5" s="1"/>
  <c r="H27" i="5"/>
  <c r="G27" i="5"/>
  <c r="J26" i="5"/>
  <c r="K26" i="5" s="1"/>
  <c r="H26" i="5"/>
  <c r="G26" i="5"/>
  <c r="J25" i="5"/>
  <c r="K25" i="5" s="1"/>
  <c r="G25" i="5"/>
  <c r="H25" i="5" s="1"/>
  <c r="J24" i="5"/>
  <c r="K24" i="5" s="1"/>
  <c r="H24" i="5"/>
  <c r="G24" i="5"/>
  <c r="F20" i="5"/>
  <c r="E20" i="5"/>
  <c r="D20" i="5"/>
  <c r="C20" i="5"/>
  <c r="B20" i="5"/>
  <c r="J7" i="5" s="1"/>
  <c r="K7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W7" i="5"/>
  <c r="X7" i="5" s="1"/>
  <c r="H7" i="5"/>
  <c r="I7" i="5" s="1"/>
  <c r="O24" i="5" l="1"/>
  <c r="N24" i="5"/>
  <c r="Q24" i="5" s="1"/>
  <c r="Y7" i="5"/>
  <c r="Z7" i="5" s="1"/>
  <c r="P7" i="5"/>
  <c r="R7" i="5" s="1"/>
  <c r="Q42" i="3"/>
  <c r="Z42" i="3"/>
  <c r="Z7" i="3"/>
  <c r="Y42" i="3"/>
  <c r="X42" i="3"/>
  <c r="X7" i="3"/>
  <c r="W42" i="3"/>
  <c r="V42" i="3"/>
  <c r="R42" i="3"/>
  <c r="R7" i="3"/>
  <c r="P42" i="3"/>
  <c r="O42" i="3"/>
  <c r="N42" i="3"/>
  <c r="K42" i="3"/>
  <c r="K7" i="3"/>
  <c r="J42" i="3"/>
  <c r="I53" i="3"/>
  <c r="I52" i="3"/>
  <c r="I51" i="3"/>
  <c r="I50" i="3"/>
  <c r="I49" i="3"/>
  <c r="I48" i="3"/>
  <c r="I47" i="3"/>
  <c r="I46" i="3"/>
  <c r="I45" i="3"/>
  <c r="I44" i="3"/>
  <c r="I43" i="3"/>
  <c r="I42" i="3"/>
  <c r="H53" i="3"/>
  <c r="H52" i="3"/>
  <c r="H51" i="3"/>
  <c r="H50" i="3"/>
  <c r="H49" i="3"/>
  <c r="H48" i="3"/>
  <c r="H47" i="3"/>
  <c r="H46" i="3"/>
  <c r="H45" i="3"/>
  <c r="H44" i="3"/>
  <c r="H43" i="3"/>
  <c r="H42" i="3"/>
  <c r="V7" i="3" l="1"/>
  <c r="Q7" i="3"/>
  <c r="F54" i="3" l="1"/>
  <c r="E54" i="3"/>
  <c r="D54" i="3"/>
  <c r="C54" i="3"/>
  <c r="B54" i="3"/>
  <c r="F38" i="3"/>
  <c r="E38" i="3"/>
  <c r="D38" i="3"/>
  <c r="C38" i="3"/>
  <c r="B38" i="3"/>
  <c r="J37" i="3"/>
  <c r="K37" i="3" s="1"/>
  <c r="G37" i="3"/>
  <c r="H37" i="3" s="1"/>
  <c r="J36" i="3"/>
  <c r="K36" i="3" s="1"/>
  <c r="G36" i="3"/>
  <c r="H36" i="3" s="1"/>
  <c r="J35" i="3"/>
  <c r="K35" i="3" s="1"/>
  <c r="G35" i="3"/>
  <c r="H35" i="3" s="1"/>
  <c r="J34" i="3"/>
  <c r="K34" i="3" s="1"/>
  <c r="G34" i="3"/>
  <c r="H34" i="3" s="1"/>
  <c r="J33" i="3"/>
  <c r="K33" i="3" s="1"/>
  <c r="G33" i="3"/>
  <c r="H33" i="3" s="1"/>
  <c r="J32" i="3"/>
  <c r="K32" i="3" s="1"/>
  <c r="G32" i="3"/>
  <c r="H32" i="3" s="1"/>
  <c r="J31" i="3"/>
  <c r="K31" i="3" s="1"/>
  <c r="G31" i="3"/>
  <c r="H31" i="3" s="1"/>
  <c r="J30" i="3"/>
  <c r="K30" i="3" s="1"/>
  <c r="G30" i="3"/>
  <c r="H30" i="3" s="1"/>
  <c r="J29" i="3"/>
  <c r="K29" i="3" s="1"/>
  <c r="G29" i="3"/>
  <c r="H29" i="3" s="1"/>
  <c r="J28" i="3"/>
  <c r="K28" i="3" s="1"/>
  <c r="G28" i="3"/>
  <c r="H28" i="3" s="1"/>
  <c r="J27" i="3"/>
  <c r="K27" i="3" s="1"/>
  <c r="H27" i="3"/>
  <c r="G27" i="3"/>
  <c r="J26" i="3"/>
  <c r="K26" i="3" s="1"/>
  <c r="G26" i="3"/>
  <c r="H26" i="3" s="1"/>
  <c r="J25" i="3"/>
  <c r="K25" i="3" s="1"/>
  <c r="G25" i="3"/>
  <c r="H25" i="3" s="1"/>
  <c r="J24" i="3"/>
  <c r="K24" i="3" s="1"/>
  <c r="G24" i="3"/>
  <c r="H24" i="3" s="1"/>
  <c r="F20" i="3"/>
  <c r="W7" i="3" s="1"/>
  <c r="E20" i="3"/>
  <c r="D20" i="3"/>
  <c r="C20" i="3"/>
  <c r="Y7" i="3" s="1"/>
  <c r="B20" i="3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J7" i="3" l="1"/>
  <c r="N7" i="3"/>
  <c r="O7" i="3"/>
  <c r="O24" i="3"/>
  <c r="N24" i="3"/>
  <c r="Q24" i="3" s="1"/>
  <c r="K53" i="1"/>
  <c r="K50" i="1"/>
  <c r="K49" i="1"/>
  <c r="K46" i="1"/>
  <c r="K44" i="1"/>
  <c r="J53" i="1"/>
  <c r="J52" i="1"/>
  <c r="K52" i="1" s="1"/>
  <c r="J51" i="1"/>
  <c r="K51" i="1" s="1"/>
  <c r="J50" i="1"/>
  <c r="J49" i="1"/>
  <c r="J48" i="1"/>
  <c r="K48" i="1" s="1"/>
  <c r="J47" i="1"/>
  <c r="K47" i="1" s="1"/>
  <c r="J46" i="1"/>
  <c r="J45" i="1"/>
  <c r="K45" i="1" s="1"/>
  <c r="J44" i="1"/>
  <c r="J43" i="1"/>
  <c r="K43" i="1" s="1"/>
  <c r="J42" i="1"/>
  <c r="K42" i="1" s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H53" i="1"/>
  <c r="G51" i="1"/>
  <c r="H51" i="1"/>
  <c r="G53" i="1"/>
  <c r="G52" i="1"/>
  <c r="H52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37" i="1"/>
  <c r="H37" i="1"/>
  <c r="P7" i="3" l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F54" i="1" l="1"/>
  <c r="E54" i="1"/>
  <c r="D54" i="1"/>
  <c r="O42" i="1" s="1"/>
  <c r="C54" i="1"/>
  <c r="B54" i="1"/>
  <c r="F38" i="1"/>
  <c r="E38" i="1"/>
  <c r="D38" i="1"/>
  <c r="O24" i="1" s="1"/>
  <c r="C38" i="1"/>
  <c r="B38" i="1"/>
  <c r="N24" i="1" s="1"/>
  <c r="Q24" i="1" s="1"/>
  <c r="N42" i="1" l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F20" i="1" l="1"/>
  <c r="AA7" i="1" s="1"/>
  <c r="AB7" i="1" s="1"/>
  <c r="E20" i="1"/>
  <c r="D20" i="1"/>
  <c r="C20" i="1"/>
  <c r="Z7" i="1" s="1"/>
  <c r="AC7" i="1" s="1"/>
  <c r="AD7" i="1" s="1"/>
  <c r="B20" i="1"/>
  <c r="J7" i="1" s="1"/>
  <c r="K7" i="1" s="1"/>
  <c r="M7" i="1" l="1"/>
  <c r="N7" i="1" s="1"/>
  <c r="O7" i="1"/>
  <c r="T7" i="1"/>
  <c r="V7" i="1" l="1"/>
</calcChain>
</file>

<file path=xl/sharedStrings.xml><?xml version="1.0" encoding="utf-8"?>
<sst xmlns="http://schemas.openxmlformats.org/spreadsheetml/2006/main" count="340" uniqueCount="90">
  <si>
    <t>ΧΑ.1</t>
  </si>
  <si>
    <t>ΧΑ.4</t>
  </si>
  <si>
    <t>ΧΑ.5</t>
  </si>
  <si>
    <t>ΧΑ.6</t>
  </si>
  <si>
    <t>ΧΑ.8</t>
  </si>
  <si>
    <t>ΧΑ.9</t>
  </si>
  <si>
    <t>ΧΙ.1</t>
  </si>
  <si>
    <t>ΧΙ.4</t>
  </si>
  <si>
    <t>ΧΙ.5</t>
  </si>
  <si>
    <t>ΧΙ.6</t>
  </si>
  <si>
    <t>ΧΙ.7</t>
  </si>
  <si>
    <t>ΧΙ.11</t>
  </si>
  <si>
    <t>ΧΙ.12</t>
  </si>
  <si>
    <t>ΧΙ.13</t>
  </si>
  <si>
    <t>ΧΙ.14</t>
  </si>
  <si>
    <t>ΧΙ.15</t>
  </si>
  <si>
    <t>ΧΙ.16</t>
  </si>
  <si>
    <t>ΧΙ.18</t>
  </si>
  <si>
    <t>ΧΙ.17</t>
  </si>
  <si>
    <t>ΨΦΧ(W)</t>
  </si>
  <si>
    <t>ΨΦΑΕ(W)</t>
  </si>
  <si>
    <t>ΙΣΟΓΕΙΟ</t>
  </si>
  <si>
    <t>ΧΑ.2</t>
  </si>
  <si>
    <t>ΧΑ.3</t>
  </si>
  <si>
    <t>ΧΑ.7</t>
  </si>
  <si>
    <t>ΧΑ.10</t>
  </si>
  <si>
    <t>ΧΑ.11</t>
  </si>
  <si>
    <t>ΧΑ.12</t>
  </si>
  <si>
    <t>ΧΑ.16</t>
  </si>
  <si>
    <t>ΧΑ.13</t>
  </si>
  <si>
    <t>ΧΒ.1</t>
  </si>
  <si>
    <t>ΧΒ.2</t>
  </si>
  <si>
    <t>ΧΒ.3</t>
  </si>
  <si>
    <t>ΧΒ.4</t>
  </si>
  <si>
    <t>ΧΒ.5</t>
  </si>
  <si>
    <t>ΧΒ.6</t>
  </si>
  <si>
    <t>ΧΒ.7</t>
  </si>
  <si>
    <t>ΧΒ.8</t>
  </si>
  <si>
    <t>ΧΒ.9</t>
  </si>
  <si>
    <t>ΧΒ.10</t>
  </si>
  <si>
    <t>ΧΒ.11</t>
  </si>
  <si>
    <t>ΧΒ.12</t>
  </si>
  <si>
    <t>Α' ΟΡΟΦΟΣ</t>
  </si>
  <si>
    <t>B' ΟΡΟΦΟΣ</t>
  </si>
  <si>
    <t>ΠΑΡΟΧΗ(m^3/h)</t>
  </si>
  <si>
    <t>ΧΩΡΟΣ</t>
  </si>
  <si>
    <t>ΘΦΑΕ(W)</t>
  </si>
  <si>
    <t>ΘΦΧ(W)</t>
  </si>
  <si>
    <r>
      <rPr>
        <b/>
        <sz val="11"/>
        <color theme="1"/>
        <rFont val="Calibri"/>
        <family val="2"/>
        <charset val="161"/>
        <scheme val="minor"/>
      </rPr>
      <t xml:space="preserve">ΣΕΝΑΡΙΟ 1:     </t>
    </r>
    <r>
      <rPr>
        <sz val="11"/>
        <color theme="1"/>
        <rFont val="Calibri"/>
        <family val="2"/>
        <charset val="161"/>
        <scheme val="minor"/>
      </rPr>
      <t>Ισόγειο-&gt;  Λέβητας + Αερόψυκτος Ψύκτης + ΚΚΜ + 4 Κυκλοφορητές</t>
    </r>
  </si>
  <si>
    <t xml:space="preserve">      Α' Όροφος-&gt; Αντία VRV + Τοπικοί Εναλλάκτες</t>
  </si>
  <si>
    <t xml:space="preserve">      Β' Όροφος-&gt; Αντλία VRV + Τοπικοί Εναλλάκτες</t>
  </si>
  <si>
    <t>ΛΕΒΗΤΑΣ</t>
  </si>
  <si>
    <t>ΣΥΝΟΛΟ</t>
  </si>
  <si>
    <t>ΘΦΛΕΒ(W)</t>
  </si>
  <si>
    <t>PelecΛΕΒ(W)</t>
  </si>
  <si>
    <t>ΠΑΡΟΧΗ ΛΕΒ(l/h)</t>
  </si>
  <si>
    <t>ΨΥΚΤΗΣ</t>
  </si>
  <si>
    <t>ΨΦΑΨ(W)</t>
  </si>
  <si>
    <t>PelecΑΨ(W)</t>
  </si>
  <si>
    <t>ΠΑΡΟΧΗ ΨΥΚΤΗ(l/h)</t>
  </si>
  <si>
    <t>ΚΚΜ</t>
  </si>
  <si>
    <t>ΨΦΑΕΚΚΜ(W)</t>
  </si>
  <si>
    <t>FCU</t>
  </si>
  <si>
    <t>PelecFCU(W)</t>
  </si>
  <si>
    <t>ΠΑΡΟΧΗ FCU(m^3/h)</t>
  </si>
  <si>
    <t>N(W)</t>
  </si>
  <si>
    <t>PelecΑνεμ(W)</t>
  </si>
  <si>
    <t>N ΑΨ(W)</t>
  </si>
  <si>
    <t>N ΛΕΒ (W)</t>
  </si>
  <si>
    <t>N KKM(W)</t>
  </si>
  <si>
    <t>ΠΑΡΟΧΗ ΚΚΜ(l/h)</t>
  </si>
  <si>
    <t>ΠΑΡΟΧΗ ΚΚΜ(m^3/h)</t>
  </si>
  <si>
    <t>ΤΟΠΙΚΟΙ ΕΝΑΛΛΑΚΤΕΣ</t>
  </si>
  <si>
    <t>ΤΕΡΜΑΤΙΚΕΣ ΜΟΝΑΔΕΣ VRV</t>
  </si>
  <si>
    <t>Pelec(W)</t>
  </si>
  <si>
    <t>ΑΝΤΛΙΑ VRV</t>
  </si>
  <si>
    <t>ΨΦΑΘ-VRV</t>
  </si>
  <si>
    <t>SCOP</t>
  </si>
  <si>
    <t>ΘΦΑΘ-VRV</t>
  </si>
  <si>
    <t>E_vent(W/m^3/s)</t>
  </si>
  <si>
    <r>
      <rPr>
        <b/>
        <sz val="11"/>
        <color theme="1"/>
        <rFont val="Calibri"/>
        <family val="2"/>
        <charset val="161"/>
        <scheme val="minor"/>
      </rPr>
      <t xml:space="preserve">ΣΕΝΑΡΙΟ 2:     </t>
    </r>
    <r>
      <rPr>
        <sz val="11"/>
        <color theme="1"/>
        <rFont val="Calibri"/>
        <family val="2"/>
        <charset val="161"/>
        <scheme val="minor"/>
      </rPr>
      <t>Ισόγειο-&gt;  Γεωθερμική Αντλια θερμότητας + ΚΚΜ + 3 Κυκλοφορητές</t>
    </r>
  </si>
  <si>
    <t xml:space="preserve">      Β' Όροφος-&gt;  Γεωθερμική Αντλια θερμότητας + ΚΚΜ + 3 Κυκλοφορητές</t>
  </si>
  <si>
    <t>ΓΕΩΘΕΡΜΙΚΗ ΑΝΤΛΙΑ ΘΕΡΜΟΤΗΤΑΣ</t>
  </si>
  <si>
    <t>ΠΑΡΟΧΗ(l/h)</t>
  </si>
  <si>
    <t>NΓΑΘ(W)</t>
  </si>
  <si>
    <t>ΘΦΓΑΘ(W)</t>
  </si>
  <si>
    <t>ΨΦΓΑΘ(W)</t>
  </si>
  <si>
    <r>
      <rPr>
        <b/>
        <sz val="11"/>
        <color theme="1"/>
        <rFont val="Calibri"/>
        <family val="2"/>
        <charset val="161"/>
        <scheme val="minor"/>
      </rPr>
      <t xml:space="preserve">ΣΕΝΑΡΙΟ 3:     </t>
    </r>
    <r>
      <rPr>
        <sz val="11"/>
        <color theme="1"/>
        <rFont val="Calibri"/>
        <family val="2"/>
        <charset val="161"/>
        <scheme val="minor"/>
      </rPr>
      <t>Ισόγειο-&gt;  Λέβητας + Γεωθερμική Αντλια θερμότητας + Ψύκτης +  ΚΚΜ + 5 Κυκλοφορητές</t>
    </r>
  </si>
  <si>
    <t xml:space="preserve">      Β' Όροφος-&gt;   Αντλια VRV + Τοπικοί Εναλλάκτες</t>
  </si>
  <si>
    <t>SEER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</si>
</sst>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sz val="18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/>
    <xf numFmtId="0" fontId="0" fillId="0" borderId="0" xfId="0" applyAlignment="1">
      <alignment horizontal="left"/>
    </xf>
    <xf numFmtId="0" fontId="3" fillId="0" borderId="0" xfId="0" applyFont="1"/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5"/>
  <sheetViews>
    <sheetView tabSelected="1" zoomScale="85" zoomScaleNormal="85" workbookViewId="0"/>
  </sheetViews>
  <sheetFormatPr defaultRowHeight="15" x14ac:dyDescent="0.25"/>
  <cols>
    <col min="1" max="1" width="9.28515625" customWidth="1"/>
    <col min="6" max="9" width="16.42578125" customWidth="1"/>
    <col min="10" max="10" width="20" customWidth="1"/>
    <col min="11" max="11" width="16.42578125" customWidth="1"/>
    <col min="13" max="13" width="11.42578125" customWidth="1"/>
    <col min="14" max="14" width="11.85546875" customWidth="1"/>
    <col min="15" max="15" width="17.140625" customWidth="1"/>
    <col min="16" max="16" width="21.140625" customWidth="1"/>
    <col min="21" max="21" width="14.140625" customWidth="1"/>
    <col min="22" max="22" width="18.140625" customWidth="1"/>
    <col min="23" max="23" width="24.85546875" customWidth="1"/>
    <col min="25" max="25" width="5.5703125" customWidth="1"/>
    <col min="26" max="26" width="15" customWidth="1"/>
    <col min="27" max="27" width="21.7109375" customWidth="1"/>
    <col min="28" max="28" width="16.140625" customWidth="1"/>
    <col min="29" max="29" width="17.140625" customWidth="1"/>
    <col min="30" max="30" width="13.42578125" customWidth="1"/>
  </cols>
  <sheetData>
    <row r="1" spans="1:34" x14ac:dyDescent="0.25">
      <c r="A1" s="10" t="s">
        <v>48</v>
      </c>
    </row>
    <row r="2" spans="1:34" x14ac:dyDescent="0.25">
      <c r="B2" t="s">
        <v>49</v>
      </c>
    </row>
    <row r="3" spans="1:34" x14ac:dyDescent="0.25">
      <c r="B3" t="s">
        <v>50</v>
      </c>
    </row>
    <row r="4" spans="1:34" ht="18.75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17"/>
      <c r="AB4" s="3"/>
      <c r="AC4" s="3"/>
      <c r="AD4" s="3"/>
      <c r="AE4" s="3"/>
      <c r="AF4" s="3"/>
    </row>
    <row r="5" spans="1:34" s="2" customFormat="1" ht="23.25" x14ac:dyDescent="0.35">
      <c r="A5" s="16"/>
      <c r="B5" s="8" t="s">
        <v>21</v>
      </c>
      <c r="C5" s="16"/>
      <c r="D5" s="16"/>
      <c r="E5" s="16"/>
      <c r="F5" s="16"/>
      <c r="G5" s="16"/>
      <c r="H5" s="16"/>
      <c r="I5" s="8" t="s">
        <v>62</v>
      </c>
      <c r="J5" s="16"/>
      <c r="K5" s="16"/>
      <c r="L5" s="16"/>
      <c r="M5" s="16"/>
      <c r="N5" s="8" t="s">
        <v>51</v>
      </c>
      <c r="O5" s="16"/>
      <c r="P5" s="16"/>
      <c r="Q5" s="16"/>
      <c r="R5" s="16"/>
      <c r="S5" s="16"/>
      <c r="T5" s="16"/>
      <c r="U5" s="8" t="s">
        <v>56</v>
      </c>
      <c r="V5" s="16"/>
      <c r="W5" s="16"/>
      <c r="X5" s="16"/>
      <c r="Y5" s="16"/>
      <c r="Z5" s="16"/>
      <c r="AA5" s="16"/>
      <c r="AB5" s="8" t="s">
        <v>60</v>
      </c>
      <c r="AC5" s="16"/>
      <c r="AD5" s="16"/>
      <c r="AE5" s="16"/>
      <c r="AF5" s="16"/>
      <c r="AG5" s="15"/>
      <c r="AH5" s="15"/>
    </row>
    <row r="6" spans="1:34" s="5" customFormat="1" x14ac:dyDescent="0.25">
      <c r="A6" s="4" t="s">
        <v>45</v>
      </c>
      <c r="B6" s="4" t="s">
        <v>19</v>
      </c>
      <c r="C6" s="4" t="s">
        <v>20</v>
      </c>
      <c r="D6" s="4" t="s">
        <v>47</v>
      </c>
      <c r="E6" s="4" t="s">
        <v>46</v>
      </c>
      <c r="F6" s="4" t="s">
        <v>44</v>
      </c>
      <c r="G6" s="4"/>
      <c r="H6" s="4" t="s">
        <v>44</v>
      </c>
      <c r="I6" s="4" t="s">
        <v>63</v>
      </c>
      <c r="J6" s="4" t="s">
        <v>64</v>
      </c>
      <c r="K6" s="4" t="s">
        <v>65</v>
      </c>
      <c r="L6" s="4"/>
      <c r="M6" s="4" t="s">
        <v>53</v>
      </c>
      <c r="N6" s="4" t="s">
        <v>54</v>
      </c>
      <c r="O6" s="4" t="s">
        <v>55</v>
      </c>
      <c r="P6" s="4" t="s">
        <v>68</v>
      </c>
      <c r="Q6" s="4"/>
      <c r="R6" s="4"/>
      <c r="S6" s="4" t="s">
        <v>89</v>
      </c>
      <c r="T6" s="4" t="s">
        <v>57</v>
      </c>
      <c r="U6" s="4" t="s">
        <v>58</v>
      </c>
      <c r="V6" s="4" t="s">
        <v>59</v>
      </c>
      <c r="W6" s="4" t="s">
        <v>67</v>
      </c>
      <c r="X6" s="4"/>
      <c r="Y6" s="4"/>
      <c r="Z6" s="4" t="s">
        <v>61</v>
      </c>
      <c r="AA6" s="4" t="s">
        <v>71</v>
      </c>
      <c r="AB6" s="4" t="s">
        <v>66</v>
      </c>
      <c r="AC6" s="4" t="s">
        <v>70</v>
      </c>
      <c r="AD6" s="4" t="s">
        <v>69</v>
      </c>
      <c r="AE6" s="4"/>
      <c r="AF6" s="4"/>
    </row>
    <row r="7" spans="1:34" x14ac:dyDescent="0.25">
      <c r="A7" s="3" t="s">
        <v>6</v>
      </c>
      <c r="B7" s="3">
        <v>6436.2</v>
      </c>
      <c r="C7" s="3">
        <v>1762.9</v>
      </c>
      <c r="D7" s="3">
        <v>2955.5</v>
      </c>
      <c r="E7" s="3">
        <v>3000</v>
      </c>
      <c r="F7" s="3">
        <v>809</v>
      </c>
      <c r="G7" s="3"/>
      <c r="H7" s="3">
        <f t="shared" ref="H7:H19" si="0">B7/6</f>
        <v>1072.7</v>
      </c>
      <c r="I7" s="3">
        <f t="shared" ref="I7:I19" si="1">H7*0.265</f>
        <v>284.26550000000003</v>
      </c>
      <c r="J7" s="3">
        <f>(B20/1.163)/5</f>
        <v>10593.061049011176</v>
      </c>
      <c r="K7" s="3">
        <f>(((J7/3600)*10*3.1)/(1020*0.7))*1000</f>
        <v>127.7563385151519</v>
      </c>
      <c r="L7" s="3"/>
      <c r="M7" s="3">
        <f>D20+0.5*E20</f>
        <v>53920.600000000006</v>
      </c>
      <c r="N7" s="3">
        <f>0.015*M7</f>
        <v>808.80900000000008</v>
      </c>
      <c r="O7" s="3">
        <f>(M7/1.163)/15</f>
        <v>3090.8913728862144</v>
      </c>
      <c r="P7" s="3">
        <f>(((O7/3600)*3.1*10)/(1020*0.7))*1000</f>
        <v>37.27732359145373</v>
      </c>
      <c r="Q7" s="3"/>
      <c r="R7" s="3"/>
      <c r="S7" s="3">
        <v>3.66</v>
      </c>
      <c r="T7" s="3">
        <f xml:space="preserve"> B20+ 0.5*C20</f>
        <v>80837.37999999999</v>
      </c>
      <c r="U7" s="3">
        <f>T7/S7</f>
        <v>22086.715846994532</v>
      </c>
      <c r="V7" s="3">
        <f>(T7/1.163)/5</f>
        <v>13901.527085124675</v>
      </c>
      <c r="W7" s="3">
        <f>(((V7/3600)*4.1*10)/(1020*0.7))*1000</f>
        <v>221.74082263076235</v>
      </c>
      <c r="X7" s="3"/>
      <c r="Y7" s="3"/>
      <c r="Z7" s="3">
        <f>0.5*C20</f>
        <v>19238.729999999996</v>
      </c>
      <c r="AA7" s="3">
        <f>F20</f>
        <v>8272.2000000000007</v>
      </c>
      <c r="AB7" s="3">
        <f>2.5*(AA7/3600)*1000</f>
        <v>5744.5833333333339</v>
      </c>
      <c r="AC7" s="3">
        <f>(Z7/1.163)/5</f>
        <v>3308.4660361134984</v>
      </c>
      <c r="AD7" s="3">
        <f>(((AC7/3600)*10*1.1)/1020*0.7)*1000</f>
        <v>6.9376874940288493</v>
      </c>
      <c r="AE7" s="3"/>
      <c r="AF7" s="3"/>
    </row>
    <row r="8" spans="1:34" x14ac:dyDescent="0.25">
      <c r="A8" s="3" t="s">
        <v>7</v>
      </c>
      <c r="B8" s="3">
        <v>3897.25</v>
      </c>
      <c r="C8" s="3">
        <v>2173.4499999999998</v>
      </c>
      <c r="D8" s="3">
        <v>1359.2</v>
      </c>
      <c r="E8" s="3">
        <v>3699</v>
      </c>
      <c r="F8" s="3">
        <v>562</v>
      </c>
      <c r="G8" s="3"/>
      <c r="H8" s="3">
        <f t="shared" si="0"/>
        <v>649.54166666666663</v>
      </c>
      <c r="I8" s="3">
        <f t="shared" si="1"/>
        <v>172.12854166666668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4" x14ac:dyDescent="0.25">
      <c r="A9" s="3" t="s">
        <v>8</v>
      </c>
      <c r="B9" s="3">
        <v>6381.8</v>
      </c>
      <c r="C9" s="3">
        <v>2113.9499999999998</v>
      </c>
      <c r="D9" s="3">
        <v>1751</v>
      </c>
      <c r="E9" s="3">
        <v>3596.4</v>
      </c>
      <c r="F9" s="3">
        <v>570</v>
      </c>
      <c r="G9" s="3"/>
      <c r="H9" s="3">
        <f t="shared" si="0"/>
        <v>1063.6333333333334</v>
      </c>
      <c r="I9" s="3">
        <f t="shared" si="1"/>
        <v>281.86283333333336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4" x14ac:dyDescent="0.25">
      <c r="A10" s="3" t="s">
        <v>9</v>
      </c>
      <c r="B10" s="3">
        <v>5032.8500000000004</v>
      </c>
      <c r="C10" s="3">
        <v>4503.3</v>
      </c>
      <c r="D10" s="3">
        <v>1853</v>
      </c>
      <c r="E10" s="3">
        <v>7660.2</v>
      </c>
      <c r="F10" s="3">
        <v>1101.5</v>
      </c>
      <c r="G10" s="3"/>
      <c r="H10" s="3">
        <f t="shared" si="0"/>
        <v>838.80833333333339</v>
      </c>
      <c r="I10" s="3">
        <f t="shared" si="1"/>
        <v>222.28420833333337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4" x14ac:dyDescent="0.25">
      <c r="A11" s="3" t="s">
        <v>10</v>
      </c>
      <c r="B11" s="3">
        <v>2906.15</v>
      </c>
      <c r="C11" s="3">
        <v>170</v>
      </c>
      <c r="D11" s="3">
        <v>1253</v>
      </c>
      <c r="E11" s="3">
        <v>289</v>
      </c>
      <c r="F11" s="3">
        <v>32.700000000000003</v>
      </c>
      <c r="G11" s="3"/>
      <c r="H11" s="3">
        <f t="shared" si="0"/>
        <v>484.35833333333335</v>
      </c>
      <c r="I11" s="3">
        <f t="shared" si="1"/>
        <v>128.35495833333334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4" x14ac:dyDescent="0.25">
      <c r="A12" s="3" t="s">
        <v>11</v>
      </c>
      <c r="B12" s="3">
        <v>4935.95</v>
      </c>
      <c r="C12" s="3">
        <v>905.25</v>
      </c>
      <c r="D12" s="3">
        <v>880</v>
      </c>
      <c r="E12" s="3">
        <v>1540.2</v>
      </c>
      <c r="F12" s="3">
        <v>190.5</v>
      </c>
      <c r="G12" s="3"/>
      <c r="H12" s="3">
        <f t="shared" si="0"/>
        <v>822.6583333333333</v>
      </c>
      <c r="I12" s="3">
        <f t="shared" si="1"/>
        <v>218.00445833333333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4" x14ac:dyDescent="0.25">
      <c r="A13" s="3" t="s">
        <v>12</v>
      </c>
      <c r="B13" s="3">
        <v>3112.7</v>
      </c>
      <c r="C13" s="3">
        <v>1881.9</v>
      </c>
      <c r="D13" s="3">
        <v>708</v>
      </c>
      <c r="E13" s="3">
        <v>3202</v>
      </c>
      <c r="F13" s="3">
        <v>416.3</v>
      </c>
      <c r="G13" s="3"/>
      <c r="H13" s="3">
        <f t="shared" si="0"/>
        <v>518.7833333333333</v>
      </c>
      <c r="I13" s="3">
        <f t="shared" si="1"/>
        <v>137.47758333333334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4" x14ac:dyDescent="0.25">
      <c r="A14" s="3" t="s">
        <v>13</v>
      </c>
      <c r="B14" s="3">
        <v>19950.349999999999</v>
      </c>
      <c r="C14" s="3">
        <v>20609.099999999999</v>
      </c>
      <c r="D14" s="3">
        <v>6223</v>
      </c>
      <c r="E14" s="3">
        <v>35058.300000000003</v>
      </c>
      <c r="F14" s="3">
        <v>4093.2</v>
      </c>
      <c r="G14" s="3"/>
      <c r="H14" s="3">
        <f t="shared" si="0"/>
        <v>3325.0583333333329</v>
      </c>
      <c r="I14" s="3">
        <f t="shared" si="1"/>
        <v>881.1404583333333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4" x14ac:dyDescent="0.25">
      <c r="A15" s="3" t="s">
        <v>14</v>
      </c>
      <c r="B15" s="3">
        <v>3333.7</v>
      </c>
      <c r="C15" s="3">
        <v>487.56</v>
      </c>
      <c r="D15" s="3">
        <v>481.3</v>
      </c>
      <c r="E15" s="3">
        <v>830</v>
      </c>
      <c r="F15" s="3">
        <v>128</v>
      </c>
      <c r="G15" s="3"/>
      <c r="H15" s="3">
        <f t="shared" si="0"/>
        <v>555.61666666666667</v>
      </c>
      <c r="I15" s="3">
        <f t="shared" si="1"/>
        <v>147.23841666666667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4" x14ac:dyDescent="0.25">
      <c r="A16" s="3" t="s">
        <v>15</v>
      </c>
      <c r="B16" s="3">
        <v>1105.8499999999999</v>
      </c>
      <c r="C16" s="3">
        <v>382.5</v>
      </c>
      <c r="D16" s="3">
        <v>464.4</v>
      </c>
      <c r="E16" s="3">
        <v>650.9</v>
      </c>
      <c r="F16" s="3">
        <v>106</v>
      </c>
      <c r="G16" s="3"/>
      <c r="H16" s="3">
        <f t="shared" si="0"/>
        <v>184.30833333333331</v>
      </c>
      <c r="I16" s="3">
        <f t="shared" si="1"/>
        <v>48.84170833333333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25">
      <c r="A17" s="3" t="s">
        <v>16</v>
      </c>
      <c r="B17" s="3">
        <v>2521.9499999999998</v>
      </c>
      <c r="C17" s="3">
        <v>514.25</v>
      </c>
      <c r="D17" s="3">
        <v>2643.5</v>
      </c>
      <c r="E17" s="3">
        <v>875.6</v>
      </c>
      <c r="F17" s="3">
        <v>139</v>
      </c>
      <c r="G17" s="3"/>
      <c r="H17" s="3">
        <f t="shared" si="0"/>
        <v>420.32499999999999</v>
      </c>
      <c r="I17" s="3">
        <f t="shared" si="1"/>
        <v>111.38612500000001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x14ac:dyDescent="0.25">
      <c r="A18" s="3" t="s">
        <v>17</v>
      </c>
      <c r="B18" s="3">
        <v>1146.6500000000001</v>
      </c>
      <c r="C18" s="3">
        <v>264.35000000000002</v>
      </c>
      <c r="D18" s="3">
        <v>108</v>
      </c>
      <c r="E18" s="3">
        <v>450</v>
      </c>
      <c r="F18" s="3">
        <v>62</v>
      </c>
      <c r="G18" s="3"/>
      <c r="H18" s="3">
        <f t="shared" si="0"/>
        <v>191.10833333333335</v>
      </c>
      <c r="I18" s="3">
        <f t="shared" si="1"/>
        <v>50.643708333333343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25">
      <c r="A19" s="3" t="s">
        <v>18</v>
      </c>
      <c r="B19" s="3">
        <v>837.25</v>
      </c>
      <c r="C19" s="3">
        <v>2708.95</v>
      </c>
      <c r="D19" s="3">
        <v>510.9</v>
      </c>
      <c r="E19" s="3">
        <v>4608</v>
      </c>
      <c r="F19" s="3">
        <v>62</v>
      </c>
      <c r="G19" s="3"/>
      <c r="H19" s="3">
        <f t="shared" si="0"/>
        <v>139.54166666666666</v>
      </c>
      <c r="I19" s="3">
        <f t="shared" si="1"/>
        <v>36.978541666666665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3" customFormat="1" x14ac:dyDescent="0.25">
      <c r="A20" s="12" t="s">
        <v>52</v>
      </c>
      <c r="B20" s="12">
        <f>SUM(B7:B19)</f>
        <v>61598.649999999994</v>
      </c>
      <c r="C20" s="12">
        <f>SUM(C7:C19)</f>
        <v>38477.459999999992</v>
      </c>
      <c r="D20" s="12">
        <f>SUM(D5:D19)</f>
        <v>21190.800000000003</v>
      </c>
      <c r="E20" s="12">
        <f>SUM(E5:E19)</f>
        <v>65459.600000000006</v>
      </c>
      <c r="F20" s="12">
        <f>SUM(F7:F19)</f>
        <v>8272.2000000000007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9" customFormat="1" ht="23.25" x14ac:dyDescent="0.35">
      <c r="A22" s="8"/>
      <c r="B22" s="8" t="s">
        <v>42</v>
      </c>
      <c r="C22" s="8"/>
      <c r="D22" s="8"/>
      <c r="E22" s="16"/>
      <c r="F22" s="8"/>
      <c r="G22" s="8"/>
      <c r="H22" s="8" t="s">
        <v>72</v>
      </c>
      <c r="I22" s="8"/>
      <c r="J22" s="8"/>
      <c r="K22" s="8" t="s">
        <v>73</v>
      </c>
      <c r="L22" s="8"/>
      <c r="M22" s="8"/>
      <c r="N22" s="8"/>
      <c r="O22" s="8" t="s">
        <v>75</v>
      </c>
      <c r="P22" s="8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s="1" customFormat="1" x14ac:dyDescent="0.25">
      <c r="A23" s="4" t="s">
        <v>45</v>
      </c>
      <c r="B23" s="4" t="s">
        <v>19</v>
      </c>
      <c r="C23" s="4" t="s">
        <v>20</v>
      </c>
      <c r="D23" s="4" t="s">
        <v>47</v>
      </c>
      <c r="E23" s="4" t="s">
        <v>46</v>
      </c>
      <c r="F23" s="4" t="s">
        <v>44</v>
      </c>
      <c r="G23" s="4" t="s">
        <v>74</v>
      </c>
      <c r="H23" s="4" t="s">
        <v>79</v>
      </c>
      <c r="I23" s="14"/>
      <c r="J23" s="4" t="s">
        <v>44</v>
      </c>
      <c r="K23" s="4" t="s">
        <v>74</v>
      </c>
      <c r="L23" s="4"/>
      <c r="M23" s="4"/>
      <c r="N23" s="4" t="s">
        <v>76</v>
      </c>
      <c r="O23" s="4" t="s">
        <v>78</v>
      </c>
      <c r="P23" s="4" t="s">
        <v>77</v>
      </c>
      <c r="Q23" s="4" t="s">
        <v>74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</row>
    <row r="24" spans="1:32" x14ac:dyDescent="0.25">
      <c r="A24" s="3" t="s">
        <v>0</v>
      </c>
      <c r="B24" s="3">
        <v>10840.05</v>
      </c>
      <c r="C24" s="3">
        <v>3140.75</v>
      </c>
      <c r="D24" s="3">
        <v>2098.6999999999998</v>
      </c>
      <c r="E24" s="3">
        <v>5342.3</v>
      </c>
      <c r="F24" s="3">
        <v>839.5</v>
      </c>
      <c r="G24" s="3">
        <f t="shared" ref="G24:G37" si="2">F24*(1/3600)*1000</f>
        <v>233.19444444444446</v>
      </c>
      <c r="H24" s="3">
        <f t="shared" ref="H24:H37" si="3">G24*3600/F24</f>
        <v>1000</v>
      </c>
      <c r="I24" s="3"/>
      <c r="J24" s="3">
        <f t="shared" ref="J24:J37" si="4">(B24+0.3*C24)/6</f>
        <v>1963.7124999999999</v>
      </c>
      <c r="K24" s="3">
        <f t="shared" ref="K24:K37" si="5">0.265*J24</f>
        <v>520.38381249999998</v>
      </c>
      <c r="L24" s="3"/>
      <c r="M24" s="3"/>
      <c r="N24" s="3">
        <f>B38+0.3*C38</f>
        <v>84668.848000000013</v>
      </c>
      <c r="O24" s="3">
        <f>D38+0.3*E38</f>
        <v>26894.76</v>
      </c>
      <c r="P24" s="3">
        <v>3.8</v>
      </c>
      <c r="Q24" s="3">
        <f>N24/P24</f>
        <v>22281.27578947369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x14ac:dyDescent="0.25">
      <c r="A25" s="3" t="s">
        <v>22</v>
      </c>
      <c r="B25" s="3">
        <v>1800.3</v>
      </c>
      <c r="C25" s="3">
        <v>199.16</v>
      </c>
      <c r="D25" s="3">
        <v>410.4</v>
      </c>
      <c r="E25" s="3">
        <v>352</v>
      </c>
      <c r="F25" s="3">
        <v>52.8</v>
      </c>
      <c r="G25" s="3">
        <f t="shared" si="2"/>
        <v>14.666666666666666</v>
      </c>
      <c r="H25" s="3">
        <f t="shared" si="3"/>
        <v>1000</v>
      </c>
      <c r="I25" s="3"/>
      <c r="J25" s="3">
        <f t="shared" si="4"/>
        <v>310.00799999999998</v>
      </c>
      <c r="K25" s="3">
        <f t="shared" si="5"/>
        <v>82.152119999999996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x14ac:dyDescent="0.25">
      <c r="A26" s="3" t="s">
        <v>23</v>
      </c>
      <c r="B26" s="3">
        <v>380.8</v>
      </c>
      <c r="C26" s="3">
        <v>927.35</v>
      </c>
      <c r="D26" s="3">
        <v>0</v>
      </c>
      <c r="E26" s="3">
        <v>1577.6</v>
      </c>
      <c r="F26" s="3">
        <v>244</v>
      </c>
      <c r="G26" s="3">
        <f t="shared" si="2"/>
        <v>67.777777777777786</v>
      </c>
      <c r="H26" s="3">
        <f t="shared" si="3"/>
        <v>1000.0000000000001</v>
      </c>
      <c r="I26" s="3"/>
      <c r="J26" s="3">
        <f t="shared" si="4"/>
        <v>109.83416666666666</v>
      </c>
      <c r="K26" s="3">
        <f t="shared" si="5"/>
        <v>29.106054166666667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x14ac:dyDescent="0.25">
      <c r="A27" s="3" t="s">
        <v>1</v>
      </c>
      <c r="B27" s="3">
        <v>5525.85</v>
      </c>
      <c r="C27" s="3">
        <v>594.15</v>
      </c>
      <c r="D27" s="3">
        <v>1255.45</v>
      </c>
      <c r="E27" s="3">
        <v>1010.7</v>
      </c>
      <c r="F27" s="3">
        <v>159.6</v>
      </c>
      <c r="G27" s="3">
        <f t="shared" si="2"/>
        <v>44.333333333333329</v>
      </c>
      <c r="H27" s="3">
        <f t="shared" si="3"/>
        <v>999.99999999999989</v>
      </c>
      <c r="I27" s="3"/>
      <c r="J27" s="3">
        <f t="shared" si="4"/>
        <v>950.6825</v>
      </c>
      <c r="K27" s="3">
        <f t="shared" si="5"/>
        <v>251.93086250000002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x14ac:dyDescent="0.25">
      <c r="A28" s="3" t="s">
        <v>2</v>
      </c>
      <c r="B28" s="3">
        <v>8045.25</v>
      </c>
      <c r="C28" s="3">
        <v>2314.5</v>
      </c>
      <c r="D28" s="3">
        <v>1268.2</v>
      </c>
      <c r="E28" s="3">
        <v>3936.4</v>
      </c>
      <c r="F28" s="3">
        <v>618.6</v>
      </c>
      <c r="G28" s="3">
        <f t="shared" si="2"/>
        <v>171.83333333333334</v>
      </c>
      <c r="H28" s="3">
        <f t="shared" si="3"/>
        <v>1000</v>
      </c>
      <c r="I28" s="3"/>
      <c r="J28" s="3">
        <f t="shared" si="4"/>
        <v>1456.6000000000001</v>
      </c>
      <c r="K28" s="3">
        <f t="shared" si="5"/>
        <v>385.99900000000008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x14ac:dyDescent="0.25">
      <c r="A29" s="3" t="s">
        <v>3</v>
      </c>
      <c r="B29" s="3">
        <v>9321.9500000000007</v>
      </c>
      <c r="C29" s="3">
        <v>2314.5</v>
      </c>
      <c r="D29" s="3">
        <v>1281.8</v>
      </c>
      <c r="E29" s="3">
        <v>3936.4</v>
      </c>
      <c r="F29" s="3">
        <v>618.6</v>
      </c>
      <c r="G29" s="3">
        <f t="shared" si="2"/>
        <v>171.83333333333334</v>
      </c>
      <c r="H29" s="3">
        <f t="shared" si="3"/>
        <v>1000</v>
      </c>
      <c r="I29" s="3"/>
      <c r="J29" s="3">
        <f t="shared" si="4"/>
        <v>1669.3833333333334</v>
      </c>
      <c r="K29" s="3">
        <f t="shared" si="5"/>
        <v>442.38658333333336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x14ac:dyDescent="0.25">
      <c r="A30" s="3" t="s">
        <v>24</v>
      </c>
      <c r="B30" s="3">
        <v>8209.2999999999993</v>
      </c>
      <c r="C30" s="3">
        <v>2376.6</v>
      </c>
      <c r="D30" s="3">
        <v>1058.25</v>
      </c>
      <c r="E30" s="3">
        <v>4042.6</v>
      </c>
      <c r="F30" s="3">
        <v>635.29999999999995</v>
      </c>
      <c r="G30" s="3">
        <f t="shared" si="2"/>
        <v>176.4722222222222</v>
      </c>
      <c r="H30" s="3">
        <f t="shared" si="3"/>
        <v>999.99999999999989</v>
      </c>
      <c r="I30" s="3"/>
      <c r="J30" s="3">
        <f t="shared" si="4"/>
        <v>1487.0466666666664</v>
      </c>
      <c r="K30" s="3">
        <f t="shared" si="5"/>
        <v>394.0673666666666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x14ac:dyDescent="0.25">
      <c r="A31" s="3" t="s">
        <v>4</v>
      </c>
      <c r="B31" s="3">
        <v>8096.25</v>
      </c>
      <c r="C31" s="3">
        <v>2376.6</v>
      </c>
      <c r="D31" s="3">
        <v>1343.85</v>
      </c>
      <c r="E31" s="3">
        <v>4042.6</v>
      </c>
      <c r="F31" s="3">
        <v>635.29999999999995</v>
      </c>
      <c r="G31" s="3">
        <f t="shared" si="2"/>
        <v>176.4722222222222</v>
      </c>
      <c r="H31" s="3">
        <f t="shared" si="3"/>
        <v>999.99999999999989</v>
      </c>
      <c r="I31" s="3"/>
      <c r="J31" s="3">
        <f t="shared" si="4"/>
        <v>1468.2049999999999</v>
      </c>
      <c r="K31" s="3">
        <f t="shared" si="5"/>
        <v>389.07432499999999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x14ac:dyDescent="0.25">
      <c r="A32" s="3" t="s">
        <v>5</v>
      </c>
      <c r="B32" s="3">
        <v>8301.9500000000007</v>
      </c>
      <c r="C32" s="3">
        <v>2314.5</v>
      </c>
      <c r="D32" s="3">
        <v>1394.85</v>
      </c>
      <c r="E32" s="3">
        <v>3936.4</v>
      </c>
      <c r="F32" s="3">
        <v>618.6</v>
      </c>
      <c r="G32" s="3">
        <f t="shared" si="2"/>
        <v>171.83333333333334</v>
      </c>
      <c r="H32" s="3">
        <f t="shared" si="3"/>
        <v>1000</v>
      </c>
      <c r="I32" s="3"/>
      <c r="J32" s="3">
        <f t="shared" si="4"/>
        <v>1499.3833333333334</v>
      </c>
      <c r="K32" s="3">
        <f t="shared" si="5"/>
        <v>397.33658333333341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x14ac:dyDescent="0.25">
      <c r="A33" s="3" t="s">
        <v>25</v>
      </c>
      <c r="B33" s="3">
        <v>3874.3</v>
      </c>
      <c r="C33" s="3">
        <v>501</v>
      </c>
      <c r="D33" s="3">
        <v>2731.9</v>
      </c>
      <c r="E33" s="3">
        <v>852.6</v>
      </c>
      <c r="F33" s="3">
        <v>138.5</v>
      </c>
      <c r="G33" s="3">
        <f t="shared" si="2"/>
        <v>38.472222222222221</v>
      </c>
      <c r="H33" s="3">
        <f t="shared" si="3"/>
        <v>1000</v>
      </c>
      <c r="I33" s="3"/>
      <c r="J33" s="3">
        <f t="shared" si="4"/>
        <v>670.76666666666677</v>
      </c>
      <c r="K33" s="3">
        <f t="shared" si="5"/>
        <v>177.75316666666671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x14ac:dyDescent="0.25">
      <c r="A34" s="3" t="s">
        <v>26</v>
      </c>
      <c r="B34" s="3">
        <v>3933.8</v>
      </c>
      <c r="C34" s="3">
        <v>345.4</v>
      </c>
      <c r="D34" s="3">
        <v>1039.4000000000001</v>
      </c>
      <c r="E34" s="3">
        <v>587.6</v>
      </c>
      <c r="F34" s="3">
        <v>95.4</v>
      </c>
      <c r="G34" s="3">
        <f t="shared" si="2"/>
        <v>26.500000000000004</v>
      </c>
      <c r="H34" s="3">
        <f t="shared" si="3"/>
        <v>1000.0000000000001</v>
      </c>
      <c r="I34" s="3"/>
      <c r="J34" s="3">
        <f t="shared" si="4"/>
        <v>672.90333333333331</v>
      </c>
      <c r="K34" s="3">
        <f t="shared" si="5"/>
        <v>178.31938333333335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x14ac:dyDescent="0.25">
      <c r="A35" s="3" t="s">
        <v>27</v>
      </c>
      <c r="B35" s="3">
        <v>5485.05</v>
      </c>
      <c r="C35" s="3">
        <v>479.65</v>
      </c>
      <c r="D35" s="3">
        <v>1532.5</v>
      </c>
      <c r="E35" s="3">
        <v>816</v>
      </c>
      <c r="F35" s="3">
        <v>132.6</v>
      </c>
      <c r="G35" s="3">
        <f t="shared" si="2"/>
        <v>36.833333333333329</v>
      </c>
      <c r="H35" s="3">
        <f t="shared" si="3"/>
        <v>999.99999999999977</v>
      </c>
      <c r="I35" s="3"/>
      <c r="J35" s="3">
        <f t="shared" si="4"/>
        <v>938.15749999999991</v>
      </c>
      <c r="K35" s="3">
        <f t="shared" si="5"/>
        <v>248.6117375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x14ac:dyDescent="0.25">
      <c r="A36" s="3" t="s">
        <v>29</v>
      </c>
      <c r="B36" s="3">
        <v>3110.15</v>
      </c>
      <c r="C36" s="3">
        <v>358.2</v>
      </c>
      <c r="D36" s="3">
        <v>1083</v>
      </c>
      <c r="E36" s="3">
        <v>610</v>
      </c>
      <c r="F36" s="3">
        <v>99</v>
      </c>
      <c r="G36" s="3">
        <f t="shared" si="2"/>
        <v>27.5</v>
      </c>
      <c r="H36" s="3">
        <f t="shared" si="3"/>
        <v>1000</v>
      </c>
      <c r="I36" s="3"/>
      <c r="J36" s="3">
        <f t="shared" si="4"/>
        <v>536.26833333333332</v>
      </c>
      <c r="K36" s="3">
        <f t="shared" si="5"/>
        <v>142.11110833333333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x14ac:dyDescent="0.25">
      <c r="A37" s="3" t="s">
        <v>28</v>
      </c>
      <c r="B37" s="3">
        <v>2227.85</v>
      </c>
      <c r="C37" s="3">
        <v>144.30000000000001</v>
      </c>
      <c r="D37" s="3">
        <v>1010</v>
      </c>
      <c r="E37" s="3">
        <v>245</v>
      </c>
      <c r="F37" s="3">
        <v>38.799999999999997</v>
      </c>
      <c r="G37" s="3">
        <f t="shared" si="2"/>
        <v>10.777777777777777</v>
      </c>
      <c r="H37" s="3">
        <f t="shared" si="3"/>
        <v>1000.0000000000001</v>
      </c>
      <c r="I37" s="3"/>
      <c r="J37" s="3">
        <f t="shared" si="4"/>
        <v>378.52333333333331</v>
      </c>
      <c r="K37" s="3">
        <f t="shared" si="5"/>
        <v>100.30868333333333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3" customFormat="1" x14ac:dyDescent="0.25">
      <c r="A38" s="12" t="s">
        <v>52</v>
      </c>
      <c r="B38" s="12">
        <f>SUM(B24:B37)</f>
        <v>79152.850000000006</v>
      </c>
      <c r="C38" s="12">
        <f>SUM(C24:C37)</f>
        <v>18386.660000000003</v>
      </c>
      <c r="D38" s="12">
        <f>SUM(D24:D37)</f>
        <v>17508.3</v>
      </c>
      <c r="E38" s="12">
        <f>SUM(E24:E37)</f>
        <v>31288.199999999997</v>
      </c>
      <c r="F38" s="12">
        <f>SUM(F24:F37)</f>
        <v>4926.6000000000004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2" customFormat="1" ht="23.25" x14ac:dyDescent="0.35">
      <c r="A40" s="6"/>
      <c r="B40" s="8" t="s">
        <v>43</v>
      </c>
      <c r="C40" s="6"/>
      <c r="D40" s="6"/>
      <c r="E40" s="7"/>
      <c r="F40" s="6"/>
      <c r="G40" s="6"/>
      <c r="H40" s="8" t="s">
        <v>72</v>
      </c>
      <c r="I40" s="6"/>
      <c r="J40" s="6"/>
      <c r="K40" s="8" t="s">
        <v>73</v>
      </c>
      <c r="L40" s="6"/>
      <c r="M40" s="6"/>
      <c r="N40" s="6"/>
      <c r="O40" s="8" t="s">
        <v>75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1:32" s="1" customFormat="1" x14ac:dyDescent="0.25">
      <c r="A41" s="4" t="s">
        <v>45</v>
      </c>
      <c r="B41" s="4" t="s">
        <v>19</v>
      </c>
      <c r="C41" s="4" t="s">
        <v>20</v>
      </c>
      <c r="D41" s="4" t="s">
        <v>47</v>
      </c>
      <c r="E41" s="4" t="s">
        <v>46</v>
      </c>
      <c r="F41" s="4" t="s">
        <v>44</v>
      </c>
      <c r="G41" s="4" t="s">
        <v>74</v>
      </c>
      <c r="H41" s="4" t="s">
        <v>79</v>
      </c>
      <c r="I41" s="4"/>
      <c r="J41" s="4" t="s">
        <v>44</v>
      </c>
      <c r="K41" s="4" t="s">
        <v>74</v>
      </c>
      <c r="L41" s="14"/>
      <c r="M41" s="4"/>
      <c r="N41" s="4" t="s">
        <v>76</v>
      </c>
      <c r="O41" s="4" t="s">
        <v>78</v>
      </c>
      <c r="P41" s="4" t="s">
        <v>77</v>
      </c>
      <c r="Q41" s="4" t="s">
        <v>74</v>
      </c>
      <c r="R41" s="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 spans="1:32" x14ac:dyDescent="0.25">
      <c r="A42" s="3" t="s">
        <v>30</v>
      </c>
      <c r="B42" s="3">
        <v>7529.3</v>
      </c>
      <c r="C42" s="3">
        <v>2314.6</v>
      </c>
      <c r="D42" s="3">
        <v>1731.5</v>
      </c>
      <c r="E42" s="3">
        <v>3936.4</v>
      </c>
      <c r="F42" s="3">
        <v>618.70000000000005</v>
      </c>
      <c r="G42" s="3">
        <f t="shared" ref="G42:G53" si="6">F42*(1/3600)*1000</f>
        <v>171.86111111111114</v>
      </c>
      <c r="H42" s="3">
        <f t="shared" ref="H42:H53" si="7">G42*3600/F42</f>
        <v>1000.0000000000001</v>
      </c>
      <c r="I42" s="3"/>
      <c r="J42" s="3">
        <f t="shared" ref="J42:J53" si="8">(B42+0.3*C42)/6</f>
        <v>1370.6133333333335</v>
      </c>
      <c r="K42" s="3">
        <f t="shared" ref="K42:K53" si="9">0.265*J42</f>
        <v>363.2125333333334</v>
      </c>
      <c r="L42" s="3"/>
      <c r="M42" s="3"/>
      <c r="N42" s="3">
        <f>B54+0.3*C54</f>
        <v>86709.9</v>
      </c>
      <c r="O42" s="3">
        <f>D54+0.3*E54</f>
        <v>29461.399999999998</v>
      </c>
      <c r="P42" s="3">
        <v>3.8</v>
      </c>
      <c r="Q42" s="3">
        <f>N42/P42</f>
        <v>22818.394736842103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x14ac:dyDescent="0.25">
      <c r="A43" s="3" t="s">
        <v>31</v>
      </c>
      <c r="B43" s="3">
        <v>6948.8</v>
      </c>
      <c r="C43" s="3">
        <v>2376.6</v>
      </c>
      <c r="D43" s="3">
        <v>1275.9000000000001</v>
      </c>
      <c r="E43" s="3">
        <v>4042.7</v>
      </c>
      <c r="F43" s="3">
        <v>635.4</v>
      </c>
      <c r="G43" s="3">
        <f t="shared" si="6"/>
        <v>176.5</v>
      </c>
      <c r="H43" s="3">
        <f t="shared" si="7"/>
        <v>1000</v>
      </c>
      <c r="I43" s="3"/>
      <c r="J43" s="3">
        <f t="shared" si="8"/>
        <v>1276.9633333333334</v>
      </c>
      <c r="K43" s="3">
        <f t="shared" si="9"/>
        <v>338.39528333333334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x14ac:dyDescent="0.25">
      <c r="A44" s="3" t="s">
        <v>32</v>
      </c>
      <c r="B44" s="3">
        <v>7576</v>
      </c>
      <c r="C44" s="3">
        <v>2376.6</v>
      </c>
      <c r="D44" s="3">
        <v>1500.3</v>
      </c>
      <c r="E44" s="3">
        <v>4042.7</v>
      </c>
      <c r="F44" s="3">
        <v>635.4</v>
      </c>
      <c r="G44" s="3">
        <f t="shared" si="6"/>
        <v>176.5</v>
      </c>
      <c r="H44" s="3">
        <f t="shared" si="7"/>
        <v>1000</v>
      </c>
      <c r="I44" s="3"/>
      <c r="J44" s="3">
        <f t="shared" si="8"/>
        <v>1381.4966666666667</v>
      </c>
      <c r="K44" s="3">
        <f t="shared" si="9"/>
        <v>366.0966166666667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x14ac:dyDescent="0.25">
      <c r="A45" s="3" t="s">
        <v>33</v>
      </c>
      <c r="B45" s="3">
        <v>7927.1</v>
      </c>
      <c r="C45" s="3">
        <v>2314.6</v>
      </c>
      <c r="D45" s="3">
        <v>1644.8</v>
      </c>
      <c r="E45" s="3">
        <v>3936.4</v>
      </c>
      <c r="F45" s="3">
        <v>618.70000000000005</v>
      </c>
      <c r="G45" s="3">
        <f t="shared" si="6"/>
        <v>171.86111111111114</v>
      </c>
      <c r="H45" s="3">
        <f t="shared" si="7"/>
        <v>1000.0000000000001</v>
      </c>
      <c r="I45" s="3"/>
      <c r="J45" s="3">
        <f t="shared" si="8"/>
        <v>1436.9133333333332</v>
      </c>
      <c r="K45" s="3">
        <f t="shared" si="9"/>
        <v>380.78203333333329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x14ac:dyDescent="0.25">
      <c r="A46" s="3" t="s">
        <v>34</v>
      </c>
      <c r="B46" s="3">
        <v>7276.85</v>
      </c>
      <c r="C46" s="3">
        <v>2376.6</v>
      </c>
      <c r="D46" s="3">
        <v>1039.5999999999999</v>
      </c>
      <c r="E46" s="3">
        <v>4042.7</v>
      </c>
      <c r="F46" s="3">
        <v>635.4</v>
      </c>
      <c r="G46" s="3">
        <f t="shared" si="6"/>
        <v>176.5</v>
      </c>
      <c r="H46" s="3">
        <f t="shared" si="7"/>
        <v>1000</v>
      </c>
      <c r="I46" s="3"/>
      <c r="J46" s="3">
        <f t="shared" si="8"/>
        <v>1331.6383333333333</v>
      </c>
      <c r="K46" s="3">
        <f t="shared" si="9"/>
        <v>352.88415833333335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x14ac:dyDescent="0.25">
      <c r="A47" s="3" t="s">
        <v>35</v>
      </c>
      <c r="B47" s="3">
        <v>8146.4</v>
      </c>
      <c r="C47" s="3">
        <v>2376.6</v>
      </c>
      <c r="D47" s="3">
        <v>1313.3</v>
      </c>
      <c r="E47" s="3">
        <v>4042.7</v>
      </c>
      <c r="F47" s="3">
        <v>635.4</v>
      </c>
      <c r="G47" s="3">
        <f t="shared" si="6"/>
        <v>176.5</v>
      </c>
      <c r="H47" s="3">
        <f t="shared" si="7"/>
        <v>1000</v>
      </c>
      <c r="I47" s="3"/>
      <c r="J47" s="3">
        <f t="shared" si="8"/>
        <v>1476.5633333333333</v>
      </c>
      <c r="K47" s="3">
        <f t="shared" si="9"/>
        <v>391.28928333333334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x14ac:dyDescent="0.25">
      <c r="A48" s="3" t="s">
        <v>36</v>
      </c>
      <c r="B48" s="3">
        <v>8146.4</v>
      </c>
      <c r="C48" s="3">
        <v>2376.6</v>
      </c>
      <c r="D48" s="3">
        <v>1313.3</v>
      </c>
      <c r="E48" s="3">
        <v>4042.7</v>
      </c>
      <c r="F48" s="3">
        <v>635.4</v>
      </c>
      <c r="G48" s="3">
        <f t="shared" si="6"/>
        <v>176.5</v>
      </c>
      <c r="H48" s="3">
        <f t="shared" si="7"/>
        <v>1000</v>
      </c>
      <c r="I48" s="3"/>
      <c r="J48" s="3">
        <f t="shared" si="8"/>
        <v>1476.5633333333333</v>
      </c>
      <c r="K48" s="3">
        <f t="shared" si="9"/>
        <v>391.28928333333334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x14ac:dyDescent="0.25">
      <c r="A49" s="3" t="s">
        <v>37</v>
      </c>
      <c r="B49" s="3">
        <v>8240.7999999999993</v>
      </c>
      <c r="C49" s="3">
        <v>2314.6</v>
      </c>
      <c r="D49" s="3">
        <v>1653.3</v>
      </c>
      <c r="E49" s="3">
        <v>3936.4</v>
      </c>
      <c r="F49" s="3">
        <v>618.70000000000005</v>
      </c>
      <c r="G49" s="3">
        <f t="shared" si="6"/>
        <v>171.86111111111114</v>
      </c>
      <c r="H49" s="3">
        <f t="shared" si="7"/>
        <v>1000.0000000000001</v>
      </c>
      <c r="I49" s="3"/>
      <c r="J49" s="3">
        <f t="shared" si="8"/>
        <v>1489.1966666666665</v>
      </c>
      <c r="K49" s="3">
        <f t="shared" si="9"/>
        <v>394.63711666666666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x14ac:dyDescent="0.25">
      <c r="A50" s="3" t="s">
        <v>38</v>
      </c>
      <c r="B50" s="3">
        <v>4169.3</v>
      </c>
      <c r="C50" s="3">
        <v>501</v>
      </c>
      <c r="D50" s="3">
        <v>2799</v>
      </c>
      <c r="E50" s="3">
        <v>852.3</v>
      </c>
      <c r="F50" s="3">
        <v>138.5</v>
      </c>
      <c r="G50" s="3">
        <f t="shared" si="6"/>
        <v>38.472222222222221</v>
      </c>
      <c r="H50" s="3">
        <f t="shared" si="7"/>
        <v>1000</v>
      </c>
      <c r="I50" s="3"/>
      <c r="J50" s="3">
        <f t="shared" si="8"/>
        <v>719.93333333333339</v>
      </c>
      <c r="K50" s="3">
        <f t="shared" si="9"/>
        <v>190.78233333333336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x14ac:dyDescent="0.25">
      <c r="A51" s="3" t="s">
        <v>39</v>
      </c>
      <c r="B51" s="3">
        <v>3962.7</v>
      </c>
      <c r="C51" s="3">
        <v>358.2</v>
      </c>
      <c r="D51" s="3">
        <v>1370.3</v>
      </c>
      <c r="E51" s="3">
        <v>610</v>
      </c>
      <c r="F51" s="3">
        <v>99</v>
      </c>
      <c r="G51" s="3">
        <f t="shared" si="6"/>
        <v>27.5</v>
      </c>
      <c r="H51" s="3">
        <f t="shared" si="7"/>
        <v>1000</v>
      </c>
      <c r="I51" s="3"/>
      <c r="J51" s="3">
        <f t="shared" si="8"/>
        <v>678.36</v>
      </c>
      <c r="K51" s="3">
        <f t="shared" si="9"/>
        <v>179.7654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x14ac:dyDescent="0.25">
      <c r="A52" s="3" t="s">
        <v>40</v>
      </c>
      <c r="B52" s="3">
        <v>5463</v>
      </c>
      <c r="C52" s="3">
        <v>473.3</v>
      </c>
      <c r="D52" s="3">
        <v>1645.6</v>
      </c>
      <c r="E52" s="3">
        <v>805</v>
      </c>
      <c r="F52" s="3">
        <v>131</v>
      </c>
      <c r="G52" s="3">
        <f t="shared" si="6"/>
        <v>36.388888888888886</v>
      </c>
      <c r="H52" s="3">
        <f t="shared" si="7"/>
        <v>999.99999999999989</v>
      </c>
      <c r="I52" s="3"/>
      <c r="J52" s="3">
        <f t="shared" si="8"/>
        <v>934.16499999999996</v>
      </c>
      <c r="K52" s="3">
        <f t="shared" si="9"/>
        <v>247.55372500000001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x14ac:dyDescent="0.25">
      <c r="A53" s="3" t="s">
        <v>41</v>
      </c>
      <c r="B53" s="3">
        <v>5168</v>
      </c>
      <c r="C53" s="3">
        <v>358.2</v>
      </c>
      <c r="D53" s="3">
        <v>1704.5</v>
      </c>
      <c r="E53" s="3">
        <v>610</v>
      </c>
      <c r="F53" s="3">
        <v>99</v>
      </c>
      <c r="G53" s="3">
        <f t="shared" si="6"/>
        <v>27.5</v>
      </c>
      <c r="H53" s="3">
        <f t="shared" si="7"/>
        <v>1000</v>
      </c>
      <c r="I53" s="3"/>
      <c r="J53" s="3">
        <f t="shared" si="8"/>
        <v>879.24333333333334</v>
      </c>
      <c r="K53" s="3">
        <f t="shared" si="9"/>
        <v>232.99948333333336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s="13" customFormat="1" x14ac:dyDescent="0.25">
      <c r="A54" s="12" t="s">
        <v>52</v>
      </c>
      <c r="B54" s="12">
        <f>SUM(B42:B53)</f>
        <v>80554.649999999994</v>
      </c>
      <c r="C54" s="12">
        <f>SUM(C42:C53)</f>
        <v>20517.5</v>
      </c>
      <c r="D54" s="12">
        <f>SUM(D42:D53)</f>
        <v>18991.399999999998</v>
      </c>
      <c r="E54" s="12">
        <f>SUM(E42:E53)</f>
        <v>34900</v>
      </c>
      <c r="F54" s="12">
        <f>SUM(F42:F53)</f>
        <v>5500.5999999999995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x14ac:dyDescent="0.25">
      <c r="A55" s="3"/>
      <c r="B55" s="3"/>
      <c r="C5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"/>
  <sheetViews>
    <sheetView zoomScale="85" zoomScaleNormal="85" workbookViewId="0"/>
  </sheetViews>
  <sheetFormatPr defaultRowHeight="15" x14ac:dyDescent="0.25"/>
  <cols>
    <col min="1" max="1" width="9.28515625" customWidth="1"/>
    <col min="6" max="9" width="16.42578125" customWidth="1"/>
    <col min="10" max="10" width="20" customWidth="1"/>
    <col min="11" max="11" width="16.42578125" customWidth="1"/>
    <col min="13" max="13" width="11.42578125" customWidth="1"/>
    <col min="14" max="14" width="11.85546875" customWidth="1"/>
    <col min="15" max="15" width="17.140625" customWidth="1"/>
    <col min="16" max="16" width="21.140625" customWidth="1"/>
    <col min="17" max="17" width="14.28515625" customWidth="1"/>
    <col min="18" max="18" width="15.5703125" customWidth="1"/>
    <col min="19" max="19" width="9.140625" customWidth="1"/>
    <col min="21" max="21" width="14.140625" customWidth="1"/>
    <col min="22" max="22" width="18.140625" customWidth="1"/>
    <col min="23" max="23" width="24.85546875" customWidth="1"/>
    <col min="24" max="24" width="13.85546875" customWidth="1"/>
    <col min="25" max="25" width="17" customWidth="1"/>
    <col min="26" max="26" width="15" customWidth="1"/>
    <col min="27" max="27" width="21.7109375" customWidth="1"/>
    <col min="28" max="28" width="16.140625" customWidth="1"/>
    <col min="29" max="29" width="17.140625" customWidth="1"/>
    <col min="30" max="30" width="13.42578125" customWidth="1"/>
  </cols>
  <sheetData>
    <row r="1" spans="1:34" x14ac:dyDescent="0.25">
      <c r="A1" s="10" t="s">
        <v>80</v>
      </c>
    </row>
    <row r="2" spans="1:34" x14ac:dyDescent="0.25">
      <c r="B2" t="s">
        <v>49</v>
      </c>
    </row>
    <row r="3" spans="1:34" x14ac:dyDescent="0.25">
      <c r="B3" t="s">
        <v>81</v>
      </c>
    </row>
    <row r="4" spans="1:34" ht="18.75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17"/>
      <c r="AB4" s="3"/>
      <c r="AC4" s="3"/>
      <c r="AD4" s="3"/>
      <c r="AE4" s="3"/>
    </row>
    <row r="5" spans="1:34" s="2" customFormat="1" ht="23.25" x14ac:dyDescent="0.35">
      <c r="A5" s="16"/>
      <c r="B5" s="8" t="s">
        <v>21</v>
      </c>
      <c r="C5" s="16"/>
      <c r="D5" s="16"/>
      <c r="E5" s="16"/>
      <c r="F5" s="16"/>
      <c r="G5" s="16"/>
      <c r="H5" s="16"/>
      <c r="I5" s="8" t="s">
        <v>62</v>
      </c>
      <c r="J5" s="16"/>
      <c r="K5" s="16"/>
      <c r="L5" s="16"/>
      <c r="M5" s="16"/>
      <c r="N5" s="8"/>
      <c r="O5" s="16"/>
      <c r="P5" s="8" t="s">
        <v>82</v>
      </c>
      <c r="Q5" s="16"/>
      <c r="R5" s="16"/>
      <c r="S5" s="16"/>
      <c r="T5" s="16"/>
      <c r="U5" s="8"/>
      <c r="V5" s="16"/>
      <c r="W5" s="16"/>
      <c r="X5" s="8" t="s">
        <v>60</v>
      </c>
      <c r="Y5" s="16"/>
      <c r="Z5" s="16"/>
      <c r="AA5" s="7"/>
      <c r="AB5" s="7"/>
      <c r="AC5" s="7"/>
      <c r="AD5" s="7"/>
      <c r="AE5" s="16"/>
      <c r="AF5" s="15"/>
      <c r="AG5" s="15"/>
      <c r="AH5" s="15"/>
    </row>
    <row r="6" spans="1:34" s="5" customFormat="1" x14ac:dyDescent="0.25">
      <c r="A6" s="4" t="s">
        <v>45</v>
      </c>
      <c r="B6" s="4" t="s">
        <v>19</v>
      </c>
      <c r="C6" s="4" t="s">
        <v>20</v>
      </c>
      <c r="D6" s="4" t="s">
        <v>47</v>
      </c>
      <c r="E6" s="4" t="s">
        <v>46</v>
      </c>
      <c r="F6" s="4" t="s">
        <v>44</v>
      </c>
      <c r="G6" s="4"/>
      <c r="H6" s="4" t="s">
        <v>44</v>
      </c>
      <c r="I6" s="4" t="s">
        <v>63</v>
      </c>
      <c r="J6" s="4" t="s">
        <v>64</v>
      </c>
      <c r="K6" s="4" t="s">
        <v>65</v>
      </c>
      <c r="L6" s="4"/>
      <c r="M6" s="4"/>
      <c r="N6" s="4" t="s">
        <v>86</v>
      </c>
      <c r="O6" s="4" t="s">
        <v>85</v>
      </c>
      <c r="P6" s="4" t="s">
        <v>83</v>
      </c>
      <c r="Q6" s="4" t="s">
        <v>74</v>
      </c>
      <c r="R6" s="4" t="s">
        <v>84</v>
      </c>
      <c r="S6" s="4" t="s">
        <v>77</v>
      </c>
      <c r="T6" s="4"/>
      <c r="U6" s="4"/>
      <c r="V6" s="4" t="s">
        <v>61</v>
      </c>
      <c r="W6" s="4" t="s">
        <v>71</v>
      </c>
      <c r="X6" s="4" t="s">
        <v>66</v>
      </c>
      <c r="Y6" s="4" t="s">
        <v>70</v>
      </c>
      <c r="Z6" s="4" t="s">
        <v>69</v>
      </c>
      <c r="AA6" s="4"/>
      <c r="AB6" s="4"/>
      <c r="AC6" s="4"/>
      <c r="AD6" s="4"/>
      <c r="AE6" s="4"/>
    </row>
    <row r="7" spans="1:34" x14ac:dyDescent="0.25">
      <c r="A7" s="3" t="s">
        <v>6</v>
      </c>
      <c r="B7" s="3">
        <v>6057.6</v>
      </c>
      <c r="C7" s="3">
        <v>1659.2</v>
      </c>
      <c r="D7" s="3">
        <v>2781.6</v>
      </c>
      <c r="E7" s="3">
        <v>2823.5</v>
      </c>
      <c r="F7" s="3">
        <v>809</v>
      </c>
      <c r="G7" s="3"/>
      <c r="H7" s="3">
        <f t="shared" ref="H7:H19" si="0">B7/6</f>
        <v>1009.6</v>
      </c>
      <c r="I7" s="3">
        <f t="shared" ref="I7:I19" si="1">H7*0.265</f>
        <v>267.54400000000004</v>
      </c>
      <c r="J7" s="3">
        <f>(B20/1.163)/5</f>
        <v>9969.9398108340501</v>
      </c>
      <c r="K7" s="3">
        <f>(((J7/3600)*10*3.1)/(1020*0.7))*1000</f>
        <v>120.24125977896654</v>
      </c>
      <c r="L7" s="3"/>
      <c r="M7" s="3"/>
      <c r="N7" s="3">
        <f>B20+0.3*C20</f>
        <v>68839.429999999993</v>
      </c>
      <c r="O7" s="3">
        <f>D20+0.3*E20</f>
        <v>38426.74</v>
      </c>
      <c r="P7" s="3">
        <f>(N7/1.163)/5</f>
        <v>11838.251074806534</v>
      </c>
      <c r="Q7" s="3">
        <f>N7/S7</f>
        <v>11340.927512355847</v>
      </c>
      <c r="R7" s="3">
        <f>((P7/3600)*3.1*10)/(1020*0.7)*1000</f>
        <v>142.7738030341591</v>
      </c>
      <c r="S7" s="3">
        <v>6.07</v>
      </c>
      <c r="T7" s="3"/>
      <c r="U7" s="3"/>
      <c r="V7" s="3">
        <f>0.3*C20</f>
        <v>10864.23</v>
      </c>
      <c r="W7" s="3">
        <f>F20</f>
        <v>8272.2000000000007</v>
      </c>
      <c r="X7" s="3">
        <f>2.5*(W7/3600)*1000</f>
        <v>5744.5833333333339</v>
      </c>
      <c r="Y7" s="3">
        <f>(V7/1.163)/5</f>
        <v>1868.3112639724848</v>
      </c>
      <c r="Z7" s="3">
        <f>(((Y7/3600)*10*1.1)/1020*0.7)*1000</f>
        <v>3.9177551014673564</v>
      </c>
      <c r="AA7" s="3"/>
      <c r="AB7" s="3"/>
      <c r="AC7" s="3"/>
      <c r="AD7" s="3"/>
      <c r="AE7" s="3"/>
    </row>
    <row r="8" spans="1:34" x14ac:dyDescent="0.25">
      <c r="A8" s="3" t="s">
        <v>7</v>
      </c>
      <c r="B8" s="3">
        <v>3668</v>
      </c>
      <c r="C8" s="3">
        <v>2045.6</v>
      </c>
      <c r="D8" s="3">
        <v>1279.2</v>
      </c>
      <c r="E8" s="3">
        <v>3481.4</v>
      </c>
      <c r="F8" s="3">
        <v>562</v>
      </c>
      <c r="G8" s="3"/>
      <c r="H8" s="3">
        <f t="shared" si="0"/>
        <v>611.33333333333337</v>
      </c>
      <c r="I8" s="3">
        <f t="shared" si="1"/>
        <v>162.00333333333336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4" x14ac:dyDescent="0.25">
      <c r="A9" s="3" t="s">
        <v>8</v>
      </c>
      <c r="B9" s="3">
        <v>6006.4</v>
      </c>
      <c r="C9" s="3">
        <v>1989.6</v>
      </c>
      <c r="D9" s="3">
        <v>1648</v>
      </c>
      <c r="E9" s="3">
        <v>3384.9</v>
      </c>
      <c r="F9" s="3">
        <v>570</v>
      </c>
      <c r="G9" s="3"/>
      <c r="H9" s="3">
        <f t="shared" si="0"/>
        <v>1001.0666666666666</v>
      </c>
      <c r="I9" s="3">
        <f t="shared" si="1"/>
        <v>265.28266666666667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4" x14ac:dyDescent="0.25">
      <c r="A10" s="3" t="s">
        <v>9</v>
      </c>
      <c r="B10" s="3">
        <v>4736.8</v>
      </c>
      <c r="C10" s="3">
        <v>4238.3999999999996</v>
      </c>
      <c r="D10" s="3">
        <v>1744</v>
      </c>
      <c r="E10" s="3">
        <v>7209.6</v>
      </c>
      <c r="F10" s="3">
        <v>1101.5</v>
      </c>
      <c r="G10" s="3"/>
      <c r="H10" s="3">
        <f t="shared" si="0"/>
        <v>789.4666666666667</v>
      </c>
      <c r="I10" s="3">
        <f t="shared" si="1"/>
        <v>209.20866666666669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4" x14ac:dyDescent="0.25">
      <c r="A11" s="3" t="s">
        <v>10</v>
      </c>
      <c r="B11" s="3">
        <v>2735.2</v>
      </c>
      <c r="C11" s="3">
        <v>160</v>
      </c>
      <c r="D11" s="3">
        <v>1179.3</v>
      </c>
      <c r="E11" s="3">
        <v>272</v>
      </c>
      <c r="F11" s="3">
        <v>32.700000000000003</v>
      </c>
      <c r="G11" s="3"/>
      <c r="H11" s="3">
        <f t="shared" si="0"/>
        <v>455.86666666666662</v>
      </c>
      <c r="I11" s="3">
        <f t="shared" si="1"/>
        <v>120.80466666666666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4" x14ac:dyDescent="0.25">
      <c r="A12" s="3" t="s">
        <v>11</v>
      </c>
      <c r="B12" s="3">
        <v>4645.6000000000004</v>
      </c>
      <c r="C12" s="3">
        <v>852</v>
      </c>
      <c r="D12" s="3">
        <v>828.3</v>
      </c>
      <c r="E12" s="3">
        <v>1449.6</v>
      </c>
      <c r="F12" s="3">
        <v>190.5</v>
      </c>
      <c r="G12" s="3"/>
      <c r="H12" s="3">
        <f t="shared" si="0"/>
        <v>774.26666666666677</v>
      </c>
      <c r="I12" s="3">
        <f t="shared" si="1"/>
        <v>205.1806666666667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4" x14ac:dyDescent="0.25">
      <c r="A13" s="3" t="s">
        <v>12</v>
      </c>
      <c r="B13" s="3">
        <v>2929.6</v>
      </c>
      <c r="C13" s="3">
        <v>1771.2</v>
      </c>
      <c r="D13" s="3">
        <v>666.3</v>
      </c>
      <c r="E13" s="3">
        <v>3013.7</v>
      </c>
      <c r="F13" s="3">
        <v>416.3</v>
      </c>
      <c r="G13" s="3"/>
      <c r="H13" s="3">
        <f t="shared" si="0"/>
        <v>488.26666666666665</v>
      </c>
      <c r="I13" s="3">
        <f t="shared" si="1"/>
        <v>129.39066666666668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4" x14ac:dyDescent="0.25">
      <c r="A14" s="3" t="s">
        <v>13</v>
      </c>
      <c r="B14" s="3">
        <v>18776.8</v>
      </c>
      <c r="C14" s="3">
        <v>19396.8</v>
      </c>
      <c r="D14" s="3">
        <v>5856.9</v>
      </c>
      <c r="E14" s="3">
        <v>32996</v>
      </c>
      <c r="F14" s="3">
        <v>4093.2</v>
      </c>
      <c r="G14" s="3"/>
      <c r="H14" s="3">
        <f t="shared" si="0"/>
        <v>3129.4666666666667</v>
      </c>
      <c r="I14" s="3">
        <f t="shared" si="1"/>
        <v>829.30866666666668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4" x14ac:dyDescent="0.25">
      <c r="A15" s="3" t="s">
        <v>14</v>
      </c>
      <c r="B15" s="3">
        <v>3137.6</v>
      </c>
      <c r="C15" s="3">
        <v>458.9</v>
      </c>
      <c r="D15" s="3">
        <v>453</v>
      </c>
      <c r="E15" s="3">
        <v>781.1</v>
      </c>
      <c r="F15" s="3">
        <v>128</v>
      </c>
      <c r="G15" s="3"/>
      <c r="H15" s="3">
        <f t="shared" si="0"/>
        <v>522.93333333333328</v>
      </c>
      <c r="I15" s="3">
        <f t="shared" si="1"/>
        <v>138.57733333333331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4" x14ac:dyDescent="0.25">
      <c r="A16" s="3" t="s">
        <v>15</v>
      </c>
      <c r="B16" s="3">
        <v>1040.8</v>
      </c>
      <c r="C16" s="3">
        <v>360</v>
      </c>
      <c r="D16" s="3">
        <v>437</v>
      </c>
      <c r="E16" s="3">
        <v>612.6</v>
      </c>
      <c r="F16" s="3">
        <v>106</v>
      </c>
      <c r="G16" s="3"/>
      <c r="H16" s="3">
        <f t="shared" si="0"/>
        <v>173.46666666666667</v>
      </c>
      <c r="I16" s="3">
        <f t="shared" si="1"/>
        <v>45.968666666666671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5">
      <c r="A17" s="3" t="s">
        <v>16</v>
      </c>
      <c r="B17" s="3">
        <v>2373.6</v>
      </c>
      <c r="C17" s="3">
        <v>484</v>
      </c>
      <c r="D17" s="3">
        <v>2488</v>
      </c>
      <c r="E17" s="3">
        <v>824</v>
      </c>
      <c r="F17" s="3">
        <v>139</v>
      </c>
      <c r="G17" s="3"/>
      <c r="H17" s="3">
        <f t="shared" si="0"/>
        <v>395.59999999999997</v>
      </c>
      <c r="I17" s="3">
        <f t="shared" si="1"/>
        <v>104.834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5">
      <c r="A18" s="3" t="s">
        <v>17</v>
      </c>
      <c r="B18" s="3">
        <v>1079.2</v>
      </c>
      <c r="C18" s="3">
        <v>248.8</v>
      </c>
      <c r="D18" s="3">
        <v>101.6</v>
      </c>
      <c r="E18" s="3">
        <v>423.5</v>
      </c>
      <c r="F18" s="3">
        <v>62</v>
      </c>
      <c r="G18" s="3"/>
      <c r="H18" s="3">
        <f t="shared" si="0"/>
        <v>179.86666666666667</v>
      </c>
      <c r="I18" s="3">
        <f t="shared" si="1"/>
        <v>47.664666666666669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5">
      <c r="A19" s="3" t="s">
        <v>18</v>
      </c>
      <c r="B19" s="3">
        <v>788</v>
      </c>
      <c r="C19" s="3">
        <v>2549.6</v>
      </c>
      <c r="D19" s="3">
        <v>480.9</v>
      </c>
      <c r="E19" s="3">
        <v>4336.8999999999996</v>
      </c>
      <c r="F19" s="3">
        <v>62</v>
      </c>
      <c r="G19" s="3"/>
      <c r="H19" s="3">
        <f t="shared" si="0"/>
        <v>131.33333333333334</v>
      </c>
      <c r="I19" s="3">
        <f t="shared" si="1"/>
        <v>34.803333333333335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s="13" customFormat="1" x14ac:dyDescent="0.25">
      <c r="A20" s="12" t="s">
        <v>52</v>
      </c>
      <c r="B20" s="12">
        <f>SUM(B7:B19)</f>
        <v>57975.199999999997</v>
      </c>
      <c r="C20" s="12">
        <f>SUM(C7:C19)</f>
        <v>36214.1</v>
      </c>
      <c r="D20" s="12">
        <f>SUM(D5:D19)</f>
        <v>19944.099999999999</v>
      </c>
      <c r="E20" s="12">
        <f>SUM(E5:E19)</f>
        <v>61608.799999999996</v>
      </c>
      <c r="F20" s="12">
        <f>SUM(F7:F19)</f>
        <v>8272.2000000000007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s="9" customFormat="1" ht="23.25" x14ac:dyDescent="0.35">
      <c r="A22" s="8"/>
      <c r="B22" s="8" t="s">
        <v>42</v>
      </c>
      <c r="C22" s="8"/>
      <c r="D22" s="8"/>
      <c r="E22" s="16"/>
      <c r="F22" s="8"/>
      <c r="G22" s="8"/>
      <c r="H22" s="8" t="s">
        <v>72</v>
      </c>
      <c r="I22" s="8"/>
      <c r="J22" s="8"/>
      <c r="K22" s="8" t="s">
        <v>73</v>
      </c>
      <c r="L22" s="8"/>
      <c r="M22" s="8"/>
      <c r="N22" s="8"/>
      <c r="O22" s="8" t="s">
        <v>75</v>
      </c>
      <c r="P22" s="8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s="1" customFormat="1" x14ac:dyDescent="0.25">
      <c r="A23" s="4" t="s">
        <v>45</v>
      </c>
      <c r="B23" s="4" t="s">
        <v>19</v>
      </c>
      <c r="C23" s="4" t="s">
        <v>20</v>
      </c>
      <c r="D23" s="4" t="s">
        <v>47</v>
      </c>
      <c r="E23" s="4" t="s">
        <v>46</v>
      </c>
      <c r="F23" s="4" t="s">
        <v>44</v>
      </c>
      <c r="G23" s="4" t="s">
        <v>74</v>
      </c>
      <c r="H23" s="4" t="s">
        <v>79</v>
      </c>
      <c r="I23" s="14"/>
      <c r="J23" s="4" t="s">
        <v>44</v>
      </c>
      <c r="K23" s="4" t="s">
        <v>74</v>
      </c>
      <c r="L23" s="4"/>
      <c r="M23" s="4"/>
      <c r="N23" s="4" t="s">
        <v>76</v>
      </c>
      <c r="O23" s="4" t="s">
        <v>78</v>
      </c>
      <c r="P23" s="4" t="s">
        <v>77</v>
      </c>
      <c r="Q23" s="4" t="s">
        <v>74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</row>
    <row r="24" spans="1:31" x14ac:dyDescent="0.25">
      <c r="A24" s="3" t="s">
        <v>0</v>
      </c>
      <c r="B24" s="3">
        <v>10202.4</v>
      </c>
      <c r="C24" s="3">
        <v>2956</v>
      </c>
      <c r="D24" s="3">
        <v>1975.2</v>
      </c>
      <c r="E24" s="3">
        <v>5028</v>
      </c>
      <c r="F24" s="3">
        <v>839.5</v>
      </c>
      <c r="G24" s="3">
        <f t="shared" ref="G24:G37" si="2">F24*(1/3600)*1000</f>
        <v>233.19444444444446</v>
      </c>
      <c r="H24" s="3">
        <f t="shared" ref="H24:H37" si="3">G24*3600/F24</f>
        <v>1000</v>
      </c>
      <c r="I24" s="3"/>
      <c r="J24" s="3">
        <f t="shared" ref="J24:J37" si="4">(B24+0.3*C24)/6</f>
        <v>1848.1999999999998</v>
      </c>
      <c r="K24" s="3">
        <f t="shared" ref="K24:K37" si="5">0.265*J24</f>
        <v>489.77299999999997</v>
      </c>
      <c r="L24" s="3"/>
      <c r="M24" s="3"/>
      <c r="N24" s="3">
        <f>B38+0.3*C38</f>
        <v>79688.42</v>
      </c>
      <c r="O24" s="3">
        <f>D38+0.3*E38</f>
        <v>25313.759999999995</v>
      </c>
      <c r="P24" s="3">
        <v>3.8</v>
      </c>
      <c r="Q24" s="3">
        <f>N24/P24</f>
        <v>20970.636842105265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5">
      <c r="A25" s="3" t="s">
        <v>22</v>
      </c>
      <c r="B25" s="3">
        <v>1694.4</v>
      </c>
      <c r="C25" s="3">
        <v>187.5</v>
      </c>
      <c r="D25" s="3">
        <v>386.4</v>
      </c>
      <c r="E25" s="3">
        <v>331.3</v>
      </c>
      <c r="F25" s="3">
        <v>52.8</v>
      </c>
      <c r="G25" s="3">
        <f t="shared" si="2"/>
        <v>14.666666666666666</v>
      </c>
      <c r="H25" s="3">
        <f t="shared" si="3"/>
        <v>1000</v>
      </c>
      <c r="I25" s="3"/>
      <c r="J25" s="3">
        <f t="shared" si="4"/>
        <v>291.77500000000003</v>
      </c>
      <c r="K25" s="3">
        <f t="shared" si="5"/>
        <v>77.320375000000013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5">
      <c r="A26" s="3" t="s">
        <v>23</v>
      </c>
      <c r="B26" s="3">
        <v>358.4</v>
      </c>
      <c r="C26" s="3">
        <v>872.8</v>
      </c>
      <c r="D26" s="3">
        <v>0</v>
      </c>
      <c r="E26" s="3">
        <v>1484.8</v>
      </c>
      <c r="F26" s="3">
        <v>244</v>
      </c>
      <c r="G26" s="3">
        <f t="shared" si="2"/>
        <v>67.777777777777786</v>
      </c>
      <c r="H26" s="3">
        <f t="shared" si="3"/>
        <v>1000.0000000000001</v>
      </c>
      <c r="I26" s="3"/>
      <c r="J26" s="3">
        <f t="shared" si="4"/>
        <v>103.37333333333333</v>
      </c>
      <c r="K26" s="3">
        <f t="shared" si="5"/>
        <v>27.393933333333337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5">
      <c r="A27" s="3" t="s">
        <v>1</v>
      </c>
      <c r="B27" s="3">
        <v>5200.8</v>
      </c>
      <c r="C27" s="3">
        <v>559.20000000000005</v>
      </c>
      <c r="D27" s="3">
        <v>1181.5999999999999</v>
      </c>
      <c r="E27" s="3">
        <v>951.2</v>
      </c>
      <c r="F27" s="3">
        <v>159.6</v>
      </c>
      <c r="G27" s="3">
        <f t="shared" si="2"/>
        <v>44.333333333333329</v>
      </c>
      <c r="H27" s="3">
        <f t="shared" si="3"/>
        <v>999.99999999999989</v>
      </c>
      <c r="I27" s="3"/>
      <c r="J27" s="3">
        <f t="shared" si="4"/>
        <v>894.7600000000001</v>
      </c>
      <c r="K27" s="3">
        <f t="shared" si="5"/>
        <v>237.11140000000003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5">
      <c r="A28" s="3" t="s">
        <v>2</v>
      </c>
      <c r="B28" s="3">
        <v>7572</v>
      </c>
      <c r="C28" s="3">
        <v>2178.4</v>
      </c>
      <c r="D28" s="3">
        <v>1193.5999999999999</v>
      </c>
      <c r="E28" s="3">
        <v>3704.8</v>
      </c>
      <c r="F28" s="3">
        <v>618.6</v>
      </c>
      <c r="G28" s="3">
        <f t="shared" si="2"/>
        <v>171.83333333333334</v>
      </c>
      <c r="H28" s="3">
        <f t="shared" si="3"/>
        <v>1000</v>
      </c>
      <c r="I28" s="3"/>
      <c r="J28" s="3">
        <f t="shared" si="4"/>
        <v>1370.92</v>
      </c>
      <c r="K28" s="3">
        <f t="shared" si="5"/>
        <v>363.29380000000003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5">
      <c r="A29" s="3" t="s">
        <v>3</v>
      </c>
      <c r="B29" s="3">
        <v>8773.6</v>
      </c>
      <c r="C29" s="3">
        <v>2178.4</v>
      </c>
      <c r="D29" s="3">
        <v>1206.4000000000001</v>
      </c>
      <c r="E29" s="3">
        <v>3704.8</v>
      </c>
      <c r="F29" s="3">
        <v>618.6</v>
      </c>
      <c r="G29" s="3">
        <f t="shared" si="2"/>
        <v>171.83333333333334</v>
      </c>
      <c r="H29" s="3">
        <f t="shared" si="3"/>
        <v>1000</v>
      </c>
      <c r="I29" s="3"/>
      <c r="J29" s="3">
        <f t="shared" si="4"/>
        <v>1571.1866666666667</v>
      </c>
      <c r="K29" s="3">
        <f t="shared" si="5"/>
        <v>416.36446666666671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5">
      <c r="A30" s="3" t="s">
        <v>24</v>
      </c>
      <c r="B30" s="3">
        <v>7726.4</v>
      </c>
      <c r="C30" s="3">
        <v>2236.8000000000002</v>
      </c>
      <c r="D30" s="3">
        <v>996</v>
      </c>
      <c r="E30" s="3">
        <v>3804.8</v>
      </c>
      <c r="F30" s="3">
        <v>635.29999999999995</v>
      </c>
      <c r="G30" s="3">
        <f t="shared" si="2"/>
        <v>176.4722222222222</v>
      </c>
      <c r="H30" s="3">
        <f t="shared" si="3"/>
        <v>999.99999999999989</v>
      </c>
      <c r="I30" s="3"/>
      <c r="J30" s="3">
        <f t="shared" si="4"/>
        <v>1399.5733333333335</v>
      </c>
      <c r="K30" s="3">
        <f t="shared" si="5"/>
        <v>370.88693333333339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5">
      <c r="A31" s="3" t="s">
        <v>4</v>
      </c>
      <c r="B31" s="3">
        <v>7620</v>
      </c>
      <c r="C31" s="3">
        <v>2236.8000000000002</v>
      </c>
      <c r="D31" s="3">
        <v>1264.8</v>
      </c>
      <c r="E31" s="3">
        <v>3804.8</v>
      </c>
      <c r="F31" s="3">
        <v>635.29999999999995</v>
      </c>
      <c r="G31" s="3">
        <f t="shared" si="2"/>
        <v>176.4722222222222</v>
      </c>
      <c r="H31" s="3">
        <f t="shared" si="3"/>
        <v>999.99999999999989</v>
      </c>
      <c r="I31" s="3"/>
      <c r="J31" s="3">
        <f t="shared" si="4"/>
        <v>1381.8400000000001</v>
      </c>
      <c r="K31" s="3">
        <f t="shared" si="5"/>
        <v>366.18760000000003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5">
      <c r="A32" s="3" t="s">
        <v>5</v>
      </c>
      <c r="B32" s="3">
        <v>7813.6</v>
      </c>
      <c r="C32" s="3">
        <v>2178.4</v>
      </c>
      <c r="D32" s="3">
        <v>1312.8</v>
      </c>
      <c r="E32" s="3">
        <v>3704.8</v>
      </c>
      <c r="F32" s="3">
        <v>618.6</v>
      </c>
      <c r="G32" s="3">
        <f t="shared" si="2"/>
        <v>171.83333333333334</v>
      </c>
      <c r="H32" s="3">
        <f t="shared" si="3"/>
        <v>1000</v>
      </c>
      <c r="I32" s="3"/>
      <c r="J32" s="3">
        <f t="shared" si="4"/>
        <v>1411.1866666666667</v>
      </c>
      <c r="K32" s="3">
        <f t="shared" si="5"/>
        <v>373.96446666666668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5">
      <c r="A33" s="3" t="s">
        <v>25</v>
      </c>
      <c r="B33" s="3">
        <v>3646.4</v>
      </c>
      <c r="C33" s="3">
        <v>471.6</v>
      </c>
      <c r="D33" s="3">
        <v>2571.1999999999998</v>
      </c>
      <c r="E33" s="3">
        <v>802.4</v>
      </c>
      <c r="F33" s="3">
        <v>138.5</v>
      </c>
      <c r="G33" s="3">
        <f t="shared" si="2"/>
        <v>38.472222222222221</v>
      </c>
      <c r="H33" s="3">
        <f t="shared" si="3"/>
        <v>1000</v>
      </c>
      <c r="I33" s="3"/>
      <c r="J33" s="3">
        <f t="shared" si="4"/>
        <v>631.31333333333339</v>
      </c>
      <c r="K33" s="3">
        <f t="shared" si="5"/>
        <v>167.29803333333336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5">
      <c r="A34" s="3" t="s">
        <v>26</v>
      </c>
      <c r="B34" s="3">
        <v>3702.4</v>
      </c>
      <c r="C34" s="3">
        <v>325</v>
      </c>
      <c r="D34" s="3">
        <v>978.3</v>
      </c>
      <c r="E34" s="3">
        <v>553</v>
      </c>
      <c r="F34" s="3">
        <v>95.4</v>
      </c>
      <c r="G34" s="3">
        <f t="shared" si="2"/>
        <v>26.500000000000004</v>
      </c>
      <c r="H34" s="3">
        <f t="shared" si="3"/>
        <v>1000.0000000000001</v>
      </c>
      <c r="I34" s="3"/>
      <c r="J34" s="3">
        <f t="shared" si="4"/>
        <v>633.31666666666672</v>
      </c>
      <c r="K34" s="3">
        <f t="shared" si="5"/>
        <v>167.82891666666669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5">
      <c r="A35" s="3" t="s">
        <v>27</v>
      </c>
      <c r="B35" s="3">
        <v>5162.3999999999996</v>
      </c>
      <c r="C35" s="3">
        <v>451.4</v>
      </c>
      <c r="D35" s="3">
        <v>1442.5</v>
      </c>
      <c r="E35" s="3">
        <v>768</v>
      </c>
      <c r="F35" s="3">
        <v>132.6</v>
      </c>
      <c r="G35" s="3">
        <f t="shared" si="2"/>
        <v>36.833333333333329</v>
      </c>
      <c r="H35" s="3">
        <f t="shared" si="3"/>
        <v>999.99999999999977</v>
      </c>
      <c r="I35" s="3"/>
      <c r="J35" s="3">
        <f t="shared" si="4"/>
        <v>882.96999999999991</v>
      </c>
      <c r="K35" s="3">
        <f t="shared" si="5"/>
        <v>233.98704999999998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5">
      <c r="A36" s="3" t="s">
        <v>29</v>
      </c>
      <c r="B36" s="3">
        <v>2927.2</v>
      </c>
      <c r="C36" s="3">
        <v>337.2</v>
      </c>
      <c r="D36" s="3">
        <v>1020.2</v>
      </c>
      <c r="E36" s="3">
        <v>573.5</v>
      </c>
      <c r="F36" s="3">
        <v>99</v>
      </c>
      <c r="G36" s="3">
        <f t="shared" si="2"/>
        <v>27.5</v>
      </c>
      <c r="H36" s="3">
        <f t="shared" si="3"/>
        <v>1000</v>
      </c>
      <c r="I36" s="3"/>
      <c r="J36" s="3">
        <f t="shared" si="4"/>
        <v>504.72666666666663</v>
      </c>
      <c r="K36" s="3">
        <f t="shared" si="5"/>
        <v>133.75256666666667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5">
      <c r="A37" s="3" t="s">
        <v>28</v>
      </c>
      <c r="B37" s="3">
        <v>2096.8000000000002</v>
      </c>
      <c r="C37" s="3">
        <v>135.9</v>
      </c>
      <c r="D37" s="3">
        <v>950.6</v>
      </c>
      <c r="E37" s="3">
        <v>231</v>
      </c>
      <c r="F37" s="3">
        <v>38.799999999999997</v>
      </c>
      <c r="G37" s="3">
        <f t="shared" si="2"/>
        <v>10.777777777777777</v>
      </c>
      <c r="H37" s="3">
        <f t="shared" si="3"/>
        <v>1000.0000000000001</v>
      </c>
      <c r="I37" s="3"/>
      <c r="J37" s="3">
        <f t="shared" si="4"/>
        <v>356.26166666666671</v>
      </c>
      <c r="K37" s="3">
        <f t="shared" si="5"/>
        <v>94.409341666666677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s="13" customFormat="1" x14ac:dyDescent="0.25">
      <c r="A38" s="12" t="s">
        <v>52</v>
      </c>
      <c r="B38" s="12">
        <f>SUM(B24:B37)</f>
        <v>74496.800000000003</v>
      </c>
      <c r="C38" s="12">
        <f>SUM(C24:C37)</f>
        <v>17305.400000000001</v>
      </c>
      <c r="D38" s="12">
        <f>SUM(D24:D37)</f>
        <v>16479.599999999995</v>
      </c>
      <c r="E38" s="12">
        <f>SUM(E24:E37)</f>
        <v>29447.200000000001</v>
      </c>
      <c r="F38" s="12">
        <f>SUM(F24:F37)</f>
        <v>4926.6000000000004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s="2" customFormat="1" ht="23.25" x14ac:dyDescent="0.35">
      <c r="A40" s="6"/>
      <c r="B40" s="8" t="s">
        <v>43</v>
      </c>
      <c r="C40" s="6"/>
      <c r="D40" s="6"/>
      <c r="E40" s="7"/>
      <c r="F40" s="6"/>
      <c r="G40" s="6"/>
      <c r="H40" s="16"/>
      <c r="I40" s="8" t="s">
        <v>62</v>
      </c>
      <c r="J40" s="16"/>
      <c r="K40" s="16"/>
      <c r="L40" s="16"/>
      <c r="M40" s="16"/>
      <c r="N40" s="8"/>
      <c r="O40" s="16"/>
      <c r="P40" s="8" t="s">
        <v>82</v>
      </c>
      <c r="Q40" s="16"/>
      <c r="R40" s="16"/>
      <c r="S40" s="16"/>
      <c r="T40" s="16"/>
      <c r="U40" s="8"/>
      <c r="V40" s="16"/>
      <c r="W40" s="16"/>
      <c r="X40" s="8" t="s">
        <v>60</v>
      </c>
      <c r="Y40" s="16"/>
      <c r="Z40" s="16"/>
      <c r="AA40" s="7"/>
      <c r="AB40" s="7"/>
      <c r="AC40" s="7"/>
      <c r="AD40" s="7"/>
      <c r="AE40" s="7"/>
    </row>
    <row r="41" spans="1:31" s="1" customFormat="1" x14ac:dyDescent="0.25">
      <c r="A41" s="4" t="s">
        <v>45</v>
      </c>
      <c r="B41" s="4" t="s">
        <v>19</v>
      </c>
      <c r="C41" s="4" t="s">
        <v>20</v>
      </c>
      <c r="D41" s="4" t="s">
        <v>47</v>
      </c>
      <c r="E41" s="4" t="s">
        <v>46</v>
      </c>
      <c r="F41" s="4" t="s">
        <v>44</v>
      </c>
      <c r="G41" s="4"/>
      <c r="H41" s="4" t="s">
        <v>44</v>
      </c>
      <c r="I41" s="4" t="s">
        <v>63</v>
      </c>
      <c r="J41" s="4" t="s">
        <v>64</v>
      </c>
      <c r="K41" s="4" t="s">
        <v>65</v>
      </c>
      <c r="L41" s="4"/>
      <c r="M41" s="4"/>
      <c r="N41" s="4" t="s">
        <v>86</v>
      </c>
      <c r="O41" s="4" t="s">
        <v>85</v>
      </c>
      <c r="P41" s="4" t="s">
        <v>83</v>
      </c>
      <c r="Q41" s="4" t="s">
        <v>74</v>
      </c>
      <c r="R41" s="4" t="s">
        <v>84</v>
      </c>
      <c r="S41" s="4" t="s">
        <v>77</v>
      </c>
      <c r="T41" s="4"/>
      <c r="U41" s="4"/>
      <c r="V41" s="4" t="s">
        <v>61</v>
      </c>
      <c r="W41" s="4" t="s">
        <v>71</v>
      </c>
      <c r="X41" s="4" t="s">
        <v>66</v>
      </c>
      <c r="Y41" s="4" t="s">
        <v>70</v>
      </c>
      <c r="Z41" s="4" t="s">
        <v>69</v>
      </c>
      <c r="AA41" s="14"/>
      <c r="AB41" s="14"/>
      <c r="AC41" s="14"/>
      <c r="AD41" s="14"/>
      <c r="AE41" s="14"/>
    </row>
    <row r="42" spans="1:31" x14ac:dyDescent="0.25">
      <c r="A42" s="3" t="s">
        <v>30</v>
      </c>
      <c r="B42" s="3">
        <v>7086.4</v>
      </c>
      <c r="C42" s="3">
        <v>2178.4</v>
      </c>
      <c r="D42" s="3">
        <v>1629.2</v>
      </c>
      <c r="E42" s="3">
        <v>3704.8</v>
      </c>
      <c r="F42" s="3">
        <v>618.70000000000005</v>
      </c>
      <c r="G42" s="3"/>
      <c r="H42" s="3">
        <f t="shared" ref="H42:H53" si="6">B42/6</f>
        <v>1181.0666666666666</v>
      </c>
      <c r="I42" s="3">
        <f t="shared" ref="I42:I53" si="7">H42*0.265</f>
        <v>312.98266666666666</v>
      </c>
      <c r="J42" s="3">
        <f>(B54/1.163)/5</f>
        <v>13038.005159071367</v>
      </c>
      <c r="K42" s="3">
        <f>(((J42/3600)*10*3.1)/(1020*0.7))*1000</f>
        <v>157.24329284594319</v>
      </c>
      <c r="L42" s="3"/>
      <c r="M42" s="3"/>
      <c r="N42" s="3">
        <f>B54+0.3*C54</f>
        <v>81626.73</v>
      </c>
      <c r="O42" s="3">
        <f>D54+0.3*E54</f>
        <v>27726.54</v>
      </c>
      <c r="P42" s="3">
        <f>(N42/1.163)/5</f>
        <v>14037.270851246774</v>
      </c>
      <c r="Q42" s="3">
        <f>N42/S42</f>
        <v>13604.455</v>
      </c>
      <c r="R42" s="3">
        <f>((P42/3600)*3.1*10)/(1020*0.7)*1000</f>
        <v>169.29481652219499</v>
      </c>
      <c r="S42" s="3">
        <v>6</v>
      </c>
      <c r="T42" s="3"/>
      <c r="U42" s="3"/>
      <c r="V42" s="3">
        <f>0.3*C54</f>
        <v>5810.73</v>
      </c>
      <c r="W42" s="3">
        <f>F54</f>
        <v>5500.5999999999995</v>
      </c>
      <c r="X42" s="3">
        <f>2.5*(W42/3600)*1000</f>
        <v>3819.8611111111109</v>
      </c>
      <c r="Y42" s="3">
        <f>(V42/1.163)/5</f>
        <v>999.26569217540839</v>
      </c>
      <c r="Z42" s="3">
        <f>(((Y42/3600)*10*1.1)/1020*0.7)*1000</f>
        <v>2.095410084354751</v>
      </c>
      <c r="AA42" s="3"/>
      <c r="AB42" s="3"/>
      <c r="AC42" s="3"/>
      <c r="AD42" s="3"/>
      <c r="AE42" s="3"/>
    </row>
    <row r="43" spans="1:31" x14ac:dyDescent="0.25">
      <c r="A43" s="3" t="s">
        <v>31</v>
      </c>
      <c r="B43" s="3">
        <v>6540</v>
      </c>
      <c r="C43" s="3">
        <v>2236.8000000000002</v>
      </c>
      <c r="D43" s="3">
        <v>1200</v>
      </c>
      <c r="E43" s="3">
        <v>3804.9</v>
      </c>
      <c r="F43" s="3">
        <v>635.4</v>
      </c>
      <c r="G43" s="3"/>
      <c r="H43" s="3">
        <f t="shared" si="6"/>
        <v>1090</v>
      </c>
      <c r="I43" s="3">
        <f t="shared" si="7"/>
        <v>288.85000000000002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5">
      <c r="A44" s="3" t="s">
        <v>32</v>
      </c>
      <c r="B44" s="3">
        <v>7130.4</v>
      </c>
      <c r="C44" s="3">
        <v>2236.8000000000002</v>
      </c>
      <c r="D44" s="3">
        <v>1412</v>
      </c>
      <c r="E44" s="3">
        <v>3804.9</v>
      </c>
      <c r="F44" s="3">
        <v>635.4</v>
      </c>
      <c r="G44" s="3"/>
      <c r="H44" s="3">
        <f t="shared" si="6"/>
        <v>1188.3999999999999</v>
      </c>
      <c r="I44" s="3">
        <f t="shared" si="7"/>
        <v>314.92599999999999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5">
      <c r="A45" s="3" t="s">
        <v>33</v>
      </c>
      <c r="B45" s="3">
        <v>7460.8</v>
      </c>
      <c r="C45" s="3">
        <v>2236.8000000000002</v>
      </c>
      <c r="D45" s="3">
        <v>1548</v>
      </c>
      <c r="E45" s="3">
        <v>3704.8</v>
      </c>
      <c r="F45" s="3">
        <v>618.70000000000005</v>
      </c>
      <c r="G45" s="3"/>
      <c r="H45" s="3">
        <f t="shared" si="6"/>
        <v>1243.4666666666667</v>
      </c>
      <c r="I45" s="3">
        <f t="shared" si="7"/>
        <v>329.51866666666672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5">
      <c r="A46" s="3" t="s">
        <v>34</v>
      </c>
      <c r="B46" s="3">
        <v>6848.8</v>
      </c>
      <c r="C46" s="3">
        <v>2178.4</v>
      </c>
      <c r="D46" s="3">
        <v>978.5</v>
      </c>
      <c r="E46" s="3">
        <v>3804.9</v>
      </c>
      <c r="F46" s="3">
        <v>635.4</v>
      </c>
      <c r="G46" s="3"/>
      <c r="H46" s="3">
        <f t="shared" si="6"/>
        <v>1141.4666666666667</v>
      </c>
      <c r="I46" s="3">
        <f t="shared" si="7"/>
        <v>302.48866666666669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5">
      <c r="A47" s="3" t="s">
        <v>35</v>
      </c>
      <c r="B47" s="3">
        <v>7667.2</v>
      </c>
      <c r="C47" s="3">
        <v>2236.8000000000002</v>
      </c>
      <c r="D47" s="3">
        <v>1236</v>
      </c>
      <c r="E47" s="3">
        <v>3804.9</v>
      </c>
      <c r="F47" s="3">
        <v>635.4</v>
      </c>
      <c r="G47" s="3"/>
      <c r="H47" s="3">
        <f t="shared" si="6"/>
        <v>1277.8666666666666</v>
      </c>
      <c r="I47" s="3">
        <f t="shared" si="7"/>
        <v>338.63466666666665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5">
      <c r="A48" s="3" t="s">
        <v>36</v>
      </c>
      <c r="B48" s="3">
        <v>7667.2</v>
      </c>
      <c r="C48" s="3">
        <v>2236.8000000000002</v>
      </c>
      <c r="D48" s="3">
        <v>1236</v>
      </c>
      <c r="E48" s="3">
        <v>3804.9</v>
      </c>
      <c r="F48" s="3">
        <v>635.4</v>
      </c>
      <c r="G48" s="3"/>
      <c r="H48" s="3">
        <f t="shared" si="6"/>
        <v>1277.8666666666666</v>
      </c>
      <c r="I48" s="3">
        <f t="shared" si="7"/>
        <v>338.63466666666665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5">
      <c r="A49" s="3" t="s">
        <v>37</v>
      </c>
      <c r="B49" s="3">
        <v>7756</v>
      </c>
      <c r="C49" s="3">
        <v>2236.8000000000002</v>
      </c>
      <c r="D49" s="3">
        <v>1556</v>
      </c>
      <c r="E49" s="3">
        <v>3704.8</v>
      </c>
      <c r="F49" s="3">
        <v>618.70000000000005</v>
      </c>
      <c r="G49" s="3"/>
      <c r="H49" s="3">
        <f t="shared" si="6"/>
        <v>1292.6666666666667</v>
      </c>
      <c r="I49" s="3">
        <f t="shared" si="7"/>
        <v>342.55666666666673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5">
      <c r="A50" s="3" t="s">
        <v>38</v>
      </c>
      <c r="B50" s="3">
        <v>3924</v>
      </c>
      <c r="C50" s="3">
        <v>471.6</v>
      </c>
      <c r="D50" s="3">
        <v>2634.4</v>
      </c>
      <c r="E50" s="3">
        <v>802.2</v>
      </c>
      <c r="F50" s="3">
        <v>138.5</v>
      </c>
      <c r="G50" s="3"/>
      <c r="H50" s="3">
        <f t="shared" si="6"/>
        <v>654</v>
      </c>
      <c r="I50" s="3">
        <f t="shared" si="7"/>
        <v>173.31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5">
      <c r="A51" s="3" t="s">
        <v>39</v>
      </c>
      <c r="B51" s="3">
        <v>3729.6</v>
      </c>
      <c r="C51" s="3">
        <v>337.2</v>
      </c>
      <c r="D51" s="3">
        <v>1289.7</v>
      </c>
      <c r="E51" s="3">
        <v>572.79999999999995</v>
      </c>
      <c r="F51" s="3">
        <v>99</v>
      </c>
      <c r="G51" s="3"/>
      <c r="H51" s="3">
        <f t="shared" si="6"/>
        <v>621.6</v>
      </c>
      <c r="I51" s="3">
        <f t="shared" si="7"/>
        <v>164.72400000000002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5">
      <c r="A52" s="3" t="s">
        <v>40</v>
      </c>
      <c r="B52" s="3">
        <v>5141.6000000000004</v>
      </c>
      <c r="C52" s="3">
        <v>445.5</v>
      </c>
      <c r="D52" s="3">
        <v>1548.8</v>
      </c>
      <c r="E52" s="3">
        <v>757.7</v>
      </c>
      <c r="F52" s="3">
        <v>131</v>
      </c>
      <c r="G52" s="3"/>
      <c r="H52" s="3">
        <f t="shared" si="6"/>
        <v>856.93333333333339</v>
      </c>
      <c r="I52" s="3">
        <f t="shared" si="7"/>
        <v>227.08733333333336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5">
      <c r="A53" s="3" t="s">
        <v>41</v>
      </c>
      <c r="B53" s="3">
        <v>4864</v>
      </c>
      <c r="C53" s="3">
        <v>337.2</v>
      </c>
      <c r="D53" s="3">
        <v>1604.2</v>
      </c>
      <c r="E53" s="3">
        <v>574.20000000000005</v>
      </c>
      <c r="F53" s="3">
        <v>99</v>
      </c>
      <c r="G53" s="3"/>
      <c r="H53" s="3">
        <f t="shared" si="6"/>
        <v>810.66666666666663</v>
      </c>
      <c r="I53" s="3">
        <f t="shared" si="7"/>
        <v>214.82666666666665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s="13" customFormat="1" x14ac:dyDescent="0.25">
      <c r="A54" s="12" t="s">
        <v>52</v>
      </c>
      <c r="B54" s="12">
        <f>SUM(B42:B53)</f>
        <v>75816</v>
      </c>
      <c r="C54" s="12">
        <f>SUM(C42:C53)</f>
        <v>19369.099999999999</v>
      </c>
      <c r="D54" s="12">
        <f>SUM(D42:D53)</f>
        <v>17872.8</v>
      </c>
      <c r="E54" s="12">
        <f>SUM(E42:E53)</f>
        <v>32845.800000000003</v>
      </c>
      <c r="F54" s="12">
        <f>SUM(F42:F53)</f>
        <v>5500.5999999999995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1:3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zoomScale="85" zoomScaleNormal="85" workbookViewId="0"/>
  </sheetViews>
  <sheetFormatPr defaultRowHeight="15" x14ac:dyDescent="0.25"/>
  <cols>
    <col min="1" max="1" width="9.28515625" customWidth="1"/>
    <col min="6" max="9" width="16.42578125" customWidth="1"/>
    <col min="10" max="10" width="20" customWidth="1"/>
    <col min="11" max="11" width="16.42578125" customWidth="1"/>
    <col min="13" max="13" width="11.42578125" customWidth="1"/>
    <col min="14" max="14" width="11.85546875" customWidth="1"/>
    <col min="15" max="15" width="17.140625" customWidth="1"/>
    <col min="16" max="16" width="21.140625" customWidth="1"/>
    <col min="17" max="17" width="14.28515625" customWidth="1"/>
    <col min="18" max="18" width="15.5703125" customWidth="1"/>
    <col min="19" max="19" width="9.140625" customWidth="1"/>
    <col min="21" max="21" width="14.140625" customWidth="1"/>
    <col min="22" max="22" width="18.140625" customWidth="1"/>
    <col min="23" max="23" width="24.85546875" customWidth="1"/>
    <col min="24" max="24" width="13.85546875" customWidth="1"/>
    <col min="25" max="25" width="17" customWidth="1"/>
    <col min="26" max="26" width="15" customWidth="1"/>
    <col min="27" max="27" width="21.7109375" customWidth="1"/>
    <col min="28" max="28" width="16.140625" customWidth="1"/>
    <col min="29" max="29" width="17.140625" customWidth="1"/>
    <col min="30" max="30" width="17.42578125" customWidth="1"/>
    <col min="31" max="31" width="11.28515625" customWidth="1"/>
    <col min="35" max="35" width="12.85546875" customWidth="1"/>
    <col min="36" max="36" width="13.28515625" customWidth="1"/>
    <col min="37" max="37" width="18.5703125" customWidth="1"/>
    <col min="38" max="38" width="12.5703125" customWidth="1"/>
  </cols>
  <sheetData>
    <row r="1" spans="1:39" x14ac:dyDescent="0.25">
      <c r="A1" s="10" t="s">
        <v>87</v>
      </c>
    </row>
    <row r="2" spans="1:39" x14ac:dyDescent="0.25">
      <c r="B2" t="s">
        <v>49</v>
      </c>
    </row>
    <row r="3" spans="1:39" x14ac:dyDescent="0.25">
      <c r="B3" t="s">
        <v>88</v>
      </c>
    </row>
    <row r="4" spans="1:39" ht="18.75" x14ac:dyDescent="0.3">
      <c r="AA4" s="11"/>
    </row>
    <row r="5" spans="1:39" s="2" customFormat="1" ht="23.25" x14ac:dyDescent="0.35">
      <c r="A5" s="16"/>
      <c r="B5" s="8" t="s">
        <v>21</v>
      </c>
      <c r="C5" s="16"/>
      <c r="D5" s="16"/>
      <c r="E5" s="16"/>
      <c r="F5" s="16"/>
      <c r="G5" s="16"/>
      <c r="H5" s="16"/>
      <c r="I5" s="8" t="s">
        <v>62</v>
      </c>
      <c r="J5" s="16"/>
      <c r="K5" s="16"/>
      <c r="L5" s="16"/>
      <c r="M5" s="16"/>
      <c r="N5" s="8"/>
      <c r="O5" s="16"/>
      <c r="P5" s="8" t="s">
        <v>82</v>
      </c>
      <c r="Q5" s="16"/>
      <c r="R5" s="16"/>
      <c r="S5" s="16"/>
      <c r="T5" s="16"/>
      <c r="U5" s="8"/>
      <c r="V5" s="16"/>
      <c r="W5" s="16"/>
      <c r="X5" s="8" t="s">
        <v>60</v>
      </c>
      <c r="Y5" s="16"/>
      <c r="Z5" s="16"/>
      <c r="AA5" s="7"/>
      <c r="AB5" s="16"/>
      <c r="AC5" s="8" t="s">
        <v>51</v>
      </c>
      <c r="AD5" s="16"/>
      <c r="AE5" s="16"/>
      <c r="AF5" s="16"/>
      <c r="AG5" s="16"/>
      <c r="AH5" s="16"/>
      <c r="AI5" s="16"/>
      <c r="AJ5" s="8" t="s">
        <v>56</v>
      </c>
      <c r="AK5" s="16"/>
      <c r="AL5" s="16"/>
      <c r="AM5" s="7"/>
    </row>
    <row r="6" spans="1:39" s="5" customFormat="1" x14ac:dyDescent="0.25">
      <c r="A6" s="4" t="s">
        <v>45</v>
      </c>
      <c r="B6" s="4" t="s">
        <v>19</v>
      </c>
      <c r="C6" s="4" t="s">
        <v>20</v>
      </c>
      <c r="D6" s="4" t="s">
        <v>47</v>
      </c>
      <c r="E6" s="4" t="s">
        <v>46</v>
      </c>
      <c r="F6" s="4" t="s">
        <v>44</v>
      </c>
      <c r="G6" s="4"/>
      <c r="H6" s="4" t="s">
        <v>44</v>
      </c>
      <c r="I6" s="4" t="s">
        <v>63</v>
      </c>
      <c r="J6" s="4" t="s">
        <v>64</v>
      </c>
      <c r="K6" s="4" t="s">
        <v>65</v>
      </c>
      <c r="L6" s="4"/>
      <c r="M6" s="4"/>
      <c r="N6" s="4" t="s">
        <v>86</v>
      </c>
      <c r="O6" s="4" t="s">
        <v>85</v>
      </c>
      <c r="P6" s="4" t="s">
        <v>83</v>
      </c>
      <c r="Q6" s="4" t="s">
        <v>74</v>
      </c>
      <c r="R6" s="4" t="s">
        <v>84</v>
      </c>
      <c r="S6" s="4" t="s">
        <v>77</v>
      </c>
      <c r="T6" s="4"/>
      <c r="U6" s="4"/>
      <c r="V6" s="4" t="s">
        <v>61</v>
      </c>
      <c r="W6" s="4" t="s">
        <v>71</v>
      </c>
      <c r="X6" s="4" t="s">
        <v>66</v>
      </c>
      <c r="Y6" s="4" t="s">
        <v>70</v>
      </c>
      <c r="Z6" s="4" t="s">
        <v>69</v>
      </c>
      <c r="AA6" s="4"/>
      <c r="AB6" s="4" t="s">
        <v>53</v>
      </c>
      <c r="AC6" s="4" t="s">
        <v>54</v>
      </c>
      <c r="AD6" s="4" t="s">
        <v>55</v>
      </c>
      <c r="AE6" s="4" t="s">
        <v>68</v>
      </c>
      <c r="AF6" s="4"/>
      <c r="AG6" s="4"/>
      <c r="AH6" s="4" t="s">
        <v>89</v>
      </c>
      <c r="AI6" s="4" t="s">
        <v>57</v>
      </c>
      <c r="AJ6" s="4" t="s">
        <v>58</v>
      </c>
      <c r="AK6" s="4" t="s">
        <v>59</v>
      </c>
      <c r="AL6" s="4" t="s">
        <v>67</v>
      </c>
      <c r="AM6" s="4"/>
    </row>
    <row r="7" spans="1:39" x14ac:dyDescent="0.25">
      <c r="A7" s="3" t="s">
        <v>6</v>
      </c>
      <c r="B7" s="3">
        <v>5682.5</v>
      </c>
      <c r="C7" s="3">
        <v>1556.3</v>
      </c>
      <c r="D7" s="3">
        <v>2609.4</v>
      </c>
      <c r="E7" s="3">
        <v>2648.7</v>
      </c>
      <c r="F7" s="3">
        <v>809</v>
      </c>
      <c r="G7" s="3"/>
      <c r="H7" s="3">
        <f t="shared" ref="H7:H19" si="0">B7/6</f>
        <v>947.08333333333337</v>
      </c>
      <c r="I7" s="3">
        <f t="shared" ref="I7:I19" si="1">H7*0.265</f>
        <v>250.97708333333335</v>
      </c>
      <c r="J7" s="3">
        <f>(B20/1.163)/5</f>
        <v>9368.1169389509887</v>
      </c>
      <c r="K7" s="3">
        <f>(((J7/3600)*10*3.1)/(1020*0.7))*1000</f>
        <v>112.98304742743568</v>
      </c>
      <c r="L7" s="3"/>
      <c r="M7" s="3"/>
      <c r="N7" s="3">
        <f>0.5*B20+0.25*C20</f>
        <v>35731.025000000001</v>
      </c>
      <c r="O7" s="3">
        <f>0.5*D20+0.25*E20</f>
        <v>23804.824999999997</v>
      </c>
      <c r="P7" s="3">
        <f>(N7/1.163)/5</f>
        <v>6144.6302665520207</v>
      </c>
      <c r="Q7" s="3">
        <f>N7/S7</f>
        <v>5955.1708333333336</v>
      </c>
      <c r="R7" s="3">
        <f>((P7/3600)*3.1*10)/(1020*0.7)*1000</f>
        <v>74.106574176436609</v>
      </c>
      <c r="S7" s="3">
        <v>6</v>
      </c>
      <c r="T7" s="3"/>
      <c r="U7" s="3"/>
      <c r="V7" s="3">
        <f>0.5*C20</f>
        <v>16986.45</v>
      </c>
      <c r="W7" s="3">
        <f>F20</f>
        <v>8272.2000000000007</v>
      </c>
      <c r="X7" s="3">
        <f>2.5*(W7/3600)*1000</f>
        <v>5744.5833333333339</v>
      </c>
      <c r="Y7" s="3">
        <f>(V7/1.163)/5</f>
        <v>2921.1435941530526</v>
      </c>
      <c r="Z7" s="3">
        <f>(((Y7/3600)*10*1.1)/1020*0.7)*1000</f>
        <v>6.1254917415518806</v>
      </c>
      <c r="AA7" s="3"/>
      <c r="AB7" s="3">
        <f>0.5*D20+0.25*E20</f>
        <v>23804.824999999997</v>
      </c>
      <c r="AC7" s="3">
        <f>0.015*AB7</f>
        <v>357.07237499999997</v>
      </c>
      <c r="AD7" s="3">
        <f>(AB7/1.163)/15</f>
        <v>1364.5643450845514</v>
      </c>
      <c r="AE7" s="3">
        <f>(((AD7/3600)*3.1*10)/(1020*0.7))*1000</f>
        <v>16.457164136951874</v>
      </c>
      <c r="AF7" s="3"/>
      <c r="AG7" s="3"/>
      <c r="AH7" s="3">
        <v>3.66</v>
      </c>
      <c r="AI7" s="3">
        <f>0.5*B20+0.25*C20</f>
        <v>35731.025000000001</v>
      </c>
      <c r="AJ7" s="3">
        <f>AI7/AH7</f>
        <v>9762.5751366120221</v>
      </c>
      <c r="AK7" s="3">
        <f>(AI7/1.163)/5</f>
        <v>6144.6302665520207</v>
      </c>
      <c r="AL7" s="3">
        <f>(((AK7/3600)*4.1*10)/(1020*0.7))*1000</f>
        <v>98.011920684964537</v>
      </c>
      <c r="AM7" s="3"/>
    </row>
    <row r="8" spans="1:39" x14ac:dyDescent="0.25">
      <c r="A8" s="3" t="s">
        <v>7</v>
      </c>
      <c r="B8" s="3">
        <v>3441</v>
      </c>
      <c r="C8" s="3">
        <v>1919</v>
      </c>
      <c r="D8" s="3">
        <v>1200</v>
      </c>
      <c r="E8" s="3">
        <v>3266</v>
      </c>
      <c r="F8" s="3">
        <v>562</v>
      </c>
      <c r="G8" s="3"/>
      <c r="H8" s="3">
        <f t="shared" si="0"/>
        <v>573.5</v>
      </c>
      <c r="I8" s="3">
        <f t="shared" si="1"/>
        <v>151.97750000000002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25">
      <c r="A9" s="3" t="s">
        <v>8</v>
      </c>
      <c r="B9" s="3">
        <v>5634.2</v>
      </c>
      <c r="C9" s="3">
        <v>1866.4</v>
      </c>
      <c r="D9" s="3">
        <v>1546</v>
      </c>
      <c r="E9" s="3">
        <v>3175</v>
      </c>
      <c r="F9" s="3">
        <v>570</v>
      </c>
      <c r="G9" s="3"/>
      <c r="H9" s="3">
        <f t="shared" si="0"/>
        <v>939.0333333333333</v>
      </c>
      <c r="I9" s="3">
        <f t="shared" si="1"/>
        <v>248.84383333333335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25">
      <c r="A10" s="3" t="s">
        <v>9</v>
      </c>
      <c r="B10" s="3">
        <v>4442.8</v>
      </c>
      <c r="C10" s="3">
        <v>3976</v>
      </c>
      <c r="D10" s="3">
        <v>1636</v>
      </c>
      <c r="E10" s="3">
        <v>6762.7</v>
      </c>
      <c r="F10" s="3">
        <v>1101.5</v>
      </c>
      <c r="G10" s="3"/>
      <c r="H10" s="3">
        <f t="shared" si="0"/>
        <v>740.4666666666667</v>
      </c>
      <c r="I10" s="3">
        <f t="shared" si="1"/>
        <v>196.22366666666667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25">
      <c r="A11" s="3" t="s">
        <v>10</v>
      </c>
      <c r="B11" s="3">
        <v>2656.6</v>
      </c>
      <c r="C11" s="3">
        <v>151</v>
      </c>
      <c r="D11" s="3">
        <v>1106.4000000000001</v>
      </c>
      <c r="E11" s="3">
        <v>255.2</v>
      </c>
      <c r="F11" s="3">
        <v>32.700000000000003</v>
      </c>
      <c r="G11" s="3"/>
      <c r="H11" s="3">
        <f t="shared" si="0"/>
        <v>442.76666666666665</v>
      </c>
      <c r="I11" s="3">
        <f t="shared" si="1"/>
        <v>117.33316666666667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25">
      <c r="A12" s="3" t="s">
        <v>11</v>
      </c>
      <c r="B12" s="3">
        <v>4358</v>
      </c>
      <c r="C12" s="3">
        <v>799.3</v>
      </c>
      <c r="D12" s="3">
        <v>777</v>
      </c>
      <c r="E12" s="3">
        <v>1359.9</v>
      </c>
      <c r="F12" s="3">
        <v>190.5</v>
      </c>
      <c r="G12" s="3"/>
      <c r="H12" s="3">
        <f t="shared" si="0"/>
        <v>726.33333333333337</v>
      </c>
      <c r="I12" s="3">
        <f t="shared" si="1"/>
        <v>192.47833333333335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A13" s="3" t="s">
        <v>12</v>
      </c>
      <c r="B13" s="3">
        <v>2748.2</v>
      </c>
      <c r="C13" s="3">
        <v>1661.5</v>
      </c>
      <c r="D13" s="3">
        <v>625</v>
      </c>
      <c r="E13" s="3">
        <v>2827.1</v>
      </c>
      <c r="F13" s="3">
        <v>416.3</v>
      </c>
      <c r="G13" s="3"/>
      <c r="H13" s="3">
        <f t="shared" si="0"/>
        <v>458.0333333333333</v>
      </c>
      <c r="I13" s="3">
        <f t="shared" si="1"/>
        <v>121.37883333333333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A14" s="3" t="s">
        <v>13</v>
      </c>
      <c r="B14" s="3">
        <v>17614.3</v>
      </c>
      <c r="C14" s="3">
        <v>18195.900000000001</v>
      </c>
      <c r="D14" s="3">
        <v>5496.8</v>
      </c>
      <c r="E14" s="3">
        <v>30953.1</v>
      </c>
      <c r="F14" s="3">
        <v>4093.2</v>
      </c>
      <c r="G14" s="3"/>
      <c r="H14" s="3">
        <f t="shared" si="0"/>
        <v>2935.7166666666667</v>
      </c>
      <c r="I14" s="3">
        <f t="shared" si="1"/>
        <v>777.96491666666668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A15" s="3" t="s">
        <v>14</v>
      </c>
      <c r="B15" s="3">
        <v>2943.3</v>
      </c>
      <c r="C15" s="3">
        <v>430.5</v>
      </c>
      <c r="D15" s="3">
        <v>424.9</v>
      </c>
      <c r="E15" s="3">
        <v>732.6</v>
      </c>
      <c r="F15" s="3">
        <v>128</v>
      </c>
      <c r="G15" s="3"/>
      <c r="H15" s="3">
        <f t="shared" si="0"/>
        <v>490.55</v>
      </c>
      <c r="I15" s="3">
        <f t="shared" si="1"/>
        <v>129.99575000000002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A16" s="3" t="s">
        <v>15</v>
      </c>
      <c r="B16" s="3">
        <v>976.4</v>
      </c>
      <c r="C16" s="3">
        <v>337.8</v>
      </c>
      <c r="D16" s="3">
        <v>410</v>
      </c>
      <c r="E16" s="3">
        <v>574.70000000000005</v>
      </c>
      <c r="F16" s="3">
        <v>106</v>
      </c>
      <c r="G16" s="3"/>
      <c r="H16" s="3">
        <f t="shared" si="0"/>
        <v>162.73333333333332</v>
      </c>
      <c r="I16" s="3">
        <f t="shared" si="1"/>
        <v>43.124333333333333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A17" s="3" t="s">
        <v>16</v>
      </c>
      <c r="B17" s="3">
        <v>2226.6999999999998</v>
      </c>
      <c r="C17" s="3">
        <v>454</v>
      </c>
      <c r="D17" s="3">
        <v>2334</v>
      </c>
      <c r="E17" s="3">
        <v>773</v>
      </c>
      <c r="F17" s="3">
        <v>139</v>
      </c>
      <c r="G17" s="3"/>
      <c r="H17" s="3">
        <f t="shared" si="0"/>
        <v>371.11666666666662</v>
      </c>
      <c r="I17" s="3">
        <f t="shared" si="1"/>
        <v>98.345916666666653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A18" s="3" t="s">
        <v>17</v>
      </c>
      <c r="B18" s="3">
        <v>1012.4</v>
      </c>
      <c r="C18" s="3">
        <v>233.4</v>
      </c>
      <c r="D18" s="3">
        <v>96</v>
      </c>
      <c r="E18" s="3">
        <v>397.3</v>
      </c>
      <c r="F18" s="3">
        <v>62</v>
      </c>
      <c r="G18" s="3"/>
      <c r="H18" s="3">
        <f t="shared" si="0"/>
        <v>168.73333333333332</v>
      </c>
      <c r="I18" s="3">
        <f t="shared" si="1"/>
        <v>44.714333333333329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A19" s="3" t="s">
        <v>18</v>
      </c>
      <c r="B19" s="3">
        <v>739.2</v>
      </c>
      <c r="C19" s="3">
        <v>2391.8000000000002</v>
      </c>
      <c r="D19" s="3">
        <v>451.3</v>
      </c>
      <c r="E19" s="3">
        <v>4068.4</v>
      </c>
      <c r="F19" s="3">
        <v>62</v>
      </c>
      <c r="G19" s="3"/>
      <c r="H19" s="3">
        <f t="shared" si="0"/>
        <v>123.2</v>
      </c>
      <c r="I19" s="3">
        <f t="shared" si="1"/>
        <v>32.648000000000003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13" customFormat="1" x14ac:dyDescent="0.25">
      <c r="A20" s="12" t="s">
        <v>52</v>
      </c>
      <c r="B20" s="12">
        <f>SUM(B7:B19)</f>
        <v>54475.6</v>
      </c>
      <c r="C20" s="12">
        <f>SUM(C7:C19)</f>
        <v>33972.9</v>
      </c>
      <c r="D20" s="12">
        <f>SUM(D5:D19)</f>
        <v>18712.8</v>
      </c>
      <c r="E20" s="12">
        <f>SUM(E5:E19)</f>
        <v>57793.7</v>
      </c>
      <c r="F20" s="12">
        <f>SUM(F7:F19)</f>
        <v>8272.2000000000007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</row>
    <row r="21" spans="1:39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s="9" customFormat="1" ht="23.25" x14ac:dyDescent="0.35">
      <c r="A22" s="8"/>
      <c r="B22" s="8" t="s">
        <v>42</v>
      </c>
      <c r="C22" s="8"/>
      <c r="D22" s="8"/>
      <c r="E22" s="16"/>
      <c r="F22" s="8"/>
      <c r="G22" s="8"/>
      <c r="H22" s="8" t="s">
        <v>72</v>
      </c>
      <c r="I22" s="8"/>
      <c r="J22" s="8"/>
      <c r="K22" s="8" t="s">
        <v>73</v>
      </c>
      <c r="L22" s="8"/>
      <c r="M22" s="8"/>
      <c r="N22" s="8"/>
      <c r="O22" s="8" t="s">
        <v>75</v>
      </c>
      <c r="P22" s="8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spans="1:39" s="1" customFormat="1" x14ac:dyDescent="0.25">
      <c r="A23" s="4" t="s">
        <v>45</v>
      </c>
      <c r="B23" s="4" t="s">
        <v>19</v>
      </c>
      <c r="C23" s="4" t="s">
        <v>20</v>
      </c>
      <c r="D23" s="4" t="s">
        <v>47</v>
      </c>
      <c r="E23" s="4" t="s">
        <v>46</v>
      </c>
      <c r="F23" s="4" t="s">
        <v>44</v>
      </c>
      <c r="G23" s="4" t="s">
        <v>74</v>
      </c>
      <c r="H23" s="4" t="s">
        <v>79</v>
      </c>
      <c r="I23" s="14"/>
      <c r="J23" s="4" t="s">
        <v>44</v>
      </c>
      <c r="K23" s="4" t="s">
        <v>74</v>
      </c>
      <c r="L23" s="4"/>
      <c r="M23" s="4"/>
      <c r="N23" s="4" t="s">
        <v>76</v>
      </c>
      <c r="O23" s="4" t="s">
        <v>78</v>
      </c>
      <c r="P23" s="4" t="s">
        <v>77</v>
      </c>
      <c r="Q23" s="4" t="s">
        <v>74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</row>
    <row r="24" spans="1:39" x14ac:dyDescent="0.25">
      <c r="A24" s="3" t="s">
        <v>0</v>
      </c>
      <c r="B24" s="3">
        <v>9570.4</v>
      </c>
      <c r="C24" s="3">
        <v>2772.9</v>
      </c>
      <c r="D24" s="3">
        <v>1852.9</v>
      </c>
      <c r="E24" s="3">
        <v>4716.8999999999996</v>
      </c>
      <c r="F24" s="3">
        <v>839.5</v>
      </c>
      <c r="G24" s="3">
        <f t="shared" ref="G24:G36" si="2">F24*(1/3600)*1000</f>
        <v>233.19444444444446</v>
      </c>
      <c r="H24" s="3">
        <f t="shared" ref="H24:H36" si="3">G24*3600/F24</f>
        <v>1000</v>
      </c>
      <c r="I24" s="3"/>
      <c r="J24" s="3">
        <f t="shared" ref="J24:J37" si="4">(B24+0.3*C24)/6</f>
        <v>1733.7116666666668</v>
      </c>
      <c r="K24" s="3">
        <f t="shared" ref="K24:K37" si="5">0.265*J24</f>
        <v>459.43359166666676</v>
      </c>
      <c r="L24" s="3"/>
      <c r="M24" s="3"/>
      <c r="N24" s="3">
        <f>B38+0.3*C38</f>
        <v>74759.37999999999</v>
      </c>
      <c r="O24" s="3">
        <f>D38+0.3*E38</f>
        <v>23785.54</v>
      </c>
      <c r="P24" s="3">
        <v>3.8</v>
      </c>
      <c r="Q24" s="3">
        <f>N24/P24</f>
        <v>19673.521052631579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x14ac:dyDescent="0.25">
      <c r="A25" s="3" t="s">
        <v>22</v>
      </c>
      <c r="B25" s="3">
        <v>1589.5</v>
      </c>
      <c r="C25" s="3">
        <v>175.9</v>
      </c>
      <c r="D25" s="3">
        <v>360.7</v>
      </c>
      <c r="E25" s="3">
        <v>310.8</v>
      </c>
      <c r="F25" s="3">
        <v>52.8</v>
      </c>
      <c r="G25" s="3">
        <f t="shared" si="2"/>
        <v>14.666666666666666</v>
      </c>
      <c r="H25" s="3">
        <f t="shared" si="3"/>
        <v>1000</v>
      </c>
      <c r="I25" s="3"/>
      <c r="J25" s="3">
        <f t="shared" si="4"/>
        <v>273.71166666666664</v>
      </c>
      <c r="K25" s="3">
        <f t="shared" si="5"/>
        <v>72.533591666666666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x14ac:dyDescent="0.25">
      <c r="A26" s="3" t="s">
        <v>23</v>
      </c>
      <c r="B26" s="3">
        <v>336.3</v>
      </c>
      <c r="C26" s="3">
        <v>818.8</v>
      </c>
      <c r="D26" s="3">
        <v>0</v>
      </c>
      <c r="E26" s="3">
        <v>1392.9</v>
      </c>
      <c r="F26" s="3">
        <v>244</v>
      </c>
      <c r="G26" s="3">
        <f t="shared" si="2"/>
        <v>67.777777777777786</v>
      </c>
      <c r="H26" s="3">
        <f t="shared" si="3"/>
        <v>1000.0000000000001</v>
      </c>
      <c r="I26" s="3"/>
      <c r="J26" s="3">
        <f t="shared" si="4"/>
        <v>96.990000000000009</v>
      </c>
      <c r="K26" s="3">
        <f t="shared" si="5"/>
        <v>25.702350000000003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x14ac:dyDescent="0.25">
      <c r="A27" s="3" t="s">
        <v>1</v>
      </c>
      <c r="B27" s="3">
        <v>4878.8</v>
      </c>
      <c r="C27" s="3">
        <v>542.6</v>
      </c>
      <c r="D27" s="3">
        <v>1108.5</v>
      </c>
      <c r="E27" s="3">
        <v>892.3</v>
      </c>
      <c r="F27" s="3">
        <v>159.6</v>
      </c>
      <c r="G27" s="3">
        <f t="shared" si="2"/>
        <v>44.333333333333329</v>
      </c>
      <c r="H27" s="3">
        <f t="shared" si="3"/>
        <v>999.99999999999989</v>
      </c>
      <c r="I27" s="3"/>
      <c r="J27" s="3">
        <f t="shared" si="4"/>
        <v>840.26333333333332</v>
      </c>
      <c r="K27" s="3">
        <f t="shared" si="5"/>
        <v>222.66978333333333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x14ac:dyDescent="0.25">
      <c r="A28" s="3" t="s">
        <v>2</v>
      </c>
      <c r="B28" s="3">
        <v>7103.2</v>
      </c>
      <c r="C28" s="3">
        <v>2043.6</v>
      </c>
      <c r="D28" s="3">
        <v>1119.7</v>
      </c>
      <c r="E28" s="3">
        <v>3475.4</v>
      </c>
      <c r="F28" s="3">
        <v>618.6</v>
      </c>
      <c r="G28" s="3">
        <f t="shared" si="2"/>
        <v>171.83333333333334</v>
      </c>
      <c r="H28" s="3">
        <f t="shared" si="3"/>
        <v>1000</v>
      </c>
      <c r="I28" s="3"/>
      <c r="J28" s="3">
        <f t="shared" si="4"/>
        <v>1286.0466666666666</v>
      </c>
      <c r="K28" s="3">
        <f t="shared" si="5"/>
        <v>340.80236666666667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">
        <v>3</v>
      </c>
      <c r="B29" s="3">
        <v>8230.4</v>
      </c>
      <c r="C29" s="3">
        <v>2043.6</v>
      </c>
      <c r="D29" s="3">
        <v>1131.7</v>
      </c>
      <c r="E29" s="3">
        <v>3475.4</v>
      </c>
      <c r="F29" s="3">
        <v>618.6</v>
      </c>
      <c r="G29" s="3">
        <f t="shared" si="2"/>
        <v>171.83333333333334</v>
      </c>
      <c r="H29" s="3">
        <f t="shared" si="3"/>
        <v>1000</v>
      </c>
      <c r="I29" s="3"/>
      <c r="J29" s="3">
        <f t="shared" si="4"/>
        <v>1473.9133333333332</v>
      </c>
      <c r="K29" s="3">
        <f t="shared" si="5"/>
        <v>390.5870333333333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x14ac:dyDescent="0.25">
      <c r="A30" s="3" t="s">
        <v>24</v>
      </c>
      <c r="B30" s="3">
        <v>7248</v>
      </c>
      <c r="C30" s="3">
        <v>2097.6</v>
      </c>
      <c r="D30" s="3">
        <v>934.4</v>
      </c>
      <c r="E30" s="3">
        <v>3568.8</v>
      </c>
      <c r="F30" s="3">
        <v>635.29999999999995</v>
      </c>
      <c r="G30" s="3">
        <f t="shared" si="2"/>
        <v>176.4722222222222</v>
      </c>
      <c r="H30" s="3">
        <f t="shared" si="3"/>
        <v>999.99999999999989</v>
      </c>
      <c r="I30" s="3"/>
      <c r="J30" s="3">
        <f t="shared" si="4"/>
        <v>1312.8799999999999</v>
      </c>
      <c r="K30" s="3">
        <f t="shared" si="5"/>
        <v>347.91319999999996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 x14ac:dyDescent="0.25">
      <c r="A31" s="3" t="s">
        <v>4</v>
      </c>
      <c r="B31" s="3">
        <v>7148.2</v>
      </c>
      <c r="C31" s="3">
        <v>2098.3000000000002</v>
      </c>
      <c r="D31" s="3">
        <v>1186.9000000000001</v>
      </c>
      <c r="E31" s="3">
        <v>3568.8</v>
      </c>
      <c r="F31" s="3">
        <v>635.29999999999995</v>
      </c>
      <c r="G31" s="3">
        <f t="shared" si="2"/>
        <v>176.4722222222222</v>
      </c>
      <c r="H31" s="3">
        <f t="shared" si="3"/>
        <v>999.99999999999989</v>
      </c>
      <c r="I31" s="3"/>
      <c r="J31" s="3">
        <f t="shared" si="4"/>
        <v>1296.2816666666665</v>
      </c>
      <c r="K31" s="3">
        <f t="shared" si="5"/>
        <v>343.51464166666665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 x14ac:dyDescent="0.25">
      <c r="A32" s="3" t="s">
        <v>5</v>
      </c>
      <c r="B32" s="3">
        <v>7329.8</v>
      </c>
      <c r="C32" s="3">
        <v>2043.6</v>
      </c>
      <c r="D32" s="3">
        <v>1231.5</v>
      </c>
      <c r="E32" s="3">
        <v>3568.8</v>
      </c>
      <c r="F32" s="3">
        <v>618.6</v>
      </c>
      <c r="G32" s="3">
        <f t="shared" si="2"/>
        <v>171.83333333333334</v>
      </c>
      <c r="H32" s="3">
        <f t="shared" si="3"/>
        <v>1000</v>
      </c>
      <c r="I32" s="3"/>
      <c r="J32" s="3">
        <f t="shared" si="4"/>
        <v>1323.8133333333333</v>
      </c>
      <c r="K32" s="3">
        <f t="shared" si="5"/>
        <v>350.81053333333335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x14ac:dyDescent="0.25">
      <c r="A33" s="3" t="s">
        <v>25</v>
      </c>
      <c r="B33" s="3">
        <v>3420.8</v>
      </c>
      <c r="C33" s="3">
        <v>442.4</v>
      </c>
      <c r="D33" s="3">
        <v>2412</v>
      </c>
      <c r="E33" s="3">
        <v>752.7</v>
      </c>
      <c r="F33" s="3">
        <v>138.5</v>
      </c>
      <c r="G33" s="3">
        <f t="shared" si="2"/>
        <v>38.472222222222221</v>
      </c>
      <c r="H33" s="3">
        <f t="shared" si="3"/>
        <v>1000</v>
      </c>
      <c r="I33" s="3"/>
      <c r="J33" s="3">
        <f t="shared" si="4"/>
        <v>592.25333333333333</v>
      </c>
      <c r="K33" s="3">
        <f t="shared" si="5"/>
        <v>156.94713333333334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x14ac:dyDescent="0.25">
      <c r="A34" s="3" t="s">
        <v>26</v>
      </c>
      <c r="B34" s="3">
        <v>3473.2</v>
      </c>
      <c r="C34" s="3">
        <v>304.89999999999998</v>
      </c>
      <c r="D34" s="3">
        <v>918</v>
      </c>
      <c r="E34" s="3">
        <v>518.79999999999995</v>
      </c>
      <c r="F34" s="3">
        <v>95.4</v>
      </c>
      <c r="G34" s="3">
        <f t="shared" si="2"/>
        <v>26.500000000000004</v>
      </c>
      <c r="H34" s="3">
        <f t="shared" si="3"/>
        <v>1000.0000000000001</v>
      </c>
      <c r="I34" s="3"/>
      <c r="J34" s="3">
        <f t="shared" si="4"/>
        <v>594.11166666666657</v>
      </c>
      <c r="K34" s="3">
        <f t="shared" si="5"/>
        <v>157.43959166666664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 x14ac:dyDescent="0.25">
      <c r="A35" s="3" t="s">
        <v>27</v>
      </c>
      <c r="B35" s="3">
        <v>4842.8</v>
      </c>
      <c r="C35" s="3">
        <v>423.5</v>
      </c>
      <c r="D35" s="3">
        <v>1353.6</v>
      </c>
      <c r="E35" s="3">
        <v>720.5</v>
      </c>
      <c r="F35" s="3">
        <v>132.6</v>
      </c>
      <c r="G35" s="3">
        <f t="shared" si="2"/>
        <v>36.833333333333329</v>
      </c>
      <c r="H35" s="3">
        <f t="shared" si="3"/>
        <v>999.99999999999977</v>
      </c>
      <c r="I35" s="3"/>
      <c r="J35" s="3">
        <f t="shared" si="4"/>
        <v>828.30833333333339</v>
      </c>
      <c r="K35" s="3">
        <f t="shared" si="5"/>
        <v>219.50170833333337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 x14ac:dyDescent="0.25">
      <c r="A36" s="3" t="s">
        <v>29</v>
      </c>
      <c r="B36" s="3">
        <v>2746</v>
      </c>
      <c r="C36" s="3">
        <v>316.39999999999998</v>
      </c>
      <c r="D36" s="3">
        <v>957.8</v>
      </c>
      <c r="E36" s="3">
        <v>574</v>
      </c>
      <c r="F36" s="3">
        <v>99</v>
      </c>
      <c r="G36" s="3">
        <f t="shared" si="2"/>
        <v>27.5</v>
      </c>
      <c r="H36" s="3">
        <f t="shared" si="3"/>
        <v>1000</v>
      </c>
      <c r="I36" s="3"/>
      <c r="J36" s="3">
        <f t="shared" si="4"/>
        <v>473.48666666666668</v>
      </c>
      <c r="K36" s="3">
        <f t="shared" si="5"/>
        <v>125.47396666666667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 x14ac:dyDescent="0.25">
      <c r="A37" s="3" t="s">
        <v>28</v>
      </c>
      <c r="B37" s="3">
        <v>1966.5</v>
      </c>
      <c r="C37" s="3">
        <v>127.5</v>
      </c>
      <c r="D37" s="3">
        <v>892</v>
      </c>
      <c r="E37" s="3">
        <v>216.7</v>
      </c>
      <c r="F37" s="3">
        <v>38.799999999999997</v>
      </c>
      <c r="G37" s="3">
        <f>F37*(1/3600)*1000</f>
        <v>10.777777777777777</v>
      </c>
      <c r="H37" s="3">
        <f>G37*3600/F37</f>
        <v>1000.0000000000001</v>
      </c>
      <c r="I37" s="3"/>
      <c r="J37" s="3">
        <f t="shared" si="4"/>
        <v>334.125</v>
      </c>
      <c r="K37" s="3">
        <f t="shared" si="5"/>
        <v>88.543125000000003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s="13" customFormat="1" x14ac:dyDescent="0.25">
      <c r="A38" s="12" t="s">
        <v>52</v>
      </c>
      <c r="B38" s="12">
        <f>SUM(B24:B37)</f>
        <v>69883.899999999994</v>
      </c>
      <c r="C38" s="12">
        <f>SUM(C24:C37)</f>
        <v>16251.600000000002</v>
      </c>
      <c r="D38" s="12">
        <f>SUM(D24:D37)</f>
        <v>15459.699999999999</v>
      </c>
      <c r="E38" s="12">
        <f>SUM(E24:E37)</f>
        <v>27752.799999999999</v>
      </c>
      <c r="F38" s="12">
        <f>SUM(F24:F37)</f>
        <v>4926.6000000000004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</row>
    <row r="39" spans="1:3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 s="2" customFormat="1" ht="23.25" x14ac:dyDescent="0.35">
      <c r="A40" s="6"/>
      <c r="B40" s="8" t="s">
        <v>43</v>
      </c>
      <c r="C40" s="6"/>
      <c r="D40" s="6"/>
      <c r="E40" s="7"/>
      <c r="F40" s="6"/>
      <c r="G40" s="8"/>
      <c r="H40" s="8" t="s">
        <v>72</v>
      </c>
      <c r="I40" s="8"/>
      <c r="J40" s="8"/>
      <c r="K40" s="8" t="s">
        <v>73</v>
      </c>
      <c r="L40" s="8"/>
      <c r="M40" s="8"/>
      <c r="N40" s="8"/>
      <c r="O40" s="8" t="s">
        <v>75</v>
      </c>
      <c r="P40" s="8"/>
      <c r="Q40" s="6"/>
      <c r="R40" s="16"/>
      <c r="S40" s="16"/>
      <c r="T40" s="16"/>
      <c r="U40" s="8"/>
      <c r="V40" s="16"/>
      <c r="W40" s="16"/>
      <c r="X40" s="8"/>
      <c r="Y40" s="16"/>
      <c r="Z40" s="16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spans="1:39" s="1" customFormat="1" x14ac:dyDescent="0.25">
      <c r="A41" s="4" t="s">
        <v>45</v>
      </c>
      <c r="B41" s="4" t="s">
        <v>19</v>
      </c>
      <c r="C41" s="4" t="s">
        <v>20</v>
      </c>
      <c r="D41" s="4" t="s">
        <v>47</v>
      </c>
      <c r="E41" s="4" t="s">
        <v>46</v>
      </c>
      <c r="F41" s="4" t="s">
        <v>44</v>
      </c>
      <c r="G41" s="4" t="s">
        <v>74</v>
      </c>
      <c r="H41" s="4" t="s">
        <v>79</v>
      </c>
      <c r="I41" s="14"/>
      <c r="J41" s="4" t="s">
        <v>44</v>
      </c>
      <c r="K41" s="4" t="s">
        <v>74</v>
      </c>
      <c r="L41" s="4"/>
      <c r="M41" s="4"/>
      <c r="N41" s="4" t="s">
        <v>76</v>
      </c>
      <c r="O41" s="4" t="s">
        <v>78</v>
      </c>
      <c r="P41" s="4" t="s">
        <v>77</v>
      </c>
      <c r="Q41" s="4" t="s">
        <v>74</v>
      </c>
      <c r="R41" s="4"/>
      <c r="S41" s="4"/>
      <c r="T41" s="4"/>
      <c r="U41" s="4"/>
      <c r="V41" s="4"/>
      <c r="W41" s="4"/>
      <c r="X41" s="4"/>
      <c r="Y41" s="4"/>
      <c r="Z41" s="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</row>
    <row r="42" spans="1:39" x14ac:dyDescent="0.25">
      <c r="A42" s="3" t="s">
        <v>30</v>
      </c>
      <c r="B42" s="3">
        <v>6648.8</v>
      </c>
      <c r="C42" s="3">
        <v>2043.5</v>
      </c>
      <c r="D42" s="3">
        <v>1587.4</v>
      </c>
      <c r="E42" s="3">
        <v>3475.4</v>
      </c>
      <c r="F42" s="3">
        <v>618.70000000000005</v>
      </c>
      <c r="G42" s="3">
        <f t="shared" ref="G42:G53" si="6">F42*(1/3600)*1000</f>
        <v>171.86111111111114</v>
      </c>
      <c r="H42" s="3">
        <f t="shared" ref="H42:H53" si="7">G42*3600/F42</f>
        <v>1000.0000000000001</v>
      </c>
      <c r="I42" s="3"/>
      <c r="J42" s="3">
        <f t="shared" ref="J42:J53" si="8">(B42+0.3*C42)/6</f>
        <v>1210.3083333333334</v>
      </c>
      <c r="K42" s="3">
        <f t="shared" ref="K42:K53" si="9">0.265*J42</f>
        <v>320.73170833333336</v>
      </c>
      <c r="L42" s="3"/>
      <c r="M42" s="3"/>
      <c r="N42" s="3">
        <f>B54+0.3*C54</f>
        <v>76637.799999999988</v>
      </c>
      <c r="O42" s="3">
        <f>D54+0.3*E54</f>
        <v>27057.52</v>
      </c>
      <c r="P42" s="3">
        <v>3.8</v>
      </c>
      <c r="Q42" s="3">
        <f>N42/P42</f>
        <v>20167.842105263157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 x14ac:dyDescent="0.25">
      <c r="A43" s="3" t="s">
        <v>31</v>
      </c>
      <c r="B43" s="3">
        <v>6135</v>
      </c>
      <c r="C43" s="3">
        <v>2098.3000000000002</v>
      </c>
      <c r="D43" s="3">
        <v>1125.7</v>
      </c>
      <c r="E43" s="3">
        <v>3569.4</v>
      </c>
      <c r="F43" s="3">
        <v>635.4</v>
      </c>
      <c r="G43" s="3">
        <f t="shared" si="6"/>
        <v>176.5</v>
      </c>
      <c r="H43" s="3">
        <f t="shared" si="7"/>
        <v>1000</v>
      </c>
      <c r="I43" s="3"/>
      <c r="J43" s="3">
        <f t="shared" si="8"/>
        <v>1127.415</v>
      </c>
      <c r="K43" s="3">
        <f t="shared" si="9"/>
        <v>298.76497499999999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 x14ac:dyDescent="0.25">
      <c r="A44" s="3" t="s">
        <v>32</v>
      </c>
      <c r="B44" s="3">
        <v>6688.5</v>
      </c>
      <c r="C44" s="3">
        <v>2098.3000000000002</v>
      </c>
      <c r="D44" s="3">
        <v>1324.5</v>
      </c>
      <c r="E44" s="3">
        <v>3569.4</v>
      </c>
      <c r="F44" s="3">
        <v>635.4</v>
      </c>
      <c r="G44" s="3">
        <f t="shared" si="6"/>
        <v>176.5</v>
      </c>
      <c r="H44" s="3">
        <f t="shared" si="7"/>
        <v>1000</v>
      </c>
      <c r="I44" s="3"/>
      <c r="J44" s="3">
        <f t="shared" si="8"/>
        <v>1219.665</v>
      </c>
      <c r="K44" s="3">
        <f t="shared" si="9"/>
        <v>323.21122500000001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x14ac:dyDescent="0.25">
      <c r="A45" s="3" t="s">
        <v>33</v>
      </c>
      <c r="B45" s="3">
        <v>6998.2</v>
      </c>
      <c r="C45" s="3">
        <v>2098.3000000000002</v>
      </c>
      <c r="D45" s="3">
        <v>1452.2</v>
      </c>
      <c r="E45" s="3">
        <v>3569.4</v>
      </c>
      <c r="F45" s="3">
        <v>618.70000000000005</v>
      </c>
      <c r="G45" s="3">
        <f t="shared" si="6"/>
        <v>171.86111111111114</v>
      </c>
      <c r="H45" s="3">
        <f t="shared" si="7"/>
        <v>1000.0000000000001</v>
      </c>
      <c r="I45" s="3"/>
      <c r="J45" s="3">
        <f t="shared" si="8"/>
        <v>1271.2816666666665</v>
      </c>
      <c r="K45" s="3">
        <f t="shared" si="9"/>
        <v>336.88964166666665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 x14ac:dyDescent="0.25">
      <c r="A46" s="3" t="s">
        <v>34</v>
      </c>
      <c r="B46" s="3">
        <v>6424.7</v>
      </c>
      <c r="C46" s="3">
        <v>2043.5</v>
      </c>
      <c r="D46" s="3">
        <v>917.9</v>
      </c>
      <c r="E46" s="3">
        <v>3569.4</v>
      </c>
      <c r="F46" s="3">
        <v>635.4</v>
      </c>
      <c r="G46" s="3">
        <f t="shared" si="6"/>
        <v>176.5</v>
      </c>
      <c r="H46" s="3">
        <f t="shared" si="7"/>
        <v>1000</v>
      </c>
      <c r="I46" s="3"/>
      <c r="J46" s="3">
        <f t="shared" si="8"/>
        <v>1172.9583333333333</v>
      </c>
      <c r="K46" s="3">
        <f t="shared" si="9"/>
        <v>310.83395833333333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 x14ac:dyDescent="0.25">
      <c r="A47" s="3" t="s">
        <v>35</v>
      </c>
      <c r="B47" s="3">
        <v>7192.4</v>
      </c>
      <c r="C47" s="3">
        <v>2098.3000000000002</v>
      </c>
      <c r="D47" s="3">
        <v>1159.5</v>
      </c>
      <c r="E47" s="3">
        <v>3569.4</v>
      </c>
      <c r="F47" s="3">
        <v>635.4</v>
      </c>
      <c r="G47" s="3">
        <f t="shared" si="6"/>
        <v>176.5</v>
      </c>
      <c r="H47" s="3">
        <f t="shared" si="7"/>
        <v>1000</v>
      </c>
      <c r="I47" s="3"/>
      <c r="J47" s="3">
        <f t="shared" si="8"/>
        <v>1303.6483333333333</v>
      </c>
      <c r="K47" s="3">
        <f t="shared" si="9"/>
        <v>345.46680833333335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 x14ac:dyDescent="0.25">
      <c r="A48" s="3" t="s">
        <v>36</v>
      </c>
      <c r="B48" s="3">
        <v>7192.4</v>
      </c>
      <c r="C48" s="3">
        <v>2098.3000000000002</v>
      </c>
      <c r="D48" s="3">
        <v>1159.5</v>
      </c>
      <c r="E48" s="3">
        <v>3569.4</v>
      </c>
      <c r="F48" s="3">
        <v>635.4</v>
      </c>
      <c r="G48" s="3">
        <f t="shared" si="6"/>
        <v>176.5</v>
      </c>
      <c r="H48" s="3">
        <f t="shared" si="7"/>
        <v>1000</v>
      </c>
      <c r="I48" s="3"/>
      <c r="J48" s="3">
        <f t="shared" si="8"/>
        <v>1303.6483333333333</v>
      </c>
      <c r="K48" s="3">
        <f t="shared" si="9"/>
        <v>345.46680833333335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x14ac:dyDescent="0.25">
      <c r="A49" s="3" t="s">
        <v>37</v>
      </c>
      <c r="B49" s="3">
        <v>7252.7</v>
      </c>
      <c r="C49" s="3">
        <v>2098.3000000000002</v>
      </c>
      <c r="D49" s="3">
        <v>1159.5</v>
      </c>
      <c r="E49" s="3">
        <v>3475.4</v>
      </c>
      <c r="F49" s="3">
        <v>618.70000000000005</v>
      </c>
      <c r="G49" s="3">
        <f t="shared" si="6"/>
        <v>171.86111111111114</v>
      </c>
      <c r="H49" s="3">
        <f t="shared" si="7"/>
        <v>1000.0000000000001</v>
      </c>
      <c r="I49" s="3"/>
      <c r="J49" s="3">
        <f t="shared" si="8"/>
        <v>1313.6983333333333</v>
      </c>
      <c r="K49" s="3">
        <f t="shared" si="9"/>
        <v>348.13005833333335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x14ac:dyDescent="0.25">
      <c r="A50" s="3" t="s">
        <v>38</v>
      </c>
      <c r="B50" s="3">
        <v>3681</v>
      </c>
      <c r="C50" s="3">
        <v>442.4</v>
      </c>
      <c r="D50" s="3">
        <v>2471</v>
      </c>
      <c r="E50" s="3">
        <v>752.3</v>
      </c>
      <c r="F50" s="3">
        <v>138.5</v>
      </c>
      <c r="G50" s="3">
        <f t="shared" si="6"/>
        <v>38.472222222222221</v>
      </c>
      <c r="H50" s="3">
        <f t="shared" si="7"/>
        <v>1000</v>
      </c>
      <c r="I50" s="3"/>
      <c r="J50" s="3">
        <f t="shared" si="8"/>
        <v>635.62</v>
      </c>
      <c r="K50" s="3">
        <f t="shared" si="9"/>
        <v>168.4393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 x14ac:dyDescent="0.25">
      <c r="A51" s="3" t="s">
        <v>39</v>
      </c>
      <c r="B51" s="3">
        <v>3498.5</v>
      </c>
      <c r="C51" s="3">
        <v>316.3</v>
      </c>
      <c r="D51" s="3">
        <v>2471.3000000000002</v>
      </c>
      <c r="E51" s="3">
        <v>537.4</v>
      </c>
      <c r="F51" s="3">
        <v>99</v>
      </c>
      <c r="G51" s="3">
        <f t="shared" si="6"/>
        <v>27.5</v>
      </c>
      <c r="H51" s="3">
        <f t="shared" si="7"/>
        <v>1000</v>
      </c>
      <c r="I51" s="3"/>
      <c r="J51" s="3">
        <f t="shared" si="8"/>
        <v>598.89833333333331</v>
      </c>
      <c r="K51" s="3">
        <f t="shared" si="9"/>
        <v>158.70805833333333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 x14ac:dyDescent="0.25">
      <c r="A52" s="3" t="s">
        <v>40</v>
      </c>
      <c r="B52" s="3">
        <v>4823.2</v>
      </c>
      <c r="C52" s="3">
        <v>418</v>
      </c>
      <c r="D52" s="3">
        <v>1452.3</v>
      </c>
      <c r="E52" s="3">
        <v>710.8</v>
      </c>
      <c r="F52" s="3">
        <v>131</v>
      </c>
      <c r="G52" s="3">
        <f t="shared" si="6"/>
        <v>36.388888888888886</v>
      </c>
      <c r="H52" s="3">
        <f t="shared" si="7"/>
        <v>999.99999999999989</v>
      </c>
      <c r="I52" s="3"/>
      <c r="J52" s="18">
        <f t="shared" si="8"/>
        <v>824.76666666666654</v>
      </c>
      <c r="K52" s="3">
        <f t="shared" si="9"/>
        <v>218.56316666666663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x14ac:dyDescent="0.25">
      <c r="A53" s="3" t="s">
        <v>41</v>
      </c>
      <c r="B53" s="3">
        <v>4652.8999999999996</v>
      </c>
      <c r="C53" s="3">
        <v>311.5</v>
      </c>
      <c r="D53" s="3">
        <v>1504.8</v>
      </c>
      <c r="E53" s="3">
        <v>538.70000000000005</v>
      </c>
      <c r="F53" s="3">
        <v>99</v>
      </c>
      <c r="G53" s="3">
        <f t="shared" si="6"/>
        <v>27.5</v>
      </c>
      <c r="H53" s="3">
        <f t="shared" si="7"/>
        <v>1000</v>
      </c>
      <c r="I53" s="3"/>
      <c r="J53" s="3">
        <f t="shared" si="8"/>
        <v>791.05833333333328</v>
      </c>
      <c r="K53" s="3">
        <f t="shared" si="9"/>
        <v>209.63045833333334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s="13" customFormat="1" x14ac:dyDescent="0.25">
      <c r="A54" s="12" t="s">
        <v>52</v>
      </c>
      <c r="B54" s="12">
        <f>SUM(B42:B53)</f>
        <v>71188.299999999988</v>
      </c>
      <c r="C54" s="12">
        <f>SUM(C42:C53)</f>
        <v>18165</v>
      </c>
      <c r="D54" s="12">
        <f>SUM(D42:D53)</f>
        <v>17785.599999999999</v>
      </c>
      <c r="E54" s="12">
        <f>SUM(E42:E53)</f>
        <v>30906.400000000005</v>
      </c>
      <c r="F54" s="12">
        <f>SUM(F42:F53)</f>
        <v>5500.5999999999995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</row>
    <row r="55" spans="1:3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ΣΕΝΑΡΙΟ 1</vt:lpstr>
      <vt:lpstr>ΣΕΝΑΡΙΟ 2</vt:lpstr>
      <vt:lpstr>ΣΕΝΑΡΙΟ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2021-04-14T09:17:23Z</dcterms:created>
  <dcterms:modified xsi:type="dcterms:W3CDTF">2021-07-07T09:02:25Z</dcterms:modified>
</cp:coreProperties>
</file>