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Neha\Final\"/>
    </mc:Choice>
  </mc:AlternateContent>
  <xr:revisionPtr revIDLastSave="0" documentId="13_ncr:1_{DAD9970A-A069-48A5-99B9-B7AA19DF413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lackBaud" sheetId="1" r:id="rId1"/>
    <sheet name="Independent Consultant-BB" sheetId="2" r:id="rId2"/>
    <sheet name="Independent Consultant-Kindfu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3" l="1"/>
  <c r="C21" i="3" s="1"/>
  <c r="D21" i="3" s="1"/>
  <c r="E21" i="3" s="1"/>
  <c r="F21" i="3" s="1"/>
  <c r="B20" i="2"/>
  <c r="C20" i="2" s="1"/>
  <c r="D20" i="2" s="1"/>
  <c r="E20" i="2" s="1"/>
  <c r="F20" i="2" s="1"/>
  <c r="B9" i="3" l="1"/>
  <c r="F22" i="3"/>
  <c r="E22" i="3"/>
  <c r="D22" i="3"/>
  <c r="C22" i="3"/>
  <c r="B22" i="3"/>
  <c r="C13" i="3"/>
  <c r="F12" i="3"/>
  <c r="E12" i="3"/>
  <c r="D12" i="3"/>
  <c r="C12" i="3"/>
  <c r="B10" i="3"/>
  <c r="B7" i="3"/>
  <c r="F3" i="3"/>
  <c r="E3" i="3"/>
  <c r="D3" i="3"/>
  <c r="D13" i="3" s="1"/>
  <c r="C3" i="3"/>
  <c r="B3" i="3"/>
  <c r="C21" i="2"/>
  <c r="D21" i="2"/>
  <c r="E21" i="2"/>
  <c r="F21" i="2"/>
  <c r="B21" i="2"/>
  <c r="C12" i="2"/>
  <c r="F11" i="2"/>
  <c r="E11" i="2"/>
  <c r="D11" i="2"/>
  <c r="C11" i="2"/>
  <c r="J19" i="1"/>
  <c r="D10" i="1"/>
  <c r="E10" i="1"/>
  <c r="F10" i="1"/>
  <c r="C10" i="1"/>
  <c r="B7" i="2"/>
  <c r="B9" i="2"/>
  <c r="F3" i="2"/>
  <c r="F12" i="2" s="1"/>
  <c r="E3" i="2"/>
  <c r="E12" i="2" s="1"/>
  <c r="D3" i="2"/>
  <c r="D12" i="2" s="1"/>
  <c r="C3" i="2"/>
  <c r="B3" i="2"/>
  <c r="B12" i="2" s="1"/>
  <c r="B18" i="1"/>
  <c r="C18" i="1" s="1"/>
  <c r="D18" i="1" s="1"/>
  <c r="E18" i="1" s="1"/>
  <c r="F18" i="1" s="1"/>
  <c r="F3" i="1"/>
  <c r="F11" i="1" s="1"/>
  <c r="J22" i="1"/>
  <c r="J21" i="1"/>
  <c r="J20" i="1"/>
  <c r="J17" i="1"/>
  <c r="J16" i="1"/>
  <c r="J15" i="1"/>
  <c r="J14" i="1"/>
  <c r="B8" i="1"/>
  <c r="E3" i="1"/>
  <c r="D3" i="1"/>
  <c r="C3" i="1"/>
  <c r="B3" i="1"/>
  <c r="B11" i="1" s="1"/>
  <c r="B23" i="2" l="1"/>
  <c r="E11" i="1"/>
  <c r="F13" i="3"/>
  <c r="B13" i="3"/>
  <c r="E13" i="3"/>
  <c r="B17" i="1"/>
  <c r="C17" i="1" s="1"/>
  <c r="D17" i="1" s="1"/>
  <c r="E17" i="1" s="1"/>
  <c r="F17" i="1" s="1"/>
  <c r="D11" i="1"/>
  <c r="C11" i="1"/>
  <c r="B14" i="1"/>
  <c r="B16" i="1"/>
  <c r="C16" i="1" s="1"/>
  <c r="D16" i="1" s="1"/>
  <c r="E16" i="1" s="1"/>
  <c r="F16" i="1" s="1"/>
  <c r="B15" i="1"/>
  <c r="C15" i="1" s="1"/>
  <c r="D15" i="1" s="1"/>
  <c r="E15" i="1" s="1"/>
  <c r="F15" i="1" s="1"/>
  <c r="B19" i="1" l="1"/>
  <c r="B24" i="3"/>
  <c r="C14" i="1"/>
  <c r="D14" i="1" l="1"/>
  <c r="C19" i="1"/>
  <c r="E14" i="1" l="1"/>
  <c r="D19" i="1"/>
  <c r="F14" i="1" l="1"/>
  <c r="F19" i="1" s="1"/>
  <c r="E19" i="1"/>
  <c r="B21" i="1" s="1"/>
</calcChain>
</file>

<file path=xl/sharedStrings.xml><?xml version="1.0" encoding="utf-8"?>
<sst xmlns="http://schemas.openxmlformats.org/spreadsheetml/2006/main" count="92" uniqueCount="33">
  <si>
    <t>Cost</t>
  </si>
  <si>
    <t>Implementation 2022</t>
  </si>
  <si>
    <t>Year 2023</t>
  </si>
  <si>
    <t>Year 2024</t>
  </si>
  <si>
    <t>Year 2025</t>
  </si>
  <si>
    <t>Site Maintenance Cost</t>
  </si>
  <si>
    <t>Description</t>
  </si>
  <si>
    <t>Rackspace Hosting Cost</t>
  </si>
  <si>
    <t>Web Development Cost</t>
  </si>
  <si>
    <t>BlackBaud Consultant Cost</t>
  </si>
  <si>
    <t>Testing Cost by Credit Card Company</t>
  </si>
  <si>
    <t>Training Cost for Staffs
(Assuming $60 training cost for each staff)</t>
  </si>
  <si>
    <t>Benefits</t>
  </si>
  <si>
    <t>Café credit card fees savings</t>
  </si>
  <si>
    <t>Gate and Membership credit card fees savings</t>
  </si>
  <si>
    <t>Store credit card fees savings</t>
  </si>
  <si>
    <t>Events credit card fees savings</t>
  </si>
  <si>
    <t>Year 2026</t>
  </si>
  <si>
    <t xml:space="preserve">Non Summer Months(Assuming 9 months) </t>
  </si>
  <si>
    <t>Summer Months(Assuming 3 months of summer)</t>
  </si>
  <si>
    <t>Independent Consultant Cost</t>
  </si>
  <si>
    <t>System Integration Issues fixing cost</t>
  </si>
  <si>
    <t>System Downtime Cost (while integration)</t>
  </si>
  <si>
    <t>(Assuming Customers spending increases 1% each year in all facilities)</t>
  </si>
  <si>
    <t>Total Cost</t>
  </si>
  <si>
    <t>Training Cost for 27 Staffs
(Assuming $60 training cost for each staff)</t>
  </si>
  <si>
    <t>Cost saving calculation for Summer and Non Summer Months: Credit card fees are charged at lowest 1.2% because of all POS integrations and valume of sales is greater than $80,000 per month round the year</t>
  </si>
  <si>
    <t>Interest Cost ( Assuming company take loan of $60,000 from bank @3% per annum for 4 years)</t>
  </si>
  <si>
    <t>Total Benefits</t>
  </si>
  <si>
    <t>ROI</t>
  </si>
  <si>
    <t>Payback Year</t>
  </si>
  <si>
    <t xml:space="preserve">Subscription Fees ( Assuming Botanic garden has 20,000 members and 1000 members registers every year) Kindly charges $100 for every 1000 members </t>
  </si>
  <si>
    <t>Cost savings from office staff taking manual calls (40 hours per week)
(Assusimg staffs are paid @$15/hour and it increases 3% annually)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</si>
</sst>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9" fontId="0" fillId="0" borderId="0" xfId="1" applyFont="1"/>
    <xf numFmtId="0" fontId="4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N6" sqref="N6"/>
    </sheetView>
  </sheetViews>
  <sheetFormatPr defaultRowHeight="14.5" x14ac:dyDescent="0.35"/>
  <cols>
    <col min="1" max="1" width="38.81640625" bestFit="1" customWidth="1"/>
    <col min="2" max="2" width="18.7265625" bestFit="1" customWidth="1"/>
    <col min="3" max="5" width="9.1796875" bestFit="1" customWidth="1"/>
    <col min="9" max="9" width="41" bestFit="1" customWidth="1"/>
    <col min="10" max="10" width="8.453125" customWidth="1"/>
  </cols>
  <sheetData>
    <row r="1" spans="1:10" x14ac:dyDescent="0.35">
      <c r="A1" s="1" t="s">
        <v>0</v>
      </c>
    </row>
    <row r="2" spans="1:10" x14ac:dyDescent="0.35">
      <c r="A2" s="1" t="s">
        <v>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17</v>
      </c>
    </row>
    <row r="3" spans="1:10" x14ac:dyDescent="0.35">
      <c r="A3" t="s">
        <v>7</v>
      </c>
      <c r="B3">
        <f>250*12</f>
        <v>3000</v>
      </c>
      <c r="C3">
        <f>250*12</f>
        <v>3000</v>
      </c>
      <c r="D3">
        <f>250*12</f>
        <v>3000</v>
      </c>
      <c r="E3">
        <f>250*12</f>
        <v>3000</v>
      </c>
      <c r="F3">
        <f>250*12</f>
        <v>3000</v>
      </c>
    </row>
    <row r="4" spans="1:10" x14ac:dyDescent="0.35">
      <c r="A4" t="s">
        <v>8</v>
      </c>
      <c r="B4">
        <v>5000</v>
      </c>
    </row>
    <row r="5" spans="1:10" x14ac:dyDescent="0.35">
      <c r="A5" t="s">
        <v>5</v>
      </c>
      <c r="C5">
        <v>1500</v>
      </c>
      <c r="D5">
        <v>1500</v>
      </c>
      <c r="E5">
        <v>1500</v>
      </c>
      <c r="F5">
        <v>1500</v>
      </c>
    </row>
    <row r="6" spans="1:10" x14ac:dyDescent="0.35">
      <c r="A6" t="s">
        <v>9</v>
      </c>
      <c r="B6">
        <v>50000</v>
      </c>
    </row>
    <row r="7" spans="1:10" x14ac:dyDescent="0.35">
      <c r="A7" t="s">
        <v>10</v>
      </c>
      <c r="B7">
        <v>1000</v>
      </c>
    </row>
    <row r="8" spans="1:10" ht="29" x14ac:dyDescent="0.35">
      <c r="A8" s="2" t="s">
        <v>25</v>
      </c>
      <c r="B8">
        <f>27*60</f>
        <v>1620</v>
      </c>
    </row>
    <row r="9" spans="1:10" x14ac:dyDescent="0.35">
      <c r="A9" t="s">
        <v>22</v>
      </c>
      <c r="B9">
        <v>4300</v>
      </c>
    </row>
    <row r="10" spans="1:10" ht="43.5" x14ac:dyDescent="0.35">
      <c r="A10" s="2" t="s">
        <v>27</v>
      </c>
      <c r="C10">
        <f>3747/4</f>
        <v>936.75</v>
      </c>
      <c r="D10">
        <f t="shared" ref="D10:F10" si="0">3747/4</f>
        <v>936.75</v>
      </c>
      <c r="E10">
        <f t="shared" si="0"/>
        <v>936.75</v>
      </c>
      <c r="F10">
        <f t="shared" si="0"/>
        <v>936.75</v>
      </c>
    </row>
    <row r="11" spans="1:10" x14ac:dyDescent="0.35">
      <c r="A11" s="5" t="s">
        <v>24</v>
      </c>
      <c r="B11">
        <f>SUM(B3:B9)</f>
        <v>64920</v>
      </c>
      <c r="C11">
        <f t="shared" ref="C11:F11" si="1">SUM(C3:C10)</f>
        <v>5436.75</v>
      </c>
      <c r="D11">
        <f t="shared" si="1"/>
        <v>5436.75</v>
      </c>
      <c r="E11">
        <f t="shared" si="1"/>
        <v>5436.75</v>
      </c>
      <c r="F11">
        <f t="shared" si="1"/>
        <v>5436.75</v>
      </c>
    </row>
    <row r="12" spans="1:10" ht="72.5" x14ac:dyDescent="0.35">
      <c r="A12" s="1" t="s">
        <v>12</v>
      </c>
      <c r="I12" s="3" t="s">
        <v>26</v>
      </c>
    </row>
    <row r="13" spans="1:10" ht="29" x14ac:dyDescent="0.35">
      <c r="A13" s="2" t="s">
        <v>23</v>
      </c>
      <c r="I13" s="4" t="s">
        <v>18</v>
      </c>
    </row>
    <row r="14" spans="1:10" x14ac:dyDescent="0.35">
      <c r="A14" t="s">
        <v>14</v>
      </c>
      <c r="B14">
        <f>J14+J19</f>
        <v>4080</v>
      </c>
      <c r="C14">
        <f>B14*1.01</f>
        <v>4120.8</v>
      </c>
      <c r="D14">
        <f>C14*1.01</f>
        <v>4162.0079999999998</v>
      </c>
      <c r="E14">
        <f>D14*1.01</f>
        <v>4203.6280799999995</v>
      </c>
      <c r="F14">
        <f>E14*1.01</f>
        <v>4245.6643607999995</v>
      </c>
      <c r="I14" t="s">
        <v>14</v>
      </c>
      <c r="J14">
        <f>(40000*0.011)*9</f>
        <v>3960</v>
      </c>
    </row>
    <row r="15" spans="1:10" x14ac:dyDescent="0.35">
      <c r="A15" t="s">
        <v>13</v>
      </c>
      <c r="B15">
        <f>J15+J20</f>
        <v>4263</v>
      </c>
      <c r="C15">
        <f t="shared" ref="C15:E17" si="2">B15*1.01</f>
        <v>4305.63</v>
      </c>
      <c r="D15">
        <f t="shared" si="2"/>
        <v>4348.6863000000003</v>
      </c>
      <c r="E15">
        <f>D15*1.01</f>
        <v>4392.1731630000004</v>
      </c>
      <c r="F15">
        <f t="shared" ref="F15:F17" si="3">E15*1.01</f>
        <v>4436.0948946300005</v>
      </c>
      <c r="I15" t="s">
        <v>13</v>
      </c>
      <c r="J15">
        <f>(29000*0.011)*9</f>
        <v>2871</v>
      </c>
    </row>
    <row r="16" spans="1:10" x14ac:dyDescent="0.35">
      <c r="A16" t="s">
        <v>15</v>
      </c>
      <c r="B16">
        <f>J16+J21</f>
        <v>4446</v>
      </c>
      <c r="C16">
        <f t="shared" si="2"/>
        <v>4490.46</v>
      </c>
      <c r="D16">
        <f t="shared" si="2"/>
        <v>4535.3645999999999</v>
      </c>
      <c r="E16">
        <f t="shared" si="2"/>
        <v>4580.7182460000004</v>
      </c>
      <c r="F16">
        <f t="shared" si="3"/>
        <v>4626.5254284600005</v>
      </c>
      <c r="I16" t="s">
        <v>15</v>
      </c>
      <c r="J16">
        <f>(38000*0.011)*9</f>
        <v>3762</v>
      </c>
    </row>
    <row r="17" spans="1:10" x14ac:dyDescent="0.35">
      <c r="A17" t="s">
        <v>16</v>
      </c>
      <c r="B17">
        <f>J17+J22</f>
        <v>3630</v>
      </c>
      <c r="C17">
        <f t="shared" si="2"/>
        <v>3666.3</v>
      </c>
      <c r="D17">
        <f t="shared" si="2"/>
        <v>3702.9630000000002</v>
      </c>
      <c r="E17">
        <f t="shared" si="2"/>
        <v>3739.9926300000002</v>
      </c>
      <c r="F17">
        <f t="shared" si="3"/>
        <v>3777.3925563000003</v>
      </c>
      <c r="I17" t="s">
        <v>16</v>
      </c>
      <c r="J17">
        <f>(22000*0.011)*9</f>
        <v>2178</v>
      </c>
    </row>
    <row r="18" spans="1:10" ht="58" x14ac:dyDescent="0.35">
      <c r="A18" s="2" t="s">
        <v>32</v>
      </c>
      <c r="B18">
        <f>40*15*52</f>
        <v>31200</v>
      </c>
      <c r="C18">
        <f>B18*1.03</f>
        <v>32136</v>
      </c>
      <c r="D18">
        <f>C18*1.03</f>
        <v>33100.080000000002</v>
      </c>
      <c r="E18">
        <f>D18*1.03</f>
        <v>34093.082399999999</v>
      </c>
      <c r="F18">
        <f>E18*1.03</f>
        <v>35115.874872</v>
      </c>
      <c r="I18" s="4" t="s">
        <v>19</v>
      </c>
    </row>
    <row r="19" spans="1:10" x14ac:dyDescent="0.35">
      <c r="A19" s="5" t="s">
        <v>28</v>
      </c>
      <c r="B19">
        <f>SUM(B14:B18)</f>
        <v>47619</v>
      </c>
      <c r="C19">
        <f t="shared" ref="C19:F19" si="4">SUM(C14:C18)</f>
        <v>48719.19</v>
      </c>
      <c r="D19">
        <f t="shared" si="4"/>
        <v>49849.101900000001</v>
      </c>
      <c r="E19">
        <f t="shared" si="4"/>
        <v>51009.594518999998</v>
      </c>
      <c r="F19">
        <f t="shared" si="4"/>
        <v>52201.552112190002</v>
      </c>
      <c r="I19" t="s">
        <v>14</v>
      </c>
      <c r="J19">
        <f>(80000*0.0005)*3</f>
        <v>120</v>
      </c>
    </row>
    <row r="20" spans="1:10" x14ac:dyDescent="0.35">
      <c r="I20" t="s">
        <v>13</v>
      </c>
      <c r="J20">
        <f>(58000*0.008)*3</f>
        <v>1392</v>
      </c>
    </row>
    <row r="21" spans="1:10" x14ac:dyDescent="0.35">
      <c r="A21" s="1" t="s">
        <v>29</v>
      </c>
      <c r="B21" s="6">
        <f>((SUM(B19:F19)-SUM(B11:F11))/SUM(B11:F11))</f>
        <v>1.8776632228090278</v>
      </c>
      <c r="I21" t="s">
        <v>15</v>
      </c>
      <c r="J21">
        <f>(76000*0.003)*3</f>
        <v>684</v>
      </c>
    </row>
    <row r="22" spans="1:10" x14ac:dyDescent="0.35">
      <c r="A22" s="1" t="s">
        <v>30</v>
      </c>
      <c r="B22">
        <v>2</v>
      </c>
      <c r="I22" t="s">
        <v>16</v>
      </c>
      <c r="J22">
        <f>(44000*0.011)*3</f>
        <v>1452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topLeftCell="A44" workbookViewId="0">
      <selection activeCell="B25" sqref="B25"/>
    </sheetView>
  </sheetViews>
  <sheetFormatPr defaultRowHeight="14.5" x14ac:dyDescent="0.35"/>
  <cols>
    <col min="1" max="1" width="38.81640625" bestFit="1" customWidth="1"/>
    <col min="2" max="2" width="19" bestFit="1" customWidth="1"/>
  </cols>
  <sheetData>
    <row r="1" spans="1:6" x14ac:dyDescent="0.35">
      <c r="A1" s="1" t="s">
        <v>0</v>
      </c>
    </row>
    <row r="2" spans="1:6" x14ac:dyDescent="0.35">
      <c r="A2" s="1" t="s">
        <v>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17</v>
      </c>
    </row>
    <row r="3" spans="1:6" x14ac:dyDescent="0.35">
      <c r="A3" t="s">
        <v>7</v>
      </c>
      <c r="B3">
        <f>250*12</f>
        <v>3000</v>
      </c>
      <c r="C3">
        <f>250*12</f>
        <v>3000</v>
      </c>
      <c r="D3">
        <f>250*12</f>
        <v>3000</v>
      </c>
      <c r="E3">
        <f>250*12</f>
        <v>3000</v>
      </c>
      <c r="F3">
        <f>250*12</f>
        <v>3000</v>
      </c>
    </row>
    <row r="4" spans="1:6" x14ac:dyDescent="0.35">
      <c r="A4" t="s">
        <v>8</v>
      </c>
      <c r="B4">
        <v>5000</v>
      </c>
    </row>
    <row r="5" spans="1:6" x14ac:dyDescent="0.35">
      <c r="A5" t="s">
        <v>5</v>
      </c>
      <c r="C5">
        <v>1500</v>
      </c>
      <c r="D5">
        <v>1500</v>
      </c>
      <c r="E5">
        <v>1500</v>
      </c>
      <c r="F5">
        <v>1500</v>
      </c>
    </row>
    <row r="6" spans="1:6" x14ac:dyDescent="0.35">
      <c r="A6" t="s">
        <v>20</v>
      </c>
      <c r="B6">
        <v>35000</v>
      </c>
    </row>
    <row r="7" spans="1:6" x14ac:dyDescent="0.35">
      <c r="A7" t="s">
        <v>21</v>
      </c>
      <c r="B7">
        <f>50*200</f>
        <v>10000</v>
      </c>
    </row>
    <row r="8" spans="1:6" x14ac:dyDescent="0.35">
      <c r="A8" t="s">
        <v>10</v>
      </c>
      <c r="B8">
        <v>1000</v>
      </c>
    </row>
    <row r="9" spans="1:6" ht="28.9" customHeight="1" x14ac:dyDescent="0.35">
      <c r="A9" s="2" t="s">
        <v>11</v>
      </c>
      <c r="B9">
        <f>27*60</f>
        <v>1620</v>
      </c>
    </row>
    <row r="10" spans="1:6" x14ac:dyDescent="0.35">
      <c r="A10" t="s">
        <v>22</v>
      </c>
      <c r="B10">
        <v>4300</v>
      </c>
    </row>
    <row r="11" spans="1:6" ht="43.5" x14ac:dyDescent="0.35">
      <c r="A11" s="2" t="s">
        <v>27</v>
      </c>
      <c r="C11">
        <f>3747/4</f>
        <v>936.75</v>
      </c>
      <c r="D11">
        <f t="shared" ref="D11:F11" si="0">3747/4</f>
        <v>936.75</v>
      </c>
      <c r="E11">
        <f t="shared" si="0"/>
        <v>936.75</v>
      </c>
      <c r="F11">
        <f t="shared" si="0"/>
        <v>936.75</v>
      </c>
    </row>
    <row r="12" spans="1:6" x14ac:dyDescent="0.35">
      <c r="A12" s="7" t="s">
        <v>24</v>
      </c>
      <c r="B12">
        <f>SUM(B3:B11)</f>
        <v>59920</v>
      </c>
      <c r="C12">
        <f t="shared" ref="C12:F12" si="1">SUM(C3:C11)</f>
        <v>5436.75</v>
      </c>
      <c r="D12">
        <f t="shared" si="1"/>
        <v>5436.75</v>
      </c>
      <c r="E12">
        <f t="shared" si="1"/>
        <v>5436.75</v>
      </c>
      <c r="F12">
        <f t="shared" si="1"/>
        <v>5436.75</v>
      </c>
    </row>
    <row r="14" spans="1:6" x14ac:dyDescent="0.35">
      <c r="A14" s="1" t="s">
        <v>12</v>
      </c>
    </row>
    <row r="15" spans="1:6" ht="29" x14ac:dyDescent="0.35">
      <c r="A15" s="2" t="s">
        <v>23</v>
      </c>
    </row>
    <row r="16" spans="1:6" x14ac:dyDescent="0.35">
      <c r="A16" t="s">
        <v>14</v>
      </c>
      <c r="B16">
        <v>4080</v>
      </c>
      <c r="C16">
        <v>4120.8</v>
      </c>
      <c r="D16">
        <v>4162.0079999999998</v>
      </c>
      <c r="E16">
        <v>4203.6280799999995</v>
      </c>
      <c r="F16">
        <v>4245.6643607999995</v>
      </c>
    </row>
    <row r="17" spans="1:6" x14ac:dyDescent="0.35">
      <c r="A17" t="s">
        <v>13</v>
      </c>
      <c r="B17">
        <v>4263</v>
      </c>
      <c r="C17">
        <v>4305.63</v>
      </c>
      <c r="D17">
        <v>4348.6863000000003</v>
      </c>
      <c r="E17">
        <v>4392.1731630000004</v>
      </c>
      <c r="F17">
        <v>4436.0948946300005</v>
      </c>
    </row>
    <row r="18" spans="1:6" x14ac:dyDescent="0.35">
      <c r="A18" t="s">
        <v>15</v>
      </c>
      <c r="B18">
        <v>4446</v>
      </c>
      <c r="C18">
        <v>4490.46</v>
      </c>
      <c r="D18">
        <v>4535.3645999999999</v>
      </c>
      <c r="E18">
        <v>4580.7182460000004</v>
      </c>
      <c r="F18">
        <v>4626.5254284600005</v>
      </c>
    </row>
    <row r="19" spans="1:6" x14ac:dyDescent="0.35">
      <c r="A19" t="s">
        <v>16</v>
      </c>
      <c r="B19">
        <v>3630</v>
      </c>
      <c r="C19">
        <v>3666.3</v>
      </c>
      <c r="D19">
        <v>3702.9630000000002</v>
      </c>
      <c r="E19">
        <v>3739.9926300000002</v>
      </c>
      <c r="F19">
        <v>3777.3925563000003</v>
      </c>
    </row>
    <row r="20" spans="1:6" ht="60" customHeight="1" x14ac:dyDescent="0.35">
      <c r="A20" s="2" t="s">
        <v>32</v>
      </c>
      <c r="B20">
        <f>40*15*52</f>
        <v>31200</v>
      </c>
      <c r="C20">
        <f>B20*1.03</f>
        <v>32136</v>
      </c>
      <c r="D20">
        <f>C20*1.03</f>
        <v>33100.080000000002</v>
      </c>
      <c r="E20">
        <f>D20*1.03</f>
        <v>34093.082399999999</v>
      </c>
      <c r="F20">
        <f>E20*1.03</f>
        <v>35115.874872</v>
      </c>
    </row>
    <row r="21" spans="1:6" x14ac:dyDescent="0.35">
      <c r="A21" s="5" t="s">
        <v>28</v>
      </c>
      <c r="B21">
        <f>SUM(B16:B20)</f>
        <v>47619</v>
      </c>
      <c r="C21">
        <f t="shared" ref="C21:F21" si="2">SUM(C16:C20)</f>
        <v>48719.19</v>
      </c>
      <c r="D21">
        <f t="shared" si="2"/>
        <v>49849.101900000001</v>
      </c>
      <c r="E21">
        <f t="shared" si="2"/>
        <v>51009.594518999998</v>
      </c>
      <c r="F21">
        <f t="shared" si="2"/>
        <v>52201.552112190002</v>
      </c>
    </row>
    <row r="23" spans="1:6" x14ac:dyDescent="0.35">
      <c r="A23" s="1" t="s">
        <v>29</v>
      </c>
      <c r="B23" s="6">
        <f>(SUM(B21:F21)-SUM(B12:F12))/SUM(B12:F12)</f>
        <v>2.0538459663167496</v>
      </c>
    </row>
    <row r="24" spans="1:6" x14ac:dyDescent="0.35">
      <c r="A24" s="1" t="s">
        <v>30</v>
      </c>
      <c r="B24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topLeftCell="A11" workbookViewId="0">
      <selection activeCell="B21" sqref="B21"/>
    </sheetView>
  </sheetViews>
  <sheetFormatPr defaultRowHeight="14.5" x14ac:dyDescent="0.35"/>
  <cols>
    <col min="1" max="1" width="42.26953125" customWidth="1"/>
    <col min="2" max="2" width="19" bestFit="1" customWidth="1"/>
    <col min="6" max="6" width="12" bestFit="1" customWidth="1"/>
  </cols>
  <sheetData>
    <row r="1" spans="1:6" x14ac:dyDescent="0.35">
      <c r="A1" s="1" t="s">
        <v>0</v>
      </c>
    </row>
    <row r="2" spans="1:6" x14ac:dyDescent="0.35">
      <c r="A2" s="1" t="s">
        <v>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17</v>
      </c>
    </row>
    <row r="3" spans="1:6" x14ac:dyDescent="0.35">
      <c r="A3" t="s">
        <v>7</v>
      </c>
      <c r="B3">
        <f>250*12</f>
        <v>3000</v>
      </c>
      <c r="C3">
        <f>250*12</f>
        <v>3000</v>
      </c>
      <c r="D3">
        <f>250*12</f>
        <v>3000</v>
      </c>
      <c r="E3">
        <f>250*12</f>
        <v>3000</v>
      </c>
      <c r="F3">
        <f>250*12</f>
        <v>3000</v>
      </c>
    </row>
    <row r="4" spans="1:6" x14ac:dyDescent="0.35">
      <c r="A4" t="s">
        <v>8</v>
      </c>
      <c r="B4">
        <v>5000</v>
      </c>
    </row>
    <row r="5" spans="1:6" x14ac:dyDescent="0.35">
      <c r="A5" t="s">
        <v>5</v>
      </c>
      <c r="C5">
        <v>1500</v>
      </c>
      <c r="D5">
        <v>1500</v>
      </c>
      <c r="E5">
        <v>1500</v>
      </c>
      <c r="F5">
        <v>1500</v>
      </c>
    </row>
    <row r="6" spans="1:6" x14ac:dyDescent="0.35">
      <c r="A6" t="s">
        <v>20</v>
      </c>
      <c r="B6">
        <v>35000</v>
      </c>
    </row>
    <row r="7" spans="1:6" x14ac:dyDescent="0.35">
      <c r="A7" t="s">
        <v>21</v>
      </c>
      <c r="B7">
        <f>50*200</f>
        <v>10000</v>
      </c>
    </row>
    <row r="8" spans="1:6" x14ac:dyDescent="0.35">
      <c r="A8" t="s">
        <v>10</v>
      </c>
      <c r="B8">
        <v>1000</v>
      </c>
    </row>
    <row r="9" spans="1:6" ht="43.5" x14ac:dyDescent="0.35">
      <c r="A9" s="2" t="s">
        <v>31</v>
      </c>
      <c r="B9">
        <f>20*100</f>
        <v>2000</v>
      </c>
      <c r="C9">
        <v>2100</v>
      </c>
      <c r="D9">
        <v>2200</v>
      </c>
      <c r="E9">
        <v>2300</v>
      </c>
      <c r="F9">
        <v>2400</v>
      </c>
    </row>
    <row r="10" spans="1:6" ht="31.9" customHeight="1" x14ac:dyDescent="0.35">
      <c r="A10" s="2" t="s">
        <v>11</v>
      </c>
      <c r="B10">
        <f>27*60</f>
        <v>1620</v>
      </c>
    </row>
    <row r="11" spans="1:6" x14ac:dyDescent="0.35">
      <c r="A11" t="s">
        <v>22</v>
      </c>
      <c r="B11">
        <v>4300</v>
      </c>
    </row>
    <row r="12" spans="1:6" ht="34.15" customHeight="1" x14ac:dyDescent="0.35">
      <c r="A12" s="2" t="s">
        <v>27</v>
      </c>
      <c r="C12">
        <f>3747/4</f>
        <v>936.75</v>
      </c>
      <c r="D12">
        <f t="shared" ref="D12:F12" si="0">3747/4</f>
        <v>936.75</v>
      </c>
      <c r="E12">
        <f t="shared" si="0"/>
        <v>936.75</v>
      </c>
      <c r="F12">
        <f t="shared" si="0"/>
        <v>936.75</v>
      </c>
    </row>
    <row r="13" spans="1:6" x14ac:dyDescent="0.35">
      <c r="A13" s="7" t="s">
        <v>24</v>
      </c>
      <c r="B13">
        <f>SUM(B3:B12)</f>
        <v>61920</v>
      </c>
      <c r="C13">
        <f t="shared" ref="C13:F13" si="1">SUM(C3:C12)</f>
        <v>7536.75</v>
      </c>
      <c r="D13">
        <f t="shared" si="1"/>
        <v>7636.75</v>
      </c>
      <c r="E13">
        <f t="shared" si="1"/>
        <v>7736.75</v>
      </c>
      <c r="F13">
        <f t="shared" si="1"/>
        <v>7836.75</v>
      </c>
    </row>
    <row r="15" spans="1:6" x14ac:dyDescent="0.35">
      <c r="A15" s="1" t="s">
        <v>12</v>
      </c>
    </row>
    <row r="16" spans="1:6" ht="29" x14ac:dyDescent="0.35">
      <c r="A16" s="2" t="s">
        <v>23</v>
      </c>
    </row>
    <row r="17" spans="1:6" x14ac:dyDescent="0.35">
      <c r="A17" t="s">
        <v>14</v>
      </c>
      <c r="B17">
        <v>4080</v>
      </c>
      <c r="C17">
        <v>4120.8</v>
      </c>
      <c r="D17">
        <v>4162.0079999999998</v>
      </c>
      <c r="E17">
        <v>4203.6280799999995</v>
      </c>
      <c r="F17">
        <v>4245.6643607999995</v>
      </c>
    </row>
    <row r="18" spans="1:6" x14ac:dyDescent="0.35">
      <c r="A18" t="s">
        <v>13</v>
      </c>
      <c r="B18">
        <v>4263</v>
      </c>
      <c r="C18">
        <v>4305.63</v>
      </c>
      <c r="D18">
        <v>4348.6863000000003</v>
      </c>
      <c r="E18">
        <v>4392.1731630000004</v>
      </c>
      <c r="F18">
        <v>4436.0948946300005</v>
      </c>
    </row>
    <row r="19" spans="1:6" x14ac:dyDescent="0.35">
      <c r="A19" t="s">
        <v>15</v>
      </c>
      <c r="B19">
        <v>4446</v>
      </c>
      <c r="C19">
        <v>4490.46</v>
      </c>
      <c r="D19">
        <v>4535.3645999999999</v>
      </c>
      <c r="E19">
        <v>4580.7182460000004</v>
      </c>
      <c r="F19">
        <v>4626.5254284600005</v>
      </c>
    </row>
    <row r="20" spans="1:6" x14ac:dyDescent="0.35">
      <c r="A20" t="s">
        <v>16</v>
      </c>
      <c r="B20">
        <v>3630</v>
      </c>
      <c r="C20">
        <v>3666.3</v>
      </c>
      <c r="D20">
        <v>3702.9630000000002</v>
      </c>
      <c r="E20">
        <v>3739.9926300000002</v>
      </c>
      <c r="F20">
        <v>3777.3925563000003</v>
      </c>
    </row>
    <row r="21" spans="1:6" ht="62.25" customHeight="1" x14ac:dyDescent="0.35">
      <c r="A21" s="2" t="s">
        <v>32</v>
      </c>
      <c r="B21">
        <f>40*15*52</f>
        <v>31200</v>
      </c>
      <c r="C21">
        <f>B21*1.03</f>
        <v>32136</v>
      </c>
      <c r="D21">
        <f>C21*1.03</f>
        <v>33100.080000000002</v>
      </c>
      <c r="E21">
        <f>D21*1.03</f>
        <v>34093.082399999999</v>
      </c>
      <c r="F21">
        <f>E21*1.03</f>
        <v>35115.874872</v>
      </c>
    </row>
    <row r="22" spans="1:6" x14ac:dyDescent="0.35">
      <c r="A22" s="5" t="s">
        <v>28</v>
      </c>
      <c r="B22">
        <f>SUM(B17:B21)</f>
        <v>47619</v>
      </c>
      <c r="C22">
        <f t="shared" ref="C22:F22" si="2">SUM(C17:C21)</f>
        <v>48719.19</v>
      </c>
      <c r="D22">
        <f t="shared" si="2"/>
        <v>49849.101900000001</v>
      </c>
      <c r="E22">
        <f t="shared" si="2"/>
        <v>51009.594518999998</v>
      </c>
      <c r="F22">
        <f t="shared" si="2"/>
        <v>52201.552112190002</v>
      </c>
    </row>
    <row r="24" spans="1:6" x14ac:dyDescent="0.35">
      <c r="A24" s="1" t="s">
        <v>29</v>
      </c>
      <c r="B24" s="6">
        <f>(SUM(B22:F22)-SUM(B13:F13))/SUM(B13:F13)</f>
        <v>1.6913403750114928</v>
      </c>
    </row>
    <row r="25" spans="1:6" x14ac:dyDescent="0.35">
      <c r="A25" s="1" t="s">
        <v>30</v>
      </c>
      <c r="B2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BlackBaud</vt:lpstr>
      <vt:lpstr>Independent Consultant-BB</vt:lpstr>
      <vt:lpstr>Independent Consultant-Kindful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Mrinal</dc:creator>
  <cp:lastModifiedBy>Neha Kumari</cp:lastModifiedBy>
  <dcterms:created xsi:type="dcterms:W3CDTF">2015-06-05T18:17:20Z</dcterms:created>
  <dcterms:modified xsi:type="dcterms:W3CDTF">2022-12-19T03:59:55Z</dcterms:modified>
</cp:coreProperties>
</file>